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3740" activeTab="3"/>
  </bookViews>
  <sheets>
    <sheet name="Sheet1 (2)" sheetId="67" r:id="rId1"/>
    <sheet name="Sheet1" sheetId="66" r:id="rId2"/>
    <sheet name="At a Glance" sheetId="47" r:id="rId3"/>
    <sheet name="SUMMARY" sheetId="26" r:id="rId4"/>
    <sheet name="COMM SUMM" sheetId="31" r:id="rId5"/>
    <sheet name="BRMT" sheetId="10" r:id="rId6"/>
    <sheet name="HPLG" sheetId="65" r:id="rId7"/>
    <sheet name="LONI" sheetId="64" r:id="rId8"/>
    <sheet name="SLI" sheetId="63" r:id="rId9"/>
    <sheet name="MRJ" sheetId="62" r:id="rId10"/>
    <sheet name="GRMT" sheetId="61" r:id="rId11"/>
    <sheet name="KRD" sheetId="60" r:id="rId12"/>
    <sheet name="STR" sheetId="59" r:id="rId13"/>
    <sheet name="LNN" sheetId="58" r:id="rId14"/>
    <sheet name="JJR" sheetId="57" r:id="rId15"/>
    <sheet name="SSV" sheetId="56" r:id="rId16"/>
    <sheet name="KK" sheetId="55" r:id="rId17"/>
    <sheet name="PA" sheetId="54" r:id="rId18"/>
    <sheet name="CCH" sheetId="53" r:id="rId19"/>
    <sheet name="CRCC" sheetId="52" r:id="rId20"/>
    <sheet name="BFSG" sheetId="51" r:id="rId21"/>
    <sheet name="DASG" sheetId="48" r:id="rId22"/>
    <sheet name="BVQ" sheetId="50" r:id="rId23"/>
    <sheet name="GHSG" sheetId="49" r:id="rId24"/>
    <sheet name="FSG" sheetId="68" r:id="rId25"/>
    <sheet name="DEPO  AND COMMUDITY WISE UPTO " sheetId="70" r:id="rId26"/>
    <sheet name="BLANK" sheetId="24" r:id="rId27"/>
    <sheet name="SUGAR" sheetId="69" r:id="rId28"/>
  </sheets>
  <definedNames>
    <definedName name="a" localSheetId="20">DATE(YEAR([0]!Loan_Start),MONTH([0]!Loan_Start)+Payment_Number,DAY([0]!Loan_Start))</definedName>
    <definedName name="a" localSheetId="22">DATE(YEAR([0]!Loan_Start),MONTH([0]!Loan_Start)+Payment_Number,DAY([0]!Loan_Start))</definedName>
    <definedName name="a" localSheetId="18">DATE(YEAR([0]!Loan_Start),MONTH([0]!Loan_Start)+Payment_Number,DAY([0]!Loan_Start))</definedName>
    <definedName name="a" localSheetId="19">DATE(YEAR([0]!Loan_Start),MONTH([0]!Loan_Start)+Payment_Number,DAY([0]!Loan_Start))</definedName>
    <definedName name="a" localSheetId="21">DATE(YEAR([0]!Loan_Start),MONTH([0]!Loan_Start)+Payment_Number,DAY([0]!Loan_Start))</definedName>
    <definedName name="a" localSheetId="25">DATE(YEAR('DEPO  AND COMMUDITY WISE UPTO '!Loan_Start),MONTH('DEPO  AND COMMUDITY WISE UPTO '!Loan_Start)+Payment_Number,DAY('DEPO  AND COMMUDITY WISE UPTO '!Loan_Start))</definedName>
    <definedName name="a" localSheetId="23">DATE(YEAR([0]!Loan_Start),MONTH([0]!Loan_Start)+Payment_Number,DAY([0]!Loan_Start))</definedName>
    <definedName name="a" localSheetId="10">DATE(YEAR([0]!Loan_Start),MONTH([0]!Loan_Start)+Payment_Number,DAY([0]!Loan_Start))</definedName>
    <definedName name="a" localSheetId="6">DATE(YEAR([0]!Loan_Start),MONTH([0]!Loan_Start)+Payment_Number,DAY([0]!Loan_Start))</definedName>
    <definedName name="a" localSheetId="14">DATE(YEAR([0]!Loan_Start),MONTH([0]!Loan_Start)+Payment_Number,DAY([0]!Loan_Start))</definedName>
    <definedName name="a" localSheetId="16">DATE(YEAR([0]!Loan_Start),MONTH([0]!Loan_Start)+Payment_Number,DAY([0]!Loan_Start))</definedName>
    <definedName name="a" localSheetId="11">DATE(YEAR([0]!Loan_Start),MONTH([0]!Loan_Start)+Payment_Number,DAY([0]!Loan_Start))</definedName>
    <definedName name="a" localSheetId="13">DATE(YEAR([0]!Loan_Start),MONTH([0]!Loan_Start)+Payment_Number,DAY([0]!Loan_Start))</definedName>
    <definedName name="a" localSheetId="7">DATE(YEAR([0]!Loan_Start),MONTH([0]!Loan_Start)+Payment_Number,DAY([0]!Loan_Start))</definedName>
    <definedName name="a" localSheetId="9">DATE(YEAR([0]!Loan_Start),MONTH([0]!Loan_Start)+Payment_Number,DAY([0]!Loan_Start))</definedName>
    <definedName name="a" localSheetId="17">DATE(YEAR([0]!Loan_Start),MONTH([0]!Loan_Start)+Payment_Number,DAY([0]!Loan_Start))</definedName>
    <definedName name="a" localSheetId="0">DATE(YEAR('Sheet1 (2)'!Loan_Start),MONTH('Sheet1 (2)'!Loan_Start)+Payment_Number,DAY('Sheet1 (2)'!Loan_Start))</definedName>
    <definedName name="a" localSheetId="8">DATE(YEAR([0]!Loan_Start),MONTH([0]!Loan_Start)+Payment_Number,DAY([0]!Loan_Start))</definedName>
    <definedName name="a" localSheetId="15">DATE(YEAR([0]!Loan_Start),MONTH([0]!Loan_Start)+Payment_Number,DAY([0]!Loan_Start))</definedName>
    <definedName name="a" localSheetId="12">DATE(YEAR([0]!Loan_Start),MONTH([0]!Loan_Start)+Payment_Number,DAY([0]!Loan_Start))</definedName>
    <definedName name="a">DATE(YEAR([0]!Loan_Start),MONTH([0]!Loan_Start)+Payment_Number,DAY([0]!Loan_Start))</definedName>
    <definedName name="aa" localSheetId="20">DATE(YEAR([0]!Loan_Start),MONTH([0]!Loan_Start)+Payment_Number,DAY([0]!Loan_Start))</definedName>
    <definedName name="aa" localSheetId="22">DATE(YEAR([0]!Loan_Start),MONTH([0]!Loan_Start)+Payment_Number,DAY([0]!Loan_Start))</definedName>
    <definedName name="aa" localSheetId="18">DATE(YEAR([0]!Loan_Start),MONTH([0]!Loan_Start)+Payment_Number,DAY([0]!Loan_Start))</definedName>
    <definedName name="aa" localSheetId="19">DATE(YEAR([0]!Loan_Start),MONTH([0]!Loan_Start)+Payment_Number,DAY([0]!Loan_Start))</definedName>
    <definedName name="aa" localSheetId="21">DATE(YEAR([0]!Loan_Start),MONTH([0]!Loan_Start)+Payment_Number,DAY([0]!Loan_Start))</definedName>
    <definedName name="aa" localSheetId="25">DATE(YEAR('DEPO  AND COMMUDITY WISE UPTO '!Loan_Start),MONTH('DEPO  AND COMMUDITY WISE UPTO '!Loan_Start)+Payment_Number,DAY('DEPO  AND COMMUDITY WISE UPTO '!Loan_Start))</definedName>
    <definedName name="aa" localSheetId="23">DATE(YEAR([0]!Loan_Start),MONTH([0]!Loan_Start)+Payment_Number,DAY([0]!Loan_Start))</definedName>
    <definedName name="aa" localSheetId="10">DATE(YEAR([0]!Loan_Start),MONTH([0]!Loan_Start)+Payment_Number,DAY([0]!Loan_Start))</definedName>
    <definedName name="aa" localSheetId="6">DATE(YEAR([0]!Loan_Start),MONTH([0]!Loan_Start)+Payment_Number,DAY([0]!Loan_Start))</definedName>
    <definedName name="aa" localSheetId="14">DATE(YEAR([0]!Loan_Start),MONTH([0]!Loan_Start)+Payment_Number,DAY([0]!Loan_Start))</definedName>
    <definedName name="aa" localSheetId="16">DATE(YEAR([0]!Loan_Start),MONTH([0]!Loan_Start)+Payment_Number,DAY([0]!Loan_Start))</definedName>
    <definedName name="aa" localSheetId="11">DATE(YEAR([0]!Loan_Start),MONTH([0]!Loan_Start)+Payment_Number,DAY([0]!Loan_Start))</definedName>
    <definedName name="aa" localSheetId="13">DATE(YEAR([0]!Loan_Start),MONTH([0]!Loan_Start)+Payment_Number,DAY([0]!Loan_Start))</definedName>
    <definedName name="aa" localSheetId="7">DATE(YEAR([0]!Loan_Start),MONTH([0]!Loan_Start)+Payment_Number,DAY([0]!Loan_Start))</definedName>
    <definedName name="aa" localSheetId="9">DATE(YEAR([0]!Loan_Start),MONTH([0]!Loan_Start)+Payment_Number,DAY([0]!Loan_Start))</definedName>
    <definedName name="aa" localSheetId="17">DATE(YEAR([0]!Loan_Start),MONTH([0]!Loan_Start)+Payment_Number,DAY([0]!Loan_Start))</definedName>
    <definedName name="aa" localSheetId="0">DATE(YEAR('Sheet1 (2)'!Loan_Start),MONTH('Sheet1 (2)'!Loan_Start)+Payment_Number,DAY('Sheet1 (2)'!Loan_Start))</definedName>
    <definedName name="aa" localSheetId="8">DATE(YEAR([0]!Loan_Start),MONTH([0]!Loan_Start)+Payment_Number,DAY([0]!Loan_Start))</definedName>
    <definedName name="aa" localSheetId="15">DATE(YEAR([0]!Loan_Start),MONTH([0]!Loan_Start)+Payment_Number,DAY([0]!Loan_Start))</definedName>
    <definedName name="aa" localSheetId="12">DATE(YEAR([0]!Loan_Start),MONTH([0]!Loan_Start)+Payment_Number,DAY([0]!Loan_Start))</definedName>
    <definedName name="aa">DATE(YEAR([0]!Loan_Start),MONTH([0]!Loan_Start)+Payment_Number,DAY([0]!Loan_Start))</definedName>
    <definedName name="AAA" localSheetId="20">Scheduled_Payment+Extra_Payment</definedName>
    <definedName name="AAA" localSheetId="22">Scheduled_Payment+Extra_Payment</definedName>
    <definedName name="AAA" localSheetId="18">Scheduled_Payment+Extra_Payment</definedName>
    <definedName name="AAA" localSheetId="19">Scheduled_Payment+Extra_Payment</definedName>
    <definedName name="AAA" localSheetId="21">Scheduled_Payment+Extra_Payment</definedName>
    <definedName name="AAA" localSheetId="25">Scheduled_Payment+Extra_Payment</definedName>
    <definedName name="AAA" localSheetId="23">Scheduled_Payment+Extra_Payment</definedName>
    <definedName name="AAA" localSheetId="10">Scheduled_Payment+Extra_Payment</definedName>
    <definedName name="AAA" localSheetId="6">Scheduled_Payment+Extra_Payment</definedName>
    <definedName name="AAA" localSheetId="14">Scheduled_Payment+Extra_Payment</definedName>
    <definedName name="AAA" localSheetId="16">Scheduled_Payment+Extra_Payment</definedName>
    <definedName name="AAA" localSheetId="11">Scheduled_Payment+Extra_Payment</definedName>
    <definedName name="AAA" localSheetId="13">Scheduled_Payment+Extra_Payment</definedName>
    <definedName name="AAA" localSheetId="7">Scheduled_Payment+Extra_Payment</definedName>
    <definedName name="AAA" localSheetId="9">Scheduled_Payment+Extra_Payment</definedName>
    <definedName name="AAA" localSheetId="17">Scheduled_Payment+Extra_Payment</definedName>
    <definedName name="AAA" localSheetId="0">Scheduled_Payment+Extra_Payment</definedName>
    <definedName name="AAA" localSheetId="8">Scheduled_Payment+Extra_Payment</definedName>
    <definedName name="AAA" localSheetId="15">Scheduled_Payment+Extra_Payment</definedName>
    <definedName name="AAA" localSheetId="12">Scheduled_Payment+Extra_Payment</definedName>
    <definedName name="AAA">Scheduled_Payment+Extra_Payment</definedName>
    <definedName name="aaaa">#N/A</definedName>
    <definedName name="aaaaaaa" localSheetId="20">DATE(YEAR([0]!Loan_Start),MONTH([0]!Loan_Start)+Payment_Number,DAY([0]!Loan_Start))</definedName>
    <definedName name="aaaaaaa" localSheetId="22">DATE(YEAR([0]!Loan_Start),MONTH([0]!Loan_Start)+Payment_Number,DAY([0]!Loan_Start))</definedName>
    <definedName name="aaaaaaa" localSheetId="18">DATE(YEAR([0]!Loan_Start),MONTH([0]!Loan_Start)+Payment_Number,DAY([0]!Loan_Start))</definedName>
    <definedName name="aaaaaaa" localSheetId="19">DATE(YEAR([0]!Loan_Start),MONTH([0]!Loan_Start)+Payment_Number,DAY([0]!Loan_Start))</definedName>
    <definedName name="aaaaaaa" localSheetId="21">DATE(YEAR([0]!Loan_Start),MONTH([0]!Loan_Start)+Payment_Number,DAY([0]!Loan_Start))</definedName>
    <definedName name="aaaaaaa" localSheetId="25">DATE(YEAR('DEPO  AND COMMUDITY WISE UPTO '!Loan_Start),MONTH('DEPO  AND COMMUDITY WISE UPTO '!Loan_Start)+Payment_Number,DAY('DEPO  AND COMMUDITY WISE UPTO '!Loan_Start))</definedName>
    <definedName name="aaaaaaa" localSheetId="23">DATE(YEAR([0]!Loan_Start),MONTH([0]!Loan_Start)+Payment_Number,DAY([0]!Loan_Start))</definedName>
    <definedName name="aaaaaaa" localSheetId="10">DATE(YEAR([0]!Loan_Start),MONTH([0]!Loan_Start)+Payment_Number,DAY([0]!Loan_Start))</definedName>
    <definedName name="aaaaaaa" localSheetId="6">DATE(YEAR([0]!Loan_Start),MONTH([0]!Loan_Start)+Payment_Number,DAY([0]!Loan_Start))</definedName>
    <definedName name="aaaaaaa" localSheetId="14">DATE(YEAR([0]!Loan_Start),MONTH([0]!Loan_Start)+Payment_Number,DAY([0]!Loan_Start))</definedName>
    <definedName name="aaaaaaa" localSheetId="16">DATE(YEAR([0]!Loan_Start),MONTH([0]!Loan_Start)+Payment_Number,DAY([0]!Loan_Start))</definedName>
    <definedName name="aaaaaaa" localSheetId="11">DATE(YEAR([0]!Loan_Start),MONTH([0]!Loan_Start)+Payment_Number,DAY([0]!Loan_Start))</definedName>
    <definedName name="aaaaaaa" localSheetId="13">DATE(YEAR([0]!Loan_Start),MONTH([0]!Loan_Start)+Payment_Number,DAY([0]!Loan_Start))</definedName>
    <definedName name="aaaaaaa" localSheetId="7">DATE(YEAR([0]!Loan_Start),MONTH([0]!Loan_Start)+Payment_Number,DAY([0]!Loan_Start))</definedName>
    <definedName name="aaaaaaa" localSheetId="9">DATE(YEAR([0]!Loan_Start),MONTH([0]!Loan_Start)+Payment_Number,DAY([0]!Loan_Start))</definedName>
    <definedName name="aaaaaaa" localSheetId="17">DATE(YEAR([0]!Loan_Start),MONTH([0]!Loan_Start)+Payment_Number,DAY([0]!Loan_Start))</definedName>
    <definedName name="aaaaaaa" localSheetId="0">DATE(YEAR('Sheet1 (2)'!Loan_Start),MONTH('Sheet1 (2)'!Loan_Start)+Payment_Number,DAY('Sheet1 (2)'!Loan_Start))</definedName>
    <definedName name="aaaaaaa" localSheetId="8">DATE(YEAR([0]!Loan_Start),MONTH([0]!Loan_Start)+Payment_Number,DAY([0]!Loan_Start))</definedName>
    <definedName name="aaaaaaa" localSheetId="15">DATE(YEAR([0]!Loan_Start),MONTH([0]!Loan_Start)+Payment_Number,DAY([0]!Loan_Start))</definedName>
    <definedName name="aaaaaaa" localSheetId="12">DATE(YEAR([0]!Loan_Start),MONTH([0]!Loan_Start)+Payment_Number,DAY([0]!Loan_Start))</definedName>
    <definedName name="aaaaaaa">DATE(YEAR([0]!Loan_Start),MONTH([0]!Loan_Start)+Payment_Number,DAY([0]!Loan_Start))</definedName>
    <definedName name="aaaaaaaaaaaaa" localSheetId="20">DATE(YEAR([0]!Loan_Start),MONTH([0]!Loan_Start)+Payment_Number,DAY([0]!Loan_Start))</definedName>
    <definedName name="aaaaaaaaaaaaa" localSheetId="22">DATE(YEAR([0]!Loan_Start),MONTH([0]!Loan_Start)+Payment_Number,DAY([0]!Loan_Start))</definedName>
    <definedName name="aaaaaaaaaaaaa" localSheetId="18">DATE(YEAR([0]!Loan_Start),MONTH([0]!Loan_Start)+Payment_Number,DAY([0]!Loan_Start))</definedName>
    <definedName name="aaaaaaaaaaaaa" localSheetId="19">DATE(YEAR([0]!Loan_Start),MONTH([0]!Loan_Start)+Payment_Number,DAY([0]!Loan_Start))</definedName>
    <definedName name="aaaaaaaaaaaaa" localSheetId="21">DATE(YEAR([0]!Loan_Start),MONTH([0]!Loan_Start)+Payment_Number,DAY([0]!Loan_Start))</definedName>
    <definedName name="aaaaaaaaaaaaa" localSheetId="25">DATE(YEAR('DEPO  AND COMMUDITY WISE UPTO '!Loan_Start),MONTH('DEPO  AND COMMUDITY WISE UPTO '!Loan_Start)+Payment_Number,DAY('DEPO  AND COMMUDITY WISE UPTO '!Loan_Start))</definedName>
    <definedName name="aaaaaaaaaaaaa" localSheetId="23">DATE(YEAR([0]!Loan_Start),MONTH([0]!Loan_Start)+Payment_Number,DAY([0]!Loan_Start))</definedName>
    <definedName name="aaaaaaaaaaaaa" localSheetId="10">DATE(YEAR([0]!Loan_Start),MONTH([0]!Loan_Start)+Payment_Number,DAY([0]!Loan_Start))</definedName>
    <definedName name="aaaaaaaaaaaaa" localSheetId="6">DATE(YEAR([0]!Loan_Start),MONTH([0]!Loan_Start)+Payment_Number,DAY([0]!Loan_Start))</definedName>
    <definedName name="aaaaaaaaaaaaa" localSheetId="14">DATE(YEAR([0]!Loan_Start),MONTH([0]!Loan_Start)+Payment_Number,DAY([0]!Loan_Start))</definedName>
    <definedName name="aaaaaaaaaaaaa" localSheetId="16">DATE(YEAR([0]!Loan_Start),MONTH([0]!Loan_Start)+Payment_Number,DAY([0]!Loan_Start))</definedName>
    <definedName name="aaaaaaaaaaaaa" localSheetId="11">DATE(YEAR([0]!Loan_Start),MONTH([0]!Loan_Start)+Payment_Number,DAY([0]!Loan_Start))</definedName>
    <definedName name="aaaaaaaaaaaaa" localSheetId="13">DATE(YEAR([0]!Loan_Start),MONTH([0]!Loan_Start)+Payment_Number,DAY([0]!Loan_Start))</definedName>
    <definedName name="aaaaaaaaaaaaa" localSheetId="7">DATE(YEAR([0]!Loan_Start),MONTH([0]!Loan_Start)+Payment_Number,DAY([0]!Loan_Start))</definedName>
    <definedName name="aaaaaaaaaaaaa" localSheetId="9">DATE(YEAR([0]!Loan_Start),MONTH([0]!Loan_Start)+Payment_Number,DAY([0]!Loan_Start))</definedName>
    <definedName name="aaaaaaaaaaaaa" localSheetId="17">DATE(YEAR([0]!Loan_Start),MONTH([0]!Loan_Start)+Payment_Number,DAY([0]!Loan_Start))</definedName>
    <definedName name="aaaaaaaaaaaaa" localSheetId="0">DATE(YEAR('Sheet1 (2)'!Loan_Start),MONTH('Sheet1 (2)'!Loan_Start)+Payment_Number,DAY('Sheet1 (2)'!Loan_Start))</definedName>
    <definedName name="aaaaaaaaaaaaa" localSheetId="8">DATE(YEAR([0]!Loan_Start),MONTH([0]!Loan_Start)+Payment_Number,DAY([0]!Loan_Start))</definedName>
    <definedName name="aaaaaaaaaaaaa" localSheetId="15">DATE(YEAR([0]!Loan_Start),MONTH([0]!Loan_Start)+Payment_Number,DAY([0]!Loan_Start))</definedName>
    <definedName name="aaaaaaaaaaaaa" localSheetId="12">DATE(YEAR([0]!Loan_Start),MONTH([0]!Loan_Start)+Payment_Number,DAY([0]!Loan_Start))</definedName>
    <definedName name="aaaaaaaaaaaaa">DATE(YEAR([0]!Loan_Start),MONTH([0]!Loan_Start)+Payment_Number,DAY([0]!Loan_Start))</definedName>
    <definedName name="Beg_Bal" localSheetId="25">#REF!</definedName>
    <definedName name="Beg_Bal" localSheetId="0">#REF!</definedName>
    <definedName name="Beg_Bal">#REF!</definedName>
    <definedName name="Data" localSheetId="25">#REF!</definedName>
    <definedName name="Data" localSheetId="0">#REF!</definedName>
    <definedName name="Data">#REF!</definedName>
    <definedName name="End_Bal" localSheetId="25">#REF!</definedName>
    <definedName name="End_Bal" localSheetId="0">#REF!</definedName>
    <definedName name="End_Bal">#REF!</definedName>
    <definedName name="Extra_Pay" localSheetId="25">#REF!</definedName>
    <definedName name="Extra_Pay" localSheetId="0">#REF!</definedName>
    <definedName name="Extra_Pay">#REF!</definedName>
    <definedName name="Full_Print" localSheetId="25">#REF!</definedName>
    <definedName name="Full_Print" localSheetId="0">#REF!</definedName>
    <definedName name="Full_Print">#REF!</definedName>
    <definedName name="Header_Row" localSheetId="25">ROW(#REF!)</definedName>
    <definedName name="Header_Row" localSheetId="0">ROW(#REF!)</definedName>
    <definedName name="Header_Row">ROW(#REF!)</definedName>
    <definedName name="III" localSheetId="20">Scheduled_Payment+Extra_Payment</definedName>
    <definedName name="III" localSheetId="22">Scheduled_Payment+Extra_Payment</definedName>
    <definedName name="III" localSheetId="18">Scheduled_Payment+Extra_Payment</definedName>
    <definedName name="III" localSheetId="19">Scheduled_Payment+Extra_Payment</definedName>
    <definedName name="III" localSheetId="21">Scheduled_Payment+Extra_Payment</definedName>
    <definedName name="III" localSheetId="25">Scheduled_Payment+Extra_Payment</definedName>
    <definedName name="III" localSheetId="23">Scheduled_Payment+Extra_Payment</definedName>
    <definedName name="III" localSheetId="10">Scheduled_Payment+Extra_Payment</definedName>
    <definedName name="III" localSheetId="6">Scheduled_Payment+Extra_Payment</definedName>
    <definedName name="III" localSheetId="14">Scheduled_Payment+Extra_Payment</definedName>
    <definedName name="III" localSheetId="16">Scheduled_Payment+Extra_Payment</definedName>
    <definedName name="III" localSheetId="11">Scheduled_Payment+Extra_Payment</definedName>
    <definedName name="III" localSheetId="13">Scheduled_Payment+Extra_Payment</definedName>
    <definedName name="III" localSheetId="7">Scheduled_Payment+Extra_Payment</definedName>
    <definedName name="III" localSheetId="9">Scheduled_Payment+Extra_Payment</definedName>
    <definedName name="III" localSheetId="17">Scheduled_Payment+Extra_Payment</definedName>
    <definedName name="III" localSheetId="0">Scheduled_Payment+Extra_Payment</definedName>
    <definedName name="III" localSheetId="8">Scheduled_Payment+Extra_Payment</definedName>
    <definedName name="III" localSheetId="15">Scheduled_Payment+Extra_Payment</definedName>
    <definedName name="III" localSheetId="12">Scheduled_Payment+Extra_Payment</definedName>
    <definedName name="III">Scheduled_Payment+Extra_Payment</definedName>
    <definedName name="Int" localSheetId="25">#REF!</definedName>
    <definedName name="Int" localSheetId="0">#REF!</definedName>
    <definedName name="Int">#REF!</definedName>
    <definedName name="Interest_Rate" localSheetId="25">#REF!</definedName>
    <definedName name="Interest_Rate" localSheetId="0">#REF!</definedName>
    <definedName name="Interest_Rate">#REF!</definedName>
    <definedName name="Last_Row" localSheetId="25">#N/A</definedName>
    <definedName name="Last_Row" localSheetId="0">IF('Sheet1 (2)'!Values_Entered,'Sheet1 (2)'!Header_Row+'Sheet1 (2)'!Number_of_Payments,'Sheet1 (2)'!Header_Row)</definedName>
    <definedName name="Last_Row">IF('Sheet1 (2)'!Values_Entered,Header_Row+'Sheet1 (2)'!Number_of_Payments,Header_Row)</definedName>
    <definedName name="Loan_Amount" localSheetId="25">#REF!</definedName>
    <definedName name="Loan_Amount" localSheetId="0">#REF!</definedName>
    <definedName name="Loan_Amount">#REF!</definedName>
    <definedName name="Loan_Start" localSheetId="25">#REF!</definedName>
    <definedName name="Loan_Start" localSheetId="0">#REF!</definedName>
    <definedName name="Loan_Start">#REF!</definedName>
    <definedName name="Loan_Years" localSheetId="25">#REF!</definedName>
    <definedName name="Loan_Years" localSheetId="0">#REF!</definedName>
    <definedName name="Loan_Years">#REF!</definedName>
    <definedName name="Num_Pmt_Per_Year" localSheetId="25">#REF!</definedName>
    <definedName name="Num_Pmt_Per_Year" localSheetId="0">#REF!</definedName>
    <definedName name="Num_Pmt_Per_Year">#REF!</definedName>
    <definedName name="Number_of_Payments" localSheetId="25">MATCH(0.01,'DEPO  AND COMMUDITY WISE UPTO '!End_Bal,-1)+1</definedName>
    <definedName name="Number_of_Payments" localSheetId="0">MATCH(0.01,'Sheet1 (2)'!End_Bal,-1)+1</definedName>
    <definedName name="Number_of_Payments">MATCH(0.01,End_Bal,-1)+1</definedName>
    <definedName name="p" localSheetId="20">DATE(YEAR([0]!Loan_Start),MONTH([0]!Loan_Start)+Payment_Number,DAY([0]!Loan_Start))</definedName>
    <definedName name="p" localSheetId="22">DATE(YEAR([0]!Loan_Start),MONTH([0]!Loan_Start)+Payment_Number,DAY([0]!Loan_Start))</definedName>
    <definedName name="p" localSheetId="18">DATE(YEAR([0]!Loan_Start),MONTH([0]!Loan_Start)+Payment_Number,DAY([0]!Loan_Start))</definedName>
    <definedName name="p" localSheetId="19">DATE(YEAR([0]!Loan_Start),MONTH([0]!Loan_Start)+Payment_Number,DAY([0]!Loan_Start))</definedName>
    <definedName name="p" localSheetId="21">DATE(YEAR([0]!Loan_Start),MONTH([0]!Loan_Start)+Payment_Number,DAY([0]!Loan_Start))</definedName>
    <definedName name="p" localSheetId="25">DATE(YEAR('DEPO  AND COMMUDITY WISE UPTO '!Loan_Start),MONTH('DEPO  AND COMMUDITY WISE UPTO '!Loan_Start)+Payment_Number,DAY('DEPO  AND COMMUDITY WISE UPTO '!Loan_Start))</definedName>
    <definedName name="p" localSheetId="23">DATE(YEAR([0]!Loan_Start),MONTH([0]!Loan_Start)+Payment_Number,DAY([0]!Loan_Start))</definedName>
    <definedName name="p" localSheetId="10">DATE(YEAR([0]!Loan_Start),MONTH([0]!Loan_Start)+Payment_Number,DAY([0]!Loan_Start))</definedName>
    <definedName name="p" localSheetId="6">DATE(YEAR([0]!Loan_Start),MONTH([0]!Loan_Start)+Payment_Number,DAY([0]!Loan_Start))</definedName>
    <definedName name="p" localSheetId="14">DATE(YEAR([0]!Loan_Start),MONTH([0]!Loan_Start)+Payment_Number,DAY([0]!Loan_Start))</definedName>
    <definedName name="p" localSheetId="16">DATE(YEAR([0]!Loan_Start),MONTH([0]!Loan_Start)+Payment_Number,DAY([0]!Loan_Start))</definedName>
    <definedName name="p" localSheetId="11">DATE(YEAR([0]!Loan_Start),MONTH([0]!Loan_Start)+Payment_Number,DAY([0]!Loan_Start))</definedName>
    <definedName name="p" localSheetId="13">DATE(YEAR([0]!Loan_Start),MONTH([0]!Loan_Start)+Payment_Number,DAY([0]!Loan_Start))</definedName>
    <definedName name="p" localSheetId="7">DATE(YEAR([0]!Loan_Start),MONTH([0]!Loan_Start)+Payment_Number,DAY([0]!Loan_Start))</definedName>
    <definedName name="p" localSheetId="9">DATE(YEAR([0]!Loan_Start),MONTH([0]!Loan_Start)+Payment_Number,DAY([0]!Loan_Start))</definedName>
    <definedName name="p" localSheetId="17">DATE(YEAR([0]!Loan_Start),MONTH([0]!Loan_Start)+Payment_Number,DAY([0]!Loan_Start))</definedName>
    <definedName name="p" localSheetId="0">DATE(YEAR('Sheet1 (2)'!Loan_Start),MONTH('Sheet1 (2)'!Loan_Start)+Payment_Number,DAY('Sheet1 (2)'!Loan_Start))</definedName>
    <definedName name="p" localSheetId="8">DATE(YEAR([0]!Loan_Start),MONTH([0]!Loan_Start)+Payment_Number,DAY([0]!Loan_Start))</definedName>
    <definedName name="p" localSheetId="15">DATE(YEAR([0]!Loan_Start),MONTH([0]!Loan_Start)+Payment_Number,DAY([0]!Loan_Start))</definedName>
    <definedName name="p" localSheetId="12">DATE(YEAR([0]!Loan_Start),MONTH([0]!Loan_Start)+Payment_Number,DAY([0]!Loan_Start))</definedName>
    <definedName name="p">DATE(YEAR([0]!Loan_Start),MONTH([0]!Loan_Start)+Payment_Number,DAY([0]!Loan_Start))</definedName>
    <definedName name="Pay_Date" localSheetId="25">#REF!</definedName>
    <definedName name="Pay_Date" localSheetId="0">#REF!</definedName>
    <definedName name="Pay_Date">#REF!</definedName>
    <definedName name="Pay_Num" localSheetId="25">#REF!</definedName>
    <definedName name="Pay_Num" localSheetId="0">#REF!</definedName>
    <definedName name="Pay_Num">#REF!</definedName>
    <definedName name="Payment_Date" localSheetId="20">DATE(YEAR([0]!Loan_Start),MONTH([0]!Loan_Start)+Payment_Number,DAY([0]!Loan_Start))</definedName>
    <definedName name="Payment_Date" localSheetId="22">DATE(YEAR([0]!Loan_Start),MONTH([0]!Loan_Start)+Payment_Number,DAY([0]!Loan_Start))</definedName>
    <definedName name="Payment_Date" localSheetId="18">DATE(YEAR([0]!Loan_Start),MONTH([0]!Loan_Start)+Payment_Number,DAY([0]!Loan_Start))</definedName>
    <definedName name="Payment_Date" localSheetId="19">DATE(YEAR([0]!Loan_Start),MONTH([0]!Loan_Start)+Payment_Number,DAY([0]!Loan_Start))</definedName>
    <definedName name="Payment_Date" localSheetId="21">DATE(YEAR([0]!Loan_Start),MONTH([0]!Loan_Start)+Payment_Number,DAY([0]!Loan_Start))</definedName>
    <definedName name="Payment_Date" localSheetId="25">DATE(YEAR('DEPO  AND COMMUDITY WISE UPTO '!Loan_Start),MONTH('DEPO  AND COMMUDITY WISE UPTO '!Loan_Start)+Payment_Number,DAY('DEPO  AND COMMUDITY WISE UPTO '!Loan_Start))</definedName>
    <definedName name="Payment_Date" localSheetId="23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 localSheetId="6">DATE(YEAR([0]!Loan_Start),MONTH([0]!Loan_Start)+Payment_Number,DAY([0]!Loan_Start))</definedName>
    <definedName name="Payment_Date" localSheetId="14">DATE(YEAR([0]!Loan_Start),MONTH([0]!Loan_Start)+Payment_Number,DAY([0]!Loan_Start))</definedName>
    <definedName name="Payment_Date" localSheetId="16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3">DATE(YEAR([0]!Loan_Start),MONTH([0]!Loan_Start)+Payment_Number,DAY([0]!Loan_Start))</definedName>
    <definedName name="Payment_Date" localSheetId="7">DATE(YEAR([0]!Loan_Start),MONTH([0]!Loan_Start)+Payment_Number,DAY([0]!Loan_Start))</definedName>
    <definedName name="Payment_Date" localSheetId="9">DATE(YEAR([0]!Loan_Start),MONTH([0]!Loan_Start)+Payment_Number,DAY([0]!Loan_Start))</definedName>
    <definedName name="Payment_Date" localSheetId="17">DATE(YEAR([0]!Loan_Start),MONTH([0]!Loan_Start)+Payment_Number,DAY([0]!Loan_Start))</definedName>
    <definedName name="Payment_Date" localSheetId="0">DATE(YEAR('Sheet1 (2)'!Loan_Start),MONTH('Sheet1 (2)'!Loan_Start)+Payment_Number,DAY('Sheet1 (2)'!Loan_Start))</definedName>
    <definedName name="Payment_Date" localSheetId="8">DATE(YEAR([0]!Loan_Start),MONTH([0]!Loan_Start)+Payment_Number,DAY([0]!Loan_Start))</definedName>
    <definedName name="Payment_Date" localSheetId="15">DATE(YEAR([0]!Loan_Start),MONTH([0]!Loan_Start)+Payment_Number,DAY([0]!Loan_Start))</definedName>
    <definedName name="Payment_Date" localSheetId="12">DATE(YEAR([0]!Loan_Start),MONTH([0]!Loan_Start)+Payment_Number,DAY([0]!Loan_Start))</definedName>
    <definedName name="Payment_Date">DATE(YEAR(Loan_Start),MONTH(Loan_Start)+Payment_Number,DAY(Loan_Start))</definedName>
    <definedName name="pp" localSheetId="20">Scheduled_Payment+Extra_Payment</definedName>
    <definedName name="pp" localSheetId="22">Scheduled_Payment+Extra_Payment</definedName>
    <definedName name="pp" localSheetId="18">Scheduled_Payment+Extra_Payment</definedName>
    <definedName name="pp" localSheetId="19">Scheduled_Payment+Extra_Payment</definedName>
    <definedName name="pp" localSheetId="21">Scheduled_Payment+Extra_Payment</definedName>
    <definedName name="pp" localSheetId="25">Scheduled_Payment+Extra_Payment</definedName>
    <definedName name="pp" localSheetId="23">Scheduled_Payment+Extra_Payment</definedName>
    <definedName name="pp" localSheetId="10">Scheduled_Payment+Extra_Payment</definedName>
    <definedName name="pp" localSheetId="6">Scheduled_Payment+Extra_Payment</definedName>
    <definedName name="pp" localSheetId="14">Scheduled_Payment+Extra_Payment</definedName>
    <definedName name="pp" localSheetId="16">Scheduled_Payment+Extra_Payment</definedName>
    <definedName name="pp" localSheetId="11">Scheduled_Payment+Extra_Payment</definedName>
    <definedName name="pp" localSheetId="13">Scheduled_Payment+Extra_Payment</definedName>
    <definedName name="pp" localSheetId="7">Scheduled_Payment+Extra_Payment</definedName>
    <definedName name="pp" localSheetId="9">Scheduled_Payment+Extra_Payment</definedName>
    <definedName name="pp" localSheetId="17">Scheduled_Payment+Extra_Payment</definedName>
    <definedName name="pp" localSheetId="0">Scheduled_Payment+Extra_Payment</definedName>
    <definedName name="pp" localSheetId="8">Scheduled_Payment+Extra_Payment</definedName>
    <definedName name="pp" localSheetId="15">Scheduled_Payment+Extra_Payment</definedName>
    <definedName name="pp" localSheetId="12">Scheduled_Payment+Extra_Payment</definedName>
    <definedName name="pp">Scheduled_Payment+Extra_Payment</definedName>
    <definedName name="ppp" localSheetId="20">DATE(YEAR([0]!Loan_Start),MONTH([0]!Loan_Start)+Payment_Number,DAY([0]!Loan_Start))</definedName>
    <definedName name="ppp" localSheetId="22">DATE(YEAR([0]!Loan_Start),MONTH([0]!Loan_Start)+Payment_Number,DAY([0]!Loan_Start))</definedName>
    <definedName name="ppp" localSheetId="18">DATE(YEAR([0]!Loan_Start),MONTH([0]!Loan_Start)+Payment_Number,DAY([0]!Loan_Start))</definedName>
    <definedName name="ppp" localSheetId="19">DATE(YEAR([0]!Loan_Start),MONTH([0]!Loan_Start)+Payment_Number,DAY([0]!Loan_Start))</definedName>
    <definedName name="ppp" localSheetId="21">DATE(YEAR([0]!Loan_Start),MONTH([0]!Loan_Start)+Payment_Number,DAY([0]!Loan_Start))</definedName>
    <definedName name="ppp" localSheetId="25">DATE(YEAR('DEPO  AND COMMUDITY WISE UPTO '!Loan_Start),MONTH('DEPO  AND COMMUDITY WISE UPTO '!Loan_Start)+Payment_Number,DAY('DEPO  AND COMMUDITY WISE UPTO '!Loan_Start))</definedName>
    <definedName name="ppp" localSheetId="23">DATE(YEAR([0]!Loan_Start),MONTH([0]!Loan_Start)+Payment_Number,DAY([0]!Loan_Start))</definedName>
    <definedName name="ppp" localSheetId="10">DATE(YEAR([0]!Loan_Start),MONTH([0]!Loan_Start)+Payment_Number,DAY([0]!Loan_Start))</definedName>
    <definedName name="ppp" localSheetId="6">DATE(YEAR([0]!Loan_Start),MONTH([0]!Loan_Start)+Payment_Number,DAY([0]!Loan_Start))</definedName>
    <definedName name="ppp" localSheetId="14">DATE(YEAR([0]!Loan_Start),MONTH([0]!Loan_Start)+Payment_Number,DAY([0]!Loan_Start))</definedName>
    <definedName name="ppp" localSheetId="16">DATE(YEAR([0]!Loan_Start),MONTH([0]!Loan_Start)+Payment_Number,DAY([0]!Loan_Start))</definedName>
    <definedName name="ppp" localSheetId="11">DATE(YEAR([0]!Loan_Start),MONTH([0]!Loan_Start)+Payment_Number,DAY([0]!Loan_Start))</definedName>
    <definedName name="ppp" localSheetId="13">DATE(YEAR([0]!Loan_Start),MONTH([0]!Loan_Start)+Payment_Number,DAY([0]!Loan_Start))</definedName>
    <definedName name="ppp" localSheetId="7">DATE(YEAR([0]!Loan_Start),MONTH([0]!Loan_Start)+Payment_Number,DAY([0]!Loan_Start))</definedName>
    <definedName name="ppp" localSheetId="9">DATE(YEAR([0]!Loan_Start),MONTH([0]!Loan_Start)+Payment_Number,DAY([0]!Loan_Start))</definedName>
    <definedName name="ppp" localSheetId="17">DATE(YEAR([0]!Loan_Start),MONTH([0]!Loan_Start)+Payment_Number,DAY([0]!Loan_Start))</definedName>
    <definedName name="ppp" localSheetId="0">DATE(YEAR('Sheet1 (2)'!Loan_Start),MONTH('Sheet1 (2)'!Loan_Start)+Payment_Number,DAY('Sheet1 (2)'!Loan_Start))</definedName>
    <definedName name="ppp" localSheetId="8">DATE(YEAR([0]!Loan_Start),MONTH([0]!Loan_Start)+Payment_Number,DAY([0]!Loan_Start))</definedName>
    <definedName name="ppp" localSheetId="15">DATE(YEAR([0]!Loan_Start),MONTH([0]!Loan_Start)+Payment_Number,DAY([0]!Loan_Start))</definedName>
    <definedName name="ppp" localSheetId="12">DATE(YEAR([0]!Loan_Start),MONTH([0]!Loan_Start)+Payment_Number,DAY([0]!Loan_Start))</definedName>
    <definedName name="ppp">DATE(YEAR([0]!Loan_Start),MONTH([0]!Loan_Start)+Payment_Number,DAY([0]!Loan_Start))</definedName>
    <definedName name="PPPPPPPPPPPPPPPPPPPPPPPPPPPP" localSheetId="20">DATE(YEAR([0]!Loan_Start),MONTH([0]!Loan_Start)+Payment_Number,DAY([0]!Loan_Start))</definedName>
    <definedName name="PPPPPPPPPPPPPPPPPPPPPPPPPPPP" localSheetId="22">DATE(YEAR([0]!Loan_Start),MONTH([0]!Loan_Start)+Payment_Number,DAY([0]!Loan_Start))</definedName>
    <definedName name="PPPPPPPPPPPPPPPPPPPPPPPPPPPP" localSheetId="18">DATE(YEAR([0]!Loan_Start),MONTH([0]!Loan_Start)+Payment_Number,DAY([0]!Loan_Start))</definedName>
    <definedName name="PPPPPPPPPPPPPPPPPPPPPPPPPPPP" localSheetId="19">DATE(YEAR([0]!Loan_Start),MONTH([0]!Loan_Start)+Payment_Number,DAY([0]!Loan_Start))</definedName>
    <definedName name="PPPPPPPPPPPPPPPPPPPPPPPPPPPP" localSheetId="21">DATE(YEAR([0]!Loan_Start),MONTH([0]!Loan_Start)+Payment_Number,DAY([0]!Loan_Start))</definedName>
    <definedName name="PPPPPPPPPPPPPPPPPPPPPPPPPPPP" localSheetId="25">DATE(YEAR('DEPO  AND COMMUDITY WISE UPTO '!Loan_Start),MONTH('DEPO  AND COMMUDITY WISE UPTO '!Loan_Start)+Payment_Number,DAY('DEPO  AND COMMUDITY WISE UPTO '!Loan_Start))</definedName>
    <definedName name="PPPPPPPPPPPPPPPPPPPPPPPPPPPP" localSheetId="23">DATE(YEAR([0]!Loan_Start),MONTH([0]!Loan_Start)+Payment_Number,DAY([0]!Loan_Start))</definedName>
    <definedName name="PPPPPPPPPPPPPPPPPPPPPPPPPPPP" localSheetId="10">DATE(YEAR([0]!Loan_Start),MONTH([0]!Loan_Start)+Payment_Number,DAY([0]!Loan_Start))</definedName>
    <definedName name="PPPPPPPPPPPPPPPPPPPPPPPPPPPP" localSheetId="6">DATE(YEAR([0]!Loan_Start),MONTH([0]!Loan_Start)+Payment_Number,DAY([0]!Loan_Start))</definedName>
    <definedName name="PPPPPPPPPPPPPPPPPPPPPPPPPPPP" localSheetId="14">DATE(YEAR([0]!Loan_Start),MONTH([0]!Loan_Start)+Payment_Number,DAY([0]!Loan_Start))</definedName>
    <definedName name="PPPPPPPPPPPPPPPPPPPPPPPPPPPP" localSheetId="16">DATE(YEAR([0]!Loan_Start),MONTH([0]!Loan_Start)+Payment_Number,DAY([0]!Loan_Start))</definedName>
    <definedName name="PPPPPPPPPPPPPPPPPPPPPPPPPPPP" localSheetId="11">DATE(YEAR([0]!Loan_Start),MONTH([0]!Loan_Start)+Payment_Number,DAY([0]!Loan_Start))</definedName>
    <definedName name="PPPPPPPPPPPPPPPPPPPPPPPPPPPP" localSheetId="13">DATE(YEAR([0]!Loan_Start),MONTH([0]!Loan_Start)+Payment_Number,DAY([0]!Loan_Start))</definedName>
    <definedName name="PPPPPPPPPPPPPPPPPPPPPPPPPPPP" localSheetId="7">DATE(YEAR([0]!Loan_Start),MONTH([0]!Loan_Start)+Payment_Number,DAY([0]!Loan_Start))</definedName>
    <definedName name="PPPPPPPPPPPPPPPPPPPPPPPPPPPP" localSheetId="9">DATE(YEAR([0]!Loan_Start),MONTH([0]!Loan_Start)+Payment_Number,DAY([0]!Loan_Start))</definedName>
    <definedName name="PPPPPPPPPPPPPPPPPPPPPPPPPPPP" localSheetId="17">DATE(YEAR([0]!Loan_Start),MONTH([0]!Loan_Start)+Payment_Number,DAY([0]!Loan_Start))</definedName>
    <definedName name="PPPPPPPPPPPPPPPPPPPPPPPPPPPP" localSheetId="0">DATE(YEAR('Sheet1 (2)'!Loan_Start),MONTH('Sheet1 (2)'!Loan_Start)+Payment_Number,DAY('Sheet1 (2)'!Loan_Start))</definedName>
    <definedName name="PPPPPPPPPPPPPPPPPPPPPPPPPPPP" localSheetId="8">DATE(YEAR([0]!Loan_Start),MONTH([0]!Loan_Start)+Payment_Number,DAY([0]!Loan_Start))</definedName>
    <definedName name="PPPPPPPPPPPPPPPPPPPPPPPPPPPP" localSheetId="15">DATE(YEAR([0]!Loan_Start),MONTH([0]!Loan_Start)+Payment_Number,DAY([0]!Loan_Start))</definedName>
    <definedName name="PPPPPPPPPPPPPPPPPPPPPPPPPPPP" localSheetId="12">DATE(YEAR([0]!Loan_Start),MONTH([0]!Loan_Start)+Payment_Number,DAY([0]!Loan_Start))</definedName>
    <definedName name="PPPPPPPPPPPPPPPPPPPPPPPPPPPP">DATE(YEAR(Loan_Start),MONTH(Loan_Start)+Payment_Number,DAY(Loan_Start))</definedName>
    <definedName name="Princ" localSheetId="25">#REF!</definedName>
    <definedName name="Princ" localSheetId="0">#REF!</definedName>
    <definedName name="Princ">#REF!</definedName>
    <definedName name="_xlnm.Print_Area" localSheetId="5">BRMT!$W$23:$AA$33</definedName>
    <definedName name="_xlnm.Print_Area" localSheetId="18">CCH!$A$60:$Q$77</definedName>
    <definedName name="_xlnm.Print_Area" localSheetId="4">'COMM SUMM'!$A$60:$Q$77</definedName>
    <definedName name="_xlnm.Print_Area" localSheetId="25">'DEPO  AND COMMUDITY WISE UPTO '!$A$3:$R$54</definedName>
    <definedName name="_xlnm.Print_Area" localSheetId="10">GRMT!$A$250:$Q$267</definedName>
    <definedName name="_xlnm.Print_Area" localSheetId="16">KK!$A$60:$Q$77</definedName>
    <definedName name="_xlnm.Print_Area" localSheetId="13">LNN!$A$250:$Q$267</definedName>
    <definedName name="_xlnm.Print_Area" localSheetId="7">LONI!$A$60:$Q$77</definedName>
    <definedName name="_xlnm.Print_Area" localSheetId="3">SUMMARY!$A$75:$R$122</definedName>
    <definedName name="Print_Area_Reset" localSheetId="25">OFFSET('DEPO  AND COMMUDITY WISE UPTO '!Full_Print,0,0,'DEPO  AND COMMUDITY WISE UPTO '!Last_Row)</definedName>
    <definedName name="Print_Area_Reset" localSheetId="0">OFFSET('Sheet1 (2)'!Full_Print,0,0,'Sheet1 (2)'!Last_Row)</definedName>
    <definedName name="Print_Area_Reset">OFFSET(Full_Print,0,0,Last_Row)</definedName>
    <definedName name="qq" localSheetId="20">DATE(YEAR([0]!Loan_Start),MONTH([0]!Loan_Start)+Payment_Number,DAY([0]!Loan_Start))</definedName>
    <definedName name="qq" localSheetId="22">DATE(YEAR([0]!Loan_Start),MONTH([0]!Loan_Start)+Payment_Number,DAY([0]!Loan_Start))</definedName>
    <definedName name="qq" localSheetId="18">DATE(YEAR([0]!Loan_Start),MONTH([0]!Loan_Start)+Payment_Number,DAY([0]!Loan_Start))</definedName>
    <definedName name="qq" localSheetId="19">DATE(YEAR([0]!Loan_Start),MONTH([0]!Loan_Start)+Payment_Number,DAY([0]!Loan_Start))</definedName>
    <definedName name="qq" localSheetId="21">DATE(YEAR([0]!Loan_Start),MONTH([0]!Loan_Start)+Payment_Number,DAY([0]!Loan_Start))</definedName>
    <definedName name="qq" localSheetId="25">DATE(YEAR('DEPO  AND COMMUDITY WISE UPTO '!Loan_Start),MONTH('DEPO  AND COMMUDITY WISE UPTO '!Loan_Start)+Payment_Number,DAY('DEPO  AND COMMUDITY WISE UPTO '!Loan_Start))</definedName>
    <definedName name="qq" localSheetId="23">DATE(YEAR([0]!Loan_Start),MONTH([0]!Loan_Start)+Payment_Number,DAY([0]!Loan_Start))</definedName>
    <definedName name="qq" localSheetId="10">DATE(YEAR([0]!Loan_Start),MONTH([0]!Loan_Start)+Payment_Number,DAY([0]!Loan_Start))</definedName>
    <definedName name="qq" localSheetId="6">DATE(YEAR([0]!Loan_Start),MONTH([0]!Loan_Start)+Payment_Number,DAY([0]!Loan_Start))</definedName>
    <definedName name="qq" localSheetId="14">DATE(YEAR([0]!Loan_Start),MONTH([0]!Loan_Start)+Payment_Number,DAY([0]!Loan_Start))</definedName>
    <definedName name="qq" localSheetId="16">DATE(YEAR([0]!Loan_Start),MONTH([0]!Loan_Start)+Payment_Number,DAY([0]!Loan_Start))</definedName>
    <definedName name="qq" localSheetId="11">DATE(YEAR([0]!Loan_Start),MONTH([0]!Loan_Start)+Payment_Number,DAY([0]!Loan_Start))</definedName>
    <definedName name="qq" localSheetId="13">DATE(YEAR([0]!Loan_Start),MONTH([0]!Loan_Start)+Payment_Number,DAY([0]!Loan_Start))</definedName>
    <definedName name="qq" localSheetId="7">DATE(YEAR([0]!Loan_Start),MONTH([0]!Loan_Start)+Payment_Number,DAY([0]!Loan_Start))</definedName>
    <definedName name="qq" localSheetId="9">DATE(YEAR([0]!Loan_Start),MONTH([0]!Loan_Start)+Payment_Number,DAY([0]!Loan_Start))</definedName>
    <definedName name="qq" localSheetId="17">DATE(YEAR([0]!Loan_Start),MONTH([0]!Loan_Start)+Payment_Number,DAY([0]!Loan_Start))</definedName>
    <definedName name="qq" localSheetId="0">DATE(YEAR('Sheet1 (2)'!Loan_Start),MONTH('Sheet1 (2)'!Loan_Start)+Payment_Number,DAY('Sheet1 (2)'!Loan_Start))</definedName>
    <definedName name="qq" localSheetId="8">DATE(YEAR([0]!Loan_Start),MONTH([0]!Loan_Start)+Payment_Number,DAY([0]!Loan_Start))</definedName>
    <definedName name="qq" localSheetId="15">DATE(YEAR([0]!Loan_Start),MONTH([0]!Loan_Start)+Payment_Number,DAY([0]!Loan_Start))</definedName>
    <definedName name="qq" localSheetId="12">DATE(YEAR([0]!Loan_Start),MONTH([0]!Loan_Start)+Payment_Number,DAY([0]!Loan_Start))</definedName>
    <definedName name="qq">DATE(YEAR([0]!Loan_Start),MONTH([0]!Loan_Start)+Payment_Number,DAY([0]!Loan_Start))</definedName>
    <definedName name="qqq" localSheetId="20">Scheduled_Payment+Extra_Payment</definedName>
    <definedName name="qqq" localSheetId="22">Scheduled_Payment+Extra_Payment</definedName>
    <definedName name="qqq" localSheetId="18">Scheduled_Payment+Extra_Payment</definedName>
    <definedName name="qqq" localSheetId="19">Scheduled_Payment+Extra_Payment</definedName>
    <definedName name="qqq" localSheetId="21">Scheduled_Payment+Extra_Payment</definedName>
    <definedName name="qqq" localSheetId="25">Scheduled_Payment+Extra_Payment</definedName>
    <definedName name="qqq" localSheetId="23">Scheduled_Payment+Extra_Payment</definedName>
    <definedName name="qqq" localSheetId="10">Scheduled_Payment+Extra_Payment</definedName>
    <definedName name="qqq" localSheetId="6">Scheduled_Payment+Extra_Payment</definedName>
    <definedName name="qqq" localSheetId="14">Scheduled_Payment+Extra_Payment</definedName>
    <definedName name="qqq" localSheetId="16">Scheduled_Payment+Extra_Payment</definedName>
    <definedName name="qqq" localSheetId="11">Scheduled_Payment+Extra_Payment</definedName>
    <definedName name="qqq" localSheetId="13">Scheduled_Payment+Extra_Payment</definedName>
    <definedName name="qqq" localSheetId="7">Scheduled_Payment+Extra_Payment</definedName>
    <definedName name="qqq" localSheetId="9">Scheduled_Payment+Extra_Payment</definedName>
    <definedName name="qqq" localSheetId="17">Scheduled_Payment+Extra_Payment</definedName>
    <definedName name="qqq" localSheetId="0">Scheduled_Payment+Extra_Payment</definedName>
    <definedName name="qqq" localSheetId="8">Scheduled_Payment+Extra_Payment</definedName>
    <definedName name="qqq" localSheetId="15">Scheduled_Payment+Extra_Payment</definedName>
    <definedName name="qqq" localSheetId="12">Scheduled_Payment+Extra_Payment</definedName>
    <definedName name="qqq">Scheduled_Payment+Extra_Payment</definedName>
    <definedName name="qqqqq" localSheetId="20">Scheduled_Payment+Extra_Payment</definedName>
    <definedName name="qqqqq" localSheetId="22">Scheduled_Payment+Extra_Payment</definedName>
    <definedName name="qqqqq" localSheetId="18">Scheduled_Payment+Extra_Payment</definedName>
    <definedName name="qqqqq" localSheetId="19">Scheduled_Payment+Extra_Payment</definedName>
    <definedName name="qqqqq" localSheetId="21">Scheduled_Payment+Extra_Payment</definedName>
    <definedName name="qqqqq" localSheetId="25">Scheduled_Payment+Extra_Payment</definedName>
    <definedName name="qqqqq" localSheetId="23">Scheduled_Payment+Extra_Payment</definedName>
    <definedName name="qqqqq" localSheetId="10">Scheduled_Payment+Extra_Payment</definedName>
    <definedName name="qqqqq" localSheetId="6">Scheduled_Payment+Extra_Payment</definedName>
    <definedName name="qqqqq" localSheetId="14">Scheduled_Payment+Extra_Payment</definedName>
    <definedName name="qqqqq" localSheetId="16">Scheduled_Payment+Extra_Payment</definedName>
    <definedName name="qqqqq" localSheetId="11">Scheduled_Payment+Extra_Payment</definedName>
    <definedName name="qqqqq" localSheetId="13">Scheduled_Payment+Extra_Payment</definedName>
    <definedName name="qqqqq" localSheetId="7">Scheduled_Payment+Extra_Payment</definedName>
    <definedName name="qqqqq" localSheetId="9">Scheduled_Payment+Extra_Payment</definedName>
    <definedName name="qqqqq" localSheetId="17">Scheduled_Payment+Extra_Payment</definedName>
    <definedName name="qqqqq" localSheetId="0">Scheduled_Payment+Extra_Payment</definedName>
    <definedName name="qqqqq" localSheetId="8">Scheduled_Payment+Extra_Payment</definedName>
    <definedName name="qqqqq" localSheetId="15">Scheduled_Payment+Extra_Payment</definedName>
    <definedName name="qqqqq" localSheetId="12">Scheduled_Payment+Extra_Payment</definedName>
    <definedName name="qqqqq">Scheduled_Payment+Extra_Payment</definedName>
    <definedName name="qqqqqqqq" localSheetId="20">DATE(YEAR([0]!Loan_Start),MONTH([0]!Loan_Start)+Payment_Number,DAY([0]!Loan_Start))</definedName>
    <definedName name="qqqqqqqq" localSheetId="22">DATE(YEAR([0]!Loan_Start),MONTH([0]!Loan_Start)+Payment_Number,DAY([0]!Loan_Start))</definedName>
    <definedName name="qqqqqqqq" localSheetId="18">DATE(YEAR([0]!Loan_Start),MONTH([0]!Loan_Start)+Payment_Number,DAY([0]!Loan_Start))</definedName>
    <definedName name="qqqqqqqq" localSheetId="19">DATE(YEAR([0]!Loan_Start),MONTH([0]!Loan_Start)+Payment_Number,DAY([0]!Loan_Start))</definedName>
    <definedName name="qqqqqqqq" localSheetId="21">DATE(YEAR([0]!Loan_Start),MONTH([0]!Loan_Start)+Payment_Number,DAY([0]!Loan_Start))</definedName>
    <definedName name="qqqqqqqq" localSheetId="25">DATE(YEAR('DEPO  AND COMMUDITY WISE UPTO '!Loan_Start),MONTH('DEPO  AND COMMUDITY WISE UPTO '!Loan_Start)+Payment_Number,DAY('DEPO  AND COMMUDITY WISE UPTO '!Loan_Start))</definedName>
    <definedName name="qqqqqqqq" localSheetId="23">DATE(YEAR([0]!Loan_Start),MONTH([0]!Loan_Start)+Payment_Number,DAY([0]!Loan_Start))</definedName>
    <definedName name="qqqqqqqq" localSheetId="10">DATE(YEAR([0]!Loan_Start),MONTH([0]!Loan_Start)+Payment_Number,DAY([0]!Loan_Start))</definedName>
    <definedName name="qqqqqqqq" localSheetId="6">DATE(YEAR([0]!Loan_Start),MONTH([0]!Loan_Start)+Payment_Number,DAY([0]!Loan_Start))</definedName>
    <definedName name="qqqqqqqq" localSheetId="14">DATE(YEAR([0]!Loan_Start),MONTH([0]!Loan_Start)+Payment_Number,DAY([0]!Loan_Start))</definedName>
    <definedName name="qqqqqqqq" localSheetId="16">DATE(YEAR([0]!Loan_Start),MONTH([0]!Loan_Start)+Payment_Number,DAY([0]!Loan_Start))</definedName>
    <definedName name="qqqqqqqq" localSheetId="11">DATE(YEAR([0]!Loan_Start),MONTH([0]!Loan_Start)+Payment_Number,DAY([0]!Loan_Start))</definedName>
    <definedName name="qqqqqqqq" localSheetId="13">DATE(YEAR([0]!Loan_Start),MONTH([0]!Loan_Start)+Payment_Number,DAY([0]!Loan_Start))</definedName>
    <definedName name="qqqqqqqq" localSheetId="7">DATE(YEAR([0]!Loan_Start),MONTH([0]!Loan_Start)+Payment_Number,DAY([0]!Loan_Start))</definedName>
    <definedName name="qqqqqqqq" localSheetId="9">DATE(YEAR([0]!Loan_Start),MONTH([0]!Loan_Start)+Payment_Number,DAY([0]!Loan_Start))</definedName>
    <definedName name="qqqqqqqq" localSheetId="17">DATE(YEAR([0]!Loan_Start),MONTH([0]!Loan_Start)+Payment_Number,DAY([0]!Loan_Start))</definedName>
    <definedName name="qqqqqqqq" localSheetId="0">DATE(YEAR('Sheet1 (2)'!Loan_Start),MONTH('Sheet1 (2)'!Loan_Start)+Payment_Number,DAY('Sheet1 (2)'!Loan_Start))</definedName>
    <definedName name="qqqqqqqq" localSheetId="8">DATE(YEAR([0]!Loan_Start),MONTH([0]!Loan_Start)+Payment_Number,DAY([0]!Loan_Start))</definedName>
    <definedName name="qqqqqqqq" localSheetId="15">DATE(YEAR([0]!Loan_Start),MONTH([0]!Loan_Start)+Payment_Number,DAY([0]!Loan_Start))</definedName>
    <definedName name="qqqqqqqq" localSheetId="12">DATE(YEAR([0]!Loan_Start),MONTH([0]!Loan_Start)+Payment_Number,DAY([0]!Loan_Start))</definedName>
    <definedName name="qqqqqqqq">DATE(YEAR([0]!Loan_Start),MONTH([0]!Loan_Start)+Payment_Number,DAY([0]!Loan_Start))</definedName>
    <definedName name="qqqqqqqqqqqqqqqqqqqq" localSheetId="20">DATE(YEAR([0]!Loan_Start),MONTH([0]!Loan_Start)+Payment_Number,DAY([0]!Loan_Start))</definedName>
    <definedName name="qqqqqqqqqqqqqqqqqqqq" localSheetId="22">DATE(YEAR([0]!Loan_Start),MONTH([0]!Loan_Start)+Payment_Number,DAY([0]!Loan_Start))</definedName>
    <definedName name="qqqqqqqqqqqqqqqqqqqq" localSheetId="18">DATE(YEAR([0]!Loan_Start),MONTH([0]!Loan_Start)+Payment_Number,DAY([0]!Loan_Start))</definedName>
    <definedName name="qqqqqqqqqqqqqqqqqqqq" localSheetId="19">DATE(YEAR([0]!Loan_Start),MONTH([0]!Loan_Start)+Payment_Number,DAY([0]!Loan_Start))</definedName>
    <definedName name="qqqqqqqqqqqqqqqqqqqq" localSheetId="21">DATE(YEAR([0]!Loan_Start),MONTH([0]!Loan_Start)+Payment_Number,DAY([0]!Loan_Start))</definedName>
    <definedName name="qqqqqqqqqqqqqqqqqqqq" localSheetId="25">DATE(YEAR('DEPO  AND COMMUDITY WISE UPTO '!Loan_Start),MONTH('DEPO  AND COMMUDITY WISE UPTO '!Loan_Start)+Payment_Number,DAY('DEPO  AND COMMUDITY WISE UPTO '!Loan_Start))</definedName>
    <definedName name="qqqqqqqqqqqqqqqqqqqq" localSheetId="23">DATE(YEAR([0]!Loan_Start),MONTH([0]!Loan_Start)+Payment_Number,DAY([0]!Loan_Start))</definedName>
    <definedName name="qqqqqqqqqqqqqqqqqqqq" localSheetId="10">DATE(YEAR([0]!Loan_Start),MONTH([0]!Loan_Start)+Payment_Number,DAY([0]!Loan_Start))</definedName>
    <definedName name="qqqqqqqqqqqqqqqqqqqq" localSheetId="6">DATE(YEAR([0]!Loan_Start),MONTH([0]!Loan_Start)+Payment_Number,DAY([0]!Loan_Start))</definedName>
    <definedName name="qqqqqqqqqqqqqqqqqqqq" localSheetId="14">DATE(YEAR([0]!Loan_Start),MONTH([0]!Loan_Start)+Payment_Number,DAY([0]!Loan_Start))</definedName>
    <definedName name="qqqqqqqqqqqqqqqqqqqq" localSheetId="16">DATE(YEAR([0]!Loan_Start),MONTH([0]!Loan_Start)+Payment_Number,DAY([0]!Loan_Start))</definedName>
    <definedName name="qqqqqqqqqqqqqqqqqqqq" localSheetId="11">DATE(YEAR([0]!Loan_Start),MONTH([0]!Loan_Start)+Payment_Number,DAY([0]!Loan_Start))</definedName>
    <definedName name="qqqqqqqqqqqqqqqqqqqq" localSheetId="13">DATE(YEAR([0]!Loan_Start),MONTH([0]!Loan_Start)+Payment_Number,DAY([0]!Loan_Start))</definedName>
    <definedName name="qqqqqqqqqqqqqqqqqqqq" localSheetId="7">DATE(YEAR([0]!Loan_Start),MONTH([0]!Loan_Start)+Payment_Number,DAY([0]!Loan_Start))</definedName>
    <definedName name="qqqqqqqqqqqqqqqqqqqq" localSheetId="9">DATE(YEAR([0]!Loan_Start),MONTH([0]!Loan_Start)+Payment_Number,DAY([0]!Loan_Start))</definedName>
    <definedName name="qqqqqqqqqqqqqqqqqqqq" localSheetId="17">DATE(YEAR([0]!Loan_Start),MONTH([0]!Loan_Start)+Payment_Number,DAY([0]!Loan_Start))</definedName>
    <definedName name="qqqqqqqqqqqqqqqqqqqq" localSheetId="0">DATE(YEAR('Sheet1 (2)'!Loan_Start),MONTH('Sheet1 (2)'!Loan_Start)+Payment_Number,DAY('Sheet1 (2)'!Loan_Start))</definedName>
    <definedName name="qqqqqqqqqqqqqqqqqqqq" localSheetId="8">DATE(YEAR([0]!Loan_Start),MONTH([0]!Loan_Start)+Payment_Number,DAY([0]!Loan_Start))</definedName>
    <definedName name="qqqqqqqqqqqqqqqqqqqq" localSheetId="15">DATE(YEAR([0]!Loan_Start),MONTH([0]!Loan_Start)+Payment_Number,DAY([0]!Loan_Start))</definedName>
    <definedName name="qqqqqqqqqqqqqqqqqqqq" localSheetId="12">DATE(YEAR([0]!Loan_Start),MONTH([0]!Loan_Start)+Payment_Number,DAY([0]!Loan_Start))</definedName>
    <definedName name="qqqqqqqqqqqqqqqqqqqq">DATE(YEAR([0]!Loan_Start),MONTH([0]!Loan_Start)+Payment_Number,DAY([0]!Loan_Start))</definedName>
    <definedName name="Sched_Pay" localSheetId="25">#REF!</definedName>
    <definedName name="Sched_Pay" localSheetId="0">#REF!</definedName>
    <definedName name="Sched_Pay">#REF!</definedName>
    <definedName name="Scheduled_Extra_Payments" localSheetId="25">#REF!</definedName>
    <definedName name="Scheduled_Extra_Payments" localSheetId="0">#REF!</definedName>
    <definedName name="Scheduled_Extra_Payments">#REF!</definedName>
    <definedName name="Scheduled_Interest_Rate" localSheetId="25">#REF!</definedName>
    <definedName name="Scheduled_Interest_Rate" localSheetId="0">#REF!</definedName>
    <definedName name="Scheduled_Interest_Rate">#REF!</definedName>
    <definedName name="Scheduled_Monthly_Payment" localSheetId="25">#REF!</definedName>
    <definedName name="Scheduled_Monthly_Payment" localSheetId="0">#REF!</definedName>
    <definedName name="Scheduled_Monthly_Payment">#REF!</definedName>
    <definedName name="SSSSSSS" localSheetId="20">DATE(YEAR([0]!Loan_Start),MONTH([0]!Loan_Start)+Payment_Number,DAY([0]!Loan_Start))</definedName>
    <definedName name="SSSSSSS" localSheetId="22">DATE(YEAR([0]!Loan_Start),MONTH([0]!Loan_Start)+Payment_Number,DAY([0]!Loan_Start))</definedName>
    <definedName name="SSSSSSS" localSheetId="18">DATE(YEAR([0]!Loan_Start),MONTH([0]!Loan_Start)+Payment_Number,DAY([0]!Loan_Start))</definedName>
    <definedName name="SSSSSSS" localSheetId="19">DATE(YEAR([0]!Loan_Start),MONTH([0]!Loan_Start)+Payment_Number,DAY([0]!Loan_Start))</definedName>
    <definedName name="SSSSSSS" localSheetId="21">DATE(YEAR([0]!Loan_Start),MONTH([0]!Loan_Start)+Payment_Number,DAY([0]!Loan_Start))</definedName>
    <definedName name="SSSSSSS" localSheetId="25">DATE(YEAR('DEPO  AND COMMUDITY WISE UPTO '!Loan_Start),MONTH('DEPO  AND COMMUDITY WISE UPTO '!Loan_Start)+Payment_Number,DAY('DEPO  AND COMMUDITY WISE UPTO '!Loan_Start))</definedName>
    <definedName name="SSSSSSS" localSheetId="23">DATE(YEAR([0]!Loan_Start),MONTH([0]!Loan_Start)+Payment_Number,DAY([0]!Loan_Start))</definedName>
    <definedName name="SSSSSSS" localSheetId="10">DATE(YEAR([0]!Loan_Start),MONTH([0]!Loan_Start)+Payment_Number,DAY([0]!Loan_Start))</definedName>
    <definedName name="SSSSSSS" localSheetId="6">DATE(YEAR([0]!Loan_Start),MONTH([0]!Loan_Start)+Payment_Number,DAY([0]!Loan_Start))</definedName>
    <definedName name="SSSSSSS" localSheetId="14">DATE(YEAR([0]!Loan_Start),MONTH([0]!Loan_Start)+Payment_Number,DAY([0]!Loan_Start))</definedName>
    <definedName name="SSSSSSS" localSheetId="16">DATE(YEAR([0]!Loan_Start),MONTH([0]!Loan_Start)+Payment_Number,DAY([0]!Loan_Start))</definedName>
    <definedName name="SSSSSSS" localSheetId="11">DATE(YEAR([0]!Loan_Start),MONTH([0]!Loan_Start)+Payment_Number,DAY([0]!Loan_Start))</definedName>
    <definedName name="SSSSSSS" localSheetId="13">DATE(YEAR([0]!Loan_Start),MONTH([0]!Loan_Start)+Payment_Number,DAY([0]!Loan_Start))</definedName>
    <definedName name="SSSSSSS" localSheetId="7">DATE(YEAR([0]!Loan_Start),MONTH([0]!Loan_Start)+Payment_Number,DAY([0]!Loan_Start))</definedName>
    <definedName name="SSSSSSS" localSheetId="9">DATE(YEAR([0]!Loan_Start),MONTH([0]!Loan_Start)+Payment_Number,DAY([0]!Loan_Start))</definedName>
    <definedName name="SSSSSSS" localSheetId="17">DATE(YEAR([0]!Loan_Start),MONTH([0]!Loan_Start)+Payment_Number,DAY([0]!Loan_Start))</definedName>
    <definedName name="SSSSSSS" localSheetId="0">DATE(YEAR('Sheet1 (2)'!Loan_Start),MONTH('Sheet1 (2)'!Loan_Start)+Payment_Number,DAY('Sheet1 (2)'!Loan_Start))</definedName>
    <definedName name="SSSSSSS" localSheetId="8">DATE(YEAR([0]!Loan_Start),MONTH([0]!Loan_Start)+Payment_Number,DAY([0]!Loan_Start))</definedName>
    <definedName name="SSSSSSS" localSheetId="15">DATE(YEAR([0]!Loan_Start),MONTH([0]!Loan_Start)+Payment_Number,DAY([0]!Loan_Start))</definedName>
    <definedName name="SSSSSSS" localSheetId="12">DATE(YEAR([0]!Loan_Start),MONTH([0]!Loan_Start)+Payment_Number,DAY([0]!Loan_Start))</definedName>
    <definedName name="SSSSSSS">DATE(YEAR([0]!Loan_Start),MONTH([0]!Loan_Start)+Payment_Number,DAY([0]!Loan_Start))</definedName>
    <definedName name="SSSSSSSSSSSSSSSSSSS" localSheetId="20">DATE(YEAR([0]!Loan_Start),MONTH([0]!Loan_Start)+Payment_Number,DAY([0]!Loan_Start))</definedName>
    <definedName name="SSSSSSSSSSSSSSSSSSS" localSheetId="22">DATE(YEAR([0]!Loan_Start),MONTH([0]!Loan_Start)+Payment_Number,DAY([0]!Loan_Start))</definedName>
    <definedName name="SSSSSSSSSSSSSSSSSSS" localSheetId="18">DATE(YEAR([0]!Loan_Start),MONTH([0]!Loan_Start)+Payment_Number,DAY([0]!Loan_Start))</definedName>
    <definedName name="SSSSSSSSSSSSSSSSSSS" localSheetId="19">DATE(YEAR([0]!Loan_Start),MONTH([0]!Loan_Start)+Payment_Number,DAY([0]!Loan_Start))</definedName>
    <definedName name="SSSSSSSSSSSSSSSSSSS" localSheetId="21">DATE(YEAR([0]!Loan_Start),MONTH([0]!Loan_Start)+Payment_Number,DAY([0]!Loan_Start))</definedName>
    <definedName name="SSSSSSSSSSSSSSSSSSS" localSheetId="25">DATE(YEAR('DEPO  AND COMMUDITY WISE UPTO '!Loan_Start),MONTH('DEPO  AND COMMUDITY WISE UPTO '!Loan_Start)+Payment_Number,DAY('DEPO  AND COMMUDITY WISE UPTO '!Loan_Start))</definedName>
    <definedName name="SSSSSSSSSSSSSSSSSSS" localSheetId="23">DATE(YEAR([0]!Loan_Start),MONTH([0]!Loan_Start)+Payment_Number,DAY([0]!Loan_Start))</definedName>
    <definedName name="SSSSSSSSSSSSSSSSSSS" localSheetId="10">DATE(YEAR([0]!Loan_Start),MONTH([0]!Loan_Start)+Payment_Number,DAY([0]!Loan_Start))</definedName>
    <definedName name="SSSSSSSSSSSSSSSSSSS" localSheetId="6">DATE(YEAR([0]!Loan_Start),MONTH([0]!Loan_Start)+Payment_Number,DAY([0]!Loan_Start))</definedName>
    <definedName name="SSSSSSSSSSSSSSSSSSS" localSheetId="14">DATE(YEAR([0]!Loan_Start),MONTH([0]!Loan_Start)+Payment_Number,DAY([0]!Loan_Start))</definedName>
    <definedName name="SSSSSSSSSSSSSSSSSSS" localSheetId="16">DATE(YEAR([0]!Loan_Start),MONTH([0]!Loan_Start)+Payment_Number,DAY([0]!Loan_Start))</definedName>
    <definedName name="SSSSSSSSSSSSSSSSSSS" localSheetId="11">DATE(YEAR([0]!Loan_Start),MONTH([0]!Loan_Start)+Payment_Number,DAY([0]!Loan_Start))</definedName>
    <definedName name="SSSSSSSSSSSSSSSSSSS" localSheetId="13">DATE(YEAR([0]!Loan_Start),MONTH([0]!Loan_Start)+Payment_Number,DAY([0]!Loan_Start))</definedName>
    <definedName name="SSSSSSSSSSSSSSSSSSS" localSheetId="7">DATE(YEAR([0]!Loan_Start),MONTH([0]!Loan_Start)+Payment_Number,DAY([0]!Loan_Start))</definedName>
    <definedName name="SSSSSSSSSSSSSSSSSSS" localSheetId="9">DATE(YEAR([0]!Loan_Start),MONTH([0]!Loan_Start)+Payment_Number,DAY([0]!Loan_Start))</definedName>
    <definedName name="SSSSSSSSSSSSSSSSSSS" localSheetId="17">DATE(YEAR([0]!Loan_Start),MONTH([0]!Loan_Start)+Payment_Number,DAY([0]!Loan_Start))</definedName>
    <definedName name="SSSSSSSSSSSSSSSSSSS" localSheetId="0">DATE(YEAR('Sheet1 (2)'!Loan_Start),MONTH('Sheet1 (2)'!Loan_Start)+Payment_Number,DAY('Sheet1 (2)'!Loan_Start))</definedName>
    <definedName name="SSSSSSSSSSSSSSSSSSS" localSheetId="8">DATE(YEAR([0]!Loan_Start),MONTH([0]!Loan_Start)+Payment_Number,DAY([0]!Loan_Start))</definedName>
    <definedName name="SSSSSSSSSSSSSSSSSSS" localSheetId="15">DATE(YEAR([0]!Loan_Start),MONTH([0]!Loan_Start)+Payment_Number,DAY([0]!Loan_Start))</definedName>
    <definedName name="SSSSSSSSSSSSSSSSSSS" localSheetId="12">DATE(YEAR([0]!Loan_Start),MONTH([0]!Loan_Start)+Payment_Number,DAY([0]!Loan_Start))</definedName>
    <definedName name="SSSSSSSSSSSSSSSSSSS">DATE(YEAR([0]!Loan_Start),MONTH([0]!Loan_Start)+Payment_Number,DAY([0]!Loan_Start))</definedName>
    <definedName name="Total_Interest" localSheetId="25">#REF!</definedName>
    <definedName name="Total_Interest" localSheetId="0">#REF!</definedName>
    <definedName name="Total_Interest">#REF!</definedName>
    <definedName name="Total_Pay" localSheetId="25">#REF!</definedName>
    <definedName name="Total_Pay" localSheetId="0">#REF!</definedName>
    <definedName name="Total_Pay">#REF!</definedName>
    <definedName name="Total_Payment" localSheetId="20">Scheduled_Payment+Extra_Payment</definedName>
    <definedName name="Total_Payment" localSheetId="22">Scheduled_Payment+Extra_Payment</definedName>
    <definedName name="Total_Payment" localSheetId="18">Scheduled_Payment+Extra_Payment</definedName>
    <definedName name="Total_Payment" localSheetId="19">Scheduled_Payment+Extra_Payment</definedName>
    <definedName name="Total_Payment" localSheetId="21">Scheduled_Payment+Extra_Payment</definedName>
    <definedName name="Total_Payment" localSheetId="25">Scheduled_Payment+Extra_Payment</definedName>
    <definedName name="Total_Payment" localSheetId="23">Scheduled_Payment+Extra_Payment</definedName>
    <definedName name="Total_Payment" localSheetId="10">Scheduled_Payment+Extra_Payment</definedName>
    <definedName name="Total_Payment" localSheetId="6">Scheduled_Payment+Extra_Payment</definedName>
    <definedName name="Total_Payment" localSheetId="14">Scheduled_Payment+Extra_Payment</definedName>
    <definedName name="Total_Payment" localSheetId="16">Scheduled_Payment+Extra_Payment</definedName>
    <definedName name="Total_Payment" localSheetId="11">Scheduled_Payment+Extra_Payment</definedName>
    <definedName name="Total_Payment" localSheetId="13">Scheduled_Payment+Extra_Payment</definedName>
    <definedName name="Total_Payment" localSheetId="7">Scheduled_Payment+Extra_Payment</definedName>
    <definedName name="Total_Payment" localSheetId="9">Scheduled_Payment+Extra_Payment</definedName>
    <definedName name="Total_Payment" localSheetId="17">Scheduled_Payment+Extra_Payment</definedName>
    <definedName name="Total_Payment" localSheetId="0">Scheduled_Payment+Extra_Payment</definedName>
    <definedName name="Total_Payment" localSheetId="8">Scheduled_Payment+Extra_Payment</definedName>
    <definedName name="Total_Payment" localSheetId="15">Scheduled_Payment+Extra_Payment</definedName>
    <definedName name="Total_Payment" localSheetId="12">Scheduled_Payment+Extra_Payment</definedName>
    <definedName name="Total_Payment">Scheduled_Payment+Extra_Payment</definedName>
    <definedName name="Values_Entered" localSheetId="25">IF('DEPO  AND COMMUDITY WISE UPTO '!Loan_Amount*'DEPO  AND COMMUDITY WISE UPTO '!Interest_Rate*'DEPO  AND COMMUDITY WISE UPTO '!Loan_Years*'DEPO  AND COMMUDITY WISE UPTO '!Loan_Start&gt;0,1,0)</definedName>
    <definedName name="Values_Entered" localSheetId="0">IF('Sheet1 (2)'!Loan_Amount*'Sheet1 (2)'!Interest_Rate*'Sheet1 (2)'!Loan_Years*'Sheet1 (2)'!Loan_Start&gt;0,1,0)</definedName>
    <definedName name="Values_Entered">IF(Loan_Amount*Interest_Rate*Loan_Years*Loan_Start&gt;0,1,0)</definedName>
    <definedName name="ww" localSheetId="20">Scheduled_Payment+Extra_Payment</definedName>
    <definedName name="ww" localSheetId="22">Scheduled_Payment+Extra_Payment</definedName>
    <definedName name="ww" localSheetId="18">Scheduled_Payment+Extra_Payment</definedName>
    <definedName name="ww" localSheetId="19">Scheduled_Payment+Extra_Payment</definedName>
    <definedName name="ww" localSheetId="21">Scheduled_Payment+Extra_Payment</definedName>
    <definedName name="ww" localSheetId="25">Scheduled_Payment+Extra_Payment</definedName>
    <definedName name="ww" localSheetId="23">Scheduled_Payment+Extra_Payment</definedName>
    <definedName name="ww" localSheetId="10">Scheduled_Payment+Extra_Payment</definedName>
    <definedName name="ww" localSheetId="6">Scheduled_Payment+Extra_Payment</definedName>
    <definedName name="ww" localSheetId="14">Scheduled_Payment+Extra_Payment</definedName>
    <definedName name="ww" localSheetId="16">Scheduled_Payment+Extra_Payment</definedName>
    <definedName name="ww" localSheetId="11">Scheduled_Payment+Extra_Payment</definedName>
    <definedName name="ww" localSheetId="13">Scheduled_Payment+Extra_Payment</definedName>
    <definedName name="ww" localSheetId="7">Scheduled_Payment+Extra_Payment</definedName>
    <definedName name="ww" localSheetId="9">Scheduled_Payment+Extra_Payment</definedName>
    <definedName name="ww" localSheetId="17">Scheduled_Payment+Extra_Payment</definedName>
    <definedName name="ww" localSheetId="0">Scheduled_Payment+Extra_Payment</definedName>
    <definedName name="ww" localSheetId="8">Scheduled_Payment+Extra_Payment</definedName>
    <definedName name="ww" localSheetId="15">Scheduled_Payment+Extra_Payment</definedName>
    <definedName name="ww" localSheetId="12">Scheduled_Payment+Extra_Payment</definedName>
    <definedName name="ww">Scheduled_Payment+Extra_Payment</definedName>
    <definedName name="WWWWWWWWWWWWW" localSheetId="20">DATE(YEAR([0]!Loan_Start),MONTH([0]!Loan_Start)+Payment_Number,DAY([0]!Loan_Start))</definedName>
    <definedName name="WWWWWWWWWWWWW" localSheetId="22">DATE(YEAR([0]!Loan_Start),MONTH([0]!Loan_Start)+Payment_Number,DAY([0]!Loan_Start))</definedName>
    <definedName name="WWWWWWWWWWWWW" localSheetId="18">DATE(YEAR([0]!Loan_Start),MONTH([0]!Loan_Start)+Payment_Number,DAY([0]!Loan_Start))</definedName>
    <definedName name="WWWWWWWWWWWWW" localSheetId="19">DATE(YEAR([0]!Loan_Start),MONTH([0]!Loan_Start)+Payment_Number,DAY([0]!Loan_Start))</definedName>
    <definedName name="WWWWWWWWWWWWW" localSheetId="21">DATE(YEAR([0]!Loan_Start),MONTH([0]!Loan_Start)+Payment_Number,DAY([0]!Loan_Start))</definedName>
    <definedName name="WWWWWWWWWWWWW" localSheetId="25">DATE(YEAR('DEPO  AND COMMUDITY WISE UPTO '!Loan_Start),MONTH('DEPO  AND COMMUDITY WISE UPTO '!Loan_Start)+Payment_Number,DAY('DEPO  AND COMMUDITY WISE UPTO '!Loan_Start))</definedName>
    <definedName name="WWWWWWWWWWWWW" localSheetId="23">DATE(YEAR([0]!Loan_Start),MONTH([0]!Loan_Start)+Payment_Number,DAY([0]!Loan_Start))</definedName>
    <definedName name="WWWWWWWWWWWWW" localSheetId="10">DATE(YEAR([0]!Loan_Start),MONTH([0]!Loan_Start)+Payment_Number,DAY([0]!Loan_Start))</definedName>
    <definedName name="WWWWWWWWWWWWW" localSheetId="6">DATE(YEAR([0]!Loan_Start),MONTH([0]!Loan_Start)+Payment_Number,DAY([0]!Loan_Start))</definedName>
    <definedName name="WWWWWWWWWWWWW" localSheetId="14">DATE(YEAR([0]!Loan_Start),MONTH([0]!Loan_Start)+Payment_Number,DAY([0]!Loan_Start))</definedName>
    <definedName name="WWWWWWWWWWWWW" localSheetId="16">DATE(YEAR([0]!Loan_Start),MONTH([0]!Loan_Start)+Payment_Number,DAY([0]!Loan_Start))</definedName>
    <definedName name="WWWWWWWWWWWWW" localSheetId="11">DATE(YEAR([0]!Loan_Start),MONTH([0]!Loan_Start)+Payment_Number,DAY([0]!Loan_Start))</definedName>
    <definedName name="WWWWWWWWWWWWW" localSheetId="13">DATE(YEAR([0]!Loan_Start),MONTH([0]!Loan_Start)+Payment_Number,DAY([0]!Loan_Start))</definedName>
    <definedName name="WWWWWWWWWWWWW" localSheetId="7">DATE(YEAR([0]!Loan_Start),MONTH([0]!Loan_Start)+Payment_Number,DAY([0]!Loan_Start))</definedName>
    <definedName name="WWWWWWWWWWWWW" localSheetId="9">DATE(YEAR([0]!Loan_Start),MONTH([0]!Loan_Start)+Payment_Number,DAY([0]!Loan_Start))</definedName>
    <definedName name="WWWWWWWWWWWWW" localSheetId="17">DATE(YEAR([0]!Loan_Start),MONTH([0]!Loan_Start)+Payment_Number,DAY([0]!Loan_Start))</definedName>
    <definedName name="WWWWWWWWWWWWW" localSheetId="0">DATE(YEAR('Sheet1 (2)'!Loan_Start),MONTH('Sheet1 (2)'!Loan_Start)+Payment_Number,DAY('Sheet1 (2)'!Loan_Start))</definedName>
    <definedName name="WWWWWWWWWWWWW" localSheetId="8">DATE(YEAR([0]!Loan_Start),MONTH([0]!Loan_Start)+Payment_Number,DAY([0]!Loan_Start))</definedName>
    <definedName name="WWWWWWWWWWWWW" localSheetId="15">DATE(YEAR([0]!Loan_Start),MONTH([0]!Loan_Start)+Payment_Number,DAY([0]!Loan_Start))</definedName>
    <definedName name="WWWWWWWWWWWWW" localSheetId="12">DATE(YEAR([0]!Loan_Start),MONTH([0]!Loan_Start)+Payment_Number,DAY([0]!Loan_Start))</definedName>
    <definedName name="WWWWWWWWWWWWW">DATE(YEAR([0]!Loan_Start),MONTH([0]!Loan_Start)+Payment_Number,DAY([0]!Loan_Start))</definedName>
  </definedNames>
  <calcPr calcId="124519"/>
  <fileRecoveryPr repairLoad="1"/>
</workbook>
</file>

<file path=xl/calcChain.xml><?xml version="1.0" encoding="utf-8"?>
<calcChain xmlns="http://schemas.openxmlformats.org/spreadsheetml/2006/main">
  <c r="G80" i="26"/>
  <c r="H80"/>
  <c r="I80"/>
  <c r="J80"/>
  <c r="K80"/>
  <c r="L80"/>
  <c r="M80"/>
  <c r="G79"/>
  <c r="H79"/>
  <c r="I79"/>
  <c r="J79"/>
  <c r="K79"/>
  <c r="L79"/>
  <c r="M79"/>
  <c r="G78"/>
  <c r="H78"/>
  <c r="I78"/>
  <c r="J78"/>
  <c r="K78"/>
  <c r="L78"/>
  <c r="M78"/>
  <c r="F89"/>
  <c r="F88"/>
  <c r="F87"/>
  <c r="F86"/>
  <c r="F85"/>
  <c r="F84"/>
  <c r="F83"/>
  <c r="F82"/>
  <c r="F81"/>
  <c r="F80"/>
  <c r="F79"/>
  <c r="F78"/>
  <c r="AF54" i="70"/>
  <c r="AE54"/>
  <c r="AD54"/>
  <c r="AC54"/>
  <c r="AB54"/>
  <c r="AA54"/>
  <c r="Z54"/>
  <c r="Y54"/>
  <c r="AK53"/>
  <c r="AJ53"/>
  <c r="AI53"/>
  <c r="AH53"/>
  <c r="AK52"/>
  <c r="AJ52"/>
  <c r="AI52"/>
  <c r="AH52"/>
  <c r="AK49"/>
  <c r="AJ49"/>
  <c r="AI49"/>
  <c r="AH49"/>
  <c r="AK48"/>
  <c r="AJ48"/>
  <c r="AI48"/>
  <c r="AH48"/>
  <c r="AK47"/>
  <c r="AJ47"/>
  <c r="AI47"/>
  <c r="AH47"/>
  <c r="AK46"/>
  <c r="AJ46"/>
  <c r="AI46"/>
  <c r="AH46"/>
  <c r="AK45"/>
  <c r="AJ45"/>
  <c r="AI45"/>
  <c r="AH45"/>
  <c r="AK44"/>
  <c r="AI44"/>
  <c r="AH44"/>
  <c r="AK43"/>
  <c r="AJ43"/>
  <c r="AI43"/>
  <c r="AH43"/>
  <c r="AK42"/>
  <c r="AJ42"/>
  <c r="AI42"/>
  <c r="AH42"/>
  <c r="AK41"/>
  <c r="AJ41"/>
  <c r="AI41"/>
  <c r="AH41"/>
  <c r="AK40"/>
  <c r="AJ40"/>
  <c r="AI40"/>
  <c r="AH40"/>
  <c r="AK39"/>
  <c r="AJ39"/>
  <c r="AI39"/>
  <c r="AH39"/>
  <c r="AK38"/>
  <c r="AJ38"/>
  <c r="AI38"/>
  <c r="AH38"/>
  <c r="AK37"/>
  <c r="AJ37"/>
  <c r="AI37"/>
  <c r="AH37"/>
  <c r="AK36"/>
  <c r="AJ36"/>
  <c r="AI36"/>
  <c r="AH36"/>
  <c r="AK35"/>
  <c r="AJ35"/>
  <c r="AI35"/>
  <c r="AH35"/>
  <c r="AK34"/>
  <c r="AJ34"/>
  <c r="AI34"/>
  <c r="AH34"/>
  <c r="AK33"/>
  <c r="AJ33"/>
  <c r="AI33"/>
  <c r="AH33"/>
  <c r="AK32"/>
  <c r="AJ32"/>
  <c r="AI32"/>
  <c r="AH32"/>
  <c r="AK31"/>
  <c r="AJ31"/>
  <c r="AI31"/>
  <c r="AH31"/>
  <c r="AK30"/>
  <c r="AJ30"/>
  <c r="AI30"/>
  <c r="AH30"/>
  <c r="AK29"/>
  <c r="AJ29"/>
  <c r="AI29"/>
  <c r="AH29"/>
  <c r="AH28"/>
  <c r="AG18"/>
  <c r="AF18"/>
  <c r="AK18" s="1"/>
  <c r="AE18"/>
  <c r="AD18"/>
  <c r="AC18"/>
  <c r="AB18"/>
  <c r="AA18"/>
  <c r="Z18"/>
  <c r="Y18"/>
  <c r="AK17"/>
  <c r="AJ17"/>
  <c r="AI17"/>
  <c r="AH17"/>
  <c r="W17"/>
  <c r="V17"/>
  <c r="U17"/>
  <c r="W16"/>
  <c r="V16"/>
  <c r="U16"/>
  <c r="W15"/>
  <c r="V15"/>
  <c r="U15"/>
  <c r="AK14"/>
  <c r="AJ14"/>
  <c r="AI14"/>
  <c r="AH14"/>
  <c r="W14"/>
  <c r="V14"/>
  <c r="U14"/>
  <c r="AK13"/>
  <c r="AJ13"/>
  <c r="AI13"/>
  <c r="AH13"/>
  <c r="W13"/>
  <c r="V13"/>
  <c r="U13"/>
  <c r="AK12"/>
  <c r="AJ12"/>
  <c r="AI12"/>
  <c r="AH12"/>
  <c r="W12"/>
  <c r="V12"/>
  <c r="U12"/>
  <c r="AK11"/>
  <c r="AJ11"/>
  <c r="AI11"/>
  <c r="AH11"/>
  <c r="W11"/>
  <c r="V11"/>
  <c r="U11"/>
  <c r="AK10"/>
  <c r="AJ10"/>
  <c r="AI10"/>
  <c r="AH10"/>
  <c r="W10"/>
  <c r="V10"/>
  <c r="U10"/>
  <c r="AK9"/>
  <c r="AJ9"/>
  <c r="AI9"/>
  <c r="AH9"/>
  <c r="W9"/>
  <c r="V9"/>
  <c r="U9"/>
  <c r="AK8"/>
  <c r="AJ8"/>
  <c r="AI8"/>
  <c r="AH8"/>
  <c r="W8"/>
  <c r="V8"/>
  <c r="U8"/>
  <c r="AK7"/>
  <c r="AJ7"/>
  <c r="AI7"/>
  <c r="AH7"/>
  <c r="W7"/>
  <c r="V7"/>
  <c r="U7"/>
  <c r="AK6"/>
  <c r="AJ6"/>
  <c r="AI6"/>
  <c r="AH6"/>
  <c r="W6"/>
  <c r="V6"/>
  <c r="U6"/>
  <c r="AH5"/>
  <c r="AF5"/>
  <c r="I122" i="26"/>
  <c r="M122"/>
  <c r="G89"/>
  <c r="H89"/>
  <c r="J89"/>
  <c r="K89"/>
  <c r="L89"/>
  <c r="G88"/>
  <c r="H88"/>
  <c r="J88"/>
  <c r="K88"/>
  <c r="L88"/>
  <c r="G87"/>
  <c r="H87"/>
  <c r="J87"/>
  <c r="K87"/>
  <c r="L87"/>
  <c r="G86"/>
  <c r="H86"/>
  <c r="J86"/>
  <c r="K86"/>
  <c r="L86"/>
  <c r="G85"/>
  <c r="H85"/>
  <c r="J85"/>
  <c r="K85"/>
  <c r="L85"/>
  <c r="G84"/>
  <c r="H84"/>
  <c r="J84"/>
  <c r="K84"/>
  <c r="L84"/>
  <c r="G83"/>
  <c r="H83"/>
  <c r="J83"/>
  <c r="K83"/>
  <c r="L83"/>
  <c r="G82"/>
  <c r="H82"/>
  <c r="J82"/>
  <c r="K82"/>
  <c r="L82"/>
  <c r="G81"/>
  <c r="H81"/>
  <c r="J81"/>
  <c r="K81"/>
  <c r="L81"/>
  <c r="V78"/>
  <c r="W78"/>
  <c r="X78"/>
  <c r="Y78"/>
  <c r="Z78"/>
  <c r="AA78"/>
  <c r="AB78"/>
  <c r="AC78"/>
  <c r="AD78"/>
  <c r="AE78"/>
  <c r="AF78"/>
  <c r="AG78"/>
  <c r="AH78"/>
  <c r="U78"/>
  <c r="M72"/>
  <c r="I72"/>
  <c r="N71"/>
  <c r="G41"/>
  <c r="H41"/>
  <c r="G35"/>
  <c r="H35"/>
  <c r="G34"/>
  <c r="H34"/>
  <c r="G33"/>
  <c r="H33"/>
  <c r="G32"/>
  <c r="H32"/>
  <c r="G31"/>
  <c r="H31"/>
  <c r="G30"/>
  <c r="H30"/>
  <c r="G29"/>
  <c r="H29"/>
  <c r="G28"/>
  <c r="H28"/>
  <c r="G26"/>
  <c r="H26"/>
  <c r="G25"/>
  <c r="H25"/>
  <c r="AA20" i="53"/>
  <c r="W20"/>
  <c r="AE19"/>
  <c r="AD19"/>
  <c r="AC19"/>
  <c r="AB19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Z18"/>
  <c r="Z20" s="1"/>
  <c r="Y18"/>
  <c r="Y20" s="1"/>
  <c r="X18"/>
  <c r="X20" s="1"/>
  <c r="W18"/>
  <c r="V18"/>
  <c r="V20" s="1"/>
  <c r="U18"/>
  <c r="U20" s="1"/>
  <c r="T18"/>
  <c r="T20" s="1"/>
  <c r="M76"/>
  <c r="L76"/>
  <c r="K76"/>
  <c r="J76"/>
  <c r="I76"/>
  <c r="H76"/>
  <c r="G76"/>
  <c r="F76"/>
  <c r="E76"/>
  <c r="D76"/>
  <c r="C76"/>
  <c r="B76"/>
  <c r="M75"/>
  <c r="M77" s="1"/>
  <c r="L75"/>
  <c r="L77" s="1"/>
  <c r="K75"/>
  <c r="K77" s="1"/>
  <c r="J75"/>
  <c r="J77" s="1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M76" i="55"/>
  <c r="L76"/>
  <c r="K76"/>
  <c r="J76"/>
  <c r="I76"/>
  <c r="H76"/>
  <c r="G76"/>
  <c r="F76"/>
  <c r="E76"/>
  <c r="D76"/>
  <c r="C76"/>
  <c r="B76"/>
  <c r="M75"/>
  <c r="M77" s="1"/>
  <c r="L75"/>
  <c r="L77" s="1"/>
  <c r="K75"/>
  <c r="K77" s="1"/>
  <c r="J75"/>
  <c r="J77" s="1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AE19"/>
  <c r="AD19"/>
  <c r="AC19"/>
  <c r="AB19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AE19" i="56"/>
  <c r="AD19"/>
  <c r="AC19"/>
  <c r="K37" i="26" s="1"/>
  <c r="AB19" i="56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AE19" i="58"/>
  <c r="AD19"/>
  <c r="AC19"/>
  <c r="AB19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AA20" s="1"/>
  <c r="Z18"/>
  <c r="Y18"/>
  <c r="Y20" s="1"/>
  <c r="X18"/>
  <c r="X20" s="1"/>
  <c r="W18"/>
  <c r="W20" s="1"/>
  <c r="V18"/>
  <c r="V20" s="1"/>
  <c r="U18"/>
  <c r="U20" s="1"/>
  <c r="T18"/>
  <c r="T20" s="1"/>
  <c r="AE19" i="59"/>
  <c r="AD19"/>
  <c r="AC19"/>
  <c r="AB19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AE19" i="60"/>
  <c r="AD19"/>
  <c r="AC19"/>
  <c r="AB19"/>
  <c r="AA19"/>
  <c r="Z19"/>
  <c r="Y19"/>
  <c r="X19"/>
  <c r="W19"/>
  <c r="V19"/>
  <c r="U19"/>
  <c r="T19"/>
  <c r="AE18"/>
  <c r="AE20" s="1"/>
  <c r="AD18"/>
  <c r="L33" i="26" s="1"/>
  <c r="AC18" i="60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AE19" i="61"/>
  <c r="AD19"/>
  <c r="AC19"/>
  <c r="AB19"/>
  <c r="AA19"/>
  <c r="Z19"/>
  <c r="Y19"/>
  <c r="X19"/>
  <c r="W19"/>
  <c r="V19"/>
  <c r="U19"/>
  <c r="T19"/>
  <c r="AE18"/>
  <c r="AE20" s="1"/>
  <c r="AD18"/>
  <c r="L28" i="26" s="1"/>
  <c r="AC18" i="61"/>
  <c r="AC20" s="1"/>
  <c r="AB18"/>
  <c r="AB20" s="1"/>
  <c r="AA18"/>
  <c r="AA20" s="1"/>
  <c r="Z18"/>
  <c r="Y18"/>
  <c r="Y20" s="1"/>
  <c r="X18"/>
  <c r="X20" s="1"/>
  <c r="W18"/>
  <c r="W20" s="1"/>
  <c r="V18"/>
  <c r="V20" s="1"/>
  <c r="U18"/>
  <c r="U20" s="1"/>
  <c r="T18"/>
  <c r="T20" s="1"/>
  <c r="AE19" i="62"/>
  <c r="AD19"/>
  <c r="AC19"/>
  <c r="AB19"/>
  <c r="AA19"/>
  <c r="Z19"/>
  <c r="Y19"/>
  <c r="X19"/>
  <c r="W19"/>
  <c r="V19"/>
  <c r="U19"/>
  <c r="T19"/>
  <c r="AE18"/>
  <c r="AE20" s="1"/>
  <c r="AD18"/>
  <c r="AD20" s="1"/>
  <c r="AC18"/>
  <c r="K32" i="26" s="1"/>
  <c r="AB18" i="62"/>
  <c r="AB20" s="1"/>
  <c r="AA18"/>
  <c r="AA20" s="1"/>
  <c r="Z18"/>
  <c r="Z20" s="1"/>
  <c r="Y18"/>
  <c r="X18"/>
  <c r="X20" s="1"/>
  <c r="W18"/>
  <c r="W20" s="1"/>
  <c r="V18"/>
  <c r="V20" s="1"/>
  <c r="U18"/>
  <c r="U20" s="1"/>
  <c r="T18"/>
  <c r="T20" s="1"/>
  <c r="AE19" i="64"/>
  <c r="AD19"/>
  <c r="AC19"/>
  <c r="AB19"/>
  <c r="AA19"/>
  <c r="Z19"/>
  <c r="Y19"/>
  <c r="X19"/>
  <c r="W19"/>
  <c r="V19"/>
  <c r="U19"/>
  <c r="T19"/>
  <c r="AE18"/>
  <c r="AE20" s="1"/>
  <c r="AD18"/>
  <c r="L29" i="26" s="1"/>
  <c r="AC18" i="64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M38" i="65"/>
  <c r="L38"/>
  <c r="K38"/>
  <c r="J38"/>
  <c r="I38"/>
  <c r="H38"/>
  <c r="G38"/>
  <c r="F38"/>
  <c r="E38"/>
  <c r="D38"/>
  <c r="C38"/>
  <c r="B38"/>
  <c r="M37"/>
  <c r="M39" s="1"/>
  <c r="L37"/>
  <c r="L39" s="1"/>
  <c r="K37"/>
  <c r="K39" s="1"/>
  <c r="J37"/>
  <c r="J39" s="1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U20"/>
  <c r="V20"/>
  <c r="W20"/>
  <c r="X20"/>
  <c r="Y20"/>
  <c r="Z20"/>
  <c r="AA20"/>
  <c r="AB20"/>
  <c r="AC20"/>
  <c r="AD20"/>
  <c r="AE20"/>
  <c r="T20"/>
  <c r="U18"/>
  <c r="V18"/>
  <c r="W18"/>
  <c r="X18"/>
  <c r="Y18"/>
  <c r="Z18"/>
  <c r="AA18"/>
  <c r="AB18"/>
  <c r="AC18"/>
  <c r="AD18"/>
  <c r="AE18"/>
  <c r="T18"/>
  <c r="M46" i="26"/>
  <c r="G27"/>
  <c r="H27"/>
  <c r="K44"/>
  <c r="L44"/>
  <c r="K41"/>
  <c r="L41"/>
  <c r="K40"/>
  <c r="L40"/>
  <c r="K39"/>
  <c r="L39"/>
  <c r="K38"/>
  <c r="L38"/>
  <c r="L37"/>
  <c r="K36"/>
  <c r="L36"/>
  <c r="K35"/>
  <c r="L35"/>
  <c r="L34"/>
  <c r="K33"/>
  <c r="K31"/>
  <c r="L31"/>
  <c r="K30"/>
  <c r="L30"/>
  <c r="K29"/>
  <c r="K28"/>
  <c r="K27"/>
  <c r="L27"/>
  <c r="K26"/>
  <c r="K25"/>
  <c r="L25"/>
  <c r="W16"/>
  <c r="I20"/>
  <c r="I18"/>
  <c r="M18"/>
  <c r="M20" s="1"/>
  <c r="K16"/>
  <c r="L16"/>
  <c r="M19" i="61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M383" i="62"/>
  <c r="L383"/>
  <c r="K383"/>
  <c r="J383"/>
  <c r="I383"/>
  <c r="H383"/>
  <c r="G383"/>
  <c r="F383"/>
  <c r="E383"/>
  <c r="D383"/>
  <c r="C383"/>
  <c r="B383"/>
  <c r="M382"/>
  <c r="M384" s="1"/>
  <c r="L382"/>
  <c r="L384" s="1"/>
  <c r="K382"/>
  <c r="K384" s="1"/>
  <c r="J382"/>
  <c r="J384" s="1"/>
  <c r="I382"/>
  <c r="I384" s="1"/>
  <c r="H382"/>
  <c r="H384" s="1"/>
  <c r="G382"/>
  <c r="G384" s="1"/>
  <c r="F382"/>
  <c r="F384" s="1"/>
  <c r="E382"/>
  <c r="E384" s="1"/>
  <c r="D382"/>
  <c r="D384" s="1"/>
  <c r="C382"/>
  <c r="C384" s="1"/>
  <c r="B382"/>
  <c r="B384" s="1"/>
  <c r="M266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M171"/>
  <c r="L171"/>
  <c r="K171"/>
  <c r="J171"/>
  <c r="I171"/>
  <c r="H171"/>
  <c r="G171"/>
  <c r="F171"/>
  <c r="E171"/>
  <c r="D171"/>
  <c r="C171"/>
  <c r="B171"/>
  <c r="M170"/>
  <c r="M172" s="1"/>
  <c r="L170"/>
  <c r="L172" s="1"/>
  <c r="K170"/>
  <c r="K172" s="1"/>
  <c r="J170"/>
  <c r="J172" s="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M76"/>
  <c r="L76"/>
  <c r="K76"/>
  <c r="J76"/>
  <c r="I76"/>
  <c r="H76"/>
  <c r="G76"/>
  <c r="F76"/>
  <c r="E76"/>
  <c r="D76"/>
  <c r="C76"/>
  <c r="B76"/>
  <c r="M75"/>
  <c r="M77" s="1"/>
  <c r="L75"/>
  <c r="L77" s="1"/>
  <c r="K75"/>
  <c r="K77" s="1"/>
  <c r="J75"/>
  <c r="J77" s="1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M19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M266" i="55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M19" i="58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M266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M267" i="59"/>
  <c r="L267"/>
  <c r="K267"/>
  <c r="J267"/>
  <c r="I267"/>
  <c r="H267"/>
  <c r="G267"/>
  <c r="F267"/>
  <c r="E267"/>
  <c r="D267"/>
  <c r="C267"/>
  <c r="B267"/>
  <c r="M266"/>
  <c r="M268" s="1"/>
  <c r="L266"/>
  <c r="L268" s="1"/>
  <c r="K266"/>
  <c r="K268" s="1"/>
  <c r="J266"/>
  <c r="J268" s="1"/>
  <c r="I266"/>
  <c r="I268" s="1"/>
  <c r="H266"/>
  <c r="H268" s="1"/>
  <c r="G266"/>
  <c r="G268" s="1"/>
  <c r="F266"/>
  <c r="F268" s="1"/>
  <c r="E266"/>
  <c r="E268" s="1"/>
  <c r="D266"/>
  <c r="D268" s="1"/>
  <c r="C266"/>
  <c r="C268" s="1"/>
  <c r="B266"/>
  <c r="B268" s="1"/>
  <c r="M248"/>
  <c r="L248"/>
  <c r="K248"/>
  <c r="J248"/>
  <c r="I248"/>
  <c r="H248"/>
  <c r="G248"/>
  <c r="F248"/>
  <c r="E248"/>
  <c r="D248"/>
  <c r="C248"/>
  <c r="B248"/>
  <c r="M247"/>
  <c r="M249" s="1"/>
  <c r="L247"/>
  <c r="L249" s="1"/>
  <c r="K247"/>
  <c r="K249" s="1"/>
  <c r="J247"/>
  <c r="J249" s="1"/>
  <c r="I247"/>
  <c r="I249" s="1"/>
  <c r="H247"/>
  <c r="H249" s="1"/>
  <c r="G247"/>
  <c r="G249" s="1"/>
  <c r="F247"/>
  <c r="F249" s="1"/>
  <c r="E247"/>
  <c r="E249" s="1"/>
  <c r="D247"/>
  <c r="D249" s="1"/>
  <c r="C247"/>
  <c r="C249" s="1"/>
  <c r="B247"/>
  <c r="B249" s="1"/>
  <c r="M19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M266" i="60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M19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I267" i="63"/>
  <c r="E267"/>
  <c r="M266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H265"/>
  <c r="H267" s="1"/>
  <c r="G265"/>
  <c r="G267" s="1"/>
  <c r="F265"/>
  <c r="F267" s="1"/>
  <c r="E265"/>
  <c r="D265"/>
  <c r="D267" s="1"/>
  <c r="C265"/>
  <c r="C267" s="1"/>
  <c r="B265"/>
  <c r="B267" s="1"/>
  <c r="M19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AE19"/>
  <c r="AD19"/>
  <c r="AC19"/>
  <c r="AB19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M324" i="64"/>
  <c r="L324"/>
  <c r="K324"/>
  <c r="J324"/>
  <c r="I324"/>
  <c r="H324"/>
  <c r="G324"/>
  <c r="F324"/>
  <c r="E324"/>
  <c r="D324"/>
  <c r="C324"/>
  <c r="B324"/>
  <c r="M323"/>
  <c r="M325" s="1"/>
  <c r="L323"/>
  <c r="L325" s="1"/>
  <c r="K323"/>
  <c r="K325" s="1"/>
  <c r="J323"/>
  <c r="J325" s="1"/>
  <c r="I323"/>
  <c r="I325" s="1"/>
  <c r="H323"/>
  <c r="H325" s="1"/>
  <c r="G323"/>
  <c r="G325" s="1"/>
  <c r="F323"/>
  <c r="F325" s="1"/>
  <c r="E323"/>
  <c r="E325" s="1"/>
  <c r="D323"/>
  <c r="D325" s="1"/>
  <c r="C323"/>
  <c r="C325" s="1"/>
  <c r="B323"/>
  <c r="B325" s="1"/>
  <c r="M19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M76"/>
  <c r="L76"/>
  <c r="K76"/>
  <c r="J76"/>
  <c r="I76"/>
  <c r="H76"/>
  <c r="G76"/>
  <c r="F76"/>
  <c r="E76"/>
  <c r="D76"/>
  <c r="C76"/>
  <c r="B76"/>
  <c r="M75"/>
  <c r="M77" s="1"/>
  <c r="L75"/>
  <c r="L77" s="1"/>
  <c r="K75"/>
  <c r="K77" s="1"/>
  <c r="J75"/>
  <c r="J77" s="1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AE19" i="65"/>
  <c r="AD19"/>
  <c r="AC19"/>
  <c r="AB19"/>
  <c r="AA19"/>
  <c r="Z19"/>
  <c r="Y19"/>
  <c r="X19"/>
  <c r="W19"/>
  <c r="V19"/>
  <c r="U19"/>
  <c r="T19"/>
  <c r="AE19" i="10"/>
  <c r="AD19"/>
  <c r="AC19"/>
  <c r="AB19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M266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M247"/>
  <c r="L247"/>
  <c r="K247"/>
  <c r="J247"/>
  <c r="I247"/>
  <c r="H247"/>
  <c r="G247"/>
  <c r="F247"/>
  <c r="E247"/>
  <c r="D247"/>
  <c r="C247"/>
  <c r="B247"/>
  <c r="M246"/>
  <c r="M248" s="1"/>
  <c r="L246"/>
  <c r="L248" s="1"/>
  <c r="K246"/>
  <c r="K248" s="1"/>
  <c r="J246"/>
  <c r="J248" s="1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M38"/>
  <c r="L38"/>
  <c r="K38"/>
  <c r="J38"/>
  <c r="I38"/>
  <c r="H38"/>
  <c r="G38"/>
  <c r="F38"/>
  <c r="E38"/>
  <c r="D38"/>
  <c r="C38"/>
  <c r="B38"/>
  <c r="M37"/>
  <c r="M39" s="1"/>
  <c r="L37"/>
  <c r="L39" s="1"/>
  <c r="K37"/>
  <c r="K39" s="1"/>
  <c r="J37"/>
  <c r="J39" s="1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G20"/>
  <c r="H20"/>
  <c r="I20"/>
  <c r="J20"/>
  <c r="K20"/>
  <c r="L20"/>
  <c r="M20"/>
  <c r="F20"/>
  <c r="G18"/>
  <c r="H18"/>
  <c r="I18"/>
  <c r="J18"/>
  <c r="K18"/>
  <c r="L18"/>
  <c r="M18"/>
  <c r="F18"/>
  <c r="G54" i="70"/>
  <c r="H54"/>
  <c r="I54"/>
  <c r="J54"/>
  <c r="K54"/>
  <c r="L54"/>
  <c r="Q54" s="1"/>
  <c r="M54"/>
  <c r="R54" s="1"/>
  <c r="F54"/>
  <c r="O54" s="1"/>
  <c r="O43"/>
  <c r="P43"/>
  <c r="Q43"/>
  <c r="R43"/>
  <c r="O44"/>
  <c r="P44"/>
  <c r="R44"/>
  <c r="O45"/>
  <c r="P45"/>
  <c r="Q45"/>
  <c r="R45"/>
  <c r="O46"/>
  <c r="P46"/>
  <c r="Q46"/>
  <c r="R46"/>
  <c r="O47"/>
  <c r="P47"/>
  <c r="Q47"/>
  <c r="R47"/>
  <c r="O48"/>
  <c r="P48"/>
  <c r="Q48"/>
  <c r="R48"/>
  <c r="O49"/>
  <c r="P49"/>
  <c r="Q49"/>
  <c r="R49"/>
  <c r="O52"/>
  <c r="P52"/>
  <c r="Q52"/>
  <c r="R52"/>
  <c r="O53"/>
  <c r="P53"/>
  <c r="Q53"/>
  <c r="R53"/>
  <c r="P54"/>
  <c r="K18"/>
  <c r="L18"/>
  <c r="M18"/>
  <c r="N18"/>
  <c r="G18"/>
  <c r="H18"/>
  <c r="I18"/>
  <c r="R42"/>
  <c r="Q42"/>
  <c r="P42"/>
  <c r="O42"/>
  <c r="R41"/>
  <c r="Q41"/>
  <c r="P41"/>
  <c r="O41"/>
  <c r="R40"/>
  <c r="Q40"/>
  <c r="P40"/>
  <c r="O40"/>
  <c r="R39"/>
  <c r="Q39"/>
  <c r="P39"/>
  <c r="O39"/>
  <c r="R38"/>
  <c r="Q38"/>
  <c r="P38"/>
  <c r="O38"/>
  <c r="R37"/>
  <c r="Q37"/>
  <c r="P37"/>
  <c r="O37"/>
  <c r="R36"/>
  <c r="Q36"/>
  <c r="P36"/>
  <c r="O36"/>
  <c r="R35"/>
  <c r="Q35"/>
  <c r="P35"/>
  <c r="O35"/>
  <c r="R34"/>
  <c r="Q34"/>
  <c r="P34"/>
  <c r="O34"/>
  <c r="R33"/>
  <c r="Q33"/>
  <c r="P33"/>
  <c r="O33"/>
  <c r="R32"/>
  <c r="Q32"/>
  <c r="P32"/>
  <c r="O32"/>
  <c r="R31"/>
  <c r="Q31"/>
  <c r="P31"/>
  <c r="O31"/>
  <c r="R30"/>
  <c r="Q30"/>
  <c r="P30"/>
  <c r="O30"/>
  <c r="R29"/>
  <c r="Q29"/>
  <c r="O29"/>
  <c r="O28"/>
  <c r="R17"/>
  <c r="Q17"/>
  <c r="P17"/>
  <c r="O17"/>
  <c r="D17"/>
  <c r="C17"/>
  <c r="B17"/>
  <c r="D16"/>
  <c r="C16"/>
  <c r="B16"/>
  <c r="D15"/>
  <c r="C15"/>
  <c r="B15"/>
  <c r="R14"/>
  <c r="Q14"/>
  <c r="P14"/>
  <c r="O14"/>
  <c r="D14"/>
  <c r="C14"/>
  <c r="B14"/>
  <c r="R13"/>
  <c r="Q13"/>
  <c r="P13"/>
  <c r="O13"/>
  <c r="D13"/>
  <c r="C13"/>
  <c r="B13"/>
  <c r="R12"/>
  <c r="Q12"/>
  <c r="P12"/>
  <c r="O12"/>
  <c r="D12"/>
  <c r="C12"/>
  <c r="B12"/>
  <c r="R11"/>
  <c r="Q11"/>
  <c r="P11"/>
  <c r="O11"/>
  <c r="D11"/>
  <c r="C11"/>
  <c r="B11"/>
  <c r="R10"/>
  <c r="Q10"/>
  <c r="P10"/>
  <c r="O10"/>
  <c r="D10"/>
  <c r="C10"/>
  <c r="B10"/>
  <c r="R9"/>
  <c r="Q9"/>
  <c r="P9"/>
  <c r="O9"/>
  <c r="D9"/>
  <c r="C9"/>
  <c r="B9"/>
  <c r="R8"/>
  <c r="P8"/>
  <c r="Q8"/>
  <c r="O8"/>
  <c r="D8"/>
  <c r="C8"/>
  <c r="B8"/>
  <c r="R7"/>
  <c r="Q7"/>
  <c r="P7"/>
  <c r="O7"/>
  <c r="D7"/>
  <c r="C7"/>
  <c r="B7"/>
  <c r="R6"/>
  <c r="P6"/>
  <c r="O6"/>
  <c r="F18"/>
  <c r="D6"/>
  <c r="C6"/>
  <c r="B6"/>
  <c r="O5"/>
  <c r="M5"/>
  <c r="M45" i="26"/>
  <c r="V15"/>
  <c r="AB15" i="10"/>
  <c r="AC15"/>
  <c r="AD15"/>
  <c r="AE15"/>
  <c r="J15" i="31"/>
  <c r="K15"/>
  <c r="L15"/>
  <c r="M15"/>
  <c r="M343" i="56"/>
  <c r="L343"/>
  <c r="K343"/>
  <c r="J343"/>
  <c r="I343"/>
  <c r="H343"/>
  <c r="G343"/>
  <c r="F343"/>
  <c r="E343"/>
  <c r="D343"/>
  <c r="C343"/>
  <c r="B343"/>
  <c r="M342"/>
  <c r="M344" s="1"/>
  <c r="L342"/>
  <c r="L344" s="1"/>
  <c r="K342"/>
  <c r="K344" s="1"/>
  <c r="J342"/>
  <c r="J344" s="1"/>
  <c r="I342"/>
  <c r="I344" s="1"/>
  <c r="H342"/>
  <c r="H344" s="1"/>
  <c r="G342"/>
  <c r="G344" s="1"/>
  <c r="F342"/>
  <c r="F344" s="1"/>
  <c r="E342"/>
  <c r="E344" s="1"/>
  <c r="D342"/>
  <c r="D344" s="1"/>
  <c r="C342"/>
  <c r="C344" s="1"/>
  <c r="B342"/>
  <c r="B344" s="1"/>
  <c r="M266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M19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M343" i="68"/>
  <c r="L343"/>
  <c r="K343"/>
  <c r="J343"/>
  <c r="I343"/>
  <c r="H343"/>
  <c r="G343"/>
  <c r="F343"/>
  <c r="E343"/>
  <c r="D343"/>
  <c r="C343"/>
  <c r="B343"/>
  <c r="M342"/>
  <c r="M344" s="1"/>
  <c r="L342"/>
  <c r="L344" s="1"/>
  <c r="K342"/>
  <c r="K344" s="1"/>
  <c r="J342"/>
  <c r="J344" s="1"/>
  <c r="I342"/>
  <c r="I344" s="1"/>
  <c r="H342"/>
  <c r="H344" s="1"/>
  <c r="G342"/>
  <c r="G344" s="1"/>
  <c r="F342"/>
  <c r="F344" s="1"/>
  <c r="E342"/>
  <c r="E344" s="1"/>
  <c r="D342"/>
  <c r="D344" s="1"/>
  <c r="C342"/>
  <c r="C344" s="1"/>
  <c r="B342"/>
  <c r="B344" s="1"/>
  <c r="AE19"/>
  <c r="AD19"/>
  <c r="AC19"/>
  <c r="AB19"/>
  <c r="AA19"/>
  <c r="Z19"/>
  <c r="Y19"/>
  <c r="X19"/>
  <c r="W19"/>
  <c r="V19"/>
  <c r="U19"/>
  <c r="T19"/>
  <c r="AE18"/>
  <c r="AE20" s="1"/>
  <c r="AD18"/>
  <c r="AD20" s="1"/>
  <c r="AC18"/>
  <c r="AC20" s="1"/>
  <c r="AB18"/>
  <c r="AB20" s="1"/>
  <c r="AA18"/>
  <c r="AA20" s="1"/>
  <c r="Z18"/>
  <c r="Z20" s="1"/>
  <c r="Y18"/>
  <c r="Y20" s="1"/>
  <c r="X18"/>
  <c r="X20" s="1"/>
  <c r="W18"/>
  <c r="W20" s="1"/>
  <c r="V18"/>
  <c r="V20" s="1"/>
  <c r="U18"/>
  <c r="U20" s="1"/>
  <c r="T18"/>
  <c r="T20" s="1"/>
  <c r="M19" i="65"/>
  <c r="L19"/>
  <c r="K19"/>
  <c r="J19"/>
  <c r="I19"/>
  <c r="H19"/>
  <c r="G19"/>
  <c r="F19"/>
  <c r="E19"/>
  <c r="D19"/>
  <c r="C19"/>
  <c r="B19"/>
  <c r="M18"/>
  <c r="M20" s="1"/>
  <c r="L18"/>
  <c r="L20" s="1"/>
  <c r="K18"/>
  <c r="K20" s="1"/>
  <c r="J18"/>
  <c r="J20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M19" i="10"/>
  <c r="L19"/>
  <c r="K19"/>
  <c r="J19"/>
  <c r="I19"/>
  <c r="H19"/>
  <c r="G19"/>
  <c r="F19"/>
  <c r="E19"/>
  <c r="D19"/>
  <c r="C19"/>
  <c r="B19"/>
  <c r="E18"/>
  <c r="E20" s="1"/>
  <c r="D18"/>
  <c r="D20" s="1"/>
  <c r="C18"/>
  <c r="C20" s="1"/>
  <c r="B18"/>
  <c r="B20" s="1"/>
  <c r="K90" i="26" l="1"/>
  <c r="G90"/>
  <c r="L90"/>
  <c r="H90"/>
  <c r="M90"/>
  <c r="J90"/>
  <c r="AJ18" i="70"/>
  <c r="AK54"/>
  <c r="AJ54"/>
  <c r="AI54"/>
  <c r="AH54"/>
  <c r="AI18"/>
  <c r="AH18"/>
  <c r="L26" i="26"/>
  <c r="F26"/>
  <c r="Z20" i="58"/>
  <c r="K34" i="26"/>
  <c r="AD20" i="60"/>
  <c r="Z20" i="61"/>
  <c r="AD20"/>
  <c r="L32" i="26"/>
  <c r="Y20" i="62"/>
  <c r="AC20"/>
  <c r="AD20" i="64"/>
  <c r="I45" i="26"/>
  <c r="I46" s="1"/>
  <c r="R18" i="70"/>
  <c r="Q18"/>
  <c r="P18"/>
  <c r="P29"/>
  <c r="Q6"/>
  <c r="J18"/>
  <c r="O18" s="1"/>
  <c r="A60" i="31" l="1"/>
  <c r="T102" i="26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01"/>
  <c r="T79"/>
  <c r="T80"/>
  <c r="T81"/>
  <c r="T82"/>
  <c r="T83"/>
  <c r="T84"/>
  <c r="T85"/>
  <c r="T86"/>
  <c r="T87"/>
  <c r="T88"/>
  <c r="T89"/>
  <c r="T90"/>
  <c r="T78"/>
  <c r="S79"/>
  <c r="S80"/>
  <c r="S81"/>
  <c r="S82"/>
  <c r="S83"/>
  <c r="S84"/>
  <c r="S85"/>
  <c r="S86"/>
  <c r="S87"/>
  <c r="S88"/>
  <c r="S89"/>
  <c r="S90"/>
  <c r="S78"/>
  <c r="R102"/>
  <c r="O103"/>
  <c r="P103"/>
  <c r="Q103"/>
  <c r="R103"/>
  <c r="R104"/>
  <c r="O105"/>
  <c r="P105"/>
  <c r="Q105"/>
  <c r="R105"/>
  <c r="O106"/>
  <c r="P106"/>
  <c r="Q106"/>
  <c r="R106"/>
  <c r="O107"/>
  <c r="P107"/>
  <c r="Q107"/>
  <c r="R107"/>
  <c r="O108"/>
  <c r="P108"/>
  <c r="Q108"/>
  <c r="R108"/>
  <c r="O109"/>
  <c r="P109"/>
  <c r="Q109"/>
  <c r="R109"/>
  <c r="O110"/>
  <c r="P110"/>
  <c r="Q110"/>
  <c r="R110"/>
  <c r="O111"/>
  <c r="P111"/>
  <c r="Q111"/>
  <c r="R111"/>
  <c r="O112"/>
  <c r="P112"/>
  <c r="Q112"/>
  <c r="R112"/>
  <c r="O113"/>
  <c r="P113"/>
  <c r="Q113"/>
  <c r="R113"/>
  <c r="R114"/>
  <c r="O115"/>
  <c r="P115"/>
  <c r="Q115"/>
  <c r="R115"/>
  <c r="O117"/>
  <c r="P117"/>
  <c r="Q117"/>
  <c r="R117"/>
  <c r="O118"/>
  <c r="P118"/>
  <c r="Q118"/>
  <c r="R118"/>
  <c r="O119"/>
  <c r="P119"/>
  <c r="Q119"/>
  <c r="R119"/>
  <c r="O120"/>
  <c r="P120"/>
  <c r="Q120"/>
  <c r="R120"/>
  <c r="O121"/>
  <c r="P121"/>
  <c r="Q121"/>
  <c r="R121"/>
  <c r="R101"/>
  <c r="O100"/>
  <c r="R78"/>
  <c r="R79"/>
  <c r="R80"/>
  <c r="R81"/>
  <c r="R82"/>
  <c r="R83"/>
  <c r="R84"/>
  <c r="R85"/>
  <c r="R86"/>
  <c r="R89"/>
  <c r="O77"/>
  <c r="P89"/>
  <c r="P86"/>
  <c r="Q86"/>
  <c r="P84"/>
  <c r="Q84"/>
  <c r="P83"/>
  <c r="Q83"/>
  <c r="P82"/>
  <c r="Q82"/>
  <c r="P80"/>
  <c r="Q80"/>
  <c r="O79"/>
  <c r="P79"/>
  <c r="Q79"/>
  <c r="D89"/>
  <c r="C89"/>
  <c r="B89"/>
  <c r="D88"/>
  <c r="C88"/>
  <c r="B88"/>
  <c r="D87"/>
  <c r="C87"/>
  <c r="B87"/>
  <c r="D86"/>
  <c r="C86"/>
  <c r="B86"/>
  <c r="D85"/>
  <c r="C85"/>
  <c r="B85"/>
  <c r="D84"/>
  <c r="C84"/>
  <c r="B84"/>
  <c r="D83"/>
  <c r="C83"/>
  <c r="B83"/>
  <c r="D82"/>
  <c r="C82"/>
  <c r="B82"/>
  <c r="D81"/>
  <c r="C81"/>
  <c r="B81"/>
  <c r="D80"/>
  <c r="C80"/>
  <c r="B80"/>
  <c r="D79"/>
  <c r="C79"/>
  <c r="B79"/>
  <c r="D78"/>
  <c r="C78"/>
  <c r="B78"/>
  <c r="M77"/>
  <c r="O83" l="1"/>
  <c r="Q81"/>
  <c r="O81"/>
  <c r="O85"/>
  <c r="O86"/>
  <c r="O80"/>
  <c r="P81"/>
  <c r="O84"/>
  <c r="P85"/>
  <c r="Q89"/>
  <c r="O82"/>
  <c r="Q85"/>
  <c r="O89"/>
  <c r="P78"/>
  <c r="Q78"/>
  <c r="R122"/>
  <c r="R90"/>
  <c r="O78"/>
  <c r="F90"/>
  <c r="P90" l="1"/>
  <c r="Q90"/>
  <c r="O90"/>
  <c r="AD27" i="64" l="1"/>
  <c r="V67" i="26"/>
  <c r="V64"/>
  <c r="V54"/>
  <c r="V52"/>
  <c r="V53"/>
  <c r="V55"/>
  <c r="V56"/>
  <c r="V57"/>
  <c r="V58"/>
  <c r="V59"/>
  <c r="V60"/>
  <c r="V61"/>
  <c r="V62"/>
  <c r="V63"/>
  <c r="V65"/>
  <c r="V66"/>
  <c r="V68"/>
  <c r="V69"/>
  <c r="V70"/>
  <c r="V71"/>
  <c r="V51"/>
  <c r="S54"/>
  <c r="U28"/>
  <c r="J27"/>
  <c r="V14"/>
  <c r="K14"/>
  <c r="L14"/>
  <c r="M57" i="55"/>
  <c r="L57"/>
  <c r="K57"/>
  <c r="J57"/>
  <c r="I57"/>
  <c r="H57"/>
  <c r="G57"/>
  <c r="F57"/>
  <c r="E57"/>
  <c r="D57"/>
  <c r="C57"/>
  <c r="B57"/>
  <c r="M56"/>
  <c r="M58" s="1"/>
  <c r="L56"/>
  <c r="L58" s="1"/>
  <c r="K56"/>
  <c r="K58" s="1"/>
  <c r="J56"/>
  <c r="J58" s="1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M266" i="61"/>
  <c r="L266"/>
  <c r="K266"/>
  <c r="J266"/>
  <c r="I266"/>
  <c r="H266"/>
  <c r="G266"/>
  <c r="F266"/>
  <c r="E266"/>
  <c r="D266"/>
  <c r="C266"/>
  <c r="B266"/>
  <c r="M265"/>
  <c r="M267" s="1"/>
  <c r="L265"/>
  <c r="L267" s="1"/>
  <c r="K265"/>
  <c r="K267" s="1"/>
  <c r="J265"/>
  <c r="J267" s="1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T24" i="10"/>
  <c r="T24" i="59"/>
  <c r="S24"/>
  <c r="U24" i="10"/>
  <c r="T28" i="61"/>
  <c r="S28"/>
  <c r="T27"/>
  <c r="S27"/>
  <c r="N18" i="26"/>
  <c r="U52"/>
  <c r="U53"/>
  <c r="U51"/>
  <c r="S70"/>
  <c r="S71"/>
  <c r="S52"/>
  <c r="S53"/>
  <c r="S55"/>
  <c r="S56"/>
  <c r="S57"/>
  <c r="S58"/>
  <c r="S59"/>
  <c r="S60"/>
  <c r="S61"/>
  <c r="S62"/>
  <c r="S63"/>
  <c r="S64"/>
  <c r="S65"/>
  <c r="S66"/>
  <c r="S67"/>
  <c r="S68"/>
  <c r="S69"/>
  <c r="S51"/>
  <c r="U26"/>
  <c r="U27"/>
  <c r="U29"/>
  <c r="U30"/>
  <c r="U31"/>
  <c r="U32"/>
  <c r="U33"/>
  <c r="U34"/>
  <c r="U35"/>
  <c r="U36"/>
  <c r="U37"/>
  <c r="U38"/>
  <c r="U39"/>
  <c r="U40"/>
  <c r="U41"/>
  <c r="U42"/>
  <c r="U43"/>
  <c r="U44"/>
  <c r="U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25"/>
  <c r="V13"/>
  <c r="K6"/>
  <c r="L6"/>
  <c r="K7"/>
  <c r="L7"/>
  <c r="F70"/>
  <c r="G70"/>
  <c r="H70"/>
  <c r="I73" l="1"/>
  <c r="U54"/>
  <c r="V72" l="1"/>
  <c r="M73"/>
  <c r="J12"/>
  <c r="K377" i="31"/>
  <c r="L377"/>
  <c r="M377"/>
  <c r="J377"/>
  <c r="M286" i="64"/>
  <c r="L286"/>
  <c r="K286"/>
  <c r="J286"/>
  <c r="I286"/>
  <c r="H286"/>
  <c r="G286"/>
  <c r="F286"/>
  <c r="E286"/>
  <c r="D286"/>
  <c r="C286"/>
  <c r="B286"/>
  <c r="M285"/>
  <c r="M287" s="1"/>
  <c r="L285"/>
  <c r="L287" s="1"/>
  <c r="K285"/>
  <c r="K287" s="1"/>
  <c r="J285"/>
  <c r="J287" s="1"/>
  <c r="I285"/>
  <c r="I287" s="1"/>
  <c r="H285"/>
  <c r="H287" s="1"/>
  <c r="G285"/>
  <c r="G287" s="1"/>
  <c r="F285"/>
  <c r="F287" s="1"/>
  <c r="E285"/>
  <c r="E287" s="1"/>
  <c r="D285"/>
  <c r="D287" s="1"/>
  <c r="C285"/>
  <c r="C287" s="1"/>
  <c r="B285"/>
  <c r="B287" s="1"/>
  <c r="M38" i="59"/>
  <c r="L38"/>
  <c r="K38"/>
  <c r="J38"/>
  <c r="I38"/>
  <c r="H38"/>
  <c r="G38"/>
  <c r="F38"/>
  <c r="E38"/>
  <c r="D38"/>
  <c r="C38"/>
  <c r="B38"/>
  <c r="M37"/>
  <c r="M39" s="1"/>
  <c r="L37"/>
  <c r="L39" s="1"/>
  <c r="K37"/>
  <c r="K39" s="1"/>
  <c r="J37"/>
  <c r="J39" s="1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AC13"/>
  <c r="AD13"/>
  <c r="AE13"/>
  <c r="AB13"/>
  <c r="C384" l="1"/>
  <c r="D384"/>
  <c r="E384"/>
  <c r="F384"/>
  <c r="G384"/>
  <c r="H384"/>
  <c r="I384"/>
  <c r="J384"/>
  <c r="K384"/>
  <c r="L384"/>
  <c r="M384"/>
  <c r="C382"/>
  <c r="D382"/>
  <c r="E382"/>
  <c r="F382"/>
  <c r="G382"/>
  <c r="H382"/>
  <c r="I382"/>
  <c r="J382"/>
  <c r="K382"/>
  <c r="L382"/>
  <c r="M382"/>
  <c r="B382"/>
  <c r="B384" s="1"/>
  <c r="M383"/>
  <c r="L383"/>
  <c r="K383"/>
  <c r="J383"/>
  <c r="I383"/>
  <c r="Q383" s="1"/>
  <c r="H383"/>
  <c r="P383" s="1"/>
  <c r="G383"/>
  <c r="O383" s="1"/>
  <c r="F383"/>
  <c r="N383" s="1"/>
  <c r="E383"/>
  <c r="D383"/>
  <c r="C383"/>
  <c r="B383"/>
  <c r="Q381"/>
  <c r="P381"/>
  <c r="O381"/>
  <c r="N381"/>
  <c r="Q380"/>
  <c r="P380"/>
  <c r="O380"/>
  <c r="N380"/>
  <c r="Q379"/>
  <c r="P379"/>
  <c r="O379"/>
  <c r="N379"/>
  <c r="Q378"/>
  <c r="P378"/>
  <c r="O378"/>
  <c r="N378"/>
  <c r="Q377"/>
  <c r="P377"/>
  <c r="O377"/>
  <c r="N377"/>
  <c r="Q376"/>
  <c r="P376"/>
  <c r="O376"/>
  <c r="N376"/>
  <c r="Q375"/>
  <c r="P375"/>
  <c r="O375"/>
  <c r="N375"/>
  <c r="Q374"/>
  <c r="P374"/>
  <c r="O374"/>
  <c r="N374"/>
  <c r="Q373"/>
  <c r="P373"/>
  <c r="O373"/>
  <c r="N373"/>
  <c r="Q372"/>
  <c r="P372"/>
  <c r="O372"/>
  <c r="N372"/>
  <c r="Q371"/>
  <c r="P371"/>
  <c r="O371"/>
  <c r="N371"/>
  <c r="Q370"/>
  <c r="P370"/>
  <c r="O370"/>
  <c r="N370"/>
  <c r="P384" l="1"/>
  <c r="Q384"/>
  <c r="O384"/>
  <c r="N384"/>
  <c r="O382"/>
  <c r="Q382"/>
  <c r="P382"/>
  <c r="N382"/>
  <c r="S18" i="26" l="1"/>
  <c r="S7"/>
  <c r="S8"/>
  <c r="S9"/>
  <c r="S10"/>
  <c r="S11"/>
  <c r="S12"/>
  <c r="S6"/>
  <c r="U7"/>
  <c r="U8"/>
  <c r="U9"/>
  <c r="U10"/>
  <c r="U11"/>
  <c r="U12"/>
  <c r="U13"/>
  <c r="U14"/>
  <c r="U15"/>
  <c r="U16"/>
  <c r="U17"/>
  <c r="U18"/>
  <c r="U19"/>
  <c r="U6"/>
  <c r="T18"/>
  <c r="C18"/>
  <c r="D18"/>
  <c r="T7"/>
  <c r="T8"/>
  <c r="T9"/>
  <c r="T10"/>
  <c r="T11"/>
  <c r="T12"/>
  <c r="T13"/>
  <c r="T14"/>
  <c r="T15"/>
  <c r="T16"/>
  <c r="T17"/>
  <c r="T6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25"/>
  <c r="G36"/>
  <c r="H36"/>
  <c r="C28"/>
  <c r="D28"/>
  <c r="C26"/>
  <c r="D26"/>
  <c r="C25"/>
  <c r="D25"/>
  <c r="F27"/>
  <c r="F28"/>
  <c r="F29"/>
  <c r="F30"/>
  <c r="F31"/>
  <c r="F32"/>
  <c r="F33"/>
  <c r="F34"/>
  <c r="F35"/>
  <c r="F36"/>
  <c r="F37"/>
  <c r="G37"/>
  <c r="H37"/>
  <c r="F38"/>
  <c r="G38"/>
  <c r="H38"/>
  <c r="F39"/>
  <c r="G39"/>
  <c r="H39"/>
  <c r="F40"/>
  <c r="G40"/>
  <c r="H40"/>
  <c r="F41"/>
  <c r="F42"/>
  <c r="G42"/>
  <c r="H42"/>
  <c r="F43"/>
  <c r="G43"/>
  <c r="H43"/>
  <c r="B42"/>
  <c r="C42"/>
  <c r="D42"/>
  <c r="B43"/>
  <c r="C43"/>
  <c r="D43"/>
  <c r="C41"/>
  <c r="D41"/>
  <c r="B26"/>
  <c r="B27"/>
  <c r="C27"/>
  <c r="D27"/>
  <c r="B28"/>
  <c r="B29"/>
  <c r="C29"/>
  <c r="D29"/>
  <c r="B30"/>
  <c r="C30"/>
  <c r="D30"/>
  <c r="B31"/>
  <c r="C31"/>
  <c r="D31"/>
  <c r="B32"/>
  <c r="C32"/>
  <c r="D32"/>
  <c r="B33"/>
  <c r="C33"/>
  <c r="D33"/>
  <c r="B34"/>
  <c r="C34"/>
  <c r="D34"/>
  <c r="B35"/>
  <c r="C35"/>
  <c r="D35"/>
  <c r="B36"/>
  <c r="C36"/>
  <c r="D36"/>
  <c r="B37"/>
  <c r="C37"/>
  <c r="D37"/>
  <c r="B38"/>
  <c r="C38"/>
  <c r="D38"/>
  <c r="B39"/>
  <c r="C39"/>
  <c r="D39"/>
  <c r="B40"/>
  <c r="C40"/>
  <c r="D40"/>
  <c r="B41"/>
  <c r="B7"/>
  <c r="C7"/>
  <c r="D7"/>
  <c r="B8"/>
  <c r="C8"/>
  <c r="D8"/>
  <c r="B9"/>
  <c r="C9"/>
  <c r="D9"/>
  <c r="B10"/>
  <c r="C10"/>
  <c r="D10"/>
  <c r="B11"/>
  <c r="C11"/>
  <c r="D11"/>
  <c r="B12"/>
  <c r="C12"/>
  <c r="D12"/>
  <c r="B13"/>
  <c r="C13"/>
  <c r="D13"/>
  <c r="B14"/>
  <c r="C14"/>
  <c r="D14"/>
  <c r="B15"/>
  <c r="C15"/>
  <c r="D15"/>
  <c r="B16"/>
  <c r="C16"/>
  <c r="D16"/>
  <c r="B17"/>
  <c r="C17"/>
  <c r="D17"/>
  <c r="B18"/>
  <c r="F8"/>
  <c r="G8"/>
  <c r="H8"/>
  <c r="F9"/>
  <c r="G9"/>
  <c r="H9"/>
  <c r="F10"/>
  <c r="G10"/>
  <c r="H10"/>
  <c r="F11"/>
  <c r="G11"/>
  <c r="H11"/>
  <c r="F12"/>
  <c r="G12"/>
  <c r="H12"/>
  <c r="F13"/>
  <c r="G13"/>
  <c r="H13"/>
  <c r="F14"/>
  <c r="G14"/>
  <c r="H14"/>
  <c r="F15"/>
  <c r="G15"/>
  <c r="H15"/>
  <c r="F16"/>
  <c r="G16"/>
  <c r="H16"/>
  <c r="F17"/>
  <c r="G17"/>
  <c r="H17"/>
  <c r="F7"/>
  <c r="G7"/>
  <c r="H7"/>
  <c r="C6"/>
  <c r="D6"/>
  <c r="G6"/>
  <c r="H6"/>
  <c r="T59"/>
  <c r="T52"/>
  <c r="T53"/>
  <c r="T54"/>
  <c r="T55"/>
  <c r="T56"/>
  <c r="T57"/>
  <c r="T58"/>
  <c r="T60"/>
  <c r="T61"/>
  <c r="T62"/>
  <c r="T63"/>
  <c r="T64"/>
  <c r="T65"/>
  <c r="T66"/>
  <c r="T67"/>
  <c r="T68"/>
  <c r="T69"/>
  <c r="T70"/>
  <c r="T71"/>
  <c r="T51"/>
  <c r="J30"/>
  <c r="J36"/>
  <c r="J37"/>
  <c r="J38"/>
  <c r="J39"/>
  <c r="J40"/>
  <c r="J44"/>
  <c r="AB7" i="56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L12" i="26" s="1"/>
  <c r="AE12" i="56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C6"/>
  <c r="AD6"/>
  <c r="AE6"/>
  <c r="AC12" i="62"/>
  <c r="AD12"/>
  <c r="AE12"/>
  <c r="AB12"/>
  <c r="K12" i="26"/>
  <c r="Q383" i="62"/>
  <c r="P383"/>
  <c r="O383"/>
  <c r="N383"/>
  <c r="O384"/>
  <c r="Q381"/>
  <c r="P381"/>
  <c r="O381"/>
  <c r="N381"/>
  <c r="Q380"/>
  <c r="P380"/>
  <c r="O380"/>
  <c r="N380"/>
  <c r="Q379"/>
  <c r="P379"/>
  <c r="O379"/>
  <c r="N379"/>
  <c r="Q378"/>
  <c r="P378"/>
  <c r="O378"/>
  <c r="N378"/>
  <c r="Q377"/>
  <c r="P377"/>
  <c r="O377"/>
  <c r="N377"/>
  <c r="Q376"/>
  <c r="P376"/>
  <c r="O376"/>
  <c r="N376"/>
  <c r="Q375"/>
  <c r="P375"/>
  <c r="O375"/>
  <c r="N375"/>
  <c r="Q374"/>
  <c r="P374"/>
  <c r="O374"/>
  <c r="N374"/>
  <c r="Q373"/>
  <c r="P373"/>
  <c r="O373"/>
  <c r="N373"/>
  <c r="Q372"/>
  <c r="P372"/>
  <c r="O372"/>
  <c r="N372"/>
  <c r="Q371"/>
  <c r="P371"/>
  <c r="O371"/>
  <c r="N371"/>
  <c r="Q370"/>
  <c r="P370"/>
  <c r="O370"/>
  <c r="N370"/>
  <c r="I381" i="31"/>
  <c r="H381"/>
  <c r="G381"/>
  <c r="F381"/>
  <c r="E381"/>
  <c r="D381"/>
  <c r="C381"/>
  <c r="B381"/>
  <c r="M380"/>
  <c r="L380"/>
  <c r="K380"/>
  <c r="J380"/>
  <c r="I380"/>
  <c r="H380"/>
  <c r="G380"/>
  <c r="F380"/>
  <c r="E380"/>
  <c r="D380"/>
  <c r="C380"/>
  <c r="B380"/>
  <c r="M379"/>
  <c r="L379"/>
  <c r="K379"/>
  <c r="J379"/>
  <c r="I379"/>
  <c r="H379"/>
  <c r="G379"/>
  <c r="F379"/>
  <c r="E379"/>
  <c r="D379"/>
  <c r="C379"/>
  <c r="B379"/>
  <c r="M378"/>
  <c r="L378"/>
  <c r="K378"/>
  <c r="J378"/>
  <c r="I378"/>
  <c r="H378"/>
  <c r="G378"/>
  <c r="F378"/>
  <c r="E378"/>
  <c r="D378"/>
  <c r="C378"/>
  <c r="B378"/>
  <c r="I377"/>
  <c r="H377"/>
  <c r="G377"/>
  <c r="F377"/>
  <c r="E377"/>
  <c r="D377"/>
  <c r="C377"/>
  <c r="B377"/>
  <c r="I376"/>
  <c r="H376"/>
  <c r="G376"/>
  <c r="F376"/>
  <c r="E376"/>
  <c r="D376"/>
  <c r="C376"/>
  <c r="B376"/>
  <c r="M375"/>
  <c r="L375"/>
  <c r="K375"/>
  <c r="J375"/>
  <c r="I375"/>
  <c r="H375"/>
  <c r="G375"/>
  <c r="F375"/>
  <c r="E375"/>
  <c r="D375"/>
  <c r="C375"/>
  <c r="B375"/>
  <c r="M374"/>
  <c r="L374"/>
  <c r="K374"/>
  <c r="J374"/>
  <c r="I374"/>
  <c r="H374"/>
  <c r="G374"/>
  <c r="F374"/>
  <c r="E374"/>
  <c r="D374"/>
  <c r="C374"/>
  <c r="B374"/>
  <c r="M373"/>
  <c r="L373"/>
  <c r="K373"/>
  <c r="J373"/>
  <c r="I373"/>
  <c r="H373"/>
  <c r="G373"/>
  <c r="F373"/>
  <c r="E373"/>
  <c r="D373"/>
  <c r="C373"/>
  <c r="B373"/>
  <c r="M372"/>
  <c r="L372"/>
  <c r="K372"/>
  <c r="J372"/>
  <c r="I372"/>
  <c r="H372"/>
  <c r="G372"/>
  <c r="F372"/>
  <c r="E372"/>
  <c r="D372"/>
  <c r="C372"/>
  <c r="B372"/>
  <c r="M371"/>
  <c r="L371"/>
  <c r="K371"/>
  <c r="J371"/>
  <c r="I371"/>
  <c r="H371"/>
  <c r="G371"/>
  <c r="F371"/>
  <c r="E371"/>
  <c r="D371"/>
  <c r="C371"/>
  <c r="B371"/>
  <c r="M370"/>
  <c r="L370"/>
  <c r="K370"/>
  <c r="J370"/>
  <c r="I370"/>
  <c r="H370"/>
  <c r="G370"/>
  <c r="F370"/>
  <c r="E370"/>
  <c r="D370"/>
  <c r="C370"/>
  <c r="B370"/>
  <c r="M383" i="56"/>
  <c r="Q383" s="1"/>
  <c r="L383"/>
  <c r="P383" s="1"/>
  <c r="K383"/>
  <c r="O383" s="1"/>
  <c r="J383"/>
  <c r="N383" s="1"/>
  <c r="I383"/>
  <c r="H383"/>
  <c r="G383"/>
  <c r="F383"/>
  <c r="E383"/>
  <c r="D383"/>
  <c r="C383"/>
  <c r="B383"/>
  <c r="M382"/>
  <c r="M384" s="1"/>
  <c r="L382"/>
  <c r="L384" s="1"/>
  <c r="K382"/>
  <c r="K384" s="1"/>
  <c r="O384" s="1"/>
  <c r="J382"/>
  <c r="J384" s="1"/>
  <c r="I382"/>
  <c r="I384" s="1"/>
  <c r="H382"/>
  <c r="H384" s="1"/>
  <c r="G382"/>
  <c r="G384" s="1"/>
  <c r="F382"/>
  <c r="F384" s="1"/>
  <c r="E382"/>
  <c r="E384" s="1"/>
  <c r="D382"/>
  <c r="D384" s="1"/>
  <c r="C382"/>
  <c r="C384" s="1"/>
  <c r="B382"/>
  <c r="B384" s="1"/>
  <c r="Q381"/>
  <c r="P381"/>
  <c r="O381"/>
  <c r="N381"/>
  <c r="Q380"/>
  <c r="P380"/>
  <c r="O380"/>
  <c r="N380"/>
  <c r="Q379"/>
  <c r="P379"/>
  <c r="O379"/>
  <c r="N379"/>
  <c r="Q378"/>
  <c r="P378"/>
  <c r="O378"/>
  <c r="N378"/>
  <c r="Q377"/>
  <c r="P377"/>
  <c r="O377"/>
  <c r="N377"/>
  <c r="Q376"/>
  <c r="P376"/>
  <c r="O376"/>
  <c r="N376"/>
  <c r="Q375"/>
  <c r="P375"/>
  <c r="O375"/>
  <c r="N375"/>
  <c r="Q374"/>
  <c r="P374"/>
  <c r="O374"/>
  <c r="N374"/>
  <c r="Q373"/>
  <c r="P373"/>
  <c r="O373"/>
  <c r="N373"/>
  <c r="Q372"/>
  <c r="P372"/>
  <c r="O372"/>
  <c r="N372"/>
  <c r="Q371"/>
  <c r="P371"/>
  <c r="O371"/>
  <c r="N371"/>
  <c r="Q370"/>
  <c r="P370"/>
  <c r="O370"/>
  <c r="N370"/>
  <c r="M363"/>
  <c r="Q363" s="1"/>
  <c r="L363"/>
  <c r="P363" s="1"/>
  <c r="K363"/>
  <c r="O363" s="1"/>
  <c r="J363"/>
  <c r="N363" s="1"/>
  <c r="I363"/>
  <c r="H363"/>
  <c r="G363"/>
  <c r="F363"/>
  <c r="E363"/>
  <c r="D363"/>
  <c r="C363"/>
  <c r="B363"/>
  <c r="M362"/>
  <c r="M364" s="1"/>
  <c r="L362"/>
  <c r="L364" s="1"/>
  <c r="K362"/>
  <c r="K364" s="1"/>
  <c r="O364" s="1"/>
  <c r="J362"/>
  <c r="J364" s="1"/>
  <c r="I362"/>
  <c r="I364" s="1"/>
  <c r="H362"/>
  <c r="H364" s="1"/>
  <c r="G362"/>
  <c r="G364" s="1"/>
  <c r="F362"/>
  <c r="F364" s="1"/>
  <c r="E362"/>
  <c r="E364" s="1"/>
  <c r="D362"/>
  <c r="D364" s="1"/>
  <c r="C362"/>
  <c r="C364" s="1"/>
  <c r="B362"/>
  <c r="B364" s="1"/>
  <c r="Q361"/>
  <c r="P361"/>
  <c r="O361"/>
  <c r="N361"/>
  <c r="Q360"/>
  <c r="P360"/>
  <c r="O360"/>
  <c r="N360"/>
  <c r="Q359"/>
  <c r="P359"/>
  <c r="O359"/>
  <c r="N359"/>
  <c r="Q358"/>
  <c r="P358"/>
  <c r="O358"/>
  <c r="N358"/>
  <c r="Q357"/>
  <c r="P357"/>
  <c r="O357"/>
  <c r="N357"/>
  <c r="Q356"/>
  <c r="P356"/>
  <c r="O356"/>
  <c r="N356"/>
  <c r="Q355"/>
  <c r="P355"/>
  <c r="O355"/>
  <c r="N355"/>
  <c r="Q354"/>
  <c r="P354"/>
  <c r="O354"/>
  <c r="N354"/>
  <c r="Q353"/>
  <c r="P353"/>
  <c r="O353"/>
  <c r="N353"/>
  <c r="Q352"/>
  <c r="P352"/>
  <c r="O352"/>
  <c r="N352"/>
  <c r="Q351"/>
  <c r="P351"/>
  <c r="O351"/>
  <c r="N351"/>
  <c r="Q350"/>
  <c r="P350"/>
  <c r="O350"/>
  <c r="N350"/>
  <c r="J356" i="31"/>
  <c r="M363" i="62"/>
  <c r="L363"/>
  <c r="K363"/>
  <c r="J363"/>
  <c r="I363"/>
  <c r="Q363" s="1"/>
  <c r="H363"/>
  <c r="P363" s="1"/>
  <c r="G363"/>
  <c r="O363" s="1"/>
  <c r="F363"/>
  <c r="N363" s="1"/>
  <c r="E363"/>
  <c r="D363"/>
  <c r="C363"/>
  <c r="B363"/>
  <c r="M362"/>
  <c r="M364" s="1"/>
  <c r="L362"/>
  <c r="L364" s="1"/>
  <c r="K362"/>
  <c r="K364" s="1"/>
  <c r="J362"/>
  <c r="J364" s="1"/>
  <c r="I362"/>
  <c r="I364" s="1"/>
  <c r="H362"/>
  <c r="H364" s="1"/>
  <c r="G362"/>
  <c r="G364" s="1"/>
  <c r="F362"/>
  <c r="F364" s="1"/>
  <c r="E362"/>
  <c r="E364" s="1"/>
  <c r="D362"/>
  <c r="D364" s="1"/>
  <c r="C362"/>
  <c r="C364" s="1"/>
  <c r="B362"/>
  <c r="B364" s="1"/>
  <c r="Q361"/>
  <c r="P361"/>
  <c r="O361"/>
  <c r="N361"/>
  <c r="Q360"/>
  <c r="P360"/>
  <c r="O360"/>
  <c r="N360"/>
  <c r="Q359"/>
  <c r="P359"/>
  <c r="O359"/>
  <c r="N359"/>
  <c r="Q358"/>
  <c r="P358"/>
  <c r="O358"/>
  <c r="N358"/>
  <c r="Q357"/>
  <c r="P357"/>
  <c r="O357"/>
  <c r="N357"/>
  <c r="Q356"/>
  <c r="P356"/>
  <c r="O356"/>
  <c r="N356"/>
  <c r="Q355"/>
  <c r="P355"/>
  <c r="O355"/>
  <c r="N355"/>
  <c r="Q354"/>
  <c r="P354"/>
  <c r="O354"/>
  <c r="N354"/>
  <c r="Q353"/>
  <c r="P353"/>
  <c r="O353"/>
  <c r="N353"/>
  <c r="Q352"/>
  <c r="P352"/>
  <c r="O352"/>
  <c r="N352"/>
  <c r="Q351"/>
  <c r="P351"/>
  <c r="O351"/>
  <c r="N351"/>
  <c r="Q350"/>
  <c r="P350"/>
  <c r="O350"/>
  <c r="N350"/>
  <c r="J316" i="31"/>
  <c r="AB13" i="62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C344"/>
  <c r="D344"/>
  <c r="E344"/>
  <c r="F344"/>
  <c r="G344"/>
  <c r="H344"/>
  <c r="I344"/>
  <c r="K344"/>
  <c r="L344"/>
  <c r="C343"/>
  <c r="D343"/>
  <c r="E343"/>
  <c r="F343"/>
  <c r="N343" s="1"/>
  <c r="G343"/>
  <c r="H343"/>
  <c r="I343"/>
  <c r="J343"/>
  <c r="K343"/>
  <c r="L343"/>
  <c r="M343"/>
  <c r="B344"/>
  <c r="C342"/>
  <c r="D342"/>
  <c r="E342"/>
  <c r="F342"/>
  <c r="G342"/>
  <c r="H342"/>
  <c r="I342"/>
  <c r="J342"/>
  <c r="J344" s="1"/>
  <c r="K342"/>
  <c r="L342"/>
  <c r="M342"/>
  <c r="M344" s="1"/>
  <c r="T12"/>
  <c r="Q343"/>
  <c r="P343"/>
  <c r="O343"/>
  <c r="B343"/>
  <c r="B342"/>
  <c r="Q341"/>
  <c r="P341"/>
  <c r="O341"/>
  <c r="N341"/>
  <c r="Q340"/>
  <c r="P340"/>
  <c r="O340"/>
  <c r="N340"/>
  <c r="Q339"/>
  <c r="P339"/>
  <c r="O339"/>
  <c r="N339"/>
  <c r="Q338"/>
  <c r="P338"/>
  <c r="O338"/>
  <c r="N338"/>
  <c r="Q337"/>
  <c r="P337"/>
  <c r="O337"/>
  <c r="N337"/>
  <c r="Q336"/>
  <c r="P336"/>
  <c r="O336"/>
  <c r="N336"/>
  <c r="Q335"/>
  <c r="P335"/>
  <c r="O335"/>
  <c r="N335"/>
  <c r="Q334"/>
  <c r="P334"/>
  <c r="O334"/>
  <c r="N334"/>
  <c r="Q333"/>
  <c r="P333"/>
  <c r="O333"/>
  <c r="N333"/>
  <c r="Q332"/>
  <c r="P332"/>
  <c r="O332"/>
  <c r="N332"/>
  <c r="Q331"/>
  <c r="P331"/>
  <c r="O331"/>
  <c r="N331"/>
  <c r="Q330"/>
  <c r="P330"/>
  <c r="O330"/>
  <c r="N330"/>
  <c r="T7" i="56"/>
  <c r="U7"/>
  <c r="V7"/>
  <c r="W7"/>
  <c r="X7"/>
  <c r="Y7"/>
  <c r="Z7"/>
  <c r="AA7"/>
  <c r="T8"/>
  <c r="U8"/>
  <c r="V8"/>
  <c r="W8"/>
  <c r="X8"/>
  <c r="Y8"/>
  <c r="Z8"/>
  <c r="AA8"/>
  <c r="T9"/>
  <c r="U9"/>
  <c r="V9"/>
  <c r="W9"/>
  <c r="X9"/>
  <c r="Y9"/>
  <c r="Z9"/>
  <c r="AA9"/>
  <c r="T10"/>
  <c r="U10"/>
  <c r="V10"/>
  <c r="W10"/>
  <c r="X10"/>
  <c r="Y10"/>
  <c r="Z10"/>
  <c r="AA10"/>
  <c r="T11"/>
  <c r="U11"/>
  <c r="V11"/>
  <c r="W11"/>
  <c r="X11"/>
  <c r="Y11"/>
  <c r="Z11"/>
  <c r="AA11"/>
  <c r="T12"/>
  <c r="U12"/>
  <c r="V12"/>
  <c r="W12"/>
  <c r="X12"/>
  <c r="Y12"/>
  <c r="Z12"/>
  <c r="T13"/>
  <c r="U13"/>
  <c r="V13"/>
  <c r="W13"/>
  <c r="X13"/>
  <c r="Y13"/>
  <c r="Z13"/>
  <c r="AA13"/>
  <c r="T14"/>
  <c r="U14"/>
  <c r="V14"/>
  <c r="W14"/>
  <c r="X14"/>
  <c r="Y14"/>
  <c r="Z14"/>
  <c r="AA14"/>
  <c r="T15"/>
  <c r="U15"/>
  <c r="V15"/>
  <c r="W15"/>
  <c r="X15"/>
  <c r="Y15"/>
  <c r="Z15"/>
  <c r="AA15"/>
  <c r="T16"/>
  <c r="U16"/>
  <c r="V16"/>
  <c r="W16"/>
  <c r="X16"/>
  <c r="Y16"/>
  <c r="Z16"/>
  <c r="AA16"/>
  <c r="T17"/>
  <c r="U17"/>
  <c r="V17"/>
  <c r="W17"/>
  <c r="X17"/>
  <c r="Y17"/>
  <c r="Z17"/>
  <c r="AA17"/>
  <c r="U6"/>
  <c r="V6"/>
  <c r="W6"/>
  <c r="X6"/>
  <c r="Y6"/>
  <c r="Z6"/>
  <c r="AA6"/>
  <c r="AB6"/>
  <c r="T6"/>
  <c r="Q341"/>
  <c r="P341"/>
  <c r="O341"/>
  <c r="N341"/>
  <c r="Q340"/>
  <c r="P340"/>
  <c r="O340"/>
  <c r="N340"/>
  <c r="Q339"/>
  <c r="P339"/>
  <c r="O339"/>
  <c r="N339"/>
  <c r="Q338"/>
  <c r="P338"/>
  <c r="O338"/>
  <c r="N338"/>
  <c r="Q337"/>
  <c r="P337"/>
  <c r="O337"/>
  <c r="N337"/>
  <c r="Q336"/>
  <c r="P336"/>
  <c r="O336"/>
  <c r="Q335"/>
  <c r="P335"/>
  <c r="O335"/>
  <c r="N335"/>
  <c r="Q334"/>
  <c r="P334"/>
  <c r="O334"/>
  <c r="N334"/>
  <c r="Q333"/>
  <c r="P333"/>
  <c r="O333"/>
  <c r="N333"/>
  <c r="Q332"/>
  <c r="P332"/>
  <c r="O332"/>
  <c r="N332"/>
  <c r="Q331"/>
  <c r="P331"/>
  <c r="O331"/>
  <c r="N331"/>
  <c r="Q330"/>
  <c r="P330"/>
  <c r="O330"/>
  <c r="N330"/>
  <c r="M323" i="58"/>
  <c r="L323"/>
  <c r="K323"/>
  <c r="J323"/>
  <c r="I323"/>
  <c r="H323"/>
  <c r="G323"/>
  <c r="F323"/>
  <c r="E323"/>
  <c r="D323"/>
  <c r="C323"/>
  <c r="B323"/>
  <c r="M322"/>
  <c r="M324" s="1"/>
  <c r="L322"/>
  <c r="L324" s="1"/>
  <c r="K322"/>
  <c r="K324" s="1"/>
  <c r="J322"/>
  <c r="J324" s="1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M38" i="61"/>
  <c r="L38"/>
  <c r="K38"/>
  <c r="J38"/>
  <c r="I38"/>
  <c r="H38"/>
  <c r="G38"/>
  <c r="F38"/>
  <c r="E38"/>
  <c r="D38"/>
  <c r="C38"/>
  <c r="B38"/>
  <c r="M37"/>
  <c r="M39" s="1"/>
  <c r="L37"/>
  <c r="L39" s="1"/>
  <c r="K37"/>
  <c r="K39" s="1"/>
  <c r="J37"/>
  <c r="J39" s="1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M57" i="62"/>
  <c r="L57"/>
  <c r="K57"/>
  <c r="J57"/>
  <c r="I57"/>
  <c r="H57"/>
  <c r="G57"/>
  <c r="F57"/>
  <c r="E57"/>
  <c r="D57"/>
  <c r="C57"/>
  <c r="B57"/>
  <c r="M56"/>
  <c r="M58" s="1"/>
  <c r="L56"/>
  <c r="L58" s="1"/>
  <c r="K56"/>
  <c r="K58" s="1"/>
  <c r="J56"/>
  <c r="J58" s="1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M57" i="63"/>
  <c r="L57"/>
  <c r="K57"/>
  <c r="J57"/>
  <c r="I57"/>
  <c r="H57"/>
  <c r="G57"/>
  <c r="F57"/>
  <c r="E57"/>
  <c r="D57"/>
  <c r="C57"/>
  <c r="B57"/>
  <c r="M56"/>
  <c r="M58" s="1"/>
  <c r="L56"/>
  <c r="L58" s="1"/>
  <c r="K56"/>
  <c r="K58" s="1"/>
  <c r="J56"/>
  <c r="J58" s="1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M38"/>
  <c r="L38"/>
  <c r="K38"/>
  <c r="J38"/>
  <c r="I38"/>
  <c r="H38"/>
  <c r="G38"/>
  <c r="F38"/>
  <c r="E38"/>
  <c r="D38"/>
  <c r="C38"/>
  <c r="B38"/>
  <c r="M37"/>
  <c r="M39" s="1"/>
  <c r="L37"/>
  <c r="L39" s="1"/>
  <c r="K37"/>
  <c r="K39" s="1"/>
  <c r="J37"/>
  <c r="J39" s="1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E383" i="31" l="1"/>
  <c r="E382"/>
  <c r="E384" s="1"/>
  <c r="M383"/>
  <c r="M382"/>
  <c r="M384" s="1"/>
  <c r="G45" i="26"/>
  <c r="G46" s="1"/>
  <c r="D383" i="31"/>
  <c r="D382"/>
  <c r="D384" s="1"/>
  <c r="H383"/>
  <c r="P383" s="1"/>
  <c r="H382"/>
  <c r="H384" s="1"/>
  <c r="L383"/>
  <c r="L382"/>
  <c r="G18" i="26"/>
  <c r="G20" s="1"/>
  <c r="H45"/>
  <c r="H46" s="1"/>
  <c r="I383" i="31"/>
  <c r="I382"/>
  <c r="I384" s="1"/>
  <c r="C383"/>
  <c r="O383" s="1"/>
  <c r="C382"/>
  <c r="C384" s="1"/>
  <c r="G383"/>
  <c r="G382"/>
  <c r="G384" s="1"/>
  <c r="K383"/>
  <c r="K382"/>
  <c r="H18" i="26"/>
  <c r="H20" s="1"/>
  <c r="B383" i="31"/>
  <c r="B382"/>
  <c r="B384" s="1"/>
  <c r="F383"/>
  <c r="N383" s="1"/>
  <c r="F382"/>
  <c r="F384" s="1"/>
  <c r="J383"/>
  <c r="J382"/>
  <c r="J384" s="1"/>
  <c r="Q383"/>
  <c r="S72" i="26"/>
  <c r="E20"/>
  <c r="E72"/>
  <c r="E73" s="1"/>
  <c r="P384" i="62"/>
  <c r="N384"/>
  <c r="Q384"/>
  <c r="O382"/>
  <c r="Q382"/>
  <c r="N382"/>
  <c r="P382"/>
  <c r="P384" i="56"/>
  <c r="N384"/>
  <c r="Q384"/>
  <c r="N382"/>
  <c r="O382"/>
  <c r="P382"/>
  <c r="Q382"/>
  <c r="N364"/>
  <c r="P364"/>
  <c r="Q364"/>
  <c r="Q362"/>
  <c r="N362"/>
  <c r="O362"/>
  <c r="P362"/>
  <c r="N364" i="62"/>
  <c r="O364"/>
  <c r="P364"/>
  <c r="Q364"/>
  <c r="N362"/>
  <c r="O362"/>
  <c r="P362"/>
  <c r="Q362"/>
  <c r="P344"/>
  <c r="N344"/>
  <c r="O344"/>
  <c r="Q344"/>
  <c r="N342"/>
  <c r="O342"/>
  <c r="P342"/>
  <c r="Q342"/>
  <c r="O343" i="56"/>
  <c r="P343"/>
  <c r="Q343"/>
  <c r="N343"/>
  <c r="P344"/>
  <c r="O344"/>
  <c r="Q344"/>
  <c r="N342"/>
  <c r="O342"/>
  <c r="P342"/>
  <c r="Q342"/>
  <c r="K384" i="31" l="1"/>
  <c r="K71" i="26"/>
  <c r="L384" i="31"/>
  <c r="L71" i="26"/>
  <c r="J32"/>
  <c r="J71"/>
  <c r="N344" i="56"/>
  <c r="P384" i="31"/>
  <c r="Q384"/>
  <c r="N384"/>
  <c r="O384"/>
  <c r="N20" i="26" l="1"/>
  <c r="M323" i="10"/>
  <c r="L323"/>
  <c r="K323"/>
  <c r="J323"/>
  <c r="I323"/>
  <c r="H323"/>
  <c r="G323"/>
  <c r="F323"/>
  <c r="E323"/>
  <c r="D323"/>
  <c r="C323"/>
  <c r="B323"/>
  <c r="M322"/>
  <c r="M324" s="1"/>
  <c r="L322"/>
  <c r="L324" s="1"/>
  <c r="K322"/>
  <c r="K324" s="1"/>
  <c r="J322"/>
  <c r="J324" s="1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M304"/>
  <c r="L304"/>
  <c r="K304"/>
  <c r="J304"/>
  <c r="I304"/>
  <c r="H304"/>
  <c r="G304"/>
  <c r="F304"/>
  <c r="E304"/>
  <c r="D304"/>
  <c r="C304"/>
  <c r="B304"/>
  <c r="M303"/>
  <c r="M305" s="1"/>
  <c r="L303"/>
  <c r="L305" s="1"/>
  <c r="K303"/>
  <c r="K305" s="1"/>
  <c r="J303"/>
  <c r="J305" s="1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M285"/>
  <c r="L285"/>
  <c r="K285"/>
  <c r="J285"/>
  <c r="I285"/>
  <c r="H285"/>
  <c r="G285"/>
  <c r="F285"/>
  <c r="E285"/>
  <c r="D285"/>
  <c r="C285"/>
  <c r="B285"/>
  <c r="M284"/>
  <c r="M286" s="1"/>
  <c r="L284"/>
  <c r="L286" s="1"/>
  <c r="K284"/>
  <c r="K286" s="1"/>
  <c r="J284"/>
  <c r="J286" s="1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M228"/>
  <c r="L228"/>
  <c r="K228"/>
  <c r="J228"/>
  <c r="I228"/>
  <c r="H228"/>
  <c r="G228"/>
  <c r="F228"/>
  <c r="E228"/>
  <c r="D228"/>
  <c r="C228"/>
  <c r="B228"/>
  <c r="M227"/>
  <c r="M229" s="1"/>
  <c r="L227"/>
  <c r="L229" s="1"/>
  <c r="K227"/>
  <c r="K229" s="1"/>
  <c r="J227"/>
  <c r="J229" s="1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M209"/>
  <c r="L209"/>
  <c r="K209"/>
  <c r="J209"/>
  <c r="I209"/>
  <c r="H209"/>
  <c r="G209"/>
  <c r="F209"/>
  <c r="E209"/>
  <c r="D209"/>
  <c r="C209"/>
  <c r="B209"/>
  <c r="M208"/>
  <c r="M210" s="1"/>
  <c r="L208"/>
  <c r="L210" s="1"/>
  <c r="K208"/>
  <c r="K210" s="1"/>
  <c r="J208"/>
  <c r="J210" s="1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M190"/>
  <c r="L190"/>
  <c r="K190"/>
  <c r="J190"/>
  <c r="I190"/>
  <c r="H190"/>
  <c r="G190"/>
  <c r="F190"/>
  <c r="E190"/>
  <c r="D190"/>
  <c r="C190"/>
  <c r="B190"/>
  <c r="M189"/>
  <c r="M191" s="1"/>
  <c r="L189"/>
  <c r="L191" s="1"/>
  <c r="K189"/>
  <c r="K191" s="1"/>
  <c r="J189"/>
  <c r="J191" s="1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M171"/>
  <c r="L171"/>
  <c r="K171"/>
  <c r="J171"/>
  <c r="I171"/>
  <c r="H171"/>
  <c r="G171"/>
  <c r="F171"/>
  <c r="E171"/>
  <c r="D171"/>
  <c r="C171"/>
  <c r="B171"/>
  <c r="M170"/>
  <c r="M172" s="1"/>
  <c r="L170"/>
  <c r="L172" s="1"/>
  <c r="K170"/>
  <c r="K172" s="1"/>
  <c r="J170"/>
  <c r="J172" s="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M152"/>
  <c r="L152"/>
  <c r="K152"/>
  <c r="J152"/>
  <c r="I152"/>
  <c r="H152"/>
  <c r="G152"/>
  <c r="F152"/>
  <c r="E152"/>
  <c r="D152"/>
  <c r="C152"/>
  <c r="B152"/>
  <c r="M151"/>
  <c r="M153" s="1"/>
  <c r="L151"/>
  <c r="L153" s="1"/>
  <c r="K151"/>
  <c r="K153" s="1"/>
  <c r="J151"/>
  <c r="J153" s="1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M133"/>
  <c r="L133"/>
  <c r="K133"/>
  <c r="J133"/>
  <c r="I133"/>
  <c r="H133"/>
  <c r="G133"/>
  <c r="F133"/>
  <c r="E133"/>
  <c r="D133"/>
  <c r="C133"/>
  <c r="B133"/>
  <c r="M132"/>
  <c r="M134" s="1"/>
  <c r="L132"/>
  <c r="L134" s="1"/>
  <c r="K132"/>
  <c r="K134" s="1"/>
  <c r="J132"/>
  <c r="J134" s="1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M114"/>
  <c r="L114"/>
  <c r="K114"/>
  <c r="J114"/>
  <c r="I114"/>
  <c r="H114"/>
  <c r="G114"/>
  <c r="F114"/>
  <c r="E114"/>
  <c r="D114"/>
  <c r="C114"/>
  <c r="B114"/>
  <c r="M113"/>
  <c r="M115" s="1"/>
  <c r="L113"/>
  <c r="L115" s="1"/>
  <c r="K113"/>
  <c r="K115" s="1"/>
  <c r="J113"/>
  <c r="J115" s="1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M95"/>
  <c r="L95"/>
  <c r="K95"/>
  <c r="J95"/>
  <c r="I95"/>
  <c r="H95"/>
  <c r="G95"/>
  <c r="F95"/>
  <c r="E95"/>
  <c r="D95"/>
  <c r="C95"/>
  <c r="B95"/>
  <c r="M94"/>
  <c r="M96" s="1"/>
  <c r="L94"/>
  <c r="L96" s="1"/>
  <c r="K94"/>
  <c r="K96" s="1"/>
  <c r="J94"/>
  <c r="J96" s="1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M76"/>
  <c r="L76"/>
  <c r="K76"/>
  <c r="J76"/>
  <c r="I76"/>
  <c r="H76"/>
  <c r="G76"/>
  <c r="F76"/>
  <c r="E76"/>
  <c r="D76"/>
  <c r="C76"/>
  <c r="B76"/>
  <c r="M75"/>
  <c r="M77" s="1"/>
  <c r="L75"/>
  <c r="L77" s="1"/>
  <c r="K75"/>
  <c r="K77" s="1"/>
  <c r="J75"/>
  <c r="J77" s="1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M57"/>
  <c r="L57"/>
  <c r="K57"/>
  <c r="J57"/>
  <c r="I57"/>
  <c r="H57"/>
  <c r="G57"/>
  <c r="F57"/>
  <c r="E57"/>
  <c r="D57"/>
  <c r="C57"/>
  <c r="B57"/>
  <c r="M56"/>
  <c r="M58" s="1"/>
  <c r="L56"/>
  <c r="L58" s="1"/>
  <c r="K56"/>
  <c r="K58" s="1"/>
  <c r="J56"/>
  <c r="J58" s="1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Q267" i="58" l="1"/>
  <c r="P267"/>
  <c r="O267"/>
  <c r="N267"/>
  <c r="Q265"/>
  <c r="P265"/>
  <c r="O265"/>
  <c r="N265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68" i="59"/>
  <c r="P268"/>
  <c r="O268"/>
  <c r="N268"/>
  <c r="Q266"/>
  <c r="P266"/>
  <c r="O266"/>
  <c r="N266"/>
  <c r="Q265"/>
  <c r="P265"/>
  <c r="O265"/>
  <c r="N265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0"/>
  <c r="P20"/>
  <c r="O20"/>
  <c r="N20"/>
  <c r="Q18"/>
  <c r="P18"/>
  <c r="O18"/>
  <c r="N18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20" i="60"/>
  <c r="P20"/>
  <c r="O20"/>
  <c r="N20"/>
  <c r="Q18"/>
  <c r="P18"/>
  <c r="O18"/>
  <c r="N18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20" i="61"/>
  <c r="P20"/>
  <c r="O20"/>
  <c r="N20"/>
  <c r="Q18"/>
  <c r="P18"/>
  <c r="O18"/>
  <c r="N18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267" i="62"/>
  <c r="P267"/>
  <c r="O267"/>
  <c r="N267"/>
  <c r="Q265"/>
  <c r="P265"/>
  <c r="O265"/>
  <c r="N265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0"/>
  <c r="P20"/>
  <c r="O20"/>
  <c r="N20"/>
  <c r="Q18"/>
  <c r="P18"/>
  <c r="O18"/>
  <c r="N18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9"/>
  <c r="P9"/>
  <c r="O9"/>
  <c r="N9"/>
  <c r="Q8"/>
  <c r="P8"/>
  <c r="O8"/>
  <c r="N8"/>
  <c r="Q77"/>
  <c r="P77"/>
  <c r="O77"/>
  <c r="N77"/>
  <c r="Q76"/>
  <c r="P76"/>
  <c r="O76"/>
  <c r="N76"/>
  <c r="Q75"/>
  <c r="P75"/>
  <c r="O75"/>
  <c r="N75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17" i="63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5" i="64"/>
  <c r="P325"/>
  <c r="O325"/>
  <c r="N325"/>
  <c r="Q324"/>
  <c r="P324"/>
  <c r="O324"/>
  <c r="N324"/>
  <c r="Q323"/>
  <c r="P323"/>
  <c r="O323"/>
  <c r="N323"/>
  <c r="Q322"/>
  <c r="P322"/>
  <c r="O322"/>
  <c r="N322"/>
  <c r="Q321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77"/>
  <c r="P77"/>
  <c r="O77"/>
  <c r="N77"/>
  <c r="Q75"/>
  <c r="P75"/>
  <c r="O75"/>
  <c r="N75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39" i="65"/>
  <c r="P39"/>
  <c r="O39"/>
  <c r="N39"/>
  <c r="Q37"/>
  <c r="P37"/>
  <c r="O37"/>
  <c r="N37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267" i="10"/>
  <c r="P267"/>
  <c r="O267"/>
  <c r="N267"/>
  <c r="Q265"/>
  <c r="P265"/>
  <c r="O265"/>
  <c r="N265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0"/>
  <c r="P20"/>
  <c r="O20"/>
  <c r="N20"/>
  <c r="Q18"/>
  <c r="P18"/>
  <c r="O18"/>
  <c r="N18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77" i="53"/>
  <c r="P77"/>
  <c r="O77"/>
  <c r="N77"/>
  <c r="Q75"/>
  <c r="P75"/>
  <c r="O75"/>
  <c r="N75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77" i="55"/>
  <c r="P77"/>
  <c r="O77"/>
  <c r="N77"/>
  <c r="N75"/>
  <c r="O75"/>
  <c r="P75"/>
  <c r="Q75"/>
  <c r="N64"/>
  <c r="O64"/>
  <c r="P64"/>
  <c r="Q64"/>
  <c r="N65"/>
  <c r="O65"/>
  <c r="P65"/>
  <c r="Q65"/>
  <c r="N66"/>
  <c r="O66"/>
  <c r="P66"/>
  <c r="Q66"/>
  <c r="N67"/>
  <c r="O67"/>
  <c r="P67"/>
  <c r="Q67"/>
  <c r="N68"/>
  <c r="O68"/>
  <c r="P68"/>
  <c r="Q68"/>
  <c r="N69"/>
  <c r="O69"/>
  <c r="P69"/>
  <c r="Q69"/>
  <c r="N70"/>
  <c r="O70"/>
  <c r="P70"/>
  <c r="Q70"/>
  <c r="N71"/>
  <c r="O71"/>
  <c r="P71"/>
  <c r="Q71"/>
  <c r="N72"/>
  <c r="O72"/>
  <c r="P72"/>
  <c r="Q72"/>
  <c r="N73"/>
  <c r="O73"/>
  <c r="P73"/>
  <c r="Q73"/>
  <c r="N74"/>
  <c r="O74"/>
  <c r="P74"/>
  <c r="Q74"/>
  <c r="O63"/>
  <c r="P63"/>
  <c r="Q63"/>
  <c r="N63"/>
  <c r="Q76" i="53" l="1"/>
  <c r="P76"/>
  <c r="O76"/>
  <c r="N76"/>
  <c r="AC6" i="58"/>
  <c r="AD6"/>
  <c r="AE6"/>
  <c r="Q266"/>
  <c r="P266"/>
  <c r="O266"/>
  <c r="N266"/>
  <c r="Q267" i="59"/>
  <c r="P267"/>
  <c r="O267"/>
  <c r="N267"/>
  <c r="Q19"/>
  <c r="P19"/>
  <c r="O19"/>
  <c r="N19"/>
  <c r="Q19" i="60"/>
  <c r="P19"/>
  <c r="O19"/>
  <c r="N19"/>
  <c r="Q19" i="61"/>
  <c r="P19"/>
  <c r="O19"/>
  <c r="N19"/>
  <c r="Q19" i="62"/>
  <c r="P19"/>
  <c r="O19"/>
  <c r="N19"/>
  <c r="Q266"/>
  <c r="P266"/>
  <c r="O266"/>
  <c r="N266"/>
  <c r="Q19" i="63"/>
  <c r="P19"/>
  <c r="O19"/>
  <c r="N19"/>
  <c r="Q76" i="64"/>
  <c r="P76"/>
  <c r="O76"/>
  <c r="N76"/>
  <c r="Q38" i="65"/>
  <c r="P38"/>
  <c r="O38"/>
  <c r="N38"/>
  <c r="Q266" i="10"/>
  <c r="P266"/>
  <c r="O266"/>
  <c r="N266"/>
  <c r="M19" i="26"/>
  <c r="S19" s="1"/>
  <c r="S13"/>
  <c r="S14"/>
  <c r="S15"/>
  <c r="S16"/>
  <c r="S17"/>
  <c r="R6"/>
  <c r="AB6" i="58"/>
  <c r="Q273" i="31"/>
  <c r="P273"/>
  <c r="O273"/>
  <c r="N273"/>
  <c r="N331" i="68"/>
  <c r="O331"/>
  <c r="P331"/>
  <c r="Q331"/>
  <c r="N332"/>
  <c r="O332"/>
  <c r="P332"/>
  <c r="Q332"/>
  <c r="N333"/>
  <c r="O333"/>
  <c r="P333"/>
  <c r="Q333"/>
  <c r="N334"/>
  <c r="O334"/>
  <c r="P334"/>
  <c r="Q334"/>
  <c r="N335"/>
  <c r="O335"/>
  <c r="P335"/>
  <c r="Q335"/>
  <c r="N336"/>
  <c r="O336"/>
  <c r="P336"/>
  <c r="Q336"/>
  <c r="N337"/>
  <c r="O337"/>
  <c r="P337"/>
  <c r="Q337"/>
  <c r="N338"/>
  <c r="O338"/>
  <c r="P338"/>
  <c r="Q338"/>
  <c r="N339"/>
  <c r="O339"/>
  <c r="P339"/>
  <c r="Q339"/>
  <c r="N340"/>
  <c r="O340"/>
  <c r="P340"/>
  <c r="Q340"/>
  <c r="N341"/>
  <c r="O341"/>
  <c r="P341"/>
  <c r="Q341"/>
  <c r="Q330"/>
  <c r="P330"/>
  <c r="O330"/>
  <c r="N330"/>
  <c r="S25" i="60"/>
  <c r="S24"/>
  <c r="U27" i="62"/>
  <c r="T27"/>
  <c r="M190"/>
  <c r="L190"/>
  <c r="K190"/>
  <c r="J190"/>
  <c r="I190"/>
  <c r="H190"/>
  <c r="G190"/>
  <c r="F190"/>
  <c r="E190"/>
  <c r="D190"/>
  <c r="C190"/>
  <c r="B190"/>
  <c r="M189"/>
  <c r="M191" s="1"/>
  <c r="L189"/>
  <c r="L191" s="1"/>
  <c r="K189"/>
  <c r="K191" s="1"/>
  <c r="J189"/>
  <c r="J191" s="1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N19" i="10"/>
  <c r="O19"/>
  <c r="P19"/>
  <c r="Q19"/>
  <c r="N344" i="68" l="1"/>
  <c r="N343"/>
  <c r="O344"/>
  <c r="O343"/>
  <c r="Q343"/>
  <c r="P344"/>
  <c r="P342"/>
  <c r="P343"/>
  <c r="Q344"/>
  <c r="Q342"/>
  <c r="N342"/>
  <c r="O342"/>
  <c r="R19" i="26"/>
  <c r="Q20" i="63"/>
  <c r="Q18"/>
  <c r="P20"/>
  <c r="P18"/>
  <c r="O20"/>
  <c r="O18"/>
  <c r="N20"/>
  <c r="N18"/>
  <c r="R52" i="26"/>
  <c r="R54"/>
  <c r="R59"/>
  <c r="R63"/>
  <c r="R64"/>
  <c r="R51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25"/>
  <c r="R20"/>
  <c r="R7"/>
  <c r="R8"/>
  <c r="R9"/>
  <c r="R10"/>
  <c r="R11"/>
  <c r="R12"/>
  <c r="R13"/>
  <c r="R14"/>
  <c r="R15"/>
  <c r="R16"/>
  <c r="R17"/>
  <c r="R18"/>
  <c r="K26" i="47"/>
  <c r="S26" s="1"/>
  <c r="J26"/>
  <c r="R26" s="1"/>
  <c r="I26"/>
  <c r="Q26" s="1"/>
  <c r="H26"/>
  <c r="P26" s="1"/>
  <c r="G26"/>
  <c r="F26"/>
  <c r="E26"/>
  <c r="D26"/>
  <c r="K25"/>
  <c r="S25" s="1"/>
  <c r="J25"/>
  <c r="R25" s="1"/>
  <c r="I25"/>
  <c r="Q25" s="1"/>
  <c r="H25"/>
  <c r="P25" s="1"/>
  <c r="G25"/>
  <c r="F25"/>
  <c r="E25"/>
  <c r="D25"/>
  <c r="K24"/>
  <c r="S24" s="1"/>
  <c r="J24"/>
  <c r="R24" s="1"/>
  <c r="I24"/>
  <c r="Q24" s="1"/>
  <c r="H24"/>
  <c r="P24" s="1"/>
  <c r="G24"/>
  <c r="F24"/>
  <c r="E24"/>
  <c r="D24"/>
  <c r="K23"/>
  <c r="S23" s="1"/>
  <c r="J23"/>
  <c r="R23" s="1"/>
  <c r="I23"/>
  <c r="Q23" s="1"/>
  <c r="H23"/>
  <c r="P23" s="1"/>
  <c r="G23"/>
  <c r="F23"/>
  <c r="E23"/>
  <c r="D23"/>
  <c r="K21"/>
  <c r="S21" s="1"/>
  <c r="J21"/>
  <c r="R21" s="1"/>
  <c r="I21"/>
  <c r="Q21" s="1"/>
  <c r="H21"/>
  <c r="P21" s="1"/>
  <c r="G21"/>
  <c r="F21"/>
  <c r="E21"/>
  <c r="D21"/>
  <c r="K20"/>
  <c r="S20" s="1"/>
  <c r="J20"/>
  <c r="R20" s="1"/>
  <c r="I20"/>
  <c r="Q20" s="1"/>
  <c r="H20"/>
  <c r="P20" s="1"/>
  <c r="G20"/>
  <c r="F20"/>
  <c r="E20"/>
  <c r="D20"/>
  <c r="K19"/>
  <c r="S19" s="1"/>
  <c r="J19"/>
  <c r="R19" s="1"/>
  <c r="I19"/>
  <c r="Q19" s="1"/>
  <c r="H19"/>
  <c r="P19" s="1"/>
  <c r="G19"/>
  <c r="F19"/>
  <c r="E19"/>
  <c r="D19"/>
  <c r="F64" i="31"/>
  <c r="G64"/>
  <c r="H64"/>
  <c r="I64"/>
  <c r="J64"/>
  <c r="N64" s="1"/>
  <c r="K64"/>
  <c r="O64" s="1"/>
  <c r="L64"/>
  <c r="P64" s="1"/>
  <c r="M64"/>
  <c r="Q64" s="1"/>
  <c r="F65"/>
  <c r="G65"/>
  <c r="H65"/>
  <c r="I65"/>
  <c r="J65"/>
  <c r="N65" s="1"/>
  <c r="K65"/>
  <c r="O65" s="1"/>
  <c r="L65"/>
  <c r="P65" s="1"/>
  <c r="M65"/>
  <c r="Q65" s="1"/>
  <c r="F63"/>
  <c r="G63"/>
  <c r="H63"/>
  <c r="I63"/>
  <c r="J63"/>
  <c r="K63"/>
  <c r="L63"/>
  <c r="M63"/>
  <c r="F17"/>
  <c r="G17"/>
  <c r="H17"/>
  <c r="I17"/>
  <c r="J17"/>
  <c r="K17"/>
  <c r="L17"/>
  <c r="M17"/>
  <c r="F16"/>
  <c r="F101" i="26" s="1"/>
  <c r="G16" i="31"/>
  <c r="G101" i="26" s="1"/>
  <c r="H16" i="31"/>
  <c r="H101" i="26" s="1"/>
  <c r="I16" i="31"/>
  <c r="J16"/>
  <c r="K16"/>
  <c r="L16"/>
  <c r="M16"/>
  <c r="F14"/>
  <c r="G14"/>
  <c r="H14"/>
  <c r="I14"/>
  <c r="J14"/>
  <c r="K14"/>
  <c r="L14"/>
  <c r="M14"/>
  <c r="F13"/>
  <c r="G13"/>
  <c r="H13"/>
  <c r="I13"/>
  <c r="J13"/>
  <c r="K13"/>
  <c r="L13"/>
  <c r="M13"/>
  <c r="F12"/>
  <c r="G12"/>
  <c r="H12"/>
  <c r="I12"/>
  <c r="J12"/>
  <c r="K12"/>
  <c r="L12"/>
  <c r="M12"/>
  <c r="F11"/>
  <c r="G11"/>
  <c r="H11"/>
  <c r="I11"/>
  <c r="J11"/>
  <c r="K11"/>
  <c r="L11"/>
  <c r="M11"/>
  <c r="F10"/>
  <c r="G10"/>
  <c r="H10"/>
  <c r="I10"/>
  <c r="J10"/>
  <c r="K10"/>
  <c r="L10"/>
  <c r="M10"/>
  <c r="F9"/>
  <c r="G9"/>
  <c r="H9"/>
  <c r="I9"/>
  <c r="J9"/>
  <c r="K9"/>
  <c r="L9"/>
  <c r="M9"/>
  <c r="F8"/>
  <c r="G8"/>
  <c r="H8"/>
  <c r="I8"/>
  <c r="J8"/>
  <c r="N8" s="1"/>
  <c r="K8"/>
  <c r="O8" s="1"/>
  <c r="L8"/>
  <c r="P8" s="1"/>
  <c r="M8"/>
  <c r="Q8" s="1"/>
  <c r="F15"/>
  <c r="G15"/>
  <c r="H15"/>
  <c r="I15"/>
  <c r="F7"/>
  <c r="G7"/>
  <c r="H7"/>
  <c r="I7"/>
  <c r="J7"/>
  <c r="N7" s="1"/>
  <c r="K7"/>
  <c r="O7" s="1"/>
  <c r="L7"/>
  <c r="P7" s="1"/>
  <c r="M7"/>
  <c r="Q7" s="1"/>
  <c r="F361"/>
  <c r="G361"/>
  <c r="H361"/>
  <c r="I361"/>
  <c r="J361"/>
  <c r="K361"/>
  <c r="L361"/>
  <c r="M361"/>
  <c r="F360"/>
  <c r="G360"/>
  <c r="H360"/>
  <c r="I360"/>
  <c r="J360"/>
  <c r="K360"/>
  <c r="L360"/>
  <c r="M360"/>
  <c r="F359"/>
  <c r="G359"/>
  <c r="H359"/>
  <c r="I359"/>
  <c r="J359"/>
  <c r="K359"/>
  <c r="L359"/>
  <c r="M359"/>
  <c r="F358"/>
  <c r="G358"/>
  <c r="H358"/>
  <c r="I358"/>
  <c r="J358"/>
  <c r="K358"/>
  <c r="L358"/>
  <c r="M358"/>
  <c r="F357"/>
  <c r="G357"/>
  <c r="H357"/>
  <c r="I357"/>
  <c r="J357"/>
  <c r="K357"/>
  <c r="L357"/>
  <c r="M357"/>
  <c r="F356"/>
  <c r="G356"/>
  <c r="H356"/>
  <c r="I356"/>
  <c r="K356"/>
  <c r="L356"/>
  <c r="M356"/>
  <c r="F355"/>
  <c r="G355"/>
  <c r="H355"/>
  <c r="I355"/>
  <c r="J355"/>
  <c r="K355"/>
  <c r="L355"/>
  <c r="M355"/>
  <c r="F354"/>
  <c r="G354"/>
  <c r="H354"/>
  <c r="I354"/>
  <c r="J354"/>
  <c r="K354"/>
  <c r="L354"/>
  <c r="M354"/>
  <c r="F353"/>
  <c r="G353"/>
  <c r="H353"/>
  <c r="I353"/>
  <c r="J353"/>
  <c r="K353"/>
  <c r="L353"/>
  <c r="M353"/>
  <c r="F352"/>
  <c r="G352"/>
  <c r="H352"/>
  <c r="I352"/>
  <c r="J352"/>
  <c r="K352"/>
  <c r="L352"/>
  <c r="M352"/>
  <c r="F351"/>
  <c r="G351"/>
  <c r="H351"/>
  <c r="I351"/>
  <c r="J351"/>
  <c r="K351"/>
  <c r="L351"/>
  <c r="M351"/>
  <c r="F350"/>
  <c r="G350"/>
  <c r="H350"/>
  <c r="I350"/>
  <c r="J350"/>
  <c r="K350"/>
  <c r="L350"/>
  <c r="M350"/>
  <c r="F341"/>
  <c r="G341"/>
  <c r="H341"/>
  <c r="I341"/>
  <c r="J341"/>
  <c r="K341"/>
  <c r="L341"/>
  <c r="M341"/>
  <c r="F340"/>
  <c r="G340"/>
  <c r="H340"/>
  <c r="I340"/>
  <c r="J340"/>
  <c r="K340"/>
  <c r="L340"/>
  <c r="M340"/>
  <c r="F339"/>
  <c r="G339"/>
  <c r="H339"/>
  <c r="I339"/>
  <c r="J339"/>
  <c r="K339"/>
  <c r="L339"/>
  <c r="M339"/>
  <c r="F338"/>
  <c r="G338"/>
  <c r="H338"/>
  <c r="I338"/>
  <c r="J338"/>
  <c r="K338"/>
  <c r="L338"/>
  <c r="M338"/>
  <c r="F337"/>
  <c r="G337"/>
  <c r="H337"/>
  <c r="I337"/>
  <c r="J337"/>
  <c r="K337"/>
  <c r="L337"/>
  <c r="M337"/>
  <c r="F336"/>
  <c r="G336"/>
  <c r="H336"/>
  <c r="F335"/>
  <c r="G335"/>
  <c r="H335"/>
  <c r="I335"/>
  <c r="J335"/>
  <c r="K335"/>
  <c r="L335"/>
  <c r="M335"/>
  <c r="F334"/>
  <c r="G334"/>
  <c r="H334"/>
  <c r="I334"/>
  <c r="J334"/>
  <c r="K334"/>
  <c r="L334"/>
  <c r="M334"/>
  <c r="F333"/>
  <c r="G333"/>
  <c r="H333"/>
  <c r="I333"/>
  <c r="J333"/>
  <c r="K333"/>
  <c r="L333"/>
  <c r="M333"/>
  <c r="F332"/>
  <c r="G332"/>
  <c r="H332"/>
  <c r="I332"/>
  <c r="J332"/>
  <c r="K332"/>
  <c r="L332"/>
  <c r="M332"/>
  <c r="F331"/>
  <c r="G331"/>
  <c r="H331"/>
  <c r="I331"/>
  <c r="J331"/>
  <c r="K331"/>
  <c r="L331"/>
  <c r="M331"/>
  <c r="F330"/>
  <c r="G330"/>
  <c r="H330"/>
  <c r="I330"/>
  <c r="J330"/>
  <c r="K330"/>
  <c r="L330"/>
  <c r="M330"/>
  <c r="F321"/>
  <c r="G321"/>
  <c r="H321"/>
  <c r="I321"/>
  <c r="J321"/>
  <c r="N321" s="1"/>
  <c r="K321"/>
  <c r="O321" s="1"/>
  <c r="L321"/>
  <c r="M321"/>
  <c r="Q321" s="1"/>
  <c r="F320"/>
  <c r="F116" i="26" s="1"/>
  <c r="G320" i="31"/>
  <c r="G116" i="26" s="1"/>
  <c r="H320" i="31"/>
  <c r="H116" i="26" s="1"/>
  <c r="I320" i="31"/>
  <c r="J320"/>
  <c r="K320"/>
  <c r="L320"/>
  <c r="L116" i="26" s="1"/>
  <c r="M320" i="31"/>
  <c r="Q320" s="1"/>
  <c r="F319"/>
  <c r="G319"/>
  <c r="H319"/>
  <c r="I319"/>
  <c r="J319"/>
  <c r="K319"/>
  <c r="L319"/>
  <c r="M319"/>
  <c r="F318"/>
  <c r="G318"/>
  <c r="H318"/>
  <c r="I318"/>
  <c r="J318"/>
  <c r="K318"/>
  <c r="L318"/>
  <c r="M318"/>
  <c r="F317"/>
  <c r="G317"/>
  <c r="H317"/>
  <c r="I317"/>
  <c r="J317"/>
  <c r="K317"/>
  <c r="L317"/>
  <c r="M317"/>
  <c r="F316"/>
  <c r="G316"/>
  <c r="H316"/>
  <c r="I316"/>
  <c r="N316"/>
  <c r="K316"/>
  <c r="O316" s="1"/>
  <c r="L316"/>
  <c r="M316"/>
  <c r="Q316" s="1"/>
  <c r="F315"/>
  <c r="G315"/>
  <c r="H315"/>
  <c r="I315"/>
  <c r="J315"/>
  <c r="N315" s="1"/>
  <c r="K315"/>
  <c r="O315" s="1"/>
  <c r="L315"/>
  <c r="M315"/>
  <c r="Q315" s="1"/>
  <c r="F314"/>
  <c r="G314"/>
  <c r="H314"/>
  <c r="I314"/>
  <c r="J314"/>
  <c r="K314"/>
  <c r="L314"/>
  <c r="M314"/>
  <c r="F313"/>
  <c r="G313"/>
  <c r="H313"/>
  <c r="I313"/>
  <c r="J313"/>
  <c r="N313" s="1"/>
  <c r="K313"/>
  <c r="O313" s="1"/>
  <c r="L313"/>
  <c r="M313"/>
  <c r="Q313" s="1"/>
  <c r="F312"/>
  <c r="G312"/>
  <c r="H312"/>
  <c r="I312"/>
  <c r="J312"/>
  <c r="N312" s="1"/>
  <c r="K312"/>
  <c r="O312" s="1"/>
  <c r="L312"/>
  <c r="M312"/>
  <c r="Q312" s="1"/>
  <c r="F311"/>
  <c r="G311"/>
  <c r="H311"/>
  <c r="I311"/>
  <c r="J311"/>
  <c r="N311" s="1"/>
  <c r="K311"/>
  <c r="O311" s="1"/>
  <c r="L311"/>
  <c r="M311"/>
  <c r="Q311" s="1"/>
  <c r="F310"/>
  <c r="G310"/>
  <c r="H310"/>
  <c r="I310"/>
  <c r="J310"/>
  <c r="K310"/>
  <c r="L310"/>
  <c r="M310"/>
  <c r="F302"/>
  <c r="G302"/>
  <c r="H302"/>
  <c r="I302"/>
  <c r="J302"/>
  <c r="N302" s="1"/>
  <c r="K302"/>
  <c r="O302" s="1"/>
  <c r="L302"/>
  <c r="P302" s="1"/>
  <c r="M302"/>
  <c r="Q302" s="1"/>
  <c r="F301"/>
  <c r="G301"/>
  <c r="H301"/>
  <c r="I301"/>
  <c r="J301"/>
  <c r="N301" s="1"/>
  <c r="K301"/>
  <c r="O301" s="1"/>
  <c r="L301"/>
  <c r="P301" s="1"/>
  <c r="M301"/>
  <c r="Q301" s="1"/>
  <c r="F300"/>
  <c r="G300"/>
  <c r="H300"/>
  <c r="I300"/>
  <c r="J300"/>
  <c r="N300" s="1"/>
  <c r="K300"/>
  <c r="O300" s="1"/>
  <c r="L300"/>
  <c r="P300" s="1"/>
  <c r="M300"/>
  <c r="Q300" s="1"/>
  <c r="F299"/>
  <c r="G299"/>
  <c r="H299"/>
  <c r="I299"/>
  <c r="J299"/>
  <c r="N299" s="1"/>
  <c r="K299"/>
  <c r="O299" s="1"/>
  <c r="L299"/>
  <c r="P299" s="1"/>
  <c r="M299"/>
  <c r="Q299" s="1"/>
  <c r="F297"/>
  <c r="G297"/>
  <c r="H297"/>
  <c r="I297"/>
  <c r="J297"/>
  <c r="N297" s="1"/>
  <c r="K297"/>
  <c r="O297" s="1"/>
  <c r="L297"/>
  <c r="P297" s="1"/>
  <c r="M297"/>
  <c r="Q297" s="1"/>
  <c r="F296"/>
  <c r="G296"/>
  <c r="H296"/>
  <c r="I296"/>
  <c r="J296"/>
  <c r="N296" s="1"/>
  <c r="K296"/>
  <c r="O296" s="1"/>
  <c r="L296"/>
  <c r="P296" s="1"/>
  <c r="M296"/>
  <c r="F295"/>
  <c r="G295"/>
  <c r="H295"/>
  <c r="I295"/>
  <c r="J295"/>
  <c r="N295" s="1"/>
  <c r="K295"/>
  <c r="O295" s="1"/>
  <c r="L295"/>
  <c r="P295" s="1"/>
  <c r="M295"/>
  <c r="Q295" s="1"/>
  <c r="F298"/>
  <c r="G298"/>
  <c r="H298"/>
  <c r="I298"/>
  <c r="J298"/>
  <c r="N298" s="1"/>
  <c r="K298"/>
  <c r="O298" s="1"/>
  <c r="L298"/>
  <c r="P298" s="1"/>
  <c r="M298"/>
  <c r="Q298" s="1"/>
  <c r="F294"/>
  <c r="G294"/>
  <c r="H294"/>
  <c r="I294"/>
  <c r="J294"/>
  <c r="N294" s="1"/>
  <c r="K294"/>
  <c r="O294" s="1"/>
  <c r="L294"/>
  <c r="P294" s="1"/>
  <c r="M294"/>
  <c r="Q294" s="1"/>
  <c r="F293"/>
  <c r="G293"/>
  <c r="H293"/>
  <c r="I293"/>
  <c r="J293"/>
  <c r="N293" s="1"/>
  <c r="K293"/>
  <c r="O293" s="1"/>
  <c r="L293"/>
  <c r="P293" s="1"/>
  <c r="M293"/>
  <c r="Q293" s="1"/>
  <c r="F292"/>
  <c r="G292"/>
  <c r="H292"/>
  <c r="I292"/>
  <c r="J292"/>
  <c r="N292" s="1"/>
  <c r="K292"/>
  <c r="O292" s="1"/>
  <c r="L292"/>
  <c r="P292" s="1"/>
  <c r="M292"/>
  <c r="Q292" s="1"/>
  <c r="F291"/>
  <c r="G291"/>
  <c r="H291"/>
  <c r="I291"/>
  <c r="J291"/>
  <c r="K291"/>
  <c r="L291"/>
  <c r="M291"/>
  <c r="F283"/>
  <c r="G283"/>
  <c r="H283"/>
  <c r="I283"/>
  <c r="J283"/>
  <c r="N283" s="1"/>
  <c r="K283"/>
  <c r="O283" s="1"/>
  <c r="L283"/>
  <c r="M283"/>
  <c r="Q283" s="1"/>
  <c r="F282"/>
  <c r="G282"/>
  <c r="H282"/>
  <c r="I282"/>
  <c r="J282"/>
  <c r="N282" s="1"/>
  <c r="K282"/>
  <c r="O282" s="1"/>
  <c r="L282"/>
  <c r="P282" s="1"/>
  <c r="M282"/>
  <c r="Q282" s="1"/>
  <c r="F281"/>
  <c r="G281"/>
  <c r="H281"/>
  <c r="I281"/>
  <c r="J281"/>
  <c r="N281" s="1"/>
  <c r="K281"/>
  <c r="O281" s="1"/>
  <c r="L281"/>
  <c r="P281" s="1"/>
  <c r="M281"/>
  <c r="Q281" s="1"/>
  <c r="F280"/>
  <c r="G280"/>
  <c r="H280"/>
  <c r="I280"/>
  <c r="J280"/>
  <c r="N280" s="1"/>
  <c r="K280"/>
  <c r="O280" s="1"/>
  <c r="L280"/>
  <c r="P280" s="1"/>
  <c r="M280"/>
  <c r="Q280" s="1"/>
  <c r="F279"/>
  <c r="G279"/>
  <c r="H279"/>
  <c r="I279"/>
  <c r="J279"/>
  <c r="N279" s="1"/>
  <c r="K279"/>
  <c r="O279" s="1"/>
  <c r="L279"/>
  <c r="P279" s="1"/>
  <c r="M279"/>
  <c r="Q279" s="1"/>
  <c r="F278"/>
  <c r="G278"/>
  <c r="H278"/>
  <c r="I278"/>
  <c r="J278"/>
  <c r="N278" s="1"/>
  <c r="K278"/>
  <c r="O278" s="1"/>
  <c r="L278"/>
  <c r="P278" s="1"/>
  <c r="M278"/>
  <c r="Q278" s="1"/>
  <c r="F277"/>
  <c r="G277"/>
  <c r="H277"/>
  <c r="I277"/>
  <c r="J277"/>
  <c r="N277" s="1"/>
  <c r="K277"/>
  <c r="O277" s="1"/>
  <c r="L277"/>
  <c r="P277" s="1"/>
  <c r="M277"/>
  <c r="Q277" s="1"/>
  <c r="F276"/>
  <c r="G276"/>
  <c r="H276"/>
  <c r="I276"/>
  <c r="J276"/>
  <c r="N276" s="1"/>
  <c r="K276"/>
  <c r="O276" s="1"/>
  <c r="L276"/>
  <c r="P276" s="1"/>
  <c r="M276"/>
  <c r="F275"/>
  <c r="G275"/>
  <c r="H275"/>
  <c r="I275"/>
  <c r="J275"/>
  <c r="N275" s="1"/>
  <c r="K275"/>
  <c r="O275" s="1"/>
  <c r="L275"/>
  <c r="P275" s="1"/>
  <c r="M275"/>
  <c r="F274"/>
  <c r="G274"/>
  <c r="H274"/>
  <c r="I274"/>
  <c r="J274"/>
  <c r="N274" s="1"/>
  <c r="K274"/>
  <c r="O274" s="1"/>
  <c r="L274"/>
  <c r="P274" s="1"/>
  <c r="M274"/>
  <c r="Q274" s="1"/>
  <c r="F272"/>
  <c r="G272"/>
  <c r="H272"/>
  <c r="I272"/>
  <c r="J272"/>
  <c r="K272"/>
  <c r="L272"/>
  <c r="M272"/>
  <c r="F264"/>
  <c r="G264"/>
  <c r="H264"/>
  <c r="I264"/>
  <c r="J264"/>
  <c r="N264" s="1"/>
  <c r="K264"/>
  <c r="O264" s="1"/>
  <c r="L264"/>
  <c r="P264" s="1"/>
  <c r="M264"/>
  <c r="Q264" s="1"/>
  <c r="F263"/>
  <c r="F114" i="26" s="1"/>
  <c r="G263" i="31"/>
  <c r="G114" i="26" s="1"/>
  <c r="H263" i="31"/>
  <c r="H114" i="26" s="1"/>
  <c r="I263" i="31"/>
  <c r="J263"/>
  <c r="J114" i="26" s="1"/>
  <c r="K263" i="31"/>
  <c r="K114" i="26" s="1"/>
  <c r="L263" i="31"/>
  <c r="L114" i="26" s="1"/>
  <c r="M263" i="31"/>
  <c r="F262"/>
  <c r="G262"/>
  <c r="H262"/>
  <c r="I262"/>
  <c r="J262"/>
  <c r="K262"/>
  <c r="O262" s="1"/>
  <c r="L262"/>
  <c r="P262" s="1"/>
  <c r="M262"/>
  <c r="Q262" s="1"/>
  <c r="F261"/>
  <c r="G261"/>
  <c r="H261"/>
  <c r="I261"/>
  <c r="J261"/>
  <c r="O114" i="26" s="1"/>
  <c r="K261" i="31"/>
  <c r="P114" i="26" s="1"/>
  <c r="L261" i="31"/>
  <c r="Q114" i="26" s="1"/>
  <c r="M261" i="31"/>
  <c r="F260"/>
  <c r="G260"/>
  <c r="H260"/>
  <c r="I260"/>
  <c r="J260"/>
  <c r="N260" s="1"/>
  <c r="K260"/>
  <c r="O260" s="1"/>
  <c r="L260"/>
  <c r="P260" s="1"/>
  <c r="M260"/>
  <c r="Q260" s="1"/>
  <c r="F259"/>
  <c r="G259"/>
  <c r="H259"/>
  <c r="I259"/>
  <c r="J259"/>
  <c r="N259" s="1"/>
  <c r="K259"/>
  <c r="O259" s="1"/>
  <c r="L259"/>
  <c r="P259" s="1"/>
  <c r="M259"/>
  <c r="Q259" s="1"/>
  <c r="F258"/>
  <c r="G258"/>
  <c r="H258"/>
  <c r="I258"/>
  <c r="J258"/>
  <c r="K258"/>
  <c r="L258"/>
  <c r="M258"/>
  <c r="F257"/>
  <c r="G257"/>
  <c r="H257"/>
  <c r="I257"/>
  <c r="J257"/>
  <c r="K257"/>
  <c r="L257"/>
  <c r="M257"/>
  <c r="F256"/>
  <c r="G256"/>
  <c r="H256"/>
  <c r="I256"/>
  <c r="J256"/>
  <c r="N256" s="1"/>
  <c r="K256"/>
  <c r="O256" s="1"/>
  <c r="L256"/>
  <c r="P256" s="1"/>
  <c r="M256"/>
  <c r="F255"/>
  <c r="G255"/>
  <c r="H255"/>
  <c r="I255"/>
  <c r="J255"/>
  <c r="N255" s="1"/>
  <c r="K255"/>
  <c r="O255" s="1"/>
  <c r="L255"/>
  <c r="P255" s="1"/>
  <c r="M255"/>
  <c r="F254"/>
  <c r="G254"/>
  <c r="H254"/>
  <c r="I254"/>
  <c r="J254"/>
  <c r="N254" s="1"/>
  <c r="K254"/>
  <c r="O254" s="1"/>
  <c r="L254"/>
  <c r="P254" s="1"/>
  <c r="M254"/>
  <c r="Q254" s="1"/>
  <c r="F253"/>
  <c r="G253"/>
  <c r="H253"/>
  <c r="I253"/>
  <c r="J253"/>
  <c r="K253"/>
  <c r="L253"/>
  <c r="M253"/>
  <c r="F245"/>
  <c r="G245"/>
  <c r="H245"/>
  <c r="I245"/>
  <c r="J245"/>
  <c r="N245" s="1"/>
  <c r="K245"/>
  <c r="O245" s="1"/>
  <c r="L245"/>
  <c r="P245" s="1"/>
  <c r="M245"/>
  <c r="Q245" s="1"/>
  <c r="F244"/>
  <c r="G244"/>
  <c r="H244"/>
  <c r="I244"/>
  <c r="J244"/>
  <c r="N244" s="1"/>
  <c r="K244"/>
  <c r="O244" s="1"/>
  <c r="L244"/>
  <c r="P244" s="1"/>
  <c r="M244"/>
  <c r="Q244" s="1"/>
  <c r="F243"/>
  <c r="G243"/>
  <c r="H243"/>
  <c r="I243"/>
  <c r="J243"/>
  <c r="N243" s="1"/>
  <c r="K243"/>
  <c r="O243" s="1"/>
  <c r="L243"/>
  <c r="P243" s="1"/>
  <c r="M243"/>
  <c r="Q243" s="1"/>
  <c r="F242"/>
  <c r="G242"/>
  <c r="H242"/>
  <c r="I242"/>
  <c r="J242"/>
  <c r="N242" s="1"/>
  <c r="K242"/>
  <c r="O242" s="1"/>
  <c r="L242"/>
  <c r="P242" s="1"/>
  <c r="M242"/>
  <c r="Q242" s="1"/>
  <c r="F241"/>
  <c r="G241"/>
  <c r="H241"/>
  <c r="I241"/>
  <c r="J241"/>
  <c r="N241" s="1"/>
  <c r="K241"/>
  <c r="O241" s="1"/>
  <c r="L241"/>
  <c r="P241" s="1"/>
  <c r="M241"/>
  <c r="Q241" s="1"/>
  <c r="F240"/>
  <c r="G240"/>
  <c r="H240"/>
  <c r="I240"/>
  <c r="J240"/>
  <c r="N240" s="1"/>
  <c r="K240"/>
  <c r="O240" s="1"/>
  <c r="L240"/>
  <c r="P240" s="1"/>
  <c r="M240"/>
  <c r="Q240" s="1"/>
  <c r="F239"/>
  <c r="G239"/>
  <c r="H239"/>
  <c r="I239"/>
  <c r="J239"/>
  <c r="N239" s="1"/>
  <c r="K239"/>
  <c r="O239" s="1"/>
  <c r="L239"/>
  <c r="P239" s="1"/>
  <c r="M239"/>
  <c r="Q239" s="1"/>
  <c r="F238"/>
  <c r="G238"/>
  <c r="H238"/>
  <c r="I238"/>
  <c r="J238"/>
  <c r="N238" s="1"/>
  <c r="K238"/>
  <c r="O238" s="1"/>
  <c r="L238"/>
  <c r="P238" s="1"/>
  <c r="M238"/>
  <c r="Q238" s="1"/>
  <c r="F237"/>
  <c r="G237"/>
  <c r="H237"/>
  <c r="I237"/>
  <c r="J237"/>
  <c r="N237" s="1"/>
  <c r="K237"/>
  <c r="O237" s="1"/>
  <c r="L237"/>
  <c r="P237" s="1"/>
  <c r="M237"/>
  <c r="Q237" s="1"/>
  <c r="F236"/>
  <c r="G236"/>
  <c r="H236"/>
  <c r="I236"/>
  <c r="J236"/>
  <c r="N236" s="1"/>
  <c r="K236"/>
  <c r="O236" s="1"/>
  <c r="L236"/>
  <c r="P236" s="1"/>
  <c r="M236"/>
  <c r="Q236" s="1"/>
  <c r="F235"/>
  <c r="G235"/>
  <c r="H235"/>
  <c r="I235"/>
  <c r="J235"/>
  <c r="N235" s="1"/>
  <c r="K235"/>
  <c r="O235" s="1"/>
  <c r="L235"/>
  <c r="P235" s="1"/>
  <c r="M235"/>
  <c r="Q235" s="1"/>
  <c r="F234"/>
  <c r="G234"/>
  <c r="H234"/>
  <c r="I234"/>
  <c r="J234"/>
  <c r="K234"/>
  <c r="L234"/>
  <c r="M234"/>
  <c r="F226"/>
  <c r="G226"/>
  <c r="H226"/>
  <c r="I226"/>
  <c r="J226"/>
  <c r="N226" s="1"/>
  <c r="K226"/>
  <c r="O226" s="1"/>
  <c r="L226"/>
  <c r="P226" s="1"/>
  <c r="M226"/>
  <c r="Q226" s="1"/>
  <c r="F225"/>
  <c r="G225"/>
  <c r="H225"/>
  <c r="I225"/>
  <c r="J225"/>
  <c r="N225" s="1"/>
  <c r="K225"/>
  <c r="O225" s="1"/>
  <c r="L225"/>
  <c r="P225" s="1"/>
  <c r="M225"/>
  <c r="Q225" s="1"/>
  <c r="F224"/>
  <c r="G224"/>
  <c r="H224"/>
  <c r="I224"/>
  <c r="J224"/>
  <c r="N224" s="1"/>
  <c r="K224"/>
  <c r="O224" s="1"/>
  <c r="L224"/>
  <c r="P224" s="1"/>
  <c r="M224"/>
  <c r="F223"/>
  <c r="G223"/>
  <c r="H223"/>
  <c r="I223"/>
  <c r="J223"/>
  <c r="N223" s="1"/>
  <c r="K223"/>
  <c r="O223" s="1"/>
  <c r="L223"/>
  <c r="P223" s="1"/>
  <c r="M223"/>
  <c r="F222"/>
  <c r="G222"/>
  <c r="H222"/>
  <c r="I222"/>
  <c r="J222"/>
  <c r="N222" s="1"/>
  <c r="K222"/>
  <c r="O222" s="1"/>
  <c r="L222"/>
  <c r="P222" s="1"/>
  <c r="M222"/>
  <c r="Q222" s="1"/>
  <c r="F221"/>
  <c r="G221"/>
  <c r="H221"/>
  <c r="I221"/>
  <c r="J221"/>
  <c r="N221" s="1"/>
  <c r="K221"/>
  <c r="O221" s="1"/>
  <c r="L221"/>
  <c r="P221" s="1"/>
  <c r="M221"/>
  <c r="Q221" s="1"/>
  <c r="F220"/>
  <c r="G220"/>
  <c r="H220"/>
  <c r="I220"/>
  <c r="J220"/>
  <c r="N220" s="1"/>
  <c r="K220"/>
  <c r="O220" s="1"/>
  <c r="L220"/>
  <c r="P220" s="1"/>
  <c r="M220"/>
  <c r="Q220" s="1"/>
  <c r="F219"/>
  <c r="G219"/>
  <c r="H219"/>
  <c r="I219"/>
  <c r="J219"/>
  <c r="N219" s="1"/>
  <c r="K219"/>
  <c r="O219" s="1"/>
  <c r="L219"/>
  <c r="P219" s="1"/>
  <c r="M219"/>
  <c r="Q219" s="1"/>
  <c r="F218"/>
  <c r="G218"/>
  <c r="H218"/>
  <c r="I218"/>
  <c r="J218"/>
  <c r="N218" s="1"/>
  <c r="K218"/>
  <c r="O218" s="1"/>
  <c r="L218"/>
  <c r="P218" s="1"/>
  <c r="M218"/>
  <c r="Q218" s="1"/>
  <c r="F217"/>
  <c r="G217"/>
  <c r="H217"/>
  <c r="I217"/>
  <c r="J217"/>
  <c r="N217" s="1"/>
  <c r="K217"/>
  <c r="O217" s="1"/>
  <c r="L217"/>
  <c r="P217" s="1"/>
  <c r="M217"/>
  <c r="Q217" s="1"/>
  <c r="F216"/>
  <c r="G216"/>
  <c r="H216"/>
  <c r="I216"/>
  <c r="J216"/>
  <c r="N216" s="1"/>
  <c r="K216"/>
  <c r="O216" s="1"/>
  <c r="L216"/>
  <c r="P216" s="1"/>
  <c r="M216"/>
  <c r="Q216" s="1"/>
  <c r="F215"/>
  <c r="G215"/>
  <c r="H215"/>
  <c r="I215"/>
  <c r="J215"/>
  <c r="K215"/>
  <c r="L215"/>
  <c r="M215"/>
  <c r="F206"/>
  <c r="G206"/>
  <c r="H206"/>
  <c r="I206"/>
  <c r="J206"/>
  <c r="N206" s="1"/>
  <c r="K206"/>
  <c r="O206" s="1"/>
  <c r="L206"/>
  <c r="P206" s="1"/>
  <c r="M206"/>
  <c r="Q206" s="1"/>
  <c r="F207"/>
  <c r="G207"/>
  <c r="H207"/>
  <c r="I207"/>
  <c r="J207"/>
  <c r="N207" s="1"/>
  <c r="K207"/>
  <c r="O207" s="1"/>
  <c r="L207"/>
  <c r="P207" s="1"/>
  <c r="M207"/>
  <c r="Q207" s="1"/>
  <c r="F205"/>
  <c r="G205"/>
  <c r="H205"/>
  <c r="I205"/>
  <c r="J205"/>
  <c r="N205" s="1"/>
  <c r="K205"/>
  <c r="O205" s="1"/>
  <c r="L205"/>
  <c r="P205" s="1"/>
  <c r="M205"/>
  <c r="Q205" s="1"/>
  <c r="F204"/>
  <c r="G204"/>
  <c r="H204"/>
  <c r="I204"/>
  <c r="J204"/>
  <c r="N204" s="1"/>
  <c r="K204"/>
  <c r="O204" s="1"/>
  <c r="L204"/>
  <c r="P204" s="1"/>
  <c r="M204"/>
  <c r="Q204" s="1"/>
  <c r="F203"/>
  <c r="G203"/>
  <c r="H203"/>
  <c r="I203"/>
  <c r="J203"/>
  <c r="N203" s="1"/>
  <c r="K203"/>
  <c r="O203" s="1"/>
  <c r="L203"/>
  <c r="P203" s="1"/>
  <c r="M203"/>
  <c r="Q203" s="1"/>
  <c r="F202"/>
  <c r="G202"/>
  <c r="H202"/>
  <c r="I202"/>
  <c r="J202"/>
  <c r="N202" s="1"/>
  <c r="K202"/>
  <c r="O202" s="1"/>
  <c r="L202"/>
  <c r="P202" s="1"/>
  <c r="M202"/>
  <c r="Q202" s="1"/>
  <c r="F201"/>
  <c r="G201"/>
  <c r="H201"/>
  <c r="I201"/>
  <c r="J201"/>
  <c r="N201" s="1"/>
  <c r="K201"/>
  <c r="O201" s="1"/>
  <c r="L201"/>
  <c r="P201" s="1"/>
  <c r="M201"/>
  <c r="Q201" s="1"/>
  <c r="F200"/>
  <c r="G200"/>
  <c r="H200"/>
  <c r="I200"/>
  <c r="J200"/>
  <c r="N200" s="1"/>
  <c r="K200"/>
  <c r="O200" s="1"/>
  <c r="L200"/>
  <c r="P200" s="1"/>
  <c r="M200"/>
  <c r="Q200" s="1"/>
  <c r="F199"/>
  <c r="G199"/>
  <c r="H199"/>
  <c r="I199"/>
  <c r="J199"/>
  <c r="N199" s="1"/>
  <c r="K199"/>
  <c r="O199" s="1"/>
  <c r="L199"/>
  <c r="P199" s="1"/>
  <c r="M199"/>
  <c r="Q199" s="1"/>
  <c r="F198"/>
  <c r="G198"/>
  <c r="H198"/>
  <c r="I198"/>
  <c r="J198"/>
  <c r="N198" s="1"/>
  <c r="K198"/>
  <c r="O198" s="1"/>
  <c r="L198"/>
  <c r="P198" s="1"/>
  <c r="M198"/>
  <c r="Q198" s="1"/>
  <c r="F197"/>
  <c r="G197"/>
  <c r="H197"/>
  <c r="I197"/>
  <c r="J197"/>
  <c r="N197" s="1"/>
  <c r="K197"/>
  <c r="O197" s="1"/>
  <c r="L197"/>
  <c r="P197" s="1"/>
  <c r="M197"/>
  <c r="Q197" s="1"/>
  <c r="F196"/>
  <c r="G196"/>
  <c r="H196"/>
  <c r="I196"/>
  <c r="J196"/>
  <c r="K196"/>
  <c r="L196"/>
  <c r="M196"/>
  <c r="F188"/>
  <c r="G188"/>
  <c r="H188"/>
  <c r="I188"/>
  <c r="J188"/>
  <c r="N188" s="1"/>
  <c r="K188"/>
  <c r="O188" s="1"/>
  <c r="L188"/>
  <c r="P188" s="1"/>
  <c r="M188"/>
  <c r="Q188" s="1"/>
  <c r="F187"/>
  <c r="G187"/>
  <c r="H187"/>
  <c r="I187"/>
  <c r="J187"/>
  <c r="N187" s="1"/>
  <c r="K187"/>
  <c r="O187" s="1"/>
  <c r="L187"/>
  <c r="P187" s="1"/>
  <c r="M187"/>
  <c r="Q187" s="1"/>
  <c r="F186"/>
  <c r="G186"/>
  <c r="H186"/>
  <c r="I186"/>
  <c r="J186"/>
  <c r="N186" s="1"/>
  <c r="K186"/>
  <c r="O186" s="1"/>
  <c r="L186"/>
  <c r="P186" s="1"/>
  <c r="M186"/>
  <c r="Q186" s="1"/>
  <c r="F185"/>
  <c r="G185"/>
  <c r="H185"/>
  <c r="I185"/>
  <c r="J185"/>
  <c r="N185" s="1"/>
  <c r="K185"/>
  <c r="O185" s="1"/>
  <c r="L185"/>
  <c r="P185" s="1"/>
  <c r="M185"/>
  <c r="Q185" s="1"/>
  <c r="F184"/>
  <c r="G184"/>
  <c r="H184"/>
  <c r="I184"/>
  <c r="J184"/>
  <c r="N184" s="1"/>
  <c r="K184"/>
  <c r="O184" s="1"/>
  <c r="L184"/>
  <c r="P184" s="1"/>
  <c r="M184"/>
  <c r="Q184" s="1"/>
  <c r="F183"/>
  <c r="G183"/>
  <c r="H183"/>
  <c r="I183"/>
  <c r="J183"/>
  <c r="N183" s="1"/>
  <c r="K183"/>
  <c r="O183" s="1"/>
  <c r="L183"/>
  <c r="P183" s="1"/>
  <c r="M183"/>
  <c r="Q183" s="1"/>
  <c r="F182"/>
  <c r="G182"/>
  <c r="H182"/>
  <c r="I182"/>
  <c r="J182"/>
  <c r="N182" s="1"/>
  <c r="K182"/>
  <c r="O182" s="1"/>
  <c r="L182"/>
  <c r="P182" s="1"/>
  <c r="M182"/>
  <c r="Q182" s="1"/>
  <c r="F181"/>
  <c r="G181"/>
  <c r="H181"/>
  <c r="I181"/>
  <c r="J181"/>
  <c r="N181" s="1"/>
  <c r="K181"/>
  <c r="O181" s="1"/>
  <c r="L181"/>
  <c r="P181" s="1"/>
  <c r="M181"/>
  <c r="Q181" s="1"/>
  <c r="F180"/>
  <c r="G180"/>
  <c r="H180"/>
  <c r="I180"/>
  <c r="J180"/>
  <c r="N180" s="1"/>
  <c r="K180"/>
  <c r="O180" s="1"/>
  <c r="L180"/>
  <c r="P180" s="1"/>
  <c r="M180"/>
  <c r="Q180" s="1"/>
  <c r="F179"/>
  <c r="G179"/>
  <c r="H179"/>
  <c r="I179"/>
  <c r="J179"/>
  <c r="N179" s="1"/>
  <c r="K179"/>
  <c r="O179" s="1"/>
  <c r="L179"/>
  <c r="P179" s="1"/>
  <c r="M179"/>
  <c r="Q179" s="1"/>
  <c r="F178"/>
  <c r="G178"/>
  <c r="H178"/>
  <c r="I178"/>
  <c r="J178"/>
  <c r="N178" s="1"/>
  <c r="K178"/>
  <c r="O178" s="1"/>
  <c r="L178"/>
  <c r="P178" s="1"/>
  <c r="M178"/>
  <c r="F177"/>
  <c r="G177"/>
  <c r="H177"/>
  <c r="I177"/>
  <c r="J177"/>
  <c r="K177"/>
  <c r="L177"/>
  <c r="M177"/>
  <c r="F169"/>
  <c r="G169"/>
  <c r="H169"/>
  <c r="I169"/>
  <c r="J169"/>
  <c r="N169" s="1"/>
  <c r="K169"/>
  <c r="O169" s="1"/>
  <c r="L169"/>
  <c r="P169" s="1"/>
  <c r="M169"/>
  <c r="Q169" s="1"/>
  <c r="F168"/>
  <c r="G168"/>
  <c r="H168"/>
  <c r="I168"/>
  <c r="J168"/>
  <c r="N168" s="1"/>
  <c r="K168"/>
  <c r="O168" s="1"/>
  <c r="L168"/>
  <c r="P168" s="1"/>
  <c r="M168"/>
  <c r="Q168" s="1"/>
  <c r="F167"/>
  <c r="G167"/>
  <c r="H167"/>
  <c r="I167"/>
  <c r="J167"/>
  <c r="N167" s="1"/>
  <c r="K167"/>
  <c r="O167" s="1"/>
  <c r="L167"/>
  <c r="P167" s="1"/>
  <c r="M167"/>
  <c r="Q167" s="1"/>
  <c r="F166"/>
  <c r="G166"/>
  <c r="H166"/>
  <c r="I166"/>
  <c r="J166"/>
  <c r="N166" s="1"/>
  <c r="K166"/>
  <c r="O166" s="1"/>
  <c r="L166"/>
  <c r="P166" s="1"/>
  <c r="M166"/>
  <c r="Q166" s="1"/>
  <c r="F165"/>
  <c r="G165"/>
  <c r="H165"/>
  <c r="I165"/>
  <c r="J165"/>
  <c r="N165" s="1"/>
  <c r="K165"/>
  <c r="O165" s="1"/>
  <c r="L165"/>
  <c r="P165" s="1"/>
  <c r="M165"/>
  <c r="Q165" s="1"/>
  <c r="F164"/>
  <c r="G164"/>
  <c r="H164"/>
  <c r="I164"/>
  <c r="J164"/>
  <c r="N164" s="1"/>
  <c r="K164"/>
  <c r="O164" s="1"/>
  <c r="L164"/>
  <c r="P164" s="1"/>
  <c r="M164"/>
  <c r="Q164" s="1"/>
  <c r="F163"/>
  <c r="G163"/>
  <c r="H163"/>
  <c r="I163"/>
  <c r="J163"/>
  <c r="N163" s="1"/>
  <c r="K163"/>
  <c r="O163" s="1"/>
  <c r="L163"/>
  <c r="P163" s="1"/>
  <c r="M163"/>
  <c r="Q163" s="1"/>
  <c r="F162"/>
  <c r="G162"/>
  <c r="H162"/>
  <c r="I162"/>
  <c r="J162"/>
  <c r="N162" s="1"/>
  <c r="K162"/>
  <c r="O162" s="1"/>
  <c r="L162"/>
  <c r="P162" s="1"/>
  <c r="M162"/>
  <c r="F161"/>
  <c r="G161"/>
  <c r="H161"/>
  <c r="I161"/>
  <c r="J161"/>
  <c r="N161" s="1"/>
  <c r="K161"/>
  <c r="O161" s="1"/>
  <c r="L161"/>
  <c r="P161" s="1"/>
  <c r="M161"/>
  <c r="Q161" s="1"/>
  <c r="F160"/>
  <c r="G160"/>
  <c r="H160"/>
  <c r="I160"/>
  <c r="J160"/>
  <c r="N160" s="1"/>
  <c r="K160"/>
  <c r="O160" s="1"/>
  <c r="L160"/>
  <c r="P160" s="1"/>
  <c r="M160"/>
  <c r="Q160" s="1"/>
  <c r="F159"/>
  <c r="G159"/>
  <c r="H159"/>
  <c r="I159"/>
  <c r="J159"/>
  <c r="N159" s="1"/>
  <c r="K159"/>
  <c r="O159" s="1"/>
  <c r="L159"/>
  <c r="M159"/>
  <c r="Q159" s="1"/>
  <c r="F158"/>
  <c r="G158"/>
  <c r="H158"/>
  <c r="I158"/>
  <c r="J158"/>
  <c r="K158"/>
  <c r="L158"/>
  <c r="M158"/>
  <c r="F150"/>
  <c r="G150"/>
  <c r="H150"/>
  <c r="I150"/>
  <c r="J150"/>
  <c r="N150" s="1"/>
  <c r="K150"/>
  <c r="O150" s="1"/>
  <c r="L150"/>
  <c r="P150" s="1"/>
  <c r="M150"/>
  <c r="Q150" s="1"/>
  <c r="F149"/>
  <c r="G149"/>
  <c r="H149"/>
  <c r="I149"/>
  <c r="J149"/>
  <c r="N149" s="1"/>
  <c r="K149"/>
  <c r="O149" s="1"/>
  <c r="L149"/>
  <c r="P149" s="1"/>
  <c r="M149"/>
  <c r="Q149" s="1"/>
  <c r="F148"/>
  <c r="G148"/>
  <c r="H148"/>
  <c r="I148"/>
  <c r="J148"/>
  <c r="N148" s="1"/>
  <c r="K148"/>
  <c r="O148" s="1"/>
  <c r="L148"/>
  <c r="P148" s="1"/>
  <c r="M148"/>
  <c r="Q148" s="1"/>
  <c r="F147"/>
  <c r="G147"/>
  <c r="H147"/>
  <c r="I147"/>
  <c r="J147"/>
  <c r="N147" s="1"/>
  <c r="K147"/>
  <c r="O147" s="1"/>
  <c r="L147"/>
  <c r="P147" s="1"/>
  <c r="M147"/>
  <c r="Q147" s="1"/>
  <c r="F146"/>
  <c r="G146"/>
  <c r="H146"/>
  <c r="I146"/>
  <c r="J146"/>
  <c r="N146" s="1"/>
  <c r="K146"/>
  <c r="O146" s="1"/>
  <c r="L146"/>
  <c r="P146" s="1"/>
  <c r="M146"/>
  <c r="Q146" s="1"/>
  <c r="F145"/>
  <c r="G145"/>
  <c r="H145"/>
  <c r="I145"/>
  <c r="J145"/>
  <c r="N145" s="1"/>
  <c r="K145"/>
  <c r="O145" s="1"/>
  <c r="L145"/>
  <c r="P145" s="1"/>
  <c r="M145"/>
  <c r="Q145" s="1"/>
  <c r="F144"/>
  <c r="G144"/>
  <c r="H144"/>
  <c r="I144"/>
  <c r="J144"/>
  <c r="N144" s="1"/>
  <c r="K144"/>
  <c r="O144" s="1"/>
  <c r="L144"/>
  <c r="P144" s="1"/>
  <c r="M144"/>
  <c r="Q144" s="1"/>
  <c r="F143"/>
  <c r="G143"/>
  <c r="H143"/>
  <c r="I143"/>
  <c r="J143"/>
  <c r="N143" s="1"/>
  <c r="K143"/>
  <c r="O143" s="1"/>
  <c r="L143"/>
  <c r="P143" s="1"/>
  <c r="M143"/>
  <c r="Q143" s="1"/>
  <c r="F142"/>
  <c r="G142"/>
  <c r="H142"/>
  <c r="I142"/>
  <c r="J142"/>
  <c r="N142" s="1"/>
  <c r="K142"/>
  <c r="O142" s="1"/>
  <c r="L142"/>
  <c r="P142" s="1"/>
  <c r="M142"/>
  <c r="Q142" s="1"/>
  <c r="F141"/>
  <c r="G141"/>
  <c r="H141"/>
  <c r="I141"/>
  <c r="J141"/>
  <c r="N141" s="1"/>
  <c r="K141"/>
  <c r="O141" s="1"/>
  <c r="L141"/>
  <c r="P141" s="1"/>
  <c r="M141"/>
  <c r="Q141" s="1"/>
  <c r="F140"/>
  <c r="G140"/>
  <c r="H140"/>
  <c r="I140"/>
  <c r="J140"/>
  <c r="N140" s="1"/>
  <c r="K140"/>
  <c r="O140" s="1"/>
  <c r="L140"/>
  <c r="P140" s="1"/>
  <c r="M140"/>
  <c r="Q140" s="1"/>
  <c r="F139"/>
  <c r="G139"/>
  <c r="H139"/>
  <c r="I139"/>
  <c r="J139"/>
  <c r="K139"/>
  <c r="L139"/>
  <c r="M139"/>
  <c r="F131"/>
  <c r="G131"/>
  <c r="H131"/>
  <c r="I131"/>
  <c r="J131"/>
  <c r="N131" s="1"/>
  <c r="K131"/>
  <c r="O131" s="1"/>
  <c r="L131"/>
  <c r="P131" s="1"/>
  <c r="M131"/>
  <c r="Q131" s="1"/>
  <c r="F130"/>
  <c r="G130"/>
  <c r="H130"/>
  <c r="I130"/>
  <c r="J130"/>
  <c r="N130" s="1"/>
  <c r="K130"/>
  <c r="O130" s="1"/>
  <c r="L130"/>
  <c r="P130" s="1"/>
  <c r="M130"/>
  <c r="F129"/>
  <c r="G129"/>
  <c r="H129"/>
  <c r="I129"/>
  <c r="J129"/>
  <c r="N129" s="1"/>
  <c r="K129"/>
  <c r="O129" s="1"/>
  <c r="L129"/>
  <c r="P129" s="1"/>
  <c r="M129"/>
  <c r="Q129" s="1"/>
  <c r="F128"/>
  <c r="G128"/>
  <c r="H128"/>
  <c r="I128"/>
  <c r="J128"/>
  <c r="N128" s="1"/>
  <c r="K128"/>
  <c r="O128" s="1"/>
  <c r="L128"/>
  <c r="P128" s="1"/>
  <c r="M128"/>
  <c r="F127"/>
  <c r="G127"/>
  <c r="H127"/>
  <c r="I127"/>
  <c r="J127"/>
  <c r="N127" s="1"/>
  <c r="K127"/>
  <c r="O127" s="1"/>
  <c r="L127"/>
  <c r="P127" s="1"/>
  <c r="M127"/>
  <c r="Q127" s="1"/>
  <c r="F126"/>
  <c r="G126"/>
  <c r="H126"/>
  <c r="I126"/>
  <c r="J126"/>
  <c r="N126" s="1"/>
  <c r="K126"/>
  <c r="O126" s="1"/>
  <c r="L126"/>
  <c r="P126" s="1"/>
  <c r="M126"/>
  <c r="Q126" s="1"/>
  <c r="F125"/>
  <c r="G125"/>
  <c r="H125"/>
  <c r="I125"/>
  <c r="J125"/>
  <c r="N125" s="1"/>
  <c r="K125"/>
  <c r="O125" s="1"/>
  <c r="L125"/>
  <c r="P125" s="1"/>
  <c r="M125"/>
  <c r="Q125" s="1"/>
  <c r="F124"/>
  <c r="G124"/>
  <c r="H124"/>
  <c r="I124"/>
  <c r="J124"/>
  <c r="N124" s="1"/>
  <c r="K124"/>
  <c r="O124" s="1"/>
  <c r="L124"/>
  <c r="P124" s="1"/>
  <c r="M124"/>
  <c r="Q124" s="1"/>
  <c r="F123"/>
  <c r="G123"/>
  <c r="H123"/>
  <c r="I123"/>
  <c r="J123"/>
  <c r="N123" s="1"/>
  <c r="K123"/>
  <c r="O123" s="1"/>
  <c r="L123"/>
  <c r="P123" s="1"/>
  <c r="M123"/>
  <c r="Q123" s="1"/>
  <c r="F122"/>
  <c r="G122"/>
  <c r="H122"/>
  <c r="I122"/>
  <c r="J122"/>
  <c r="N122" s="1"/>
  <c r="K122"/>
  <c r="O122" s="1"/>
  <c r="L122"/>
  <c r="P122" s="1"/>
  <c r="M122"/>
  <c r="Q122" s="1"/>
  <c r="F121"/>
  <c r="G121"/>
  <c r="H121"/>
  <c r="I121"/>
  <c r="J121"/>
  <c r="N121" s="1"/>
  <c r="K121"/>
  <c r="O121" s="1"/>
  <c r="L121"/>
  <c r="P121" s="1"/>
  <c r="M121"/>
  <c r="F120"/>
  <c r="G120"/>
  <c r="H120"/>
  <c r="I120"/>
  <c r="J120"/>
  <c r="K120"/>
  <c r="L120"/>
  <c r="M120"/>
  <c r="F112"/>
  <c r="G112"/>
  <c r="H112"/>
  <c r="I112"/>
  <c r="J112"/>
  <c r="N112" s="1"/>
  <c r="K112"/>
  <c r="O112" s="1"/>
  <c r="L112"/>
  <c r="P112" s="1"/>
  <c r="M112"/>
  <c r="Q112" s="1"/>
  <c r="F111"/>
  <c r="G111"/>
  <c r="H111"/>
  <c r="I111"/>
  <c r="J111"/>
  <c r="N111" s="1"/>
  <c r="K111"/>
  <c r="O111" s="1"/>
  <c r="L111"/>
  <c r="P111" s="1"/>
  <c r="M111"/>
  <c r="Q111" s="1"/>
  <c r="F110"/>
  <c r="G110"/>
  <c r="H110"/>
  <c r="I110"/>
  <c r="J110"/>
  <c r="N110" s="1"/>
  <c r="K110"/>
  <c r="O110" s="1"/>
  <c r="L110"/>
  <c r="P110" s="1"/>
  <c r="M110"/>
  <c r="Q110" s="1"/>
  <c r="F109"/>
  <c r="G109"/>
  <c r="H109"/>
  <c r="I109"/>
  <c r="J109"/>
  <c r="N109" s="1"/>
  <c r="K109"/>
  <c r="O109" s="1"/>
  <c r="L109"/>
  <c r="P109" s="1"/>
  <c r="M109"/>
  <c r="F108"/>
  <c r="G108"/>
  <c r="H108"/>
  <c r="I108"/>
  <c r="J108"/>
  <c r="N108" s="1"/>
  <c r="K108"/>
  <c r="O108" s="1"/>
  <c r="L108"/>
  <c r="P108" s="1"/>
  <c r="M108"/>
  <c r="Q108" s="1"/>
  <c r="F107"/>
  <c r="G107"/>
  <c r="H107"/>
  <c r="I107"/>
  <c r="J107"/>
  <c r="N107" s="1"/>
  <c r="K107"/>
  <c r="O107" s="1"/>
  <c r="L107"/>
  <c r="P107" s="1"/>
  <c r="M107"/>
  <c r="F106"/>
  <c r="G106"/>
  <c r="H106"/>
  <c r="I106"/>
  <c r="J106"/>
  <c r="N106" s="1"/>
  <c r="K106"/>
  <c r="O106" s="1"/>
  <c r="L106"/>
  <c r="P106" s="1"/>
  <c r="M106"/>
  <c r="Q106" s="1"/>
  <c r="F105"/>
  <c r="G105"/>
  <c r="H105"/>
  <c r="I105"/>
  <c r="J105"/>
  <c r="N105" s="1"/>
  <c r="K105"/>
  <c r="O105" s="1"/>
  <c r="L105"/>
  <c r="P105" s="1"/>
  <c r="M105"/>
  <c r="Q105" s="1"/>
  <c r="F104"/>
  <c r="G104"/>
  <c r="H104"/>
  <c r="I104"/>
  <c r="J104"/>
  <c r="N104" s="1"/>
  <c r="K104"/>
  <c r="O104" s="1"/>
  <c r="L104"/>
  <c r="P104" s="1"/>
  <c r="M104"/>
  <c r="Q104" s="1"/>
  <c r="F103"/>
  <c r="G103"/>
  <c r="H103"/>
  <c r="I103"/>
  <c r="J103"/>
  <c r="N103" s="1"/>
  <c r="K103"/>
  <c r="O103" s="1"/>
  <c r="L103"/>
  <c r="P103" s="1"/>
  <c r="M103"/>
  <c r="Q103" s="1"/>
  <c r="F102"/>
  <c r="G102"/>
  <c r="H102"/>
  <c r="I102"/>
  <c r="J102"/>
  <c r="N102" s="1"/>
  <c r="K102"/>
  <c r="O102" s="1"/>
  <c r="L102"/>
  <c r="P102" s="1"/>
  <c r="M102"/>
  <c r="Q102" s="1"/>
  <c r="F101"/>
  <c r="G101"/>
  <c r="H101"/>
  <c r="I101"/>
  <c r="J101"/>
  <c r="K101"/>
  <c r="L101"/>
  <c r="M101"/>
  <c r="F93"/>
  <c r="G93"/>
  <c r="H93"/>
  <c r="I93"/>
  <c r="J93"/>
  <c r="N93" s="1"/>
  <c r="K93"/>
  <c r="O93" s="1"/>
  <c r="L93"/>
  <c r="P93" s="1"/>
  <c r="M93"/>
  <c r="Q93" s="1"/>
  <c r="F91"/>
  <c r="G91"/>
  <c r="H91"/>
  <c r="I91"/>
  <c r="J91"/>
  <c r="N91" s="1"/>
  <c r="K91"/>
  <c r="O91" s="1"/>
  <c r="L91"/>
  <c r="P91" s="1"/>
  <c r="M91"/>
  <c r="F92"/>
  <c r="G92"/>
  <c r="H92"/>
  <c r="I92"/>
  <c r="J92"/>
  <c r="N92" s="1"/>
  <c r="K92"/>
  <c r="O92" s="1"/>
  <c r="L92"/>
  <c r="P92" s="1"/>
  <c r="M92"/>
  <c r="Q92" s="1"/>
  <c r="F90"/>
  <c r="G90"/>
  <c r="H90"/>
  <c r="I90"/>
  <c r="J90"/>
  <c r="N90" s="1"/>
  <c r="K90"/>
  <c r="O90" s="1"/>
  <c r="L90"/>
  <c r="P90" s="1"/>
  <c r="M90"/>
  <c r="Q90" s="1"/>
  <c r="F89"/>
  <c r="G89"/>
  <c r="H89"/>
  <c r="I89"/>
  <c r="J89"/>
  <c r="N89" s="1"/>
  <c r="K89"/>
  <c r="O89" s="1"/>
  <c r="L89"/>
  <c r="P89" s="1"/>
  <c r="M89"/>
  <c r="Q89" s="1"/>
  <c r="F88"/>
  <c r="G88"/>
  <c r="H88"/>
  <c r="I88"/>
  <c r="J88"/>
  <c r="N88" s="1"/>
  <c r="K88"/>
  <c r="O88" s="1"/>
  <c r="L88"/>
  <c r="P88" s="1"/>
  <c r="M88"/>
  <c r="Q88" s="1"/>
  <c r="F87"/>
  <c r="G87"/>
  <c r="H87"/>
  <c r="I87"/>
  <c r="J87"/>
  <c r="N87" s="1"/>
  <c r="K87"/>
  <c r="O87" s="1"/>
  <c r="L87"/>
  <c r="P87" s="1"/>
  <c r="M87"/>
  <c r="Q87" s="1"/>
  <c r="F86"/>
  <c r="G86"/>
  <c r="H86"/>
  <c r="I86"/>
  <c r="J86"/>
  <c r="N86" s="1"/>
  <c r="K86"/>
  <c r="O86" s="1"/>
  <c r="L86"/>
  <c r="P86" s="1"/>
  <c r="M86"/>
  <c r="Q86" s="1"/>
  <c r="F85"/>
  <c r="G85"/>
  <c r="H85"/>
  <c r="I85"/>
  <c r="J85"/>
  <c r="N85" s="1"/>
  <c r="K85"/>
  <c r="O85" s="1"/>
  <c r="L85"/>
  <c r="P85" s="1"/>
  <c r="M85"/>
  <c r="F84"/>
  <c r="G84"/>
  <c r="H84"/>
  <c r="I84"/>
  <c r="J84"/>
  <c r="N84" s="1"/>
  <c r="K84"/>
  <c r="O84" s="1"/>
  <c r="L84"/>
  <c r="P84" s="1"/>
  <c r="M84"/>
  <c r="Q84" s="1"/>
  <c r="F83"/>
  <c r="G83"/>
  <c r="H83"/>
  <c r="I83"/>
  <c r="J83"/>
  <c r="N83" s="1"/>
  <c r="K83"/>
  <c r="O83" s="1"/>
  <c r="L83"/>
  <c r="P83" s="1"/>
  <c r="M83"/>
  <c r="Q83" s="1"/>
  <c r="F82"/>
  <c r="G82"/>
  <c r="H82"/>
  <c r="I82"/>
  <c r="J82"/>
  <c r="K82"/>
  <c r="L82"/>
  <c r="M82"/>
  <c r="F74"/>
  <c r="G74"/>
  <c r="H74"/>
  <c r="I74"/>
  <c r="J74"/>
  <c r="N74" s="1"/>
  <c r="K74"/>
  <c r="O74" s="1"/>
  <c r="L74"/>
  <c r="P74" s="1"/>
  <c r="M74"/>
  <c r="Q74" s="1"/>
  <c r="F73"/>
  <c r="F104" i="26" s="1"/>
  <c r="G73" i="31"/>
  <c r="G104" i="26" s="1"/>
  <c r="H73" i="31"/>
  <c r="H104" i="26" s="1"/>
  <c r="I73" i="31"/>
  <c r="J73"/>
  <c r="J104" i="26" s="1"/>
  <c r="K73" i="31"/>
  <c r="K104" i="26" s="1"/>
  <c r="L73" i="31"/>
  <c r="L104" i="26" s="1"/>
  <c r="M73" i="31"/>
  <c r="F72"/>
  <c r="G72"/>
  <c r="H72"/>
  <c r="I72"/>
  <c r="J72"/>
  <c r="N72" s="1"/>
  <c r="K72"/>
  <c r="O72" s="1"/>
  <c r="L72"/>
  <c r="P72" s="1"/>
  <c r="M72"/>
  <c r="Q72" s="1"/>
  <c r="F71"/>
  <c r="G71"/>
  <c r="H71"/>
  <c r="I71"/>
  <c r="J71"/>
  <c r="O104" i="26" s="1"/>
  <c r="K71" i="31"/>
  <c r="P104" i="26" s="1"/>
  <c r="L71" i="31"/>
  <c r="Q104" i="26" s="1"/>
  <c r="M71" i="31"/>
  <c r="F70"/>
  <c r="G70"/>
  <c r="H70"/>
  <c r="I70"/>
  <c r="J70"/>
  <c r="N70" s="1"/>
  <c r="K70"/>
  <c r="O70" s="1"/>
  <c r="L70"/>
  <c r="P70" s="1"/>
  <c r="M70"/>
  <c r="Q70" s="1"/>
  <c r="F69"/>
  <c r="G69"/>
  <c r="H69"/>
  <c r="I69"/>
  <c r="J69"/>
  <c r="N69" s="1"/>
  <c r="K69"/>
  <c r="O69" s="1"/>
  <c r="L69"/>
  <c r="P69" s="1"/>
  <c r="M69"/>
  <c r="Q69" s="1"/>
  <c r="J67"/>
  <c r="K67"/>
  <c r="L67"/>
  <c r="M67"/>
  <c r="J66"/>
  <c r="K66"/>
  <c r="L66"/>
  <c r="M66"/>
  <c r="J55"/>
  <c r="K55"/>
  <c r="L55"/>
  <c r="M55"/>
  <c r="J54"/>
  <c r="K54"/>
  <c r="L54"/>
  <c r="M54"/>
  <c r="J53"/>
  <c r="K53"/>
  <c r="L53"/>
  <c r="M53"/>
  <c r="J52"/>
  <c r="K52"/>
  <c r="L52"/>
  <c r="M52"/>
  <c r="J51"/>
  <c r="K51"/>
  <c r="L51"/>
  <c r="M51"/>
  <c r="J50"/>
  <c r="K50"/>
  <c r="L50"/>
  <c r="M50"/>
  <c r="J49"/>
  <c r="K49"/>
  <c r="L49"/>
  <c r="M49"/>
  <c r="J48"/>
  <c r="K48"/>
  <c r="L48"/>
  <c r="M48"/>
  <c r="J47"/>
  <c r="K47"/>
  <c r="L47"/>
  <c r="M47"/>
  <c r="J46"/>
  <c r="K46"/>
  <c r="L46"/>
  <c r="M46"/>
  <c r="J45"/>
  <c r="K45"/>
  <c r="L45"/>
  <c r="M45"/>
  <c r="J44"/>
  <c r="K44"/>
  <c r="L44"/>
  <c r="M44"/>
  <c r="F33"/>
  <c r="G33"/>
  <c r="H33"/>
  <c r="I33"/>
  <c r="J33"/>
  <c r="K33"/>
  <c r="L33"/>
  <c r="M33"/>
  <c r="G32"/>
  <c r="H32"/>
  <c r="I32"/>
  <c r="J32"/>
  <c r="K32"/>
  <c r="O32" s="1"/>
  <c r="L32"/>
  <c r="P32" s="1"/>
  <c r="M32"/>
  <c r="Q32" s="1"/>
  <c r="J31"/>
  <c r="K31"/>
  <c r="L31"/>
  <c r="M31"/>
  <c r="F31"/>
  <c r="G31"/>
  <c r="H31"/>
  <c r="I31"/>
  <c r="J30"/>
  <c r="K30"/>
  <c r="L30"/>
  <c r="M30"/>
  <c r="J29"/>
  <c r="K29"/>
  <c r="L29"/>
  <c r="M29"/>
  <c r="G28"/>
  <c r="H28"/>
  <c r="I28"/>
  <c r="J28"/>
  <c r="K28"/>
  <c r="O28" s="1"/>
  <c r="L28"/>
  <c r="P28" s="1"/>
  <c r="M28"/>
  <c r="Q28" s="1"/>
  <c r="J27"/>
  <c r="G27"/>
  <c r="H27"/>
  <c r="I27"/>
  <c r="K27"/>
  <c r="L27"/>
  <c r="P27" s="1"/>
  <c r="M27"/>
  <c r="J26"/>
  <c r="K26"/>
  <c r="L26"/>
  <c r="M26"/>
  <c r="F26"/>
  <c r="G26"/>
  <c r="H26"/>
  <c r="I26"/>
  <c r="J36"/>
  <c r="K36"/>
  <c r="L36"/>
  <c r="M36"/>
  <c r="J35"/>
  <c r="J102" i="26" s="1"/>
  <c r="K35" i="31"/>
  <c r="K102" i="26" s="1"/>
  <c r="L35" i="31"/>
  <c r="L102" i="26" s="1"/>
  <c r="M35" i="31"/>
  <c r="J34"/>
  <c r="K34"/>
  <c r="L34"/>
  <c r="M34"/>
  <c r="J25"/>
  <c r="K25"/>
  <c r="L25"/>
  <c r="M25"/>
  <c r="J6"/>
  <c r="K6"/>
  <c r="L6"/>
  <c r="M6"/>
  <c r="AB7" i="59"/>
  <c r="AC7"/>
  <c r="AD7"/>
  <c r="AE7"/>
  <c r="AB6"/>
  <c r="AC6"/>
  <c r="AD6"/>
  <c r="AE6"/>
  <c r="AB8" i="60"/>
  <c r="AC8"/>
  <c r="AD8"/>
  <c r="AE8"/>
  <c r="AB7"/>
  <c r="AC7"/>
  <c r="AD7"/>
  <c r="AE7"/>
  <c r="AB6"/>
  <c r="AC6"/>
  <c r="AD6"/>
  <c r="AE6"/>
  <c r="AB9" i="61"/>
  <c r="AC9"/>
  <c r="AD9"/>
  <c r="AE9"/>
  <c r="AB8"/>
  <c r="AC8"/>
  <c r="AD8"/>
  <c r="AE8"/>
  <c r="AB7"/>
  <c r="AC7"/>
  <c r="AD7"/>
  <c r="AE7"/>
  <c r="AB6"/>
  <c r="AC6"/>
  <c r="AD6"/>
  <c r="AE6"/>
  <c r="AB6" i="62"/>
  <c r="AC6"/>
  <c r="AD6"/>
  <c r="AE6"/>
  <c r="AB9" i="63"/>
  <c r="AC9"/>
  <c r="AD9"/>
  <c r="AE9"/>
  <c r="AB8"/>
  <c r="AC8"/>
  <c r="AD8"/>
  <c r="AE8"/>
  <c r="AB7"/>
  <c r="AC7"/>
  <c r="AD7"/>
  <c r="AE7"/>
  <c r="AB6"/>
  <c r="AC6"/>
  <c r="AD6"/>
  <c r="AE6"/>
  <c r="AB8" i="62"/>
  <c r="AC8"/>
  <c r="AD8"/>
  <c r="AE8"/>
  <c r="AB7"/>
  <c r="AC7"/>
  <c r="AD7"/>
  <c r="AE7"/>
  <c r="AB9" i="64"/>
  <c r="AC9"/>
  <c r="AD9"/>
  <c r="AE9"/>
  <c r="AB8"/>
  <c r="AC8"/>
  <c r="AD8"/>
  <c r="AE8"/>
  <c r="AB7"/>
  <c r="AC7"/>
  <c r="AD7"/>
  <c r="AE7"/>
  <c r="AB6"/>
  <c r="AC6"/>
  <c r="AD6"/>
  <c r="AE6"/>
  <c r="AB13" i="65"/>
  <c r="AC13"/>
  <c r="AD13"/>
  <c r="AE13"/>
  <c r="AB11"/>
  <c r="AC11"/>
  <c r="AD11"/>
  <c r="AE11"/>
  <c r="AB10"/>
  <c r="AC10"/>
  <c r="AD10"/>
  <c r="AE10"/>
  <c r="AB9"/>
  <c r="AC9"/>
  <c r="AD9"/>
  <c r="AE9"/>
  <c r="AB8"/>
  <c r="AC8"/>
  <c r="AD8"/>
  <c r="AE8"/>
  <c r="AB7"/>
  <c r="AC7"/>
  <c r="AD7"/>
  <c r="AE7"/>
  <c r="AB6"/>
  <c r="AC6"/>
  <c r="AD6"/>
  <c r="AE6"/>
  <c r="AB6" i="10"/>
  <c r="AC6"/>
  <c r="AD6"/>
  <c r="AE6"/>
  <c r="AB6" i="49"/>
  <c r="AC6"/>
  <c r="AD6"/>
  <c r="AE6"/>
  <c r="AE18" s="1"/>
  <c r="AB7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AE12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B6" i="50"/>
  <c r="AC6"/>
  <c r="AD6"/>
  <c r="AE6"/>
  <c r="AB7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AE12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E6" i="48"/>
  <c r="AE7"/>
  <c r="AE8"/>
  <c r="AE9"/>
  <c r="AE10"/>
  <c r="AE11"/>
  <c r="AE12"/>
  <c r="AE13"/>
  <c r="AE14"/>
  <c r="AE15"/>
  <c r="AE16"/>
  <c r="AE17"/>
  <c r="AB6"/>
  <c r="AC6"/>
  <c r="AD6"/>
  <c r="AB7"/>
  <c r="AC7"/>
  <c r="AD7"/>
  <c r="AB8"/>
  <c r="AC8"/>
  <c r="AD8"/>
  <c r="AB9"/>
  <c r="AC9"/>
  <c r="AD9"/>
  <c r="AB10"/>
  <c r="AC10"/>
  <c r="AD10"/>
  <c r="AB11"/>
  <c r="AC11"/>
  <c r="AD11"/>
  <c r="AB12"/>
  <c r="AC12"/>
  <c r="AD12"/>
  <c r="AB13"/>
  <c r="AC13"/>
  <c r="AD13"/>
  <c r="AB14"/>
  <c r="AC14"/>
  <c r="AD14"/>
  <c r="AB15"/>
  <c r="AC15"/>
  <c r="AD15"/>
  <c r="AB16"/>
  <c r="AC16"/>
  <c r="AD16"/>
  <c r="AB17"/>
  <c r="AC17"/>
  <c r="AD17"/>
  <c r="AB6" i="51"/>
  <c r="AC6"/>
  <c r="AD6"/>
  <c r="AE6"/>
  <c r="AE18" s="1"/>
  <c r="AB7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AE12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B6" i="52"/>
  <c r="AC6"/>
  <c r="AD6"/>
  <c r="AE6"/>
  <c r="AB7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AE12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B6" i="53"/>
  <c r="AC6"/>
  <c r="AD6"/>
  <c r="AE6"/>
  <c r="AB7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AE12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B6" i="54"/>
  <c r="AC6"/>
  <c r="AD6"/>
  <c r="AE6"/>
  <c r="AB7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AE12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B6" i="55"/>
  <c r="AC6"/>
  <c r="AD6"/>
  <c r="AE6"/>
  <c r="AB7"/>
  <c r="AC7"/>
  <c r="AD7"/>
  <c r="AE7"/>
  <c r="AB8"/>
  <c r="AC8"/>
  <c r="AD8"/>
  <c r="AE8"/>
  <c r="AB9"/>
  <c r="AC9"/>
  <c r="AD9"/>
  <c r="AE9"/>
  <c r="AB10"/>
  <c r="AC10"/>
  <c r="AD10"/>
  <c r="AE10"/>
  <c r="AB11"/>
  <c r="AC11"/>
  <c r="AD11"/>
  <c r="AE11"/>
  <c r="AB12"/>
  <c r="AC12"/>
  <c r="AD12"/>
  <c r="AE12"/>
  <c r="AB13"/>
  <c r="AC13"/>
  <c r="AD13"/>
  <c r="AE13"/>
  <c r="AB14"/>
  <c r="AC14"/>
  <c r="AD14"/>
  <c r="AE14"/>
  <c r="AB15"/>
  <c r="AC15"/>
  <c r="AD15"/>
  <c r="AE15"/>
  <c r="AB16"/>
  <c r="AC16"/>
  <c r="AD16"/>
  <c r="AE16"/>
  <c r="AB17"/>
  <c r="AC17"/>
  <c r="AD17"/>
  <c r="AE17"/>
  <c r="AC7" i="57"/>
  <c r="AD7"/>
  <c r="AE7"/>
  <c r="AC8"/>
  <c r="AD8"/>
  <c r="AE8"/>
  <c r="AC9"/>
  <c r="AD9"/>
  <c r="AE9"/>
  <c r="AC10"/>
  <c r="AD10"/>
  <c r="AE10"/>
  <c r="AC11"/>
  <c r="AD11"/>
  <c r="AE11"/>
  <c r="AC12"/>
  <c r="AD12"/>
  <c r="AE12"/>
  <c r="AC13"/>
  <c r="AD13"/>
  <c r="AE13"/>
  <c r="AC14"/>
  <c r="AD14"/>
  <c r="AE14"/>
  <c r="AC15"/>
  <c r="AD15"/>
  <c r="AE15"/>
  <c r="AC16"/>
  <c r="AD16"/>
  <c r="AE16"/>
  <c r="AB7"/>
  <c r="AB8"/>
  <c r="AB9"/>
  <c r="AB10"/>
  <c r="AB11"/>
  <c r="AB12"/>
  <c r="AB13"/>
  <c r="AB14"/>
  <c r="AB15"/>
  <c r="AB16"/>
  <c r="AB17"/>
  <c r="AC17"/>
  <c r="AD17"/>
  <c r="AE17"/>
  <c r="AB6"/>
  <c r="AC6"/>
  <c r="AD6"/>
  <c r="AE6"/>
  <c r="AB17" i="58"/>
  <c r="AC17"/>
  <c r="AD17"/>
  <c r="AE17"/>
  <c r="AB16"/>
  <c r="AC16"/>
  <c r="AD16"/>
  <c r="AE16"/>
  <c r="AB15"/>
  <c r="AC15"/>
  <c r="AD15"/>
  <c r="AE15"/>
  <c r="AB14"/>
  <c r="AC14"/>
  <c r="AD14"/>
  <c r="AE14"/>
  <c r="AB13"/>
  <c r="AC13"/>
  <c r="AD13"/>
  <c r="AE13"/>
  <c r="AB12"/>
  <c r="AC12"/>
  <c r="AD12"/>
  <c r="AE12"/>
  <c r="AB11"/>
  <c r="AC11"/>
  <c r="AD11"/>
  <c r="AE11"/>
  <c r="AB10"/>
  <c r="AC10"/>
  <c r="AD10"/>
  <c r="AE10"/>
  <c r="AB9"/>
  <c r="AC9"/>
  <c r="AD9"/>
  <c r="AE9"/>
  <c r="AB8"/>
  <c r="AC8"/>
  <c r="AD8"/>
  <c r="AE8"/>
  <c r="AB7"/>
  <c r="AC7"/>
  <c r="AD7"/>
  <c r="AE7"/>
  <c r="AB17" i="59"/>
  <c r="AC17"/>
  <c r="AD17"/>
  <c r="AE17"/>
  <c r="AB16"/>
  <c r="AC16"/>
  <c r="AD16"/>
  <c r="AE16"/>
  <c r="AB15"/>
  <c r="J15" i="26" s="1"/>
  <c r="AC15" i="59"/>
  <c r="K15" i="26" s="1"/>
  <c r="AD15" i="59"/>
  <c r="L15" i="26" s="1"/>
  <c r="AE15" i="59"/>
  <c r="AB14"/>
  <c r="AC14"/>
  <c r="AD14"/>
  <c r="AE14"/>
  <c r="AB12"/>
  <c r="AC12"/>
  <c r="AD12"/>
  <c r="AE12"/>
  <c r="AB11"/>
  <c r="AC11"/>
  <c r="AD11"/>
  <c r="AE11"/>
  <c r="AB10"/>
  <c r="AC10"/>
  <c r="AD10"/>
  <c r="AE10"/>
  <c r="AB9"/>
  <c r="AC9"/>
  <c r="AD9"/>
  <c r="AE9"/>
  <c r="AB8"/>
  <c r="AC8"/>
  <c r="AD8"/>
  <c r="AE8"/>
  <c r="AE17" i="60"/>
  <c r="AD17"/>
  <c r="AC17"/>
  <c r="AB17"/>
  <c r="AE16"/>
  <c r="AD16"/>
  <c r="AC16"/>
  <c r="AB16"/>
  <c r="AE15"/>
  <c r="AD15"/>
  <c r="AC15"/>
  <c r="AB15"/>
  <c r="AE14"/>
  <c r="AD14"/>
  <c r="AC14"/>
  <c r="AB14"/>
  <c r="AE13"/>
  <c r="AD13"/>
  <c r="AC13"/>
  <c r="AB13"/>
  <c r="AE12"/>
  <c r="AD12"/>
  <c r="AC12"/>
  <c r="AB12"/>
  <c r="AE11"/>
  <c r="AD11"/>
  <c r="AC11"/>
  <c r="AB11"/>
  <c r="AE10"/>
  <c r="AD10"/>
  <c r="AC10"/>
  <c r="AB10"/>
  <c r="AE9"/>
  <c r="AD9"/>
  <c r="AC9"/>
  <c r="AB9"/>
  <c r="AE17" i="61"/>
  <c r="AD17"/>
  <c r="AC17"/>
  <c r="AB17"/>
  <c r="AE16"/>
  <c r="AD16"/>
  <c r="AC16"/>
  <c r="AB16"/>
  <c r="AE15"/>
  <c r="AD15"/>
  <c r="AC15"/>
  <c r="AB15"/>
  <c r="AE14"/>
  <c r="AD14"/>
  <c r="AC14"/>
  <c r="AB14"/>
  <c r="AE13"/>
  <c r="AD13"/>
  <c r="AC13"/>
  <c r="AB13"/>
  <c r="AE12"/>
  <c r="AD12"/>
  <c r="AC12"/>
  <c r="AB12"/>
  <c r="AE11"/>
  <c r="AD11"/>
  <c r="AC11"/>
  <c r="AB11"/>
  <c r="AE10"/>
  <c r="AD10"/>
  <c r="AC10"/>
  <c r="AB10"/>
  <c r="AE11" i="62"/>
  <c r="AD11"/>
  <c r="AC11"/>
  <c r="AB11"/>
  <c r="AE10"/>
  <c r="AD10"/>
  <c r="AC10"/>
  <c r="AB10"/>
  <c r="AE9"/>
  <c r="AD9"/>
  <c r="AC9"/>
  <c r="AB9"/>
  <c r="AE17" i="63"/>
  <c r="AD17"/>
  <c r="AC17"/>
  <c r="AB17"/>
  <c r="AE16"/>
  <c r="AD16"/>
  <c r="AC16"/>
  <c r="AB16"/>
  <c r="AE15"/>
  <c r="AD15"/>
  <c r="AC15"/>
  <c r="AB15"/>
  <c r="AE14"/>
  <c r="AD14"/>
  <c r="AC14"/>
  <c r="AB14"/>
  <c r="AE13"/>
  <c r="AD13"/>
  <c r="AC13"/>
  <c r="AB13"/>
  <c r="AE12"/>
  <c r="AD12"/>
  <c r="AC12"/>
  <c r="AB12"/>
  <c r="AE11"/>
  <c r="AD11"/>
  <c r="AC11"/>
  <c r="AB11"/>
  <c r="AE10"/>
  <c r="AD10"/>
  <c r="AC10"/>
  <c r="AB10"/>
  <c r="T6"/>
  <c r="U6"/>
  <c r="V6"/>
  <c r="W6"/>
  <c r="X6"/>
  <c r="Y6"/>
  <c r="Z6"/>
  <c r="AA6"/>
  <c r="T7"/>
  <c r="U7"/>
  <c r="V7"/>
  <c r="W7"/>
  <c r="X7"/>
  <c r="Y7"/>
  <c r="Z7"/>
  <c r="AA7"/>
  <c r="T8"/>
  <c r="U8"/>
  <c r="V8"/>
  <c r="W8"/>
  <c r="X8"/>
  <c r="Y8"/>
  <c r="Z8"/>
  <c r="AA8"/>
  <c r="T9"/>
  <c r="U9"/>
  <c r="V9"/>
  <c r="W9"/>
  <c r="X9"/>
  <c r="Y9"/>
  <c r="Z9"/>
  <c r="AA9"/>
  <c r="T10"/>
  <c r="U10"/>
  <c r="V10"/>
  <c r="W10"/>
  <c r="X10"/>
  <c r="Y10"/>
  <c r="Z10"/>
  <c r="AA10"/>
  <c r="T11"/>
  <c r="U11"/>
  <c r="V11"/>
  <c r="W11"/>
  <c r="X11"/>
  <c r="Y11"/>
  <c r="Z11"/>
  <c r="AA11"/>
  <c r="T12"/>
  <c r="U12"/>
  <c r="V12"/>
  <c r="W12"/>
  <c r="X12"/>
  <c r="Y12"/>
  <c r="Z12"/>
  <c r="AA12"/>
  <c r="T13"/>
  <c r="U13"/>
  <c r="V13"/>
  <c r="W13"/>
  <c r="X13"/>
  <c r="Y13"/>
  <c r="Z13"/>
  <c r="AA13"/>
  <c r="T14"/>
  <c r="U14"/>
  <c r="V14"/>
  <c r="W14"/>
  <c r="X14"/>
  <c r="Y14"/>
  <c r="Z14"/>
  <c r="AA14"/>
  <c r="T15"/>
  <c r="U15"/>
  <c r="V15"/>
  <c r="W15"/>
  <c r="X15"/>
  <c r="Y15"/>
  <c r="Z15"/>
  <c r="AA15"/>
  <c r="T16"/>
  <c r="U16"/>
  <c r="V16"/>
  <c r="W16"/>
  <c r="X16"/>
  <c r="Y16"/>
  <c r="Z16"/>
  <c r="AA16"/>
  <c r="T17"/>
  <c r="U17"/>
  <c r="V17"/>
  <c r="W17"/>
  <c r="X17"/>
  <c r="Y17"/>
  <c r="Z17"/>
  <c r="AA17"/>
  <c r="AB17" i="64"/>
  <c r="AC17"/>
  <c r="AD17"/>
  <c r="AE17"/>
  <c r="AB16"/>
  <c r="AC16"/>
  <c r="AD16"/>
  <c r="AE16"/>
  <c r="AB15"/>
  <c r="AC15"/>
  <c r="AD15"/>
  <c r="AE15"/>
  <c r="AB14"/>
  <c r="AC14"/>
  <c r="AD14"/>
  <c r="AE14"/>
  <c r="AB13"/>
  <c r="AC13"/>
  <c r="K13" i="26" s="1"/>
  <c r="AD13" i="64"/>
  <c r="L13" i="26" s="1"/>
  <c r="AE13" i="64"/>
  <c r="AB12"/>
  <c r="AC12"/>
  <c r="AD12"/>
  <c r="AE12"/>
  <c r="AB11"/>
  <c r="AC11"/>
  <c r="AD11"/>
  <c r="AE11"/>
  <c r="AB10"/>
  <c r="AC10"/>
  <c r="AD10"/>
  <c r="AE10"/>
  <c r="AB17" i="65"/>
  <c r="AC17"/>
  <c r="AD17"/>
  <c r="AE17"/>
  <c r="AB16"/>
  <c r="AC16"/>
  <c r="AD16"/>
  <c r="AE16"/>
  <c r="AB15"/>
  <c r="AC15"/>
  <c r="AD15"/>
  <c r="AE15"/>
  <c r="AB14"/>
  <c r="AC14"/>
  <c r="AD14"/>
  <c r="AE14"/>
  <c r="AB12"/>
  <c r="AC12"/>
  <c r="AD12"/>
  <c r="AE12"/>
  <c r="T3" i="10"/>
  <c r="L38" i="31" l="1"/>
  <c r="L37"/>
  <c r="M95"/>
  <c r="M94"/>
  <c r="M96" s="1"/>
  <c r="I95"/>
  <c r="I94"/>
  <c r="I96" s="1"/>
  <c r="M114"/>
  <c r="M113"/>
  <c r="M115" s="1"/>
  <c r="I114"/>
  <c r="I113"/>
  <c r="I115" s="1"/>
  <c r="M133"/>
  <c r="M132"/>
  <c r="M134" s="1"/>
  <c r="I133"/>
  <c r="I132"/>
  <c r="I134" s="1"/>
  <c r="M152"/>
  <c r="M151"/>
  <c r="M153" s="1"/>
  <c r="I152"/>
  <c r="I151"/>
  <c r="I153" s="1"/>
  <c r="M171"/>
  <c r="M170"/>
  <c r="M172" s="1"/>
  <c r="I171"/>
  <c r="I170"/>
  <c r="I172" s="1"/>
  <c r="M190"/>
  <c r="M189"/>
  <c r="M191" s="1"/>
  <c r="I190"/>
  <c r="I189"/>
  <c r="I191" s="1"/>
  <c r="M209"/>
  <c r="M208"/>
  <c r="M210" s="1"/>
  <c r="I209"/>
  <c r="I208"/>
  <c r="I210" s="1"/>
  <c r="M228"/>
  <c r="M227"/>
  <c r="M229" s="1"/>
  <c r="I228"/>
  <c r="I227"/>
  <c r="I229" s="1"/>
  <c r="M247"/>
  <c r="M246"/>
  <c r="M248" s="1"/>
  <c r="I247"/>
  <c r="I246"/>
  <c r="I248" s="1"/>
  <c r="M266"/>
  <c r="M265"/>
  <c r="M267" s="1"/>
  <c r="I266"/>
  <c r="I265"/>
  <c r="I267" s="1"/>
  <c r="M285"/>
  <c r="M284"/>
  <c r="M286" s="1"/>
  <c r="I285"/>
  <c r="I284"/>
  <c r="I286" s="1"/>
  <c r="M304"/>
  <c r="M303"/>
  <c r="M305" s="1"/>
  <c r="I304"/>
  <c r="I303"/>
  <c r="I305" s="1"/>
  <c r="M323"/>
  <c r="M322"/>
  <c r="M324" s="1"/>
  <c r="I323"/>
  <c r="I322"/>
  <c r="I324" s="1"/>
  <c r="M343"/>
  <c r="M342"/>
  <c r="M344" s="1"/>
  <c r="I343"/>
  <c r="I342"/>
  <c r="I344" s="1"/>
  <c r="L363"/>
  <c r="L362"/>
  <c r="L364" s="1"/>
  <c r="H363"/>
  <c r="H362"/>
  <c r="H364" s="1"/>
  <c r="J18"/>
  <c r="J20" s="1"/>
  <c r="J101" i="26"/>
  <c r="J76" i="31"/>
  <c r="J75"/>
  <c r="M38"/>
  <c r="M37"/>
  <c r="M39" s="1"/>
  <c r="J95"/>
  <c r="J55" i="26" s="1"/>
  <c r="J94" i="31"/>
  <c r="J96" s="1"/>
  <c r="F95"/>
  <c r="F94"/>
  <c r="F96" s="1"/>
  <c r="J114"/>
  <c r="J113"/>
  <c r="J115" s="1"/>
  <c r="F114"/>
  <c r="F113"/>
  <c r="F115" s="1"/>
  <c r="J133"/>
  <c r="J132"/>
  <c r="J134" s="1"/>
  <c r="F133"/>
  <c r="F132"/>
  <c r="F134" s="1"/>
  <c r="J152"/>
  <c r="J151"/>
  <c r="J153" s="1"/>
  <c r="F152"/>
  <c r="F151"/>
  <c r="F153" s="1"/>
  <c r="J170"/>
  <c r="J172" s="1"/>
  <c r="J171"/>
  <c r="F171"/>
  <c r="F170"/>
  <c r="F172" s="1"/>
  <c r="J190"/>
  <c r="J189"/>
  <c r="J191" s="1"/>
  <c r="F190"/>
  <c r="F189"/>
  <c r="F191" s="1"/>
  <c r="J209"/>
  <c r="J208"/>
  <c r="J210" s="1"/>
  <c r="F209"/>
  <c r="F208"/>
  <c r="F210" s="1"/>
  <c r="J228"/>
  <c r="J227"/>
  <c r="J229" s="1"/>
  <c r="F227"/>
  <c r="F229" s="1"/>
  <c r="F228"/>
  <c r="J247"/>
  <c r="J246"/>
  <c r="J248" s="1"/>
  <c r="F247"/>
  <c r="F246"/>
  <c r="F248" s="1"/>
  <c r="J266"/>
  <c r="J265"/>
  <c r="J267" s="1"/>
  <c r="F266"/>
  <c r="F265"/>
  <c r="F267" s="1"/>
  <c r="J284"/>
  <c r="J286" s="1"/>
  <c r="J285"/>
  <c r="F285"/>
  <c r="F284"/>
  <c r="F286" s="1"/>
  <c r="J304"/>
  <c r="J303"/>
  <c r="J305" s="1"/>
  <c r="F304"/>
  <c r="F303"/>
  <c r="F305" s="1"/>
  <c r="J323"/>
  <c r="J322"/>
  <c r="J324" s="1"/>
  <c r="F323"/>
  <c r="F322"/>
  <c r="F324" s="1"/>
  <c r="N320"/>
  <c r="J116" i="26"/>
  <c r="J343" i="31"/>
  <c r="J342"/>
  <c r="J344" s="1"/>
  <c r="F343"/>
  <c r="F342"/>
  <c r="F344" s="1"/>
  <c r="M363"/>
  <c r="M362"/>
  <c r="M364" s="1"/>
  <c r="I363"/>
  <c r="I362"/>
  <c r="I364" s="1"/>
  <c r="K18"/>
  <c r="K51" i="26" s="1"/>
  <c r="K101"/>
  <c r="K76" i="31"/>
  <c r="K75"/>
  <c r="J38"/>
  <c r="J37"/>
  <c r="K95"/>
  <c r="K55" i="26" s="1"/>
  <c r="K94" i="31"/>
  <c r="K96" s="1"/>
  <c r="G95"/>
  <c r="G94"/>
  <c r="G96" s="1"/>
  <c r="K114"/>
  <c r="K113"/>
  <c r="K115" s="1"/>
  <c r="G114"/>
  <c r="G113"/>
  <c r="G115" s="1"/>
  <c r="K133"/>
  <c r="K132"/>
  <c r="K134" s="1"/>
  <c r="G133"/>
  <c r="G132"/>
  <c r="G134" s="1"/>
  <c r="K152"/>
  <c r="K151"/>
  <c r="K153" s="1"/>
  <c r="G152"/>
  <c r="G151"/>
  <c r="G153" s="1"/>
  <c r="K171"/>
  <c r="K170"/>
  <c r="K172" s="1"/>
  <c r="G171"/>
  <c r="G59" i="26" s="1"/>
  <c r="G170" i="31"/>
  <c r="G172" s="1"/>
  <c r="K190"/>
  <c r="K189"/>
  <c r="K191" s="1"/>
  <c r="G190"/>
  <c r="G189"/>
  <c r="G191" s="1"/>
  <c r="K209"/>
  <c r="K208"/>
  <c r="K210" s="1"/>
  <c r="G209"/>
  <c r="G208"/>
  <c r="G210" s="1"/>
  <c r="K228"/>
  <c r="K227"/>
  <c r="K229" s="1"/>
  <c r="G228"/>
  <c r="G227"/>
  <c r="G229" s="1"/>
  <c r="K247"/>
  <c r="K246"/>
  <c r="K248" s="1"/>
  <c r="G247"/>
  <c r="G246"/>
  <c r="K266"/>
  <c r="K265"/>
  <c r="G266"/>
  <c r="G265"/>
  <c r="K285"/>
  <c r="K284"/>
  <c r="K286" s="1"/>
  <c r="G285"/>
  <c r="G284"/>
  <c r="G286" s="1"/>
  <c r="K304"/>
  <c r="K303"/>
  <c r="K305" s="1"/>
  <c r="G304"/>
  <c r="G303"/>
  <c r="G305" s="1"/>
  <c r="K323"/>
  <c r="K322"/>
  <c r="G323"/>
  <c r="G322"/>
  <c r="O320"/>
  <c r="K116" i="26"/>
  <c r="K343" i="31"/>
  <c r="K342"/>
  <c r="G343"/>
  <c r="G342"/>
  <c r="G344" s="1"/>
  <c r="J363"/>
  <c r="J362"/>
  <c r="J364" s="1"/>
  <c r="F363"/>
  <c r="F362"/>
  <c r="F364" s="1"/>
  <c r="L18"/>
  <c r="L51" i="26" s="1"/>
  <c r="L101"/>
  <c r="L122" s="1"/>
  <c r="L76" i="31"/>
  <c r="L75"/>
  <c r="K38"/>
  <c r="K37"/>
  <c r="L95"/>
  <c r="L55" i="26" s="1"/>
  <c r="L94" i="31"/>
  <c r="L96" s="1"/>
  <c r="H95"/>
  <c r="H94"/>
  <c r="H96" s="1"/>
  <c r="L114"/>
  <c r="L113"/>
  <c r="L115" s="1"/>
  <c r="H114"/>
  <c r="H113"/>
  <c r="H115" s="1"/>
  <c r="L133"/>
  <c r="L132"/>
  <c r="L134" s="1"/>
  <c r="H133"/>
  <c r="H132"/>
  <c r="H134" s="1"/>
  <c r="L152"/>
  <c r="L151"/>
  <c r="L153" s="1"/>
  <c r="H152"/>
  <c r="H151"/>
  <c r="H153" s="1"/>
  <c r="L171"/>
  <c r="L170"/>
  <c r="L172" s="1"/>
  <c r="H171"/>
  <c r="H59" i="26" s="1"/>
  <c r="H170" i="31"/>
  <c r="H172" s="1"/>
  <c r="L190"/>
  <c r="L189"/>
  <c r="L191" s="1"/>
  <c r="H190"/>
  <c r="H189"/>
  <c r="H191" s="1"/>
  <c r="L209"/>
  <c r="L208"/>
  <c r="L210" s="1"/>
  <c r="H209"/>
  <c r="H208"/>
  <c r="H210" s="1"/>
  <c r="L228"/>
  <c r="L227"/>
  <c r="L229" s="1"/>
  <c r="H228"/>
  <c r="H227"/>
  <c r="H229" s="1"/>
  <c r="L247"/>
  <c r="L246"/>
  <c r="L248" s="1"/>
  <c r="H247"/>
  <c r="H246"/>
  <c r="L266"/>
  <c r="L265"/>
  <c r="H266"/>
  <c r="H265"/>
  <c r="L285"/>
  <c r="L284"/>
  <c r="L286" s="1"/>
  <c r="H285"/>
  <c r="H284"/>
  <c r="H286" s="1"/>
  <c r="L304"/>
  <c r="L303"/>
  <c r="L305" s="1"/>
  <c r="H304"/>
  <c r="H303"/>
  <c r="H305" s="1"/>
  <c r="L323"/>
  <c r="L322"/>
  <c r="H323"/>
  <c r="H322"/>
  <c r="L343"/>
  <c r="L342"/>
  <c r="H343"/>
  <c r="H342"/>
  <c r="H344" s="1"/>
  <c r="K363"/>
  <c r="K362"/>
  <c r="K364" s="1"/>
  <c r="G363"/>
  <c r="G362"/>
  <c r="G364" s="1"/>
  <c r="M76"/>
  <c r="M75"/>
  <c r="M77" s="1"/>
  <c r="M18"/>
  <c r="M20" s="1"/>
  <c r="Q263"/>
  <c r="N263"/>
  <c r="O263"/>
  <c r="P263"/>
  <c r="Q73"/>
  <c r="N73"/>
  <c r="O73"/>
  <c r="P73"/>
  <c r="K20"/>
  <c r="L20"/>
  <c r="N262"/>
  <c r="AB15"/>
  <c r="AG19" i="63"/>
  <c r="AH19"/>
  <c r="L57" i="31"/>
  <c r="L56"/>
  <c r="L58" s="1"/>
  <c r="L56" i="26"/>
  <c r="L60"/>
  <c r="L62"/>
  <c r="H65"/>
  <c r="H66"/>
  <c r="O101"/>
  <c r="AB12" i="31"/>
  <c r="M57"/>
  <c r="M56"/>
  <c r="M58" s="1"/>
  <c r="Q190"/>
  <c r="Q228"/>
  <c r="P101" i="26"/>
  <c r="J57" i="31"/>
  <c r="J56"/>
  <c r="J58" s="1"/>
  <c r="J56" i="26"/>
  <c r="J60"/>
  <c r="J62"/>
  <c r="F65"/>
  <c r="F66"/>
  <c r="J122"/>
  <c r="Q101"/>
  <c r="J51"/>
  <c r="K57" i="31"/>
  <c r="K56"/>
  <c r="K58" s="1"/>
  <c r="K56" i="26"/>
  <c r="K60"/>
  <c r="K62"/>
  <c r="G65"/>
  <c r="G66"/>
  <c r="AC13" i="31"/>
  <c r="AD13"/>
  <c r="AE13"/>
  <c r="AB13"/>
  <c r="P71"/>
  <c r="O71"/>
  <c r="N71"/>
  <c r="O33"/>
  <c r="P33"/>
  <c r="Q33"/>
  <c r="N33"/>
  <c r="O261"/>
  <c r="P261"/>
  <c r="Q261"/>
  <c r="N261"/>
  <c r="O228"/>
  <c r="G62" i="26"/>
  <c r="P190" i="31"/>
  <c r="H60" i="26"/>
  <c r="P228" i="31"/>
  <c r="H62" i="26"/>
  <c r="O190" i="31"/>
  <c r="G60" i="26"/>
  <c r="N190" i="31"/>
  <c r="F60" i="26"/>
  <c r="N228" i="31"/>
  <c r="F62" i="26"/>
  <c r="P253" i="31"/>
  <c r="L65" i="26"/>
  <c r="AE12" i="31"/>
  <c r="Q253"/>
  <c r="Q285"/>
  <c r="N253"/>
  <c r="J65" i="26"/>
  <c r="Q27" i="31"/>
  <c r="AC12"/>
  <c r="O253"/>
  <c r="K65" i="26"/>
  <c r="AD12" i="31"/>
  <c r="K19"/>
  <c r="J19"/>
  <c r="L19"/>
  <c r="P159"/>
  <c r="P283"/>
  <c r="AE19" i="50"/>
  <c r="AE19" i="49"/>
  <c r="AD18" i="54"/>
  <c r="AD20" s="1"/>
  <c r="AH7" i="63"/>
  <c r="AH8"/>
  <c r="AH9"/>
  <c r="P26" i="31"/>
  <c r="AD11"/>
  <c r="AH11" i="63"/>
  <c r="AH12"/>
  <c r="AH13"/>
  <c r="AH14"/>
  <c r="AH15"/>
  <c r="AH16"/>
  <c r="AH17"/>
  <c r="AI11"/>
  <c r="AI12"/>
  <c r="AI13"/>
  <c r="AI14"/>
  <c r="AI15"/>
  <c r="AI16"/>
  <c r="AI17"/>
  <c r="AB19" i="51"/>
  <c r="AB19" i="49"/>
  <c r="AF19" i="63"/>
  <c r="H8" i="47"/>
  <c r="AD19" i="48"/>
  <c r="AD18"/>
  <c r="AD19" i="49"/>
  <c r="AD18"/>
  <c r="AH6" i="63"/>
  <c r="Q71" i="31"/>
  <c r="Q82"/>
  <c r="Q114"/>
  <c r="Q107"/>
  <c r="Q120"/>
  <c r="Q121"/>
  <c r="Q128"/>
  <c r="Q162"/>
  <c r="Q177"/>
  <c r="Q178"/>
  <c r="Q196"/>
  <c r="AG11" i="63"/>
  <c r="AG12"/>
  <c r="AG13"/>
  <c r="AG14"/>
  <c r="AG15"/>
  <c r="AG16"/>
  <c r="AG17"/>
  <c r="AD19" i="52"/>
  <c r="AE20" i="51"/>
  <c r="AD19"/>
  <c r="AD18"/>
  <c r="AC19" i="57"/>
  <c r="AC18"/>
  <c r="AE19" i="54"/>
  <c r="AE18"/>
  <c r="AE19" i="52"/>
  <c r="AE18"/>
  <c r="AD15" i="31"/>
  <c r="P15"/>
  <c r="P12"/>
  <c r="P13"/>
  <c r="AD14"/>
  <c r="P14"/>
  <c r="P16"/>
  <c r="AD16"/>
  <c r="AD17"/>
  <c r="P17"/>
  <c r="P63"/>
  <c r="AD19" i="54"/>
  <c r="AD18" i="52"/>
  <c r="AD19" i="50"/>
  <c r="AE20" i="49"/>
  <c r="D8" i="47"/>
  <c r="N31" i="31"/>
  <c r="Q95"/>
  <c r="Q85"/>
  <c r="Q91"/>
  <c r="Q109"/>
  <c r="Q130"/>
  <c r="Q158"/>
  <c r="Q215"/>
  <c r="Q223"/>
  <c r="Q224"/>
  <c r="Q234"/>
  <c r="Q255"/>
  <c r="Q256"/>
  <c r="Q275"/>
  <c r="Q276"/>
  <c r="Q291"/>
  <c r="Q296"/>
  <c r="Q310"/>
  <c r="AB19" i="57"/>
  <c r="AC19" i="48"/>
  <c r="AD18" i="50"/>
  <c r="Q101" i="31"/>
  <c r="Q139"/>
  <c r="Q272"/>
  <c r="AB18" i="57"/>
  <c r="AE19" i="51"/>
  <c r="AC18" i="48"/>
  <c r="K8" i="47"/>
  <c r="AF11" i="63"/>
  <c r="AF12"/>
  <c r="AF13"/>
  <c r="AF14"/>
  <c r="AF15"/>
  <c r="AF16"/>
  <c r="AF17"/>
  <c r="AG6"/>
  <c r="AG7"/>
  <c r="AG8"/>
  <c r="AG9"/>
  <c r="O26" i="31"/>
  <c r="O27"/>
  <c r="Q31"/>
  <c r="P82"/>
  <c r="P101"/>
  <c r="P120"/>
  <c r="H57" i="26"/>
  <c r="P139" i="31"/>
  <c r="H58" i="26"/>
  <c r="P158" i="31"/>
  <c r="P177"/>
  <c r="P196"/>
  <c r="P215"/>
  <c r="L63" i="26"/>
  <c r="P234" i="31"/>
  <c r="P272"/>
  <c r="P291"/>
  <c r="O15"/>
  <c r="AC15"/>
  <c r="AC11"/>
  <c r="O12"/>
  <c r="O13"/>
  <c r="AC14"/>
  <c r="O14"/>
  <c r="AC16"/>
  <c r="O16"/>
  <c r="AC17"/>
  <c r="O17"/>
  <c r="O63"/>
  <c r="AB18" i="51"/>
  <c r="AE18" i="50"/>
  <c r="AB18" i="49"/>
  <c r="AF6" i="63"/>
  <c r="AF7"/>
  <c r="AF8"/>
  <c r="AF9"/>
  <c r="N26" i="31"/>
  <c r="P31"/>
  <c r="O82"/>
  <c r="O101"/>
  <c r="O120"/>
  <c r="G57" i="26"/>
  <c r="O139" i="31"/>
  <c r="G58" i="26"/>
  <c r="O158" i="31"/>
  <c r="O177"/>
  <c r="K61" i="26"/>
  <c r="O196" i="31"/>
  <c r="O215"/>
  <c r="O234"/>
  <c r="O272"/>
  <c r="O291"/>
  <c r="O310"/>
  <c r="N15"/>
  <c r="AB11"/>
  <c r="N12"/>
  <c r="N13"/>
  <c r="AB14"/>
  <c r="N14"/>
  <c r="AB16"/>
  <c r="N16"/>
  <c r="AB17"/>
  <c r="N17"/>
  <c r="N63"/>
  <c r="AD18" i="57"/>
  <c r="AD19"/>
  <c r="AB18" i="54"/>
  <c r="AB19"/>
  <c r="AB18" i="52"/>
  <c r="AB19"/>
  <c r="AC18" i="51"/>
  <c r="AC19"/>
  <c r="AE18" i="48"/>
  <c r="AE19"/>
  <c r="AB18" i="50"/>
  <c r="AB19"/>
  <c r="AC18" i="49"/>
  <c r="AC19"/>
  <c r="J6" i="26"/>
  <c r="AI6" i="63"/>
  <c r="AI7"/>
  <c r="AI8"/>
  <c r="AI9"/>
  <c r="Q26" i="31"/>
  <c r="O31"/>
  <c r="N82"/>
  <c r="N101"/>
  <c r="N120"/>
  <c r="F57" i="26"/>
  <c r="N139" i="31"/>
  <c r="F58" i="26"/>
  <c r="N158" i="31"/>
  <c r="F59" i="26"/>
  <c r="N177" i="31"/>
  <c r="N196"/>
  <c r="J61" i="26"/>
  <c r="N215" i="31"/>
  <c r="N234"/>
  <c r="N272"/>
  <c r="N291"/>
  <c r="N310"/>
  <c r="AE15"/>
  <c r="Q15"/>
  <c r="AE11"/>
  <c r="Q12"/>
  <c r="Q13"/>
  <c r="AE14"/>
  <c r="Q14"/>
  <c r="AE16"/>
  <c r="Q16"/>
  <c r="AE17"/>
  <c r="Q17"/>
  <c r="Q63"/>
  <c r="AE18" i="57"/>
  <c r="AE20" s="1"/>
  <c r="AE19"/>
  <c r="AC18" i="54"/>
  <c r="AC19"/>
  <c r="AC18" i="52"/>
  <c r="AC19"/>
  <c r="AB18" i="48"/>
  <c r="AB19"/>
  <c r="AC18" i="50"/>
  <c r="AC19"/>
  <c r="Q10" i="31"/>
  <c r="AE10"/>
  <c r="AI10" i="63"/>
  <c r="P10" i="31"/>
  <c r="AD10"/>
  <c r="AH10" i="63"/>
  <c r="AG10"/>
  <c r="O10" i="31"/>
  <c r="AC10"/>
  <c r="AF10" i="63"/>
  <c r="N10" i="31"/>
  <c r="AB10"/>
  <c r="M40"/>
  <c r="Q258"/>
  <c r="N258"/>
  <c r="O258"/>
  <c r="P258"/>
  <c r="P266"/>
  <c r="P11"/>
  <c r="Q11"/>
  <c r="N11"/>
  <c r="O11"/>
  <c r="O314"/>
  <c r="Q314"/>
  <c r="N314"/>
  <c r="O257"/>
  <c r="P257"/>
  <c r="Q257"/>
  <c r="N257"/>
  <c r="Q9"/>
  <c r="P9"/>
  <c r="O9"/>
  <c r="N9"/>
  <c r="AE6"/>
  <c r="AD6"/>
  <c r="AC6"/>
  <c r="AB6"/>
  <c r="M19"/>
  <c r="AE9"/>
  <c r="AD9"/>
  <c r="AC9"/>
  <c r="AB9"/>
  <c r="J63" i="26"/>
  <c r="K63"/>
  <c r="L61"/>
  <c r="L69"/>
  <c r="AC7" i="31"/>
  <c r="AD8"/>
  <c r="AE8"/>
  <c r="AD7"/>
  <c r="AE7"/>
  <c r="AB8"/>
  <c r="AB7"/>
  <c r="AC8"/>
  <c r="AB19" l="1"/>
  <c r="AB18"/>
  <c r="AB20" s="1"/>
  <c r="AE19"/>
  <c r="AE18"/>
  <c r="AE20" s="1"/>
  <c r="H324"/>
  <c r="H67" i="26"/>
  <c r="H267" i="31"/>
  <c r="H64" i="26"/>
  <c r="H248" i="31"/>
  <c r="H63" i="26"/>
  <c r="K39" i="31"/>
  <c r="K52" i="26"/>
  <c r="K72" s="1"/>
  <c r="K344" i="31"/>
  <c r="K70" i="26"/>
  <c r="G324" i="31"/>
  <c r="G67" i="26"/>
  <c r="G267" i="31"/>
  <c r="G64" i="26"/>
  <c r="G248" i="31"/>
  <c r="G63" i="26"/>
  <c r="J39" i="31"/>
  <c r="J52" i="26"/>
  <c r="J77" i="31"/>
  <c r="J54" i="26"/>
  <c r="L39" i="31"/>
  <c r="L52" i="26"/>
  <c r="L72" s="1"/>
  <c r="K122"/>
  <c r="AD19" i="31"/>
  <c r="AD18"/>
  <c r="AD20" s="1"/>
  <c r="AC19"/>
  <c r="AC18"/>
  <c r="AC20" s="1"/>
  <c r="L344"/>
  <c r="L70" i="26"/>
  <c r="L324" i="31"/>
  <c r="L67" i="26"/>
  <c r="L267" i="31"/>
  <c r="L64" i="26"/>
  <c r="L77" i="31"/>
  <c r="L54" i="26"/>
  <c r="K324" i="31"/>
  <c r="K67" i="26"/>
  <c r="K267" i="31"/>
  <c r="K64" i="26"/>
  <c r="K77" i="31"/>
  <c r="K54" i="26"/>
  <c r="L45"/>
  <c r="L46" s="1"/>
  <c r="K45"/>
  <c r="K46" s="1"/>
  <c r="N267" i="31"/>
  <c r="J64" i="26"/>
  <c r="R75" i="31"/>
  <c r="R37"/>
  <c r="J25" i="26"/>
  <c r="J26"/>
  <c r="J35"/>
  <c r="J34"/>
  <c r="J33"/>
  <c r="J28"/>
  <c r="N8" i="47"/>
  <c r="J31" i="26"/>
  <c r="F68"/>
  <c r="F67"/>
  <c r="F64"/>
  <c r="F69"/>
  <c r="G68"/>
  <c r="O324" i="31"/>
  <c r="H69" i="26"/>
  <c r="G69"/>
  <c r="H68"/>
  <c r="P324" i="31"/>
  <c r="R67" i="26"/>
  <c r="H61"/>
  <c r="F61"/>
  <c r="P114" i="31"/>
  <c r="H56" i="26"/>
  <c r="P95" i="31"/>
  <c r="H55" i="26"/>
  <c r="N114" i="31"/>
  <c r="F56" i="26"/>
  <c r="N95" i="31"/>
  <c r="F55" i="26"/>
  <c r="G61"/>
  <c r="F63"/>
  <c r="O114" i="31"/>
  <c r="G56" i="26"/>
  <c r="O95" i="31"/>
  <c r="G55" i="26"/>
  <c r="Q152" i="31"/>
  <c r="Q113"/>
  <c r="L13" i="47"/>
  <c r="J29" i="26"/>
  <c r="J41"/>
  <c r="J69"/>
  <c r="K53"/>
  <c r="J70"/>
  <c r="L53"/>
  <c r="O285" i="31"/>
  <c r="N285"/>
  <c r="P285"/>
  <c r="Q323"/>
  <c r="N266"/>
  <c r="O247"/>
  <c r="K69" i="26"/>
  <c r="O323" i="31"/>
  <c r="P323"/>
  <c r="P113"/>
  <c r="Q94"/>
  <c r="O209"/>
  <c r="N323"/>
  <c r="N96"/>
  <c r="AI19" i="63"/>
  <c r="N247" i="31"/>
  <c r="O113"/>
  <c r="O94"/>
  <c r="O266"/>
  <c r="Q266"/>
  <c r="P209"/>
  <c r="Q247"/>
  <c r="AB20" i="48"/>
  <c r="AC20" i="54"/>
  <c r="AC20" i="51"/>
  <c r="AF20" i="63"/>
  <c r="M12" i="47"/>
  <c r="Q322" i="31"/>
  <c r="Q324"/>
  <c r="Q172"/>
  <c r="Q170"/>
  <c r="AD24" i="65"/>
  <c r="N246" i="31"/>
  <c r="N153"/>
  <c r="N151"/>
  <c r="N133"/>
  <c r="J57" i="26"/>
  <c r="J53"/>
  <c r="AE22" i="61"/>
  <c r="O246" i="31"/>
  <c r="O134"/>
  <c r="O132"/>
  <c r="L22" i="47"/>
  <c r="AE20" i="50"/>
  <c r="P246" i="31"/>
  <c r="P134"/>
  <c r="P132"/>
  <c r="G8" i="47"/>
  <c r="AB20" i="57"/>
  <c r="Q286" i="31"/>
  <c r="Q284"/>
  <c r="Q115"/>
  <c r="AD20" i="50"/>
  <c r="Q246" i="31"/>
  <c r="Q248"/>
  <c r="AC20" i="57"/>
  <c r="F8" i="47"/>
  <c r="Q133" i="31"/>
  <c r="Q96"/>
  <c r="O17" i="47"/>
  <c r="N172" i="31"/>
  <c r="N170"/>
  <c r="N17" i="47"/>
  <c r="O304" i="31"/>
  <c r="K66" i="26"/>
  <c r="AB20" i="49"/>
  <c r="P153" i="31"/>
  <c r="P151"/>
  <c r="I8" i="47"/>
  <c r="AD20" i="48"/>
  <c r="AC20" i="50"/>
  <c r="AC20" i="52"/>
  <c r="N324" i="31"/>
  <c r="N322"/>
  <c r="N67" i="26" s="1"/>
  <c r="N286" i="31"/>
  <c r="N284"/>
  <c r="N209"/>
  <c r="N171"/>
  <c r="J59" i="26"/>
  <c r="N134" i="31"/>
  <c r="N132"/>
  <c r="N113"/>
  <c r="AE22" i="59"/>
  <c r="AE26" i="64"/>
  <c r="AC20" i="49"/>
  <c r="AE20" i="48"/>
  <c r="AB20" i="52"/>
  <c r="AD20" i="57"/>
  <c r="O286" i="31"/>
  <c r="O284"/>
  <c r="O171"/>
  <c r="K59" i="26"/>
  <c r="O115" i="31"/>
  <c r="AB20" i="51"/>
  <c r="P304" i="31"/>
  <c r="L66" i="26"/>
  <c r="P286" i="31"/>
  <c r="P284"/>
  <c r="P171"/>
  <c r="L59" i="26"/>
  <c r="P115" i="31"/>
  <c r="P94"/>
  <c r="AC20" i="48"/>
  <c r="Q153" i="31"/>
  <c r="Q151"/>
  <c r="Q305"/>
  <c r="Q303"/>
  <c r="U266"/>
  <c r="AE22" i="53"/>
  <c r="E8" i="47"/>
  <c r="AD20" i="51"/>
  <c r="Q209" i="31"/>
  <c r="AD20" i="49"/>
  <c r="N304" i="31"/>
  <c r="J66" i="26"/>
  <c r="AE22" i="62"/>
  <c r="AB20" i="50"/>
  <c r="AB20" i="54"/>
  <c r="O153" i="31"/>
  <c r="O151"/>
  <c r="O133"/>
  <c r="K57" i="26"/>
  <c r="P305" i="31"/>
  <c r="P303"/>
  <c r="T266"/>
  <c r="P133"/>
  <c r="L57" i="26"/>
  <c r="L17" i="47"/>
  <c r="Q208" i="31"/>
  <c r="Q210"/>
  <c r="L40"/>
  <c r="J67" i="26"/>
  <c r="N305" i="31"/>
  <c r="N303"/>
  <c r="N210"/>
  <c r="N208"/>
  <c r="N152"/>
  <c r="J58" i="26"/>
  <c r="N115" i="31"/>
  <c r="N94"/>
  <c r="AE24" i="65"/>
  <c r="O322" i="31"/>
  <c r="O305"/>
  <c r="O303"/>
  <c r="O208"/>
  <c r="O172"/>
  <c r="O170"/>
  <c r="O152"/>
  <c r="K58" i="26"/>
  <c r="O96" i="31"/>
  <c r="M17" i="47"/>
  <c r="P322" i="31"/>
  <c r="P247"/>
  <c r="P210"/>
  <c r="P208"/>
  <c r="P172"/>
  <c r="P170"/>
  <c r="P152"/>
  <c r="L58" i="26"/>
  <c r="P96" i="31"/>
  <c r="Q304"/>
  <c r="Q171"/>
  <c r="AD20" i="52"/>
  <c r="AE20"/>
  <c r="AE20" i="54"/>
  <c r="J8" i="47"/>
  <c r="Q134" i="31"/>
  <c r="Q132"/>
  <c r="AI18" i="63"/>
  <c r="AH18"/>
  <c r="AG20"/>
  <c r="AG18"/>
  <c r="AF18"/>
  <c r="U263" i="31"/>
  <c r="U265" s="1"/>
  <c r="W266"/>
  <c r="Q265"/>
  <c r="V266"/>
  <c r="T263"/>
  <c r="T265" s="1"/>
  <c r="P265"/>
  <c r="O265"/>
  <c r="O267"/>
  <c r="N265"/>
  <c r="N64" i="26" s="1"/>
  <c r="O191" i="31"/>
  <c r="N191"/>
  <c r="Q191"/>
  <c r="P191"/>
  <c r="O189"/>
  <c r="N189"/>
  <c r="Q189"/>
  <c r="P189"/>
  <c r="O229"/>
  <c r="N229"/>
  <c r="Q229"/>
  <c r="P229"/>
  <c r="O227"/>
  <c r="N227"/>
  <c r="Q227"/>
  <c r="P227"/>
  <c r="M8" i="47"/>
  <c r="M22"/>
  <c r="M16"/>
  <c r="L16"/>
  <c r="L15"/>
  <c r="M15"/>
  <c r="L10"/>
  <c r="M10"/>
  <c r="M6"/>
  <c r="L6"/>
  <c r="O9"/>
  <c r="L9"/>
  <c r="M9"/>
  <c r="K73" i="26" l="1"/>
  <c r="L73"/>
  <c r="Q8" i="47"/>
  <c r="J45" i="26"/>
  <c r="J46" s="1"/>
  <c r="N248" i="31"/>
  <c r="O210"/>
  <c r="J72" i="26"/>
  <c r="J73" s="1"/>
  <c r="P267" i="31"/>
  <c r="Q267"/>
  <c r="AH20" i="63"/>
  <c r="O12" i="47"/>
  <c r="N12"/>
  <c r="O248" i="31"/>
  <c r="P248"/>
  <c r="M7" i="47"/>
  <c r="M13"/>
  <c r="R8"/>
  <c r="L12"/>
  <c r="AI20" i="63"/>
  <c r="O8" i="47"/>
  <c r="S8" s="1"/>
  <c r="L8"/>
  <c r="P8" s="1"/>
  <c r="N16"/>
  <c r="O16"/>
  <c r="N15"/>
  <c r="O15"/>
  <c r="N10"/>
  <c r="O10"/>
  <c r="N9"/>
  <c r="O6"/>
  <c r="N6"/>
  <c r="L7"/>
  <c r="O7"/>
  <c r="N7"/>
  <c r="O13"/>
  <c r="N13"/>
  <c r="O22"/>
  <c r="N22"/>
  <c r="O11"/>
  <c r="N11"/>
  <c r="M11"/>
  <c r="L11"/>
  <c r="AB17" i="10"/>
  <c r="AC17"/>
  <c r="AD17"/>
  <c r="AE17"/>
  <c r="AB16"/>
  <c r="AC16"/>
  <c r="AD16"/>
  <c r="AE16"/>
  <c r="AB14"/>
  <c r="AC14"/>
  <c r="AD14"/>
  <c r="AE14"/>
  <c r="AB13"/>
  <c r="AC13"/>
  <c r="AD13"/>
  <c r="AE13"/>
  <c r="AB12"/>
  <c r="AC12"/>
  <c r="AD12"/>
  <c r="AE12"/>
  <c r="AB11"/>
  <c r="AC11"/>
  <c r="K11" i="26" s="1"/>
  <c r="AD11" i="10"/>
  <c r="L11" i="26" s="1"/>
  <c r="AE11" i="10"/>
  <c r="AB10"/>
  <c r="AC10"/>
  <c r="AD10"/>
  <c r="AE10"/>
  <c r="AB9"/>
  <c r="AC9"/>
  <c r="AD9"/>
  <c r="AE9"/>
  <c r="AB8"/>
  <c r="AC8"/>
  <c r="AD8"/>
  <c r="AE8"/>
  <c r="AB7"/>
  <c r="AC7"/>
  <c r="AD7"/>
  <c r="AE7"/>
  <c r="M24" i="26"/>
  <c r="K8" l="1"/>
  <c r="K9"/>
  <c r="K17"/>
  <c r="L17"/>
  <c r="J7"/>
  <c r="J8"/>
  <c r="J13"/>
  <c r="J14"/>
  <c r="J16"/>
  <c r="J17"/>
  <c r="L8"/>
  <c r="L9"/>
  <c r="J11"/>
  <c r="K10"/>
  <c r="L10"/>
  <c r="J10"/>
  <c r="J9"/>
  <c r="I38" i="60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Y15" i="68"/>
  <c r="AG15" s="1"/>
  <c r="Z15"/>
  <c r="AA15"/>
  <c r="AI15" s="1"/>
  <c r="X15"/>
  <c r="I323"/>
  <c r="H323"/>
  <c r="G323"/>
  <c r="F323"/>
  <c r="E323"/>
  <c r="D323"/>
  <c r="C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Q321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I304"/>
  <c r="H304"/>
  <c r="G304"/>
  <c r="F304"/>
  <c r="E304"/>
  <c r="D304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I266"/>
  <c r="H266"/>
  <c r="G266"/>
  <c r="F266"/>
  <c r="E266"/>
  <c r="D266"/>
  <c r="C266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I209"/>
  <c r="H209"/>
  <c r="G209"/>
  <c r="F209"/>
  <c r="E209"/>
  <c r="D209"/>
  <c r="C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I190"/>
  <c r="H190"/>
  <c r="G190"/>
  <c r="F190"/>
  <c r="E190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I57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I38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I19"/>
  <c r="H19"/>
  <c r="G19"/>
  <c r="F19"/>
  <c r="E19"/>
  <c r="D19"/>
  <c r="C19"/>
  <c r="B19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AA17"/>
  <c r="AI17" s="1"/>
  <c r="Z17"/>
  <c r="AH17" s="1"/>
  <c r="Y17"/>
  <c r="AG17" s="1"/>
  <c r="X17"/>
  <c r="AF17" s="1"/>
  <c r="W17"/>
  <c r="V17"/>
  <c r="U17"/>
  <c r="T17"/>
  <c r="Q17"/>
  <c r="P17"/>
  <c r="O17"/>
  <c r="N17"/>
  <c r="AA16"/>
  <c r="AI16" s="1"/>
  <c r="Z16"/>
  <c r="AH16" s="1"/>
  <c r="Y16"/>
  <c r="AG16" s="1"/>
  <c r="X16"/>
  <c r="AF16" s="1"/>
  <c r="W16"/>
  <c r="V16"/>
  <c r="U16"/>
  <c r="T16"/>
  <c r="Q16"/>
  <c r="P16"/>
  <c r="O16"/>
  <c r="N16"/>
  <c r="W15"/>
  <c r="V15"/>
  <c r="U15"/>
  <c r="T15"/>
  <c r="Q15"/>
  <c r="P15"/>
  <c r="O15"/>
  <c r="N15"/>
  <c r="AA14"/>
  <c r="AI14" s="1"/>
  <c r="Z14"/>
  <c r="AH14" s="1"/>
  <c r="Y14"/>
  <c r="AG14" s="1"/>
  <c r="X14"/>
  <c r="AF14" s="1"/>
  <c r="W14"/>
  <c r="V14"/>
  <c r="U14"/>
  <c r="T14"/>
  <c r="Q14"/>
  <c r="P14"/>
  <c r="O14"/>
  <c r="N14"/>
  <c r="AA13"/>
  <c r="AI13" s="1"/>
  <c r="Z13"/>
  <c r="AH13" s="1"/>
  <c r="Y13"/>
  <c r="AG13" s="1"/>
  <c r="X13"/>
  <c r="AF13" s="1"/>
  <c r="W13"/>
  <c r="V13"/>
  <c r="U13"/>
  <c r="T13"/>
  <c r="Q13"/>
  <c r="P13"/>
  <c r="O13"/>
  <c r="N13"/>
  <c r="AA12"/>
  <c r="AI12" s="1"/>
  <c r="Z12"/>
  <c r="AH12" s="1"/>
  <c r="Y12"/>
  <c r="AG12" s="1"/>
  <c r="X12"/>
  <c r="AF12" s="1"/>
  <c r="W12"/>
  <c r="V12"/>
  <c r="U12"/>
  <c r="T12"/>
  <c r="Q12"/>
  <c r="P12"/>
  <c r="O12"/>
  <c r="N12"/>
  <c r="AA11"/>
  <c r="AI11" s="1"/>
  <c r="Z11"/>
  <c r="AH11" s="1"/>
  <c r="Y11"/>
  <c r="AG11" s="1"/>
  <c r="X11"/>
  <c r="AF11" s="1"/>
  <c r="W11"/>
  <c r="V11"/>
  <c r="U11"/>
  <c r="T11"/>
  <c r="Q11"/>
  <c r="P11"/>
  <c r="O11"/>
  <c r="N11"/>
  <c r="AA10"/>
  <c r="AI10" s="1"/>
  <c r="Z10"/>
  <c r="AH10" s="1"/>
  <c r="Y10"/>
  <c r="AG10" s="1"/>
  <c r="X10"/>
  <c r="AF10" s="1"/>
  <c r="W10"/>
  <c r="V10"/>
  <c r="U10"/>
  <c r="T10"/>
  <c r="Q10"/>
  <c r="P10"/>
  <c r="O10"/>
  <c r="N10"/>
  <c r="AA9"/>
  <c r="AI9" s="1"/>
  <c r="Z9"/>
  <c r="AH9" s="1"/>
  <c r="Y9"/>
  <c r="AG9" s="1"/>
  <c r="X9"/>
  <c r="AF9" s="1"/>
  <c r="W9"/>
  <c r="V9"/>
  <c r="U9"/>
  <c r="T9"/>
  <c r="Q9"/>
  <c r="P9"/>
  <c r="O9"/>
  <c r="N9"/>
  <c r="AA8"/>
  <c r="AI8" s="1"/>
  <c r="Z8"/>
  <c r="AH8" s="1"/>
  <c r="Y8"/>
  <c r="AG8" s="1"/>
  <c r="X8"/>
  <c r="AF8" s="1"/>
  <c r="W8"/>
  <c r="V8"/>
  <c r="U8"/>
  <c r="T8"/>
  <c r="Q8"/>
  <c r="P8"/>
  <c r="O8"/>
  <c r="N8"/>
  <c r="AA7"/>
  <c r="AI7" s="1"/>
  <c r="Z7"/>
  <c r="AH7" s="1"/>
  <c r="Y7"/>
  <c r="AG7" s="1"/>
  <c r="X7"/>
  <c r="AF7" s="1"/>
  <c r="W7"/>
  <c r="V7"/>
  <c r="U7"/>
  <c r="T7"/>
  <c r="Q7"/>
  <c r="P7"/>
  <c r="O7"/>
  <c r="N7"/>
  <c r="AA6"/>
  <c r="Z6"/>
  <c r="Y6"/>
  <c r="X6"/>
  <c r="W6"/>
  <c r="V6"/>
  <c r="U6"/>
  <c r="T6"/>
  <c r="Q6"/>
  <c r="P6"/>
  <c r="O6"/>
  <c r="N6"/>
  <c r="J18" i="26" l="1"/>
  <c r="J20" s="1"/>
  <c r="K18"/>
  <c r="K20" s="1"/>
  <c r="L18"/>
  <c r="L20" s="1"/>
  <c r="L21"/>
  <c r="E17" i="47"/>
  <c r="D17"/>
  <c r="AF6" i="68"/>
  <c r="AF19"/>
  <c r="O44" i="26"/>
  <c r="AF15" i="68"/>
  <c r="AG6"/>
  <c r="AG19"/>
  <c r="AH6"/>
  <c r="AH19"/>
  <c r="Q44" i="26"/>
  <c r="AH15" i="68"/>
  <c r="F17" i="47"/>
  <c r="G17"/>
  <c r="AI6" i="68"/>
  <c r="AI19"/>
  <c r="AE22" i="10"/>
  <c r="L19" i="26"/>
  <c r="K19"/>
  <c r="J19"/>
  <c r="Q19" i="68"/>
  <c r="Q76"/>
  <c r="Q95"/>
  <c r="Q114"/>
  <c r="Q133"/>
  <c r="Q152"/>
  <c r="Q171"/>
  <c r="Q190"/>
  <c r="Q209"/>
  <c r="Q247"/>
  <c r="Q266"/>
  <c r="P44" i="26"/>
  <c r="S38" i="65"/>
  <c r="N19" i="68"/>
  <c r="N38"/>
  <c r="N58"/>
  <c r="N57"/>
  <c r="N77"/>
  <c r="N76"/>
  <c r="N95"/>
  <c r="N114"/>
  <c r="N133"/>
  <c r="N152"/>
  <c r="N171"/>
  <c r="N190"/>
  <c r="N209"/>
  <c r="N228"/>
  <c r="N247"/>
  <c r="N266"/>
  <c r="N285"/>
  <c r="N304"/>
  <c r="N323"/>
  <c r="Q57"/>
  <c r="Q304"/>
  <c r="Q323"/>
  <c r="O19"/>
  <c r="O38"/>
  <c r="O58"/>
  <c r="O57"/>
  <c r="O77"/>
  <c r="O76"/>
  <c r="O95"/>
  <c r="O114"/>
  <c r="O133"/>
  <c r="O152"/>
  <c r="O171"/>
  <c r="O190"/>
  <c r="O210"/>
  <c r="O209"/>
  <c r="O228"/>
  <c r="O247"/>
  <c r="O266"/>
  <c r="O285"/>
  <c r="O304"/>
  <c r="O323"/>
  <c r="Q38"/>
  <c r="Q228"/>
  <c r="Q285"/>
  <c r="P19"/>
  <c r="P38"/>
  <c r="P57"/>
  <c r="P76"/>
  <c r="P95"/>
  <c r="P114"/>
  <c r="P133"/>
  <c r="P152"/>
  <c r="P171"/>
  <c r="P190"/>
  <c r="P209"/>
  <c r="P228"/>
  <c r="P247"/>
  <c r="P266"/>
  <c r="P285"/>
  <c r="P304"/>
  <c r="P323"/>
  <c r="O20"/>
  <c r="N20"/>
  <c r="N39"/>
  <c r="N96"/>
  <c r="N115"/>
  <c r="Q20"/>
  <c r="Q39"/>
  <c r="Q58"/>
  <c r="Q77"/>
  <c r="Q96"/>
  <c r="Q115"/>
  <c r="Q134"/>
  <c r="Q153"/>
  <c r="Q172"/>
  <c r="Q191"/>
  <c r="Q210"/>
  <c r="Q229"/>
  <c r="Q248"/>
  <c r="Q267"/>
  <c r="Q286"/>
  <c r="Q305"/>
  <c r="Q324"/>
  <c r="P20"/>
  <c r="P39"/>
  <c r="P58"/>
  <c r="P77"/>
  <c r="P96"/>
  <c r="P115"/>
  <c r="P134"/>
  <c r="P153"/>
  <c r="P172"/>
  <c r="P191"/>
  <c r="P210"/>
  <c r="P229"/>
  <c r="P248"/>
  <c r="P267"/>
  <c r="P286"/>
  <c r="P305"/>
  <c r="P324"/>
  <c r="O96"/>
  <c r="O115"/>
  <c r="O134"/>
  <c r="O153"/>
  <c r="O172"/>
  <c r="O191"/>
  <c r="O229"/>
  <c r="O248"/>
  <c r="O267"/>
  <c r="O286"/>
  <c r="O305"/>
  <c r="O324"/>
  <c r="O39"/>
  <c r="N134"/>
  <c r="N153"/>
  <c r="N172"/>
  <c r="N191"/>
  <c r="N210"/>
  <c r="N229"/>
  <c r="N248"/>
  <c r="N267"/>
  <c r="N286"/>
  <c r="N305"/>
  <c r="N324"/>
  <c r="Q18"/>
  <c r="Q37"/>
  <c r="Q56"/>
  <c r="Q75"/>
  <c r="Q94"/>
  <c r="Q113"/>
  <c r="Q132"/>
  <c r="Q151"/>
  <c r="Q170"/>
  <c r="Q189"/>
  <c r="Q208"/>
  <c r="Q227"/>
  <c r="Q246"/>
  <c r="Q265"/>
  <c r="Q284"/>
  <c r="Q303"/>
  <c r="Q322"/>
  <c r="P18"/>
  <c r="P37"/>
  <c r="P56"/>
  <c r="P75"/>
  <c r="P94"/>
  <c r="P113"/>
  <c r="P132"/>
  <c r="P151"/>
  <c r="P170"/>
  <c r="P189"/>
  <c r="P208"/>
  <c r="P227"/>
  <c r="P246"/>
  <c r="P265"/>
  <c r="P284"/>
  <c r="P303"/>
  <c r="P322"/>
  <c r="O18"/>
  <c r="O37"/>
  <c r="O56"/>
  <c r="O75"/>
  <c r="O94"/>
  <c r="O113"/>
  <c r="O132"/>
  <c r="O151"/>
  <c r="O170"/>
  <c r="O189"/>
  <c r="O208"/>
  <c r="O227"/>
  <c r="O246"/>
  <c r="O265"/>
  <c r="O284"/>
  <c r="O303"/>
  <c r="O322"/>
  <c r="N18"/>
  <c r="N37"/>
  <c r="N56"/>
  <c r="N75"/>
  <c r="N94"/>
  <c r="N113"/>
  <c r="N132"/>
  <c r="N151"/>
  <c r="N170"/>
  <c r="N189"/>
  <c r="N208"/>
  <c r="N227"/>
  <c r="N246"/>
  <c r="N265"/>
  <c r="N284"/>
  <c r="N303"/>
  <c r="N322"/>
  <c r="I57" i="53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I19"/>
  <c r="H19"/>
  <c r="G19"/>
  <c r="F19"/>
  <c r="E19"/>
  <c r="D19"/>
  <c r="C19"/>
  <c r="B19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AG18" i="68" l="1"/>
  <c r="AF18"/>
  <c r="AH18"/>
  <c r="AI18"/>
  <c r="N14" i="47"/>
  <c r="O14"/>
  <c r="L14"/>
  <c r="L18" s="1"/>
  <c r="L27" s="1"/>
  <c r="M14"/>
  <c r="M18" s="1"/>
  <c r="M27" s="1"/>
  <c r="X13" i="10"/>
  <c r="AF13" s="1"/>
  <c r="K17" i="47" l="1"/>
  <c r="S17" s="1"/>
  <c r="AI20" i="68"/>
  <c r="H17" i="47"/>
  <c r="P17" s="1"/>
  <c r="AF20" i="68"/>
  <c r="J17" i="47"/>
  <c r="R17" s="1"/>
  <c r="AH20" i="68"/>
  <c r="Z21"/>
  <c r="I17" i="47"/>
  <c r="Q17" s="1"/>
  <c r="AG20" i="68"/>
  <c r="N18" i="47"/>
  <c r="N27" s="1"/>
  <c r="O18"/>
  <c r="O27" s="1"/>
  <c r="I304" i="55" l="1"/>
  <c r="H304"/>
  <c r="G304"/>
  <c r="F304"/>
  <c r="E304"/>
  <c r="D304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324" i="59"/>
  <c r="H324"/>
  <c r="G324"/>
  <c r="F324"/>
  <c r="E324"/>
  <c r="D324"/>
  <c r="C324"/>
  <c r="B324"/>
  <c r="I323"/>
  <c r="I325" s="1"/>
  <c r="H323"/>
  <c r="H325" s="1"/>
  <c r="G323"/>
  <c r="G325" s="1"/>
  <c r="F323"/>
  <c r="F325" s="1"/>
  <c r="E323"/>
  <c r="E325" s="1"/>
  <c r="D323"/>
  <c r="D325" s="1"/>
  <c r="C323"/>
  <c r="C325" s="1"/>
  <c r="B323"/>
  <c r="B325" s="1"/>
  <c r="I305"/>
  <c r="H305"/>
  <c r="G305"/>
  <c r="F305"/>
  <c r="E305"/>
  <c r="D305"/>
  <c r="C305"/>
  <c r="B305"/>
  <c r="I304"/>
  <c r="I306" s="1"/>
  <c r="H304"/>
  <c r="H306" s="1"/>
  <c r="G304"/>
  <c r="G306" s="1"/>
  <c r="F304"/>
  <c r="F306" s="1"/>
  <c r="E304"/>
  <c r="E306" s="1"/>
  <c r="D304"/>
  <c r="D306" s="1"/>
  <c r="C304"/>
  <c r="C306" s="1"/>
  <c r="B304"/>
  <c r="B306" s="1"/>
  <c r="I286"/>
  <c r="H286"/>
  <c r="G286"/>
  <c r="F286"/>
  <c r="E286"/>
  <c r="D286"/>
  <c r="C286"/>
  <c r="B286"/>
  <c r="I285"/>
  <c r="I287" s="1"/>
  <c r="H285"/>
  <c r="H287" s="1"/>
  <c r="G285"/>
  <c r="G287" s="1"/>
  <c r="F285"/>
  <c r="F287" s="1"/>
  <c r="E285"/>
  <c r="E287" s="1"/>
  <c r="D285"/>
  <c r="D287" s="1"/>
  <c r="C285"/>
  <c r="C287" s="1"/>
  <c r="B285"/>
  <c r="B287" s="1"/>
  <c r="I229"/>
  <c r="H229"/>
  <c r="G229"/>
  <c r="F229"/>
  <c r="E229"/>
  <c r="D229"/>
  <c r="C229"/>
  <c r="B229"/>
  <c r="I228"/>
  <c r="I230" s="1"/>
  <c r="H228"/>
  <c r="H230" s="1"/>
  <c r="G228"/>
  <c r="G230" s="1"/>
  <c r="F228"/>
  <c r="F230" s="1"/>
  <c r="E228"/>
  <c r="E230" s="1"/>
  <c r="D228"/>
  <c r="D230" s="1"/>
  <c r="C228"/>
  <c r="C230" s="1"/>
  <c r="B228"/>
  <c r="B230" s="1"/>
  <c r="I210"/>
  <c r="H210"/>
  <c r="G210"/>
  <c r="F210"/>
  <c r="E210"/>
  <c r="D210"/>
  <c r="C210"/>
  <c r="B210"/>
  <c r="I209"/>
  <c r="I211" s="1"/>
  <c r="H209"/>
  <c r="H211" s="1"/>
  <c r="G209"/>
  <c r="G211" s="1"/>
  <c r="F209"/>
  <c r="F211" s="1"/>
  <c r="E209"/>
  <c r="E211" s="1"/>
  <c r="D209"/>
  <c r="D211" s="1"/>
  <c r="C209"/>
  <c r="C211" s="1"/>
  <c r="B209"/>
  <c r="B211" s="1"/>
  <c r="I190"/>
  <c r="H190"/>
  <c r="G190"/>
  <c r="F190"/>
  <c r="E190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23" i="60"/>
  <c r="H323"/>
  <c r="G323"/>
  <c r="F323"/>
  <c r="E323"/>
  <c r="D323"/>
  <c r="C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D304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C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23" i="61"/>
  <c r="H323"/>
  <c r="G323"/>
  <c r="F323"/>
  <c r="E323"/>
  <c r="D323"/>
  <c r="C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D304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C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23" i="62"/>
  <c r="H323"/>
  <c r="G323"/>
  <c r="F323"/>
  <c r="E323"/>
  <c r="D323"/>
  <c r="C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D304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09"/>
  <c r="H209"/>
  <c r="G209"/>
  <c r="F209"/>
  <c r="E209"/>
  <c r="D209"/>
  <c r="C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38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I323" i="63"/>
  <c r="H323"/>
  <c r="G323"/>
  <c r="F323"/>
  <c r="E323"/>
  <c r="D323"/>
  <c r="C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D304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C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171" i="64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57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I323" i="65"/>
  <c r="H323"/>
  <c r="G323"/>
  <c r="F323"/>
  <c r="E323"/>
  <c r="D323"/>
  <c r="C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D304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66"/>
  <c r="H266"/>
  <c r="G266"/>
  <c r="F266"/>
  <c r="E266"/>
  <c r="D266"/>
  <c r="C266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C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J16" i="67" l="1"/>
  <c r="I16"/>
  <c r="H16"/>
  <c r="G16"/>
  <c r="F16"/>
  <c r="E16"/>
  <c r="D16"/>
  <c r="C16"/>
  <c r="N15"/>
  <c r="M15"/>
  <c r="L15"/>
  <c r="K15"/>
  <c r="N14"/>
  <c r="M14"/>
  <c r="L14"/>
  <c r="K14"/>
  <c r="N13"/>
  <c r="M13"/>
  <c r="L13"/>
  <c r="K13"/>
  <c r="N12"/>
  <c r="M12"/>
  <c r="L12"/>
  <c r="K12"/>
  <c r="N11"/>
  <c r="M11"/>
  <c r="L11"/>
  <c r="K11"/>
  <c r="N10"/>
  <c r="M10"/>
  <c r="L10"/>
  <c r="K10"/>
  <c r="N9"/>
  <c r="M9"/>
  <c r="L9"/>
  <c r="K9"/>
  <c r="N8"/>
  <c r="M8"/>
  <c r="L8"/>
  <c r="K8"/>
  <c r="N7"/>
  <c r="M7"/>
  <c r="L7"/>
  <c r="K7"/>
  <c r="N6"/>
  <c r="M6"/>
  <c r="L6"/>
  <c r="K6"/>
  <c r="N5"/>
  <c r="M5"/>
  <c r="L5"/>
  <c r="K5"/>
  <c r="N4"/>
  <c r="N16" s="1"/>
  <c r="M4"/>
  <c r="M16" s="1"/>
  <c r="L4"/>
  <c r="L16" s="1"/>
  <c r="K4"/>
  <c r="K16" s="1"/>
  <c r="D16" i="66"/>
  <c r="E16"/>
  <c r="F16"/>
  <c r="C16"/>
  <c r="H16"/>
  <c r="I16"/>
  <c r="J16"/>
  <c r="G16"/>
  <c r="K15"/>
  <c r="L15"/>
  <c r="M15"/>
  <c r="N15"/>
  <c r="K5" l="1"/>
  <c r="L5"/>
  <c r="M5"/>
  <c r="N5"/>
  <c r="K6"/>
  <c r="L6"/>
  <c r="M6"/>
  <c r="N6"/>
  <c r="K7"/>
  <c r="L7"/>
  <c r="M7"/>
  <c r="N7"/>
  <c r="K8"/>
  <c r="L8"/>
  <c r="M8"/>
  <c r="N8"/>
  <c r="K9"/>
  <c r="L9"/>
  <c r="M9"/>
  <c r="N9"/>
  <c r="K10"/>
  <c r="L10"/>
  <c r="M10"/>
  <c r="N10"/>
  <c r="K11"/>
  <c r="L11"/>
  <c r="M11"/>
  <c r="N11"/>
  <c r="K12"/>
  <c r="L12"/>
  <c r="M12"/>
  <c r="N12"/>
  <c r="K13"/>
  <c r="L13"/>
  <c r="M13"/>
  <c r="N13"/>
  <c r="K14"/>
  <c r="L14"/>
  <c r="M14"/>
  <c r="N14"/>
  <c r="L4"/>
  <c r="M4"/>
  <c r="N4"/>
  <c r="K4"/>
  <c r="N16" l="1"/>
  <c r="L16"/>
  <c r="M16"/>
  <c r="K16"/>
  <c r="Q266" i="55" l="1"/>
  <c r="P266"/>
  <c r="O266"/>
  <c r="N266"/>
  <c r="P265"/>
  <c r="Q265"/>
  <c r="Q76"/>
  <c r="P76"/>
  <c r="O76"/>
  <c r="N76"/>
  <c r="P57"/>
  <c r="Q57"/>
  <c r="O57"/>
  <c r="N57"/>
  <c r="Q19" i="58"/>
  <c r="P19"/>
  <c r="O19"/>
  <c r="N19"/>
  <c r="Q286" i="64"/>
  <c r="P286"/>
  <c r="O286"/>
  <c r="N286"/>
  <c r="P20" i="58" l="1"/>
  <c r="N267" i="55"/>
  <c r="O267"/>
  <c r="P267"/>
  <c r="Q267"/>
  <c r="N265"/>
  <c r="O265"/>
  <c r="P58"/>
  <c r="Q58"/>
  <c r="N58"/>
  <c r="O58"/>
  <c r="O56"/>
  <c r="P56"/>
  <c r="Q56"/>
  <c r="N56"/>
  <c r="Q20" i="58"/>
  <c r="N20"/>
  <c r="O20"/>
  <c r="O18"/>
  <c r="P18"/>
  <c r="Q18"/>
  <c r="N18"/>
  <c r="Q287" i="64"/>
  <c r="N287"/>
  <c r="P287"/>
  <c r="O287"/>
  <c r="O285"/>
  <c r="P285"/>
  <c r="Q285"/>
  <c r="N285"/>
  <c r="C351" i="31" l="1"/>
  <c r="D351"/>
  <c r="E351"/>
  <c r="B351"/>
  <c r="C361"/>
  <c r="D361"/>
  <c r="E361"/>
  <c r="B361"/>
  <c r="C353"/>
  <c r="D353"/>
  <c r="E353"/>
  <c r="B353"/>
  <c r="C350"/>
  <c r="D350"/>
  <c r="E350"/>
  <c r="B350"/>
  <c r="B352"/>
  <c r="B354"/>
  <c r="B355"/>
  <c r="B356"/>
  <c r="B357"/>
  <c r="B358"/>
  <c r="B359"/>
  <c r="B360"/>
  <c r="I323" i="49"/>
  <c r="H323"/>
  <c r="G323"/>
  <c r="F323"/>
  <c r="E323"/>
  <c r="D323"/>
  <c r="P323" s="1"/>
  <c r="C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D304"/>
  <c r="P304" s="1"/>
  <c r="C304"/>
  <c r="O304" s="1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P285" s="1"/>
  <c r="C285"/>
  <c r="B285"/>
  <c r="N285" s="1"/>
  <c r="I284"/>
  <c r="I286" s="1"/>
  <c r="H284"/>
  <c r="H286" s="1"/>
  <c r="G284"/>
  <c r="G286" s="1"/>
  <c r="F284"/>
  <c r="F286" s="1"/>
  <c r="E284"/>
  <c r="E286" s="1"/>
  <c r="D284"/>
  <c r="D286"/>
  <c r="C284"/>
  <c r="C286" s="1"/>
  <c r="B284"/>
  <c r="B286"/>
  <c r="I266"/>
  <c r="H266"/>
  <c r="G266"/>
  <c r="F266"/>
  <c r="E266"/>
  <c r="D266"/>
  <c r="P266" s="1"/>
  <c r="C266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D247"/>
  <c r="P247" s="1"/>
  <c r="C247"/>
  <c r="B247"/>
  <c r="I246"/>
  <c r="I248" s="1"/>
  <c r="H246"/>
  <c r="H248" s="1"/>
  <c r="G246"/>
  <c r="G248"/>
  <c r="F246"/>
  <c r="F248" s="1"/>
  <c r="E246"/>
  <c r="E248" s="1"/>
  <c r="D246"/>
  <c r="D248" s="1"/>
  <c r="C246"/>
  <c r="C248" s="1"/>
  <c r="O248" s="1"/>
  <c r="B246"/>
  <c r="B248" s="1"/>
  <c r="I228"/>
  <c r="H228"/>
  <c r="G228"/>
  <c r="O228" s="1"/>
  <c r="F228"/>
  <c r="E228"/>
  <c r="Q228" s="1"/>
  <c r="D228"/>
  <c r="P228" s="1"/>
  <c r="C228"/>
  <c r="B228"/>
  <c r="I227"/>
  <c r="I229" s="1"/>
  <c r="H227"/>
  <c r="H229" s="1"/>
  <c r="G227"/>
  <c r="G229"/>
  <c r="F227"/>
  <c r="F229" s="1"/>
  <c r="E227"/>
  <c r="E229" s="1"/>
  <c r="D227"/>
  <c r="D229" s="1"/>
  <c r="C227"/>
  <c r="C229" s="1"/>
  <c r="O229" s="1"/>
  <c r="B227"/>
  <c r="B229" s="1"/>
  <c r="I209"/>
  <c r="H209"/>
  <c r="G209"/>
  <c r="F209"/>
  <c r="E209"/>
  <c r="Q209" s="1"/>
  <c r="D209"/>
  <c r="P209" s="1"/>
  <c r="C209"/>
  <c r="B209"/>
  <c r="N209" s="1"/>
  <c r="I208"/>
  <c r="I210" s="1"/>
  <c r="Q210" s="1"/>
  <c r="H208"/>
  <c r="H210" s="1"/>
  <c r="G208"/>
  <c r="G210" s="1"/>
  <c r="F208"/>
  <c r="F210" s="1"/>
  <c r="E208"/>
  <c r="E210"/>
  <c r="D208"/>
  <c r="D210" s="1"/>
  <c r="C208"/>
  <c r="C210" s="1"/>
  <c r="B208"/>
  <c r="B210" s="1"/>
  <c r="I190"/>
  <c r="H190"/>
  <c r="G190"/>
  <c r="F190"/>
  <c r="E190"/>
  <c r="D190"/>
  <c r="P190" s="1"/>
  <c r="C190"/>
  <c r="B190"/>
  <c r="N190" s="1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O171" s="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Q152" s="1"/>
  <c r="D152"/>
  <c r="P152" s="1"/>
  <c r="C152"/>
  <c r="O152" s="1"/>
  <c r="B152"/>
  <c r="N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O133" s="1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Q114" s="1"/>
  <c r="D114"/>
  <c r="P114" s="1"/>
  <c r="C114"/>
  <c r="O114"/>
  <c r="B114"/>
  <c r="N114" s="1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Q95" s="1"/>
  <c r="D95"/>
  <c r="P95" s="1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Q76" s="1"/>
  <c r="D76"/>
  <c r="P76" s="1"/>
  <c r="C76"/>
  <c r="O76" s="1"/>
  <c r="B76"/>
  <c r="N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O57" s="1"/>
  <c r="F57"/>
  <c r="E57"/>
  <c r="Q57" s="1"/>
  <c r="D57"/>
  <c r="P57" s="1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Q38" s="1"/>
  <c r="D38"/>
  <c r="P38" s="1"/>
  <c r="C38"/>
  <c r="B38"/>
  <c r="N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I19"/>
  <c r="H19"/>
  <c r="G19"/>
  <c r="F19"/>
  <c r="E19"/>
  <c r="Q19" s="1"/>
  <c r="D19"/>
  <c r="P19" s="1"/>
  <c r="C19"/>
  <c r="O19" s="1"/>
  <c r="B19"/>
  <c r="I18"/>
  <c r="I20" s="1"/>
  <c r="H18"/>
  <c r="H20" s="1"/>
  <c r="G18"/>
  <c r="G20"/>
  <c r="F18"/>
  <c r="F20" s="1"/>
  <c r="E18"/>
  <c r="E20" s="1"/>
  <c r="D18"/>
  <c r="D20" s="1"/>
  <c r="C18"/>
  <c r="C20" s="1"/>
  <c r="O20" s="1"/>
  <c r="B18"/>
  <c r="B20" s="1"/>
  <c r="I323" i="50"/>
  <c r="H323"/>
  <c r="G323"/>
  <c r="F323"/>
  <c r="E323"/>
  <c r="Q323" s="1"/>
  <c r="D323"/>
  <c r="C323"/>
  <c r="B323"/>
  <c r="N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/>
  <c r="I304"/>
  <c r="H304"/>
  <c r="G304"/>
  <c r="F304"/>
  <c r="E304"/>
  <c r="Q304" s="1"/>
  <c r="D304"/>
  <c r="P304" s="1"/>
  <c r="C304"/>
  <c r="O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/>
  <c r="B303"/>
  <c r="B305" s="1"/>
  <c r="I285"/>
  <c r="H285"/>
  <c r="G285"/>
  <c r="F285"/>
  <c r="E285"/>
  <c r="Q285" s="1"/>
  <c r="D285"/>
  <c r="P285" s="1"/>
  <c r="C285"/>
  <c r="B285"/>
  <c r="N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/>
  <c r="I266"/>
  <c r="H266"/>
  <c r="G266"/>
  <c r="F266"/>
  <c r="E266"/>
  <c r="Q266" s="1"/>
  <c r="D266"/>
  <c r="P266" s="1"/>
  <c r="C266"/>
  <c r="O266" s="1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Q247" s="1"/>
  <c r="D247"/>
  <c r="P247" s="1"/>
  <c r="C247"/>
  <c r="O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/>
  <c r="B246"/>
  <c r="B248" s="1"/>
  <c r="I228"/>
  <c r="H228"/>
  <c r="G228"/>
  <c r="O228" s="1"/>
  <c r="F228"/>
  <c r="E228"/>
  <c r="Q228" s="1"/>
  <c r="D228"/>
  <c r="P228" s="1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/>
  <c r="I209"/>
  <c r="H209"/>
  <c r="G209"/>
  <c r="F209"/>
  <c r="E209"/>
  <c r="Q209" s="1"/>
  <c r="D209"/>
  <c r="P209" s="1"/>
  <c r="C209"/>
  <c r="O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Q190" s="1"/>
  <c r="D190"/>
  <c r="P190" s="1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Q171" s="1"/>
  <c r="D171"/>
  <c r="C171"/>
  <c r="O171" s="1"/>
  <c r="B171"/>
  <c r="N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/>
  <c r="I152"/>
  <c r="H152"/>
  <c r="G152"/>
  <c r="F152"/>
  <c r="E152"/>
  <c r="D152"/>
  <c r="P152" s="1"/>
  <c r="C152"/>
  <c r="O152"/>
  <c r="B152"/>
  <c r="I151"/>
  <c r="I153" s="1"/>
  <c r="H151"/>
  <c r="H153" s="1"/>
  <c r="G151"/>
  <c r="G153" s="1"/>
  <c r="O153" s="1"/>
  <c r="F151"/>
  <c r="F153" s="1"/>
  <c r="E151"/>
  <c r="E153" s="1"/>
  <c r="D151"/>
  <c r="D153" s="1"/>
  <c r="C151"/>
  <c r="C153"/>
  <c r="B151"/>
  <c r="B153" s="1"/>
  <c r="I133"/>
  <c r="H133"/>
  <c r="G133"/>
  <c r="F133"/>
  <c r="E133"/>
  <c r="Q133" s="1"/>
  <c r="D133"/>
  <c r="P133" s="1"/>
  <c r="C133"/>
  <c r="B133"/>
  <c r="N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O114" s="1"/>
  <c r="F114"/>
  <c r="E114"/>
  <c r="Q114" s="1"/>
  <c r="D114"/>
  <c r="P114" s="1"/>
  <c r="C114"/>
  <c r="B114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Q95" s="1"/>
  <c r="D95"/>
  <c r="P95" s="1"/>
  <c r="C95"/>
  <c r="B95"/>
  <c r="N95" s="1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P76" s="1"/>
  <c r="C76"/>
  <c r="O76"/>
  <c r="B76"/>
  <c r="I75"/>
  <c r="I77" s="1"/>
  <c r="Q77" s="1"/>
  <c r="H75"/>
  <c r="H77" s="1"/>
  <c r="G75"/>
  <c r="G77"/>
  <c r="F75"/>
  <c r="F77" s="1"/>
  <c r="E75"/>
  <c r="E77" s="1"/>
  <c r="D75"/>
  <c r="D77" s="1"/>
  <c r="C75"/>
  <c r="C77" s="1"/>
  <c r="O77" s="1"/>
  <c r="B75"/>
  <c r="B77" s="1"/>
  <c r="I57"/>
  <c r="H57"/>
  <c r="G57"/>
  <c r="F57"/>
  <c r="E57"/>
  <c r="Q57" s="1"/>
  <c r="D57"/>
  <c r="P57" s="1"/>
  <c r="C57"/>
  <c r="B57"/>
  <c r="N57" s="1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D38"/>
  <c r="P38" s="1"/>
  <c r="C38"/>
  <c r="O38" s="1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/>
  <c r="I19"/>
  <c r="H19"/>
  <c r="G19"/>
  <c r="F19"/>
  <c r="E19"/>
  <c r="Q19" s="1"/>
  <c r="D19"/>
  <c r="P19" s="1"/>
  <c r="C19"/>
  <c r="B19"/>
  <c r="N19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I323" i="48"/>
  <c r="H323"/>
  <c r="G323"/>
  <c r="F323"/>
  <c r="E323"/>
  <c r="D323"/>
  <c r="P323" s="1"/>
  <c r="C323"/>
  <c r="O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Q304" s="1"/>
  <c r="D304"/>
  <c r="P304" s="1"/>
  <c r="C304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P285" s="1"/>
  <c r="C285"/>
  <c r="O285" s="1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66"/>
  <c r="H266"/>
  <c r="G266"/>
  <c r="F266"/>
  <c r="E266"/>
  <c r="Q266" s="1"/>
  <c r="D266"/>
  <c r="P266" s="1"/>
  <c r="C266"/>
  <c r="O266" s="1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Q247" s="1"/>
  <c r="D247"/>
  <c r="P247" s="1"/>
  <c r="C247"/>
  <c r="O247" s="1"/>
  <c r="B247"/>
  <c r="N247" s="1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N228" s="1"/>
  <c r="E228"/>
  <c r="D228"/>
  <c r="P228" s="1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P209" s="1"/>
  <c r="C209"/>
  <c r="O209" s="1"/>
  <c r="B209"/>
  <c r="I208"/>
  <c r="I210" s="1"/>
  <c r="H208"/>
  <c r="H210" s="1"/>
  <c r="G208"/>
  <c r="G210" s="1"/>
  <c r="F208"/>
  <c r="F210" s="1"/>
  <c r="E208"/>
  <c r="E210" s="1"/>
  <c r="D208"/>
  <c r="D210"/>
  <c r="C208"/>
  <c r="C210" s="1"/>
  <c r="B208"/>
  <c r="B210" s="1"/>
  <c r="I190"/>
  <c r="H190"/>
  <c r="G190"/>
  <c r="F190"/>
  <c r="E190"/>
  <c r="Q190" s="1"/>
  <c r="D190"/>
  <c r="P190" s="1"/>
  <c r="C190"/>
  <c r="O190" s="1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Q171" s="1"/>
  <c r="D171"/>
  <c r="P171" s="1"/>
  <c r="C171"/>
  <c r="O171" s="1"/>
  <c r="B171"/>
  <c r="N171" s="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P152" s="1"/>
  <c r="C152"/>
  <c r="O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O133" s="1"/>
  <c r="B133"/>
  <c r="I132"/>
  <c r="I134" s="1"/>
  <c r="H132"/>
  <c r="H134"/>
  <c r="G132"/>
  <c r="G134" s="1"/>
  <c r="F132"/>
  <c r="F134" s="1"/>
  <c r="E132"/>
  <c r="E134" s="1"/>
  <c r="D132"/>
  <c r="D134" s="1"/>
  <c r="P134" s="1"/>
  <c r="C132"/>
  <c r="C134" s="1"/>
  <c r="B132"/>
  <c r="B134" s="1"/>
  <c r="I114"/>
  <c r="H114"/>
  <c r="G114"/>
  <c r="F114"/>
  <c r="E114"/>
  <c r="D114"/>
  <c r="C114"/>
  <c r="B114"/>
  <c r="N114" s="1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P76" s="1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C57"/>
  <c r="O57" s="1"/>
  <c r="B57"/>
  <c r="N57" s="1"/>
  <c r="I56"/>
  <c r="I58" s="1"/>
  <c r="H56"/>
  <c r="H58" s="1"/>
  <c r="G56"/>
  <c r="G58" s="1"/>
  <c r="F56"/>
  <c r="F58" s="1"/>
  <c r="E56"/>
  <c r="E58" s="1"/>
  <c r="D56"/>
  <c r="D58"/>
  <c r="C56"/>
  <c r="C58" s="1"/>
  <c r="B56"/>
  <c r="B58" s="1"/>
  <c r="I38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I19"/>
  <c r="H19"/>
  <c r="G19"/>
  <c r="F19"/>
  <c r="E19"/>
  <c r="Q19" s="1"/>
  <c r="D19"/>
  <c r="C19"/>
  <c r="B19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I323" i="51"/>
  <c r="H323"/>
  <c r="G323"/>
  <c r="F323"/>
  <c r="E323"/>
  <c r="D323"/>
  <c r="C323"/>
  <c r="O323"/>
  <c r="B323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I304"/>
  <c r="H304"/>
  <c r="G304"/>
  <c r="F304"/>
  <c r="E304"/>
  <c r="D304"/>
  <c r="C304"/>
  <c r="B304"/>
  <c r="N304" s="1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/>
  <c r="I285"/>
  <c r="H285"/>
  <c r="G285"/>
  <c r="F285"/>
  <c r="E285"/>
  <c r="Q285"/>
  <c r="D285"/>
  <c r="C285"/>
  <c r="B285"/>
  <c r="I284"/>
  <c r="I286" s="1"/>
  <c r="H284"/>
  <c r="H286"/>
  <c r="G284"/>
  <c r="G286" s="1"/>
  <c r="F284"/>
  <c r="F286" s="1"/>
  <c r="E284"/>
  <c r="E286" s="1"/>
  <c r="D284"/>
  <c r="D286" s="1"/>
  <c r="C284"/>
  <c r="C286" s="1"/>
  <c r="B284"/>
  <c r="B286" s="1"/>
  <c r="I266"/>
  <c r="H266"/>
  <c r="G266"/>
  <c r="F266"/>
  <c r="E266"/>
  <c r="Q266" s="1"/>
  <c r="D266"/>
  <c r="C266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D247"/>
  <c r="C247"/>
  <c r="B247"/>
  <c r="N247" s="1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C209"/>
  <c r="B209"/>
  <c r="N209" s="1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B190"/>
  <c r="N190" s="1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B171"/>
  <c r="N171" s="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C152"/>
  <c r="O152" s="1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N133" s="1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C114"/>
  <c r="B114"/>
  <c r="N114" s="1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P76" s="1"/>
  <c r="C76"/>
  <c r="B76"/>
  <c r="N76" s="1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D38"/>
  <c r="P38" s="1"/>
  <c r="C38"/>
  <c r="B38"/>
  <c r="N38" s="1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I19"/>
  <c r="H19"/>
  <c r="G19"/>
  <c r="F19"/>
  <c r="E19"/>
  <c r="D19"/>
  <c r="C19"/>
  <c r="B19"/>
  <c r="N19" s="1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I323" i="52"/>
  <c r="H323"/>
  <c r="G323"/>
  <c r="F323"/>
  <c r="E323"/>
  <c r="D323"/>
  <c r="C323"/>
  <c r="B323"/>
  <c r="N323" s="1"/>
  <c r="I322"/>
  <c r="I324" s="1"/>
  <c r="H322"/>
  <c r="H324" s="1"/>
  <c r="G322"/>
  <c r="G324" s="1"/>
  <c r="F322"/>
  <c r="F324" s="1"/>
  <c r="E322"/>
  <c r="E324" s="1"/>
  <c r="D322"/>
  <c r="D324" s="1"/>
  <c r="C322"/>
  <c r="C324" s="1"/>
  <c r="O324" s="1"/>
  <c r="B322"/>
  <c r="B324" s="1"/>
  <c r="I304"/>
  <c r="H304"/>
  <c r="G304"/>
  <c r="F304"/>
  <c r="E304"/>
  <c r="D304"/>
  <c r="C304"/>
  <c r="O304" s="1"/>
  <c r="B304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Q285" s="1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66"/>
  <c r="H266"/>
  <c r="G266"/>
  <c r="F266"/>
  <c r="E266"/>
  <c r="D266"/>
  <c r="C266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D247"/>
  <c r="C247"/>
  <c r="B247"/>
  <c r="N247" s="1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P209" s="1"/>
  <c r="C209"/>
  <c r="B209"/>
  <c r="N209" s="1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O190" s="1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P171" s="1"/>
  <c r="C171"/>
  <c r="B171"/>
  <c r="N171" s="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P152" s="1"/>
  <c r="C152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P133" s="1"/>
  <c r="C133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D114"/>
  <c r="P114" s="1"/>
  <c r="C114"/>
  <c r="B114"/>
  <c r="N114" s="1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P95" s="1"/>
  <c r="C95"/>
  <c r="B95"/>
  <c r="N95" s="1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P76" s="1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P57" s="1"/>
  <c r="C57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D38"/>
  <c r="C38"/>
  <c r="O38"/>
  <c r="B38"/>
  <c r="N38" s="1"/>
  <c r="I37"/>
  <c r="I39" s="1"/>
  <c r="H37"/>
  <c r="H39"/>
  <c r="G37"/>
  <c r="G39" s="1"/>
  <c r="F37"/>
  <c r="F39" s="1"/>
  <c r="E37"/>
  <c r="E39" s="1"/>
  <c r="D37"/>
  <c r="D39" s="1"/>
  <c r="P39" s="1"/>
  <c r="C37"/>
  <c r="C39" s="1"/>
  <c r="B37"/>
  <c r="B39" s="1"/>
  <c r="I19"/>
  <c r="H19"/>
  <c r="G19"/>
  <c r="F19"/>
  <c r="E19"/>
  <c r="D19"/>
  <c r="P19" s="1"/>
  <c r="C19"/>
  <c r="B19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I323" i="53"/>
  <c r="H323"/>
  <c r="G323"/>
  <c r="F323"/>
  <c r="E323"/>
  <c r="D323"/>
  <c r="P323" s="1"/>
  <c r="C323"/>
  <c r="B323"/>
  <c r="N323"/>
  <c r="I322"/>
  <c r="I324" s="1"/>
  <c r="H322"/>
  <c r="H324" s="1"/>
  <c r="G322"/>
  <c r="G324" s="1"/>
  <c r="F322"/>
  <c r="F324"/>
  <c r="E322"/>
  <c r="E324" s="1"/>
  <c r="D322"/>
  <c r="D324" s="1"/>
  <c r="C322"/>
  <c r="C324" s="1"/>
  <c r="B322"/>
  <c r="B324" s="1"/>
  <c r="I304"/>
  <c r="H304"/>
  <c r="G304"/>
  <c r="F304"/>
  <c r="E304"/>
  <c r="D304"/>
  <c r="P304" s="1"/>
  <c r="C304"/>
  <c r="B304"/>
  <c r="N304" s="1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O286" s="1"/>
  <c r="B284"/>
  <c r="B286" s="1"/>
  <c r="I266"/>
  <c r="H266"/>
  <c r="G266"/>
  <c r="F266"/>
  <c r="E266"/>
  <c r="D266"/>
  <c r="P266" s="1"/>
  <c r="C266"/>
  <c r="B266"/>
  <c r="I265"/>
  <c r="I267" s="1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Q228" s="1"/>
  <c r="D228"/>
  <c r="C228"/>
  <c r="B228"/>
  <c r="I227"/>
  <c r="I229" s="1"/>
  <c r="H227"/>
  <c r="H229" s="1"/>
  <c r="G227"/>
  <c r="G229" s="1"/>
  <c r="F227"/>
  <c r="F229" s="1"/>
  <c r="E227"/>
  <c r="E229" s="1"/>
  <c r="Q229" s="1"/>
  <c r="D227"/>
  <c r="D229" s="1"/>
  <c r="C227"/>
  <c r="C229" s="1"/>
  <c r="B227"/>
  <c r="B229"/>
  <c r="I209"/>
  <c r="H209"/>
  <c r="G209"/>
  <c r="F209"/>
  <c r="E209"/>
  <c r="D209"/>
  <c r="C209"/>
  <c r="O209" s="1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Q190" s="1"/>
  <c r="D190"/>
  <c r="C190"/>
  <c r="B190"/>
  <c r="N190" s="1"/>
  <c r="I189"/>
  <c r="I191" s="1"/>
  <c r="H189"/>
  <c r="H191" s="1"/>
  <c r="G189"/>
  <c r="G191" s="1"/>
  <c r="F189"/>
  <c r="F191" s="1"/>
  <c r="E189"/>
  <c r="E191" s="1"/>
  <c r="D189"/>
  <c r="D191" s="1"/>
  <c r="C189"/>
  <c r="C191"/>
  <c r="B189"/>
  <c r="B191" s="1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N172" s="1"/>
  <c r="I152"/>
  <c r="H152"/>
  <c r="G152"/>
  <c r="F152"/>
  <c r="E152"/>
  <c r="D152"/>
  <c r="C152"/>
  <c r="B152"/>
  <c r="I151"/>
  <c r="I153" s="1"/>
  <c r="H151"/>
  <c r="H153" s="1"/>
  <c r="G151"/>
  <c r="G153" s="1"/>
  <c r="F151"/>
  <c r="F153" s="1"/>
  <c r="E151"/>
  <c r="E153" s="1"/>
  <c r="Q153" s="1"/>
  <c r="D151"/>
  <c r="D153" s="1"/>
  <c r="C151"/>
  <c r="C153" s="1"/>
  <c r="B151"/>
  <c r="B153" s="1"/>
  <c r="I133"/>
  <c r="H133"/>
  <c r="G133"/>
  <c r="F133"/>
  <c r="E133"/>
  <c r="D133"/>
  <c r="C133"/>
  <c r="O133" s="1"/>
  <c r="B133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Q114" s="1"/>
  <c r="D114"/>
  <c r="C114"/>
  <c r="O114" s="1"/>
  <c r="B114"/>
  <c r="N114" s="1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P57"/>
  <c r="O57"/>
  <c r="N57"/>
  <c r="P38"/>
  <c r="O38"/>
  <c r="N38"/>
  <c r="P19"/>
  <c r="O19"/>
  <c r="N19"/>
  <c r="Q20"/>
  <c r="P20"/>
  <c r="O20"/>
  <c r="N20"/>
  <c r="I323" i="55"/>
  <c r="H323"/>
  <c r="G323"/>
  <c r="F323"/>
  <c r="E323"/>
  <c r="D323"/>
  <c r="C323"/>
  <c r="O323" s="1"/>
  <c r="B323"/>
  <c r="I322"/>
  <c r="I324" s="1"/>
  <c r="H322"/>
  <c r="H324" s="1"/>
  <c r="G322"/>
  <c r="G324" s="1"/>
  <c r="F322"/>
  <c r="F324" s="1"/>
  <c r="E322"/>
  <c r="E324" s="1"/>
  <c r="D322"/>
  <c r="D324" s="1"/>
  <c r="P324" s="1"/>
  <c r="C322"/>
  <c r="C324" s="1"/>
  <c r="B322"/>
  <c r="B324" s="1"/>
  <c r="P304"/>
  <c r="O304"/>
  <c r="N304"/>
  <c r="P285"/>
  <c r="O285"/>
  <c r="N285"/>
  <c r="I247"/>
  <c r="H247"/>
  <c r="G247"/>
  <c r="F247"/>
  <c r="E247"/>
  <c r="D247"/>
  <c r="P247" s="1"/>
  <c r="C247"/>
  <c r="B247"/>
  <c r="I246"/>
  <c r="I248"/>
  <c r="H246"/>
  <c r="H248" s="1"/>
  <c r="G246"/>
  <c r="G248" s="1"/>
  <c r="F246"/>
  <c r="F248" s="1"/>
  <c r="E246"/>
  <c r="E248" s="1"/>
  <c r="Q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Q229" s="1"/>
  <c r="D227"/>
  <c r="D229" s="1"/>
  <c r="C227"/>
  <c r="C229" s="1"/>
  <c r="B227"/>
  <c r="B229" s="1"/>
  <c r="I209"/>
  <c r="H209"/>
  <c r="G209"/>
  <c r="F209"/>
  <c r="E209"/>
  <c r="Q209" s="1"/>
  <c r="D209"/>
  <c r="C209"/>
  <c r="B209"/>
  <c r="N209" s="1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/>
  <c r="I190"/>
  <c r="H190"/>
  <c r="G190"/>
  <c r="F190"/>
  <c r="E190"/>
  <c r="D190"/>
  <c r="P190" s="1"/>
  <c r="C190"/>
  <c r="B190"/>
  <c r="N190" s="1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Q171" s="1"/>
  <c r="D171"/>
  <c r="P171" s="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N172" s="1"/>
  <c r="I152"/>
  <c r="H152"/>
  <c r="G152"/>
  <c r="F152"/>
  <c r="E152"/>
  <c r="Q152" s="1"/>
  <c r="D152"/>
  <c r="C152"/>
  <c r="O152" s="1"/>
  <c r="B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O153" s="1"/>
  <c r="B151"/>
  <c r="B153" s="1"/>
  <c r="I133"/>
  <c r="H133"/>
  <c r="G133"/>
  <c r="F133"/>
  <c r="E133"/>
  <c r="D133"/>
  <c r="P133" s="1"/>
  <c r="C133"/>
  <c r="B133"/>
  <c r="N133" s="1"/>
  <c r="I132"/>
  <c r="I134" s="1"/>
  <c r="H132"/>
  <c r="H134" s="1"/>
  <c r="G132"/>
  <c r="G134" s="1"/>
  <c r="F132"/>
  <c r="F134" s="1"/>
  <c r="E132"/>
  <c r="E134" s="1"/>
  <c r="D132"/>
  <c r="D134" s="1"/>
  <c r="C132"/>
  <c r="C134" s="1"/>
  <c r="B132"/>
  <c r="B134" s="1"/>
  <c r="I114"/>
  <c r="H114"/>
  <c r="G114"/>
  <c r="F114"/>
  <c r="E114"/>
  <c r="Q114" s="1"/>
  <c r="D114"/>
  <c r="C114"/>
  <c r="B114"/>
  <c r="N114" s="1"/>
  <c r="I113"/>
  <c r="I115" s="1"/>
  <c r="H113"/>
  <c r="H115" s="1"/>
  <c r="G113"/>
  <c r="G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P95" s="1"/>
  <c r="C95"/>
  <c r="B95"/>
  <c r="N95" s="1"/>
  <c r="I94"/>
  <c r="I96" s="1"/>
  <c r="H94"/>
  <c r="H96" s="1"/>
  <c r="G94"/>
  <c r="G96"/>
  <c r="F94"/>
  <c r="F96" s="1"/>
  <c r="E94"/>
  <c r="E96" s="1"/>
  <c r="D94"/>
  <c r="D96" s="1"/>
  <c r="C94"/>
  <c r="C96" s="1"/>
  <c r="B94"/>
  <c r="B96" s="1"/>
  <c r="I38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Q39" s="1"/>
  <c r="D37"/>
  <c r="D39" s="1"/>
  <c r="C37"/>
  <c r="C39" s="1"/>
  <c r="B37"/>
  <c r="B39" s="1"/>
  <c r="N39" s="1"/>
  <c r="I19"/>
  <c r="H19"/>
  <c r="G19"/>
  <c r="F19"/>
  <c r="E19"/>
  <c r="D19"/>
  <c r="C19"/>
  <c r="O19" s="1"/>
  <c r="B19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I323" i="56"/>
  <c r="H323"/>
  <c r="G323"/>
  <c r="F323"/>
  <c r="E323"/>
  <c r="D323"/>
  <c r="C323"/>
  <c r="B323"/>
  <c r="N323" s="1"/>
  <c r="I322"/>
  <c r="I324" s="1"/>
  <c r="H322"/>
  <c r="H324" s="1"/>
  <c r="G322"/>
  <c r="G324" s="1"/>
  <c r="F322"/>
  <c r="F324" s="1"/>
  <c r="E322"/>
  <c r="E324" s="1"/>
  <c r="D322"/>
  <c r="D324" s="1"/>
  <c r="C322"/>
  <c r="C324" s="1"/>
  <c r="B322"/>
  <c r="B324" s="1"/>
  <c r="N324" s="1"/>
  <c r="I304"/>
  <c r="H304"/>
  <c r="G304"/>
  <c r="F304"/>
  <c r="E304"/>
  <c r="D304"/>
  <c r="P304" s="1"/>
  <c r="C304"/>
  <c r="B304"/>
  <c r="N304" s="1"/>
  <c r="I303"/>
  <c r="I305" s="1"/>
  <c r="H303"/>
  <c r="H305" s="1"/>
  <c r="G303"/>
  <c r="G305" s="1"/>
  <c r="F303"/>
  <c r="F305" s="1"/>
  <c r="E303"/>
  <c r="E305" s="1"/>
  <c r="D303"/>
  <c r="D305" s="1"/>
  <c r="C303"/>
  <c r="C305" s="1"/>
  <c r="B303"/>
  <c r="B305" s="1"/>
  <c r="I285"/>
  <c r="H285"/>
  <c r="G285"/>
  <c r="F285"/>
  <c r="E285"/>
  <c r="D285"/>
  <c r="C285"/>
  <c r="O285" s="1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O286" s="1"/>
  <c r="B284"/>
  <c r="B286" s="1"/>
  <c r="P266"/>
  <c r="P267"/>
  <c r="N267"/>
  <c r="I247"/>
  <c r="H247"/>
  <c r="G247"/>
  <c r="F247"/>
  <c r="E247"/>
  <c r="D247"/>
  <c r="C247"/>
  <c r="B247"/>
  <c r="I246"/>
  <c r="I248" s="1"/>
  <c r="H246"/>
  <c r="H248" s="1"/>
  <c r="G246"/>
  <c r="G248" s="1"/>
  <c r="F246"/>
  <c r="F248" s="1"/>
  <c r="E246"/>
  <c r="E248" s="1"/>
  <c r="Q248" s="1"/>
  <c r="D246"/>
  <c r="D248" s="1"/>
  <c r="C246"/>
  <c r="C248" s="1"/>
  <c r="B246"/>
  <c r="B248" s="1"/>
  <c r="I228"/>
  <c r="H228"/>
  <c r="G228"/>
  <c r="F228"/>
  <c r="E228"/>
  <c r="D228"/>
  <c r="C228"/>
  <c r="O228" s="1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D209"/>
  <c r="C209"/>
  <c r="O209" s="1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/>
  <c r="I171"/>
  <c r="H171"/>
  <c r="G171"/>
  <c r="F171"/>
  <c r="E171"/>
  <c r="D171"/>
  <c r="P171" s="1"/>
  <c r="C171"/>
  <c r="B171"/>
  <c r="I170"/>
  <c r="I172" s="1"/>
  <c r="H170"/>
  <c r="H172" s="1"/>
  <c r="G170"/>
  <c r="G172" s="1"/>
  <c r="F170"/>
  <c r="F172" s="1"/>
  <c r="E170"/>
  <c r="E172" s="1"/>
  <c r="D170"/>
  <c r="D172" s="1"/>
  <c r="P172" s="1"/>
  <c r="C170"/>
  <c r="C172" s="1"/>
  <c r="B170"/>
  <c r="B172" s="1"/>
  <c r="I152"/>
  <c r="H152"/>
  <c r="G152"/>
  <c r="F152"/>
  <c r="E152"/>
  <c r="D152"/>
  <c r="P152" s="1"/>
  <c r="C152"/>
  <c r="O152" s="1"/>
  <c r="B152"/>
  <c r="N152"/>
  <c r="I151"/>
  <c r="I153" s="1"/>
  <c r="H151"/>
  <c r="H153" s="1"/>
  <c r="G151"/>
  <c r="G153" s="1"/>
  <c r="F151"/>
  <c r="F153" s="1"/>
  <c r="E151"/>
  <c r="E153" s="1"/>
  <c r="D151"/>
  <c r="D153" s="1"/>
  <c r="C151"/>
  <c r="C153" s="1"/>
  <c r="B151"/>
  <c r="B153" s="1"/>
  <c r="I133"/>
  <c r="H133"/>
  <c r="G133"/>
  <c r="F133"/>
  <c r="E133"/>
  <c r="D133"/>
  <c r="C133"/>
  <c r="O133" s="1"/>
  <c r="B133"/>
  <c r="I132"/>
  <c r="I134" s="1"/>
  <c r="H132"/>
  <c r="H134" s="1"/>
  <c r="G132"/>
  <c r="G134" s="1"/>
  <c r="F132"/>
  <c r="F134" s="1"/>
  <c r="E132"/>
  <c r="E134" s="1"/>
  <c r="D132"/>
  <c r="D134" s="1"/>
  <c r="C132"/>
  <c r="C134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O115" s="1"/>
  <c r="F113"/>
  <c r="F115" s="1"/>
  <c r="E113"/>
  <c r="E115" s="1"/>
  <c r="D113"/>
  <c r="D115" s="1"/>
  <c r="C113"/>
  <c r="C115" s="1"/>
  <c r="B113"/>
  <c r="B115" s="1"/>
  <c r="I95"/>
  <c r="H95"/>
  <c r="G95"/>
  <c r="F95"/>
  <c r="E95"/>
  <c r="D95"/>
  <c r="C95"/>
  <c r="O95" s="1"/>
  <c r="B95"/>
  <c r="I94"/>
  <c r="I96" s="1"/>
  <c r="H94"/>
  <c r="H96" s="1"/>
  <c r="G94"/>
  <c r="G96" s="1"/>
  <c r="F94"/>
  <c r="F96" s="1"/>
  <c r="E94"/>
  <c r="E96" s="1"/>
  <c r="Q96" s="1"/>
  <c r="D94"/>
  <c r="D96" s="1"/>
  <c r="C94"/>
  <c r="C96" s="1"/>
  <c r="B94"/>
  <c r="B96" s="1"/>
  <c r="I76"/>
  <c r="H76"/>
  <c r="G76"/>
  <c r="F76"/>
  <c r="E76"/>
  <c r="Q76" s="1"/>
  <c r="D76"/>
  <c r="C76"/>
  <c r="O76" s="1"/>
  <c r="B76"/>
  <c r="N76"/>
  <c r="I75"/>
  <c r="I77" s="1"/>
  <c r="H75"/>
  <c r="H77" s="1"/>
  <c r="G75"/>
  <c r="G77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P57" s="1"/>
  <c r="C57"/>
  <c r="O57" s="1"/>
  <c r="B57"/>
  <c r="I56"/>
  <c r="I58" s="1"/>
  <c r="H56"/>
  <c r="H58" s="1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D38"/>
  <c r="C38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O323" i="58"/>
  <c r="I304"/>
  <c r="H304"/>
  <c r="G304"/>
  <c r="F304"/>
  <c r="E304"/>
  <c r="D304"/>
  <c r="C304"/>
  <c r="O304" s="1"/>
  <c r="B304"/>
  <c r="I303"/>
  <c r="I305" s="1"/>
  <c r="H303"/>
  <c r="H305" s="1"/>
  <c r="G303"/>
  <c r="G305" s="1"/>
  <c r="F303"/>
  <c r="F305" s="1"/>
  <c r="E303"/>
  <c r="E305" s="1"/>
  <c r="Q305" s="1"/>
  <c r="D303"/>
  <c r="D305" s="1"/>
  <c r="C303"/>
  <c r="C305" s="1"/>
  <c r="O305" s="1"/>
  <c r="B303"/>
  <c r="B305" s="1"/>
  <c r="I285"/>
  <c r="H285"/>
  <c r="G285"/>
  <c r="F285"/>
  <c r="E285"/>
  <c r="D285"/>
  <c r="P285" s="1"/>
  <c r="C285"/>
  <c r="B285"/>
  <c r="N285" s="1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47"/>
  <c r="H247"/>
  <c r="G247"/>
  <c r="F247"/>
  <c r="E247"/>
  <c r="D247"/>
  <c r="P247" s="1"/>
  <c r="C247"/>
  <c r="O247" s="1"/>
  <c r="B247"/>
  <c r="I246"/>
  <c r="I248" s="1"/>
  <c r="H246"/>
  <c r="H248" s="1"/>
  <c r="G246"/>
  <c r="G248" s="1"/>
  <c r="F246"/>
  <c r="F248" s="1"/>
  <c r="E246"/>
  <c r="E248" s="1"/>
  <c r="D246"/>
  <c r="D248" s="1"/>
  <c r="C246"/>
  <c r="C248" s="1"/>
  <c r="B246"/>
  <c r="B248" s="1"/>
  <c r="I228"/>
  <c r="H228"/>
  <c r="G228"/>
  <c r="F228"/>
  <c r="E228"/>
  <c r="D228"/>
  <c r="C228"/>
  <c r="O228" s="1"/>
  <c r="B228"/>
  <c r="N228"/>
  <c r="I227"/>
  <c r="I229" s="1"/>
  <c r="H227"/>
  <c r="H229" s="1"/>
  <c r="G227"/>
  <c r="G229" s="1"/>
  <c r="F227"/>
  <c r="F229"/>
  <c r="E227"/>
  <c r="E229" s="1"/>
  <c r="D227"/>
  <c r="D229" s="1"/>
  <c r="C227"/>
  <c r="C229" s="1"/>
  <c r="B227"/>
  <c r="B229" s="1"/>
  <c r="N229" s="1"/>
  <c r="I209"/>
  <c r="H209"/>
  <c r="G209"/>
  <c r="F209"/>
  <c r="E209"/>
  <c r="Q209" s="1"/>
  <c r="D209"/>
  <c r="P209" s="1"/>
  <c r="C209"/>
  <c r="O209" s="1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N190" s="1"/>
  <c r="E190"/>
  <c r="Q190" s="1"/>
  <c r="D190"/>
  <c r="C190"/>
  <c r="O190" s="1"/>
  <c r="B190"/>
  <c r="I189"/>
  <c r="I191"/>
  <c r="H189"/>
  <c r="H191" s="1"/>
  <c r="P191" s="1"/>
  <c r="G189"/>
  <c r="G191"/>
  <c r="F189"/>
  <c r="F191" s="1"/>
  <c r="E189"/>
  <c r="E191"/>
  <c r="D189"/>
  <c r="D191" s="1"/>
  <c r="C189"/>
  <c r="C191" s="1"/>
  <c r="O191" s="1"/>
  <c r="B189"/>
  <c r="B191" s="1"/>
  <c r="I171"/>
  <c r="H171"/>
  <c r="G171"/>
  <c r="F171"/>
  <c r="E171"/>
  <c r="Q171" s="1"/>
  <c r="D171"/>
  <c r="P171" s="1"/>
  <c r="C171"/>
  <c r="O171" s="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Q152" s="1"/>
  <c r="D152"/>
  <c r="C152"/>
  <c r="O152" s="1"/>
  <c r="B152"/>
  <c r="N152"/>
  <c r="I151"/>
  <c r="I153"/>
  <c r="H151"/>
  <c r="H153"/>
  <c r="G151"/>
  <c r="G153"/>
  <c r="F151"/>
  <c r="F153"/>
  <c r="E151"/>
  <c r="E153" s="1"/>
  <c r="Q153" s="1"/>
  <c r="D151"/>
  <c r="D153" s="1"/>
  <c r="C151"/>
  <c r="C153" s="1"/>
  <c r="O153" s="1"/>
  <c r="B151"/>
  <c r="B153" s="1"/>
  <c r="N153" s="1"/>
  <c r="I133"/>
  <c r="H133"/>
  <c r="G133"/>
  <c r="F133"/>
  <c r="N133" s="1"/>
  <c r="E133"/>
  <c r="Q133" s="1"/>
  <c r="D133"/>
  <c r="P133" s="1"/>
  <c r="C133"/>
  <c r="O133" s="1"/>
  <c r="B133"/>
  <c r="I132"/>
  <c r="I134" s="1"/>
  <c r="H132"/>
  <c r="H134"/>
  <c r="G132"/>
  <c r="G134" s="1"/>
  <c r="F132"/>
  <c r="F134" s="1"/>
  <c r="E132"/>
  <c r="E134" s="1"/>
  <c r="D132"/>
  <c r="D134"/>
  <c r="C132"/>
  <c r="C134" s="1"/>
  <c r="B132"/>
  <c r="B134" s="1"/>
  <c r="I114"/>
  <c r="H114"/>
  <c r="G114"/>
  <c r="F114"/>
  <c r="N114" s="1"/>
  <c r="E114"/>
  <c r="Q114" s="1"/>
  <c r="D114"/>
  <c r="C114"/>
  <c r="O114" s="1"/>
  <c r="B114"/>
  <c r="I113"/>
  <c r="I115"/>
  <c r="H113"/>
  <c r="H115" s="1"/>
  <c r="G113"/>
  <c r="G115" s="1"/>
  <c r="F113"/>
  <c r="F115" s="1"/>
  <c r="E113"/>
  <c r="E115" s="1"/>
  <c r="Q115" s="1"/>
  <c r="D113"/>
  <c r="D115" s="1"/>
  <c r="C113"/>
  <c r="C115" s="1"/>
  <c r="B113"/>
  <c r="B115" s="1"/>
  <c r="I95"/>
  <c r="H95"/>
  <c r="G95"/>
  <c r="F95"/>
  <c r="E95"/>
  <c r="Q95" s="1"/>
  <c r="D95"/>
  <c r="P95" s="1"/>
  <c r="C95"/>
  <c r="O95" s="1"/>
  <c r="B95"/>
  <c r="N95"/>
  <c r="I94"/>
  <c r="I96" s="1"/>
  <c r="Q96" s="1"/>
  <c r="H94"/>
  <c r="H96"/>
  <c r="G94"/>
  <c r="G96" s="1"/>
  <c r="O96" s="1"/>
  <c r="F94"/>
  <c r="F96"/>
  <c r="E94"/>
  <c r="E96" s="1"/>
  <c r="D94"/>
  <c r="D96"/>
  <c r="C94"/>
  <c r="C96" s="1"/>
  <c r="B94"/>
  <c r="B96"/>
  <c r="I76"/>
  <c r="H76"/>
  <c r="G76"/>
  <c r="F76"/>
  <c r="N76" s="1"/>
  <c r="E76"/>
  <c r="Q76" s="1"/>
  <c r="D76"/>
  <c r="C76"/>
  <c r="O76" s="1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Q57" s="1"/>
  <c r="D57"/>
  <c r="P57" s="1"/>
  <c r="C57"/>
  <c r="O57" s="1"/>
  <c r="B57"/>
  <c r="N57"/>
  <c r="I56"/>
  <c r="I58" s="1"/>
  <c r="Q58" s="1"/>
  <c r="H56"/>
  <c r="H58" s="1"/>
  <c r="P58" s="1"/>
  <c r="G56"/>
  <c r="G58" s="1"/>
  <c r="F56"/>
  <c r="F58"/>
  <c r="E56"/>
  <c r="E58" s="1"/>
  <c r="D56"/>
  <c r="D58"/>
  <c r="C56"/>
  <c r="C58" s="1"/>
  <c r="B56"/>
  <c r="B58" s="1"/>
  <c r="I38"/>
  <c r="H38"/>
  <c r="G38"/>
  <c r="F38"/>
  <c r="E38"/>
  <c r="Q38" s="1"/>
  <c r="D38"/>
  <c r="C38"/>
  <c r="O38" s="1"/>
  <c r="B38"/>
  <c r="N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Q324" i="59"/>
  <c r="P324"/>
  <c r="N324"/>
  <c r="O324"/>
  <c r="Q305"/>
  <c r="P305"/>
  <c r="N305"/>
  <c r="O305"/>
  <c r="Q286"/>
  <c r="P286"/>
  <c r="N286"/>
  <c r="O286"/>
  <c r="N248"/>
  <c r="Q248"/>
  <c r="P248"/>
  <c r="O248"/>
  <c r="Q249"/>
  <c r="N249"/>
  <c r="Q229"/>
  <c r="P229"/>
  <c r="O229"/>
  <c r="N229"/>
  <c r="Q210"/>
  <c r="P210"/>
  <c r="O210"/>
  <c r="N210"/>
  <c r="Q190"/>
  <c r="P190"/>
  <c r="O190"/>
  <c r="N190"/>
  <c r="Q171"/>
  <c r="P171"/>
  <c r="O171"/>
  <c r="N171"/>
  <c r="Q152"/>
  <c r="P152"/>
  <c r="O152"/>
  <c r="N152"/>
  <c r="Q133"/>
  <c r="P133"/>
  <c r="O133"/>
  <c r="N133"/>
  <c r="Q114"/>
  <c r="P114"/>
  <c r="O114"/>
  <c r="N114"/>
  <c r="Q76"/>
  <c r="P76"/>
  <c r="O76"/>
  <c r="N76"/>
  <c r="Q57"/>
  <c r="P57"/>
  <c r="O57"/>
  <c r="N57"/>
  <c r="Q38"/>
  <c r="P38"/>
  <c r="O38"/>
  <c r="N38"/>
  <c r="Q323" i="60"/>
  <c r="P323"/>
  <c r="N323"/>
  <c r="O323"/>
  <c r="P304"/>
  <c r="N304"/>
  <c r="O304"/>
  <c r="Q285"/>
  <c r="O285"/>
  <c r="N285"/>
  <c r="Q266"/>
  <c r="N266"/>
  <c r="P266"/>
  <c r="P267"/>
  <c r="O267"/>
  <c r="N267"/>
  <c r="Q247"/>
  <c r="O247"/>
  <c r="P247"/>
  <c r="N247"/>
  <c r="Q228"/>
  <c r="O228"/>
  <c r="P228"/>
  <c r="N228"/>
  <c r="Q209"/>
  <c r="O209"/>
  <c r="P209"/>
  <c r="N209"/>
  <c r="Q190"/>
  <c r="O190"/>
  <c r="P190"/>
  <c r="N190"/>
  <c r="Q171"/>
  <c r="O171"/>
  <c r="P171"/>
  <c r="N171"/>
  <c r="Q152"/>
  <c r="O152"/>
  <c r="P152"/>
  <c r="N152"/>
  <c r="Q133"/>
  <c r="O133"/>
  <c r="P133"/>
  <c r="N133"/>
  <c r="Q114"/>
  <c r="O114"/>
  <c r="P114"/>
  <c r="N114"/>
  <c r="Q95"/>
  <c r="O95"/>
  <c r="P95"/>
  <c r="N95"/>
  <c r="Q76"/>
  <c r="O76"/>
  <c r="P76"/>
  <c r="N76"/>
  <c r="Q57"/>
  <c r="O57"/>
  <c r="P57"/>
  <c r="N57"/>
  <c r="Q38"/>
  <c r="O38"/>
  <c r="P38"/>
  <c r="N38"/>
  <c r="Q323" i="61"/>
  <c r="P323"/>
  <c r="O323"/>
  <c r="N323"/>
  <c r="Q304"/>
  <c r="O304"/>
  <c r="N304"/>
  <c r="Q285"/>
  <c r="P285"/>
  <c r="O285"/>
  <c r="N285"/>
  <c r="P266"/>
  <c r="Q266"/>
  <c r="O266"/>
  <c r="N266"/>
  <c r="Q247"/>
  <c r="P247"/>
  <c r="O247"/>
  <c r="N247"/>
  <c r="Q228"/>
  <c r="O228"/>
  <c r="N228"/>
  <c r="Q209"/>
  <c r="P209"/>
  <c r="O209"/>
  <c r="N209"/>
  <c r="Q190"/>
  <c r="O190"/>
  <c r="N190"/>
  <c r="Q171"/>
  <c r="P171"/>
  <c r="O171"/>
  <c r="N171"/>
  <c r="Q152"/>
  <c r="O152"/>
  <c r="N152"/>
  <c r="Q133"/>
  <c r="P133"/>
  <c r="O133"/>
  <c r="N133"/>
  <c r="Q114"/>
  <c r="O114"/>
  <c r="N114"/>
  <c r="Q95"/>
  <c r="P95"/>
  <c r="O95"/>
  <c r="N95"/>
  <c r="Q76"/>
  <c r="O76"/>
  <c r="N76"/>
  <c r="Q57"/>
  <c r="P57"/>
  <c r="O57"/>
  <c r="N57"/>
  <c r="Q38"/>
  <c r="O38"/>
  <c r="N38"/>
  <c r="Q323" i="62"/>
  <c r="P323"/>
  <c r="N323"/>
  <c r="O323"/>
  <c r="N324"/>
  <c r="Q304"/>
  <c r="P304"/>
  <c r="O304"/>
  <c r="N304"/>
  <c r="Q285"/>
  <c r="P285"/>
  <c r="O285"/>
  <c r="N285"/>
  <c r="P247"/>
  <c r="Q247"/>
  <c r="O247"/>
  <c r="N247"/>
  <c r="P248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Q209"/>
  <c r="O209"/>
  <c r="N209"/>
  <c r="Q190"/>
  <c r="P190"/>
  <c r="O190"/>
  <c r="N190"/>
  <c r="Q171"/>
  <c r="O171"/>
  <c r="N171"/>
  <c r="Q152"/>
  <c r="P152"/>
  <c r="O152"/>
  <c r="N152"/>
  <c r="Q133"/>
  <c r="O133"/>
  <c r="N133"/>
  <c r="Q114"/>
  <c r="P114"/>
  <c r="O114"/>
  <c r="N114"/>
  <c r="Q95"/>
  <c r="O95"/>
  <c r="N95"/>
  <c r="Q57"/>
  <c r="O57"/>
  <c r="N57"/>
  <c r="Q38"/>
  <c r="P38"/>
  <c r="O38"/>
  <c r="N38"/>
  <c r="Q323" i="63"/>
  <c r="P323"/>
  <c r="O323"/>
  <c r="N323"/>
  <c r="Q304"/>
  <c r="O304"/>
  <c r="N304"/>
  <c r="Q285"/>
  <c r="P285"/>
  <c r="O285"/>
  <c r="N285"/>
  <c r="P266"/>
  <c r="Q266"/>
  <c r="O266"/>
  <c r="N266"/>
  <c r="Q247"/>
  <c r="P247"/>
  <c r="O247"/>
  <c r="N247"/>
  <c r="Q228"/>
  <c r="O228"/>
  <c r="N228"/>
  <c r="Q209"/>
  <c r="P209"/>
  <c r="O209"/>
  <c r="N209"/>
  <c r="Q190"/>
  <c r="O190"/>
  <c r="N190"/>
  <c r="Q171"/>
  <c r="P171"/>
  <c r="O171"/>
  <c r="N171"/>
  <c r="Q152"/>
  <c r="O152"/>
  <c r="N152"/>
  <c r="Q133"/>
  <c r="P133"/>
  <c r="O133"/>
  <c r="N133"/>
  <c r="Q114"/>
  <c r="O114"/>
  <c r="N114"/>
  <c r="Q95"/>
  <c r="P95"/>
  <c r="O95"/>
  <c r="N95"/>
  <c r="O76"/>
  <c r="N76"/>
  <c r="Q76"/>
  <c r="Q57"/>
  <c r="P57"/>
  <c r="N57"/>
  <c r="O57"/>
  <c r="Q38"/>
  <c r="P38"/>
  <c r="O38"/>
  <c r="N38"/>
  <c r="I305" i="64"/>
  <c r="H305"/>
  <c r="G305"/>
  <c r="F305"/>
  <c r="N305" s="1"/>
  <c r="E305"/>
  <c r="D305"/>
  <c r="P305" s="1"/>
  <c r="C305"/>
  <c r="B305"/>
  <c r="I304"/>
  <c r="I306" s="1"/>
  <c r="H304"/>
  <c r="H306" s="1"/>
  <c r="G304"/>
  <c r="G306" s="1"/>
  <c r="F304"/>
  <c r="F306" s="1"/>
  <c r="E304"/>
  <c r="E306" s="1"/>
  <c r="D304"/>
  <c r="D306" s="1"/>
  <c r="C304"/>
  <c r="C306" s="1"/>
  <c r="O306" s="1"/>
  <c r="B304"/>
  <c r="B306" s="1"/>
  <c r="I266"/>
  <c r="H266"/>
  <c r="G266"/>
  <c r="F266"/>
  <c r="E266"/>
  <c r="D266"/>
  <c r="P266" s="1"/>
  <c r="C266"/>
  <c r="B266"/>
  <c r="I265"/>
  <c r="I267"/>
  <c r="H265"/>
  <c r="H267" s="1"/>
  <c r="G265"/>
  <c r="G267" s="1"/>
  <c r="F265"/>
  <c r="F267" s="1"/>
  <c r="E265"/>
  <c r="E267" s="1"/>
  <c r="D265"/>
  <c r="D267" s="1"/>
  <c r="C265"/>
  <c r="C267" s="1"/>
  <c r="B265"/>
  <c r="B267" s="1"/>
  <c r="I247"/>
  <c r="H247"/>
  <c r="G247"/>
  <c r="F247"/>
  <c r="E247"/>
  <c r="Q247" s="1"/>
  <c r="D247"/>
  <c r="C247"/>
  <c r="B247"/>
  <c r="I246"/>
  <c r="I248" s="1"/>
  <c r="H246"/>
  <c r="H248" s="1"/>
  <c r="G246"/>
  <c r="G248" s="1"/>
  <c r="F246"/>
  <c r="F248" s="1"/>
  <c r="E246"/>
  <c r="E248" s="1"/>
  <c r="D246"/>
  <c r="D248" s="1"/>
  <c r="P248" s="1"/>
  <c r="C246"/>
  <c r="C248" s="1"/>
  <c r="B246"/>
  <c r="B248" s="1"/>
  <c r="I228"/>
  <c r="H228"/>
  <c r="G228"/>
  <c r="F228"/>
  <c r="E228"/>
  <c r="D228"/>
  <c r="C228"/>
  <c r="B228"/>
  <c r="I227"/>
  <c r="I229" s="1"/>
  <c r="H227"/>
  <c r="H229" s="1"/>
  <c r="G227"/>
  <c r="G229" s="1"/>
  <c r="F227"/>
  <c r="F229" s="1"/>
  <c r="E227"/>
  <c r="E229" s="1"/>
  <c r="Q229" s="1"/>
  <c r="D227"/>
  <c r="D229" s="1"/>
  <c r="C227"/>
  <c r="C229" s="1"/>
  <c r="B227"/>
  <c r="B229" s="1"/>
  <c r="I209"/>
  <c r="H209"/>
  <c r="G209"/>
  <c r="F209"/>
  <c r="E209"/>
  <c r="Q209" s="1"/>
  <c r="D209"/>
  <c r="C209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Q190" s="1"/>
  <c r="D190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Q171"/>
  <c r="P171"/>
  <c r="N171"/>
  <c r="O171"/>
  <c r="Q152"/>
  <c r="P152"/>
  <c r="N152"/>
  <c r="O152"/>
  <c r="Q133"/>
  <c r="P133"/>
  <c r="N133"/>
  <c r="O133"/>
  <c r="Q114"/>
  <c r="P114"/>
  <c r="N114"/>
  <c r="O114"/>
  <c r="Q95"/>
  <c r="P95"/>
  <c r="N95"/>
  <c r="O95"/>
  <c r="Q57"/>
  <c r="P57"/>
  <c r="N57"/>
  <c r="O57"/>
  <c r="Q38"/>
  <c r="P38"/>
  <c r="N38"/>
  <c r="O38"/>
  <c r="Q19"/>
  <c r="P19"/>
  <c r="N19"/>
  <c r="O19"/>
  <c r="Q323" i="65"/>
  <c r="P323"/>
  <c r="N323"/>
  <c r="O323"/>
  <c r="Q304"/>
  <c r="P304"/>
  <c r="N304"/>
  <c r="O304"/>
  <c r="Q285"/>
  <c r="P285"/>
  <c r="N285"/>
  <c r="O285"/>
  <c r="Q266"/>
  <c r="P266"/>
  <c r="N266"/>
  <c r="O266"/>
  <c r="Q247"/>
  <c r="P247"/>
  <c r="N247"/>
  <c r="O247"/>
  <c r="Q228"/>
  <c r="P228"/>
  <c r="N228"/>
  <c r="O228"/>
  <c r="Q209"/>
  <c r="P209"/>
  <c r="N209"/>
  <c r="O209"/>
  <c r="Q190"/>
  <c r="P190"/>
  <c r="N190"/>
  <c r="O190"/>
  <c r="Q171"/>
  <c r="P171"/>
  <c r="N171"/>
  <c r="O171"/>
  <c r="Q152"/>
  <c r="P152"/>
  <c r="N152"/>
  <c r="O152"/>
  <c r="Q133"/>
  <c r="P133"/>
  <c r="N133"/>
  <c r="O133"/>
  <c r="Q114"/>
  <c r="P114"/>
  <c r="N114"/>
  <c r="O114"/>
  <c r="Q95"/>
  <c r="P95"/>
  <c r="N95"/>
  <c r="O95"/>
  <c r="Q76"/>
  <c r="P76"/>
  <c r="N76"/>
  <c r="O76"/>
  <c r="Q57"/>
  <c r="P57"/>
  <c r="N57"/>
  <c r="O57"/>
  <c r="Q19"/>
  <c r="P19"/>
  <c r="N19"/>
  <c r="Q323" i="10"/>
  <c r="P323"/>
  <c r="N323"/>
  <c r="Q304"/>
  <c r="P304"/>
  <c r="N304"/>
  <c r="Q285"/>
  <c r="P285"/>
  <c r="N285"/>
  <c r="O247"/>
  <c r="N247"/>
  <c r="P248"/>
  <c r="P228"/>
  <c r="O228"/>
  <c r="N228"/>
  <c r="P209"/>
  <c r="O209"/>
  <c r="N209"/>
  <c r="P190"/>
  <c r="O190"/>
  <c r="N190"/>
  <c r="P171"/>
  <c r="O171"/>
  <c r="N171"/>
  <c r="P152"/>
  <c r="O152"/>
  <c r="N152"/>
  <c r="P133"/>
  <c r="O133"/>
  <c r="N133"/>
  <c r="P114"/>
  <c r="O114"/>
  <c r="N114"/>
  <c r="P95"/>
  <c r="O95"/>
  <c r="N95"/>
  <c r="Q76"/>
  <c r="O76"/>
  <c r="N76"/>
  <c r="P76"/>
  <c r="N75"/>
  <c r="Q57"/>
  <c r="P57"/>
  <c r="N57"/>
  <c r="O57"/>
  <c r="Q38"/>
  <c r="P38"/>
  <c r="N38"/>
  <c r="O38"/>
  <c r="U33" i="61"/>
  <c r="V247" i="62"/>
  <c r="T247"/>
  <c r="V265"/>
  <c r="V266" s="1"/>
  <c r="V254" i="60"/>
  <c r="T253"/>
  <c r="T254" s="1"/>
  <c r="V261" i="59"/>
  <c r="V262" s="1"/>
  <c r="T261"/>
  <c r="T262" s="1"/>
  <c r="V249"/>
  <c r="T248"/>
  <c r="T249" s="1"/>
  <c r="V265" i="10"/>
  <c r="V266" s="1"/>
  <c r="T265"/>
  <c r="T266" s="1"/>
  <c r="T313" i="64"/>
  <c r="T314" s="1"/>
  <c r="V261" i="58"/>
  <c r="V262" s="1"/>
  <c r="T261"/>
  <c r="T262" s="1"/>
  <c r="T265" i="62"/>
  <c r="T266" s="1"/>
  <c r="E360" i="31"/>
  <c r="D360"/>
  <c r="C360"/>
  <c r="E359"/>
  <c r="D359"/>
  <c r="C359"/>
  <c r="E358"/>
  <c r="D358"/>
  <c r="C358"/>
  <c r="E357"/>
  <c r="D357"/>
  <c r="C357"/>
  <c r="E356"/>
  <c r="D356"/>
  <c r="C356"/>
  <c r="E355"/>
  <c r="D355"/>
  <c r="C355"/>
  <c r="E354"/>
  <c r="D354"/>
  <c r="C354"/>
  <c r="E352"/>
  <c r="D352"/>
  <c r="C352"/>
  <c r="E341"/>
  <c r="D341"/>
  <c r="C341"/>
  <c r="B341"/>
  <c r="E340"/>
  <c r="D340"/>
  <c r="C340"/>
  <c r="B340"/>
  <c r="E339"/>
  <c r="D339"/>
  <c r="C339"/>
  <c r="B339"/>
  <c r="E338"/>
  <c r="D338"/>
  <c r="C338"/>
  <c r="B338"/>
  <c r="E337"/>
  <c r="D337"/>
  <c r="C337"/>
  <c r="B337"/>
  <c r="E336"/>
  <c r="D336"/>
  <c r="C336"/>
  <c r="B336"/>
  <c r="E335"/>
  <c r="D335"/>
  <c r="C335"/>
  <c r="B335"/>
  <c r="E334"/>
  <c r="D334"/>
  <c r="C334"/>
  <c r="B334"/>
  <c r="E333"/>
  <c r="D333"/>
  <c r="C333"/>
  <c r="B333"/>
  <c r="E332"/>
  <c r="D332"/>
  <c r="C332"/>
  <c r="B332"/>
  <c r="E331"/>
  <c r="D331"/>
  <c r="C331"/>
  <c r="B331"/>
  <c r="E330"/>
  <c r="D330"/>
  <c r="C330"/>
  <c r="B330"/>
  <c r="X17" i="59"/>
  <c r="AF17" s="1"/>
  <c r="AA14" i="10"/>
  <c r="AI14" s="1"/>
  <c r="I323" i="57"/>
  <c r="H323"/>
  <c r="G323"/>
  <c r="F323"/>
  <c r="E323"/>
  <c r="Q323" s="1"/>
  <c r="D323"/>
  <c r="C323"/>
  <c r="B323"/>
  <c r="N323" s="1"/>
  <c r="I322"/>
  <c r="I324" s="1"/>
  <c r="H322"/>
  <c r="H324" s="1"/>
  <c r="G322"/>
  <c r="G324" s="1"/>
  <c r="F322"/>
  <c r="F324" s="1"/>
  <c r="E324"/>
  <c r="D324"/>
  <c r="C324"/>
  <c r="B324"/>
  <c r="I304"/>
  <c r="H304"/>
  <c r="G304"/>
  <c r="F304"/>
  <c r="E304"/>
  <c r="D304"/>
  <c r="P304" s="1"/>
  <c r="C304"/>
  <c r="B304"/>
  <c r="I303"/>
  <c r="I305" s="1"/>
  <c r="H303"/>
  <c r="H305" s="1"/>
  <c r="G303"/>
  <c r="G305" s="1"/>
  <c r="F303"/>
  <c r="E303"/>
  <c r="E305" s="1"/>
  <c r="D303"/>
  <c r="D305" s="1"/>
  <c r="C303"/>
  <c r="C305" s="1"/>
  <c r="B303"/>
  <c r="B305" s="1"/>
  <c r="I285"/>
  <c r="H285"/>
  <c r="G285"/>
  <c r="F285"/>
  <c r="E285"/>
  <c r="D285"/>
  <c r="P285" s="1"/>
  <c r="C285"/>
  <c r="B285"/>
  <c r="I284"/>
  <c r="I286" s="1"/>
  <c r="H284"/>
  <c r="H286" s="1"/>
  <c r="G284"/>
  <c r="G286" s="1"/>
  <c r="F284"/>
  <c r="F286" s="1"/>
  <c r="E284"/>
  <c r="E286" s="1"/>
  <c r="D284"/>
  <c r="D286" s="1"/>
  <c r="C284"/>
  <c r="C286" s="1"/>
  <c r="B284"/>
  <c r="B286" s="1"/>
  <c r="I266"/>
  <c r="H266"/>
  <c r="G266"/>
  <c r="F266"/>
  <c r="E266"/>
  <c r="D266"/>
  <c r="C266"/>
  <c r="B266"/>
  <c r="I265"/>
  <c r="H265"/>
  <c r="H267" s="1"/>
  <c r="G265"/>
  <c r="G267" s="1"/>
  <c r="F265"/>
  <c r="F267" s="1"/>
  <c r="D267"/>
  <c r="C267"/>
  <c r="B267"/>
  <c r="I247"/>
  <c r="H247"/>
  <c r="G247"/>
  <c r="F247"/>
  <c r="E247"/>
  <c r="D247"/>
  <c r="C247"/>
  <c r="B247"/>
  <c r="I246"/>
  <c r="I248"/>
  <c r="H246"/>
  <c r="H248" s="1"/>
  <c r="G246"/>
  <c r="G248" s="1"/>
  <c r="F246"/>
  <c r="F248" s="1"/>
  <c r="E246"/>
  <c r="E248" s="1"/>
  <c r="D246"/>
  <c r="D248" s="1"/>
  <c r="C246"/>
  <c r="C248" s="1"/>
  <c r="O248" s="1"/>
  <c r="B246"/>
  <c r="B248" s="1"/>
  <c r="I228"/>
  <c r="H228"/>
  <c r="G228"/>
  <c r="F228"/>
  <c r="E228"/>
  <c r="D228"/>
  <c r="C228"/>
  <c r="B228"/>
  <c r="N228" s="1"/>
  <c r="I227"/>
  <c r="I229" s="1"/>
  <c r="H227"/>
  <c r="H229" s="1"/>
  <c r="G227"/>
  <c r="G229" s="1"/>
  <c r="F227"/>
  <c r="F229" s="1"/>
  <c r="E227"/>
  <c r="E229" s="1"/>
  <c r="D227"/>
  <c r="D229" s="1"/>
  <c r="C227"/>
  <c r="C229" s="1"/>
  <c r="B227"/>
  <c r="B229" s="1"/>
  <c r="I209"/>
  <c r="H209"/>
  <c r="G209"/>
  <c r="F209"/>
  <c r="E209"/>
  <c r="Q209" s="1"/>
  <c r="D209"/>
  <c r="C209"/>
  <c r="O209" s="1"/>
  <c r="B209"/>
  <c r="I208"/>
  <c r="I210" s="1"/>
  <c r="H208"/>
  <c r="H210" s="1"/>
  <c r="G208"/>
  <c r="G210" s="1"/>
  <c r="F208"/>
  <c r="F210" s="1"/>
  <c r="E208"/>
  <c r="E210" s="1"/>
  <c r="D208"/>
  <c r="D210" s="1"/>
  <c r="C208"/>
  <c r="C210" s="1"/>
  <c r="B208"/>
  <c r="B210" s="1"/>
  <c r="N210" s="1"/>
  <c r="I190"/>
  <c r="H190"/>
  <c r="G190"/>
  <c r="F190"/>
  <c r="E190"/>
  <c r="D190"/>
  <c r="P190" s="1"/>
  <c r="C190"/>
  <c r="B190"/>
  <c r="I189"/>
  <c r="I191" s="1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B171"/>
  <c r="I170"/>
  <c r="I172" s="1"/>
  <c r="H170"/>
  <c r="H172" s="1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Q152" s="1"/>
  <c r="D152"/>
  <c r="C152"/>
  <c r="B152"/>
  <c r="N152" s="1"/>
  <c r="I151"/>
  <c r="I153" s="1"/>
  <c r="H151"/>
  <c r="H153" s="1"/>
  <c r="G151"/>
  <c r="G153" s="1"/>
  <c r="F151"/>
  <c r="F153" s="1"/>
  <c r="E151"/>
  <c r="E153" s="1"/>
  <c r="D151"/>
  <c r="D153" s="1"/>
  <c r="P153" s="1"/>
  <c r="C151"/>
  <c r="C153" s="1"/>
  <c r="B151"/>
  <c r="B153" s="1"/>
  <c r="I133"/>
  <c r="H133"/>
  <c r="G133"/>
  <c r="F133"/>
  <c r="E133"/>
  <c r="D133"/>
  <c r="C133"/>
  <c r="B133"/>
  <c r="I132"/>
  <c r="I134" s="1"/>
  <c r="H132"/>
  <c r="H134" s="1"/>
  <c r="G132"/>
  <c r="G134" s="1"/>
  <c r="F132"/>
  <c r="F134" s="1"/>
  <c r="E132"/>
  <c r="E134" s="1"/>
  <c r="D132"/>
  <c r="D134" s="1"/>
  <c r="P134" s="1"/>
  <c r="C132"/>
  <c r="C134" s="1"/>
  <c r="B132"/>
  <c r="B134" s="1"/>
  <c r="I114"/>
  <c r="H114"/>
  <c r="G114"/>
  <c r="F114"/>
  <c r="E114"/>
  <c r="D114"/>
  <c r="C114"/>
  <c r="B114"/>
  <c r="I113"/>
  <c r="I115" s="1"/>
  <c r="H113"/>
  <c r="H115" s="1"/>
  <c r="G113"/>
  <c r="G115" s="1"/>
  <c r="F113"/>
  <c r="F115"/>
  <c r="E113"/>
  <c r="E115" s="1"/>
  <c r="D113"/>
  <c r="D115" s="1"/>
  <c r="C113"/>
  <c r="C115" s="1"/>
  <c r="B113"/>
  <c r="B115" s="1"/>
  <c r="I95"/>
  <c r="H95"/>
  <c r="G95"/>
  <c r="F95"/>
  <c r="E95"/>
  <c r="D95"/>
  <c r="C95"/>
  <c r="B95"/>
  <c r="N95" s="1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N77" s="1"/>
  <c r="I57"/>
  <c r="H57"/>
  <c r="G57"/>
  <c r="F57"/>
  <c r="E57"/>
  <c r="D57"/>
  <c r="P57" s="1"/>
  <c r="C57"/>
  <c r="B57"/>
  <c r="I56"/>
  <c r="I58"/>
  <c r="H56"/>
  <c r="H58" s="1"/>
  <c r="G56"/>
  <c r="G58" s="1"/>
  <c r="F56"/>
  <c r="F58"/>
  <c r="E56"/>
  <c r="E58" s="1"/>
  <c r="D56"/>
  <c r="D58" s="1"/>
  <c r="C56"/>
  <c r="C58" s="1"/>
  <c r="O58" s="1"/>
  <c r="B56"/>
  <c r="B58" s="1"/>
  <c r="I38"/>
  <c r="H38"/>
  <c r="G38"/>
  <c r="F38"/>
  <c r="E38"/>
  <c r="D38"/>
  <c r="C38"/>
  <c r="O38" s="1"/>
  <c r="B38"/>
  <c r="I37"/>
  <c r="I39" s="1"/>
  <c r="H37"/>
  <c r="H39" s="1"/>
  <c r="G37"/>
  <c r="G39" s="1"/>
  <c r="F37"/>
  <c r="F39" s="1"/>
  <c r="E37"/>
  <c r="E39" s="1"/>
  <c r="D37"/>
  <c r="D39" s="1"/>
  <c r="C37"/>
  <c r="C39" s="1"/>
  <c r="B37"/>
  <c r="B39" s="1"/>
  <c r="I19"/>
  <c r="H19"/>
  <c r="G19"/>
  <c r="F19"/>
  <c r="E19"/>
  <c r="D19"/>
  <c r="C19"/>
  <c r="B19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Y13" i="10"/>
  <c r="AG13" s="1"/>
  <c r="Z13"/>
  <c r="AH13" s="1"/>
  <c r="AA13"/>
  <c r="AI13" s="1"/>
  <c r="I323" i="54"/>
  <c r="H323"/>
  <c r="G323"/>
  <c r="F323"/>
  <c r="E323"/>
  <c r="Q323" s="1"/>
  <c r="D323"/>
  <c r="C323"/>
  <c r="B323"/>
  <c r="I322"/>
  <c r="I324" s="1"/>
  <c r="H322"/>
  <c r="G322"/>
  <c r="G324" s="1"/>
  <c r="F322"/>
  <c r="F324" s="1"/>
  <c r="E324"/>
  <c r="D324"/>
  <c r="C324"/>
  <c r="I304"/>
  <c r="H304"/>
  <c r="G304"/>
  <c r="F304"/>
  <c r="E304"/>
  <c r="D304"/>
  <c r="C304"/>
  <c r="O304"/>
  <c r="B304"/>
  <c r="I303"/>
  <c r="I305" s="1"/>
  <c r="H303"/>
  <c r="G303"/>
  <c r="G305" s="1"/>
  <c r="F303"/>
  <c r="E303"/>
  <c r="E305" s="1"/>
  <c r="D303"/>
  <c r="C303"/>
  <c r="C305" s="1"/>
  <c r="B303"/>
  <c r="B305" s="1"/>
  <c r="I285"/>
  <c r="H285"/>
  <c r="G285"/>
  <c r="F285"/>
  <c r="E285"/>
  <c r="D285"/>
  <c r="C285"/>
  <c r="O285" s="1"/>
  <c r="B285"/>
  <c r="I284"/>
  <c r="H284"/>
  <c r="H286" s="1"/>
  <c r="G284"/>
  <c r="F284"/>
  <c r="F286" s="1"/>
  <c r="E284"/>
  <c r="E286" s="1"/>
  <c r="D284"/>
  <c r="D286" s="1"/>
  <c r="C284"/>
  <c r="B284"/>
  <c r="B286" s="1"/>
  <c r="I266"/>
  <c r="H266"/>
  <c r="G266"/>
  <c r="F266"/>
  <c r="E266"/>
  <c r="D266"/>
  <c r="C266"/>
  <c r="O266" s="1"/>
  <c r="B266"/>
  <c r="I265"/>
  <c r="I267" s="1"/>
  <c r="H265"/>
  <c r="H267" s="1"/>
  <c r="G265"/>
  <c r="G267" s="1"/>
  <c r="F265"/>
  <c r="F267" s="1"/>
  <c r="E267"/>
  <c r="D267"/>
  <c r="C267"/>
  <c r="B267"/>
  <c r="I247"/>
  <c r="H247"/>
  <c r="G247"/>
  <c r="F247"/>
  <c r="E247"/>
  <c r="D247"/>
  <c r="C247"/>
  <c r="B247"/>
  <c r="N247" s="1"/>
  <c r="I246"/>
  <c r="I248" s="1"/>
  <c r="H246"/>
  <c r="H248" s="1"/>
  <c r="G246"/>
  <c r="G248" s="1"/>
  <c r="F246"/>
  <c r="E246"/>
  <c r="E248" s="1"/>
  <c r="D246"/>
  <c r="D248" s="1"/>
  <c r="C246"/>
  <c r="C248" s="1"/>
  <c r="B246"/>
  <c r="B248" s="1"/>
  <c r="I228"/>
  <c r="H228"/>
  <c r="G228"/>
  <c r="F228"/>
  <c r="E228"/>
  <c r="D228"/>
  <c r="C228"/>
  <c r="B228"/>
  <c r="I227"/>
  <c r="I229" s="1"/>
  <c r="H227"/>
  <c r="G227"/>
  <c r="G229" s="1"/>
  <c r="F227"/>
  <c r="F229"/>
  <c r="E227"/>
  <c r="E229" s="1"/>
  <c r="D227"/>
  <c r="C227"/>
  <c r="C229" s="1"/>
  <c r="B227"/>
  <c r="B229" s="1"/>
  <c r="N229" s="1"/>
  <c r="I209"/>
  <c r="H209"/>
  <c r="G209"/>
  <c r="F209"/>
  <c r="E209"/>
  <c r="D209"/>
  <c r="C209"/>
  <c r="B209"/>
  <c r="I208"/>
  <c r="H208"/>
  <c r="H210" s="1"/>
  <c r="G208"/>
  <c r="F208"/>
  <c r="F210" s="1"/>
  <c r="E208"/>
  <c r="E210" s="1"/>
  <c r="D208"/>
  <c r="D210" s="1"/>
  <c r="C208"/>
  <c r="C210" s="1"/>
  <c r="B208"/>
  <c r="B210" s="1"/>
  <c r="I190"/>
  <c r="H190"/>
  <c r="G190"/>
  <c r="F190"/>
  <c r="E190"/>
  <c r="D190"/>
  <c r="C190"/>
  <c r="O190" s="1"/>
  <c r="B190"/>
  <c r="I189"/>
  <c r="H189"/>
  <c r="H191" s="1"/>
  <c r="G189"/>
  <c r="G191" s="1"/>
  <c r="F189"/>
  <c r="F191" s="1"/>
  <c r="E189"/>
  <c r="E191" s="1"/>
  <c r="D189"/>
  <c r="D191" s="1"/>
  <c r="C189"/>
  <c r="C191" s="1"/>
  <c r="B189"/>
  <c r="B191" s="1"/>
  <c r="I171"/>
  <c r="H171"/>
  <c r="G171"/>
  <c r="F171"/>
  <c r="E171"/>
  <c r="D171"/>
  <c r="C171"/>
  <c r="O171" s="1"/>
  <c r="B171"/>
  <c r="I170"/>
  <c r="I172" s="1"/>
  <c r="H170"/>
  <c r="G170"/>
  <c r="G172" s="1"/>
  <c r="F170"/>
  <c r="F172" s="1"/>
  <c r="E170"/>
  <c r="E172" s="1"/>
  <c r="D170"/>
  <c r="D172" s="1"/>
  <c r="C170"/>
  <c r="C172" s="1"/>
  <c r="B170"/>
  <c r="B172" s="1"/>
  <c r="I152"/>
  <c r="H152"/>
  <c r="G152"/>
  <c r="F152"/>
  <c r="E152"/>
  <c r="D152"/>
  <c r="P152"/>
  <c r="C152"/>
  <c r="B152"/>
  <c r="I151"/>
  <c r="I153"/>
  <c r="H151"/>
  <c r="H153" s="1"/>
  <c r="G151"/>
  <c r="G153" s="1"/>
  <c r="F151"/>
  <c r="F153"/>
  <c r="E151"/>
  <c r="E153" s="1"/>
  <c r="D151"/>
  <c r="D153" s="1"/>
  <c r="C151"/>
  <c r="C153" s="1"/>
  <c r="B151"/>
  <c r="B153" s="1"/>
  <c r="I133"/>
  <c r="H133"/>
  <c r="G133"/>
  <c r="F133"/>
  <c r="E133"/>
  <c r="D133"/>
  <c r="C133"/>
  <c r="B133"/>
  <c r="I132"/>
  <c r="I134" s="1"/>
  <c r="H132"/>
  <c r="G132"/>
  <c r="G134" s="1"/>
  <c r="F132"/>
  <c r="F134" s="1"/>
  <c r="E132"/>
  <c r="E134" s="1"/>
  <c r="D132"/>
  <c r="C132"/>
  <c r="C134" s="1"/>
  <c r="B132"/>
  <c r="B134" s="1"/>
  <c r="I114"/>
  <c r="H114"/>
  <c r="G114"/>
  <c r="F114"/>
  <c r="E114"/>
  <c r="Q114" s="1"/>
  <c r="D114"/>
  <c r="C114"/>
  <c r="B114"/>
  <c r="I113"/>
  <c r="I115" s="1"/>
  <c r="H113"/>
  <c r="H115" s="1"/>
  <c r="G113"/>
  <c r="F113"/>
  <c r="F115" s="1"/>
  <c r="E113"/>
  <c r="E115" s="1"/>
  <c r="D113"/>
  <c r="D115" s="1"/>
  <c r="C113"/>
  <c r="C115"/>
  <c r="B113"/>
  <c r="I95"/>
  <c r="H95"/>
  <c r="G95"/>
  <c r="F95"/>
  <c r="E95"/>
  <c r="D95"/>
  <c r="P95" s="1"/>
  <c r="C95"/>
  <c r="B95"/>
  <c r="N95" s="1"/>
  <c r="I94"/>
  <c r="I96" s="1"/>
  <c r="H94"/>
  <c r="H96" s="1"/>
  <c r="G94"/>
  <c r="G96" s="1"/>
  <c r="F94"/>
  <c r="F96" s="1"/>
  <c r="E94"/>
  <c r="E96" s="1"/>
  <c r="D94"/>
  <c r="D96" s="1"/>
  <c r="C94"/>
  <c r="C96" s="1"/>
  <c r="B94"/>
  <c r="B96" s="1"/>
  <c r="I76"/>
  <c r="H76"/>
  <c r="G76"/>
  <c r="F76"/>
  <c r="E76"/>
  <c r="D76"/>
  <c r="C76"/>
  <c r="B76"/>
  <c r="I75"/>
  <c r="I77" s="1"/>
  <c r="H75"/>
  <c r="H77" s="1"/>
  <c r="G75"/>
  <c r="G77" s="1"/>
  <c r="F75"/>
  <c r="F77" s="1"/>
  <c r="E75"/>
  <c r="E77" s="1"/>
  <c r="D75"/>
  <c r="D77" s="1"/>
  <c r="C75"/>
  <c r="C77" s="1"/>
  <c r="B75"/>
  <c r="B77" s="1"/>
  <c r="I57"/>
  <c r="H57"/>
  <c r="G57"/>
  <c r="F57"/>
  <c r="E57"/>
  <c r="D57"/>
  <c r="C57"/>
  <c r="O57" s="1"/>
  <c r="B57"/>
  <c r="I56"/>
  <c r="I58" s="1"/>
  <c r="H56"/>
  <c r="G56"/>
  <c r="G58" s="1"/>
  <c r="F56"/>
  <c r="F58" s="1"/>
  <c r="E56"/>
  <c r="E58" s="1"/>
  <c r="D56"/>
  <c r="D58" s="1"/>
  <c r="C56"/>
  <c r="C58" s="1"/>
  <c r="B56"/>
  <c r="B58" s="1"/>
  <c r="I38"/>
  <c r="H38"/>
  <c r="G38"/>
  <c r="F38"/>
  <c r="E38"/>
  <c r="D38"/>
  <c r="P38" s="1"/>
  <c r="C38"/>
  <c r="B38"/>
  <c r="I37"/>
  <c r="I39"/>
  <c r="H37"/>
  <c r="H39" s="1"/>
  <c r="G37"/>
  <c r="G39" s="1"/>
  <c r="F37"/>
  <c r="E37"/>
  <c r="E39" s="1"/>
  <c r="D37"/>
  <c r="D39" s="1"/>
  <c r="P39" s="1"/>
  <c r="C37"/>
  <c r="C39" s="1"/>
  <c r="B37"/>
  <c r="B39" s="1"/>
  <c r="I19"/>
  <c r="H19"/>
  <c r="G19"/>
  <c r="F19"/>
  <c r="E19"/>
  <c r="D19"/>
  <c r="P19" s="1"/>
  <c r="C19"/>
  <c r="B19"/>
  <c r="I18"/>
  <c r="I20" s="1"/>
  <c r="H18"/>
  <c r="H20" s="1"/>
  <c r="G18"/>
  <c r="G20" s="1"/>
  <c r="F18"/>
  <c r="F20" s="1"/>
  <c r="E18"/>
  <c r="E20" s="1"/>
  <c r="D18"/>
  <c r="D20" s="1"/>
  <c r="C18"/>
  <c r="C20" s="1"/>
  <c r="B18"/>
  <c r="B20" s="1"/>
  <c r="U10" i="65"/>
  <c r="V10"/>
  <c r="W10"/>
  <c r="T10"/>
  <c r="O50" i="26"/>
  <c r="Q303" i="64"/>
  <c r="P303"/>
  <c r="O303"/>
  <c r="N303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321" i="49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0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48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1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2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3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4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5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6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7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58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2" i="59"/>
  <c r="P322"/>
  <c r="O322"/>
  <c r="N322"/>
  <c r="Q321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03"/>
  <c r="P303"/>
  <c r="O303"/>
  <c r="N303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84"/>
  <c r="P284"/>
  <c r="O284"/>
  <c r="N284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46"/>
  <c r="P246"/>
  <c r="O246"/>
  <c r="N246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27"/>
  <c r="P227"/>
  <c r="O227"/>
  <c r="N227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08"/>
  <c r="P208"/>
  <c r="O208"/>
  <c r="N208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321" i="60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321" i="61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321" i="62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321" i="63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284" i="64"/>
  <c r="P284"/>
  <c r="O284"/>
  <c r="N284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65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64"/>
  <c r="P264"/>
  <c r="O264"/>
  <c r="N264"/>
  <c r="Q263"/>
  <c r="P263"/>
  <c r="O263"/>
  <c r="N263"/>
  <c r="Q262"/>
  <c r="P262"/>
  <c r="O262"/>
  <c r="N262"/>
  <c r="Q261"/>
  <c r="P261"/>
  <c r="O261"/>
  <c r="N261"/>
  <c r="Q260"/>
  <c r="P260"/>
  <c r="O260"/>
  <c r="N260"/>
  <c r="Q259"/>
  <c r="P259"/>
  <c r="O259"/>
  <c r="N259"/>
  <c r="Q258"/>
  <c r="P258"/>
  <c r="O258"/>
  <c r="N258"/>
  <c r="Q257"/>
  <c r="P257"/>
  <c r="O257"/>
  <c r="N257"/>
  <c r="Q256"/>
  <c r="P256"/>
  <c r="O256"/>
  <c r="N256"/>
  <c r="Q255"/>
  <c r="P255"/>
  <c r="O255"/>
  <c r="N255"/>
  <c r="Q254"/>
  <c r="P254"/>
  <c r="O254"/>
  <c r="N254"/>
  <c r="Q253"/>
  <c r="P253"/>
  <c r="O253"/>
  <c r="N253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17"/>
  <c r="P17"/>
  <c r="O17"/>
  <c r="N17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O6"/>
  <c r="N6"/>
  <c r="Q321" i="10"/>
  <c r="P321"/>
  <c r="O321"/>
  <c r="N321"/>
  <c r="Q320"/>
  <c r="P320"/>
  <c r="O320"/>
  <c r="N320"/>
  <c r="Q319"/>
  <c r="P319"/>
  <c r="O319"/>
  <c r="N319"/>
  <c r="Q318"/>
  <c r="P318"/>
  <c r="O318"/>
  <c r="N318"/>
  <c r="Q317"/>
  <c r="P317"/>
  <c r="O317"/>
  <c r="N317"/>
  <c r="Q316"/>
  <c r="P316"/>
  <c r="O316"/>
  <c r="N316"/>
  <c r="Q315"/>
  <c r="P315"/>
  <c r="O315"/>
  <c r="N315"/>
  <c r="Q314"/>
  <c r="P314"/>
  <c r="O314"/>
  <c r="N314"/>
  <c r="Q313"/>
  <c r="P313"/>
  <c r="O313"/>
  <c r="N313"/>
  <c r="Q312"/>
  <c r="P312"/>
  <c r="O312"/>
  <c r="N312"/>
  <c r="Q311"/>
  <c r="P311"/>
  <c r="O311"/>
  <c r="N311"/>
  <c r="Q310"/>
  <c r="P310"/>
  <c r="O310"/>
  <c r="N310"/>
  <c r="Q302"/>
  <c r="P302"/>
  <c r="O302"/>
  <c r="N302"/>
  <c r="Q301"/>
  <c r="P301"/>
  <c r="O301"/>
  <c r="N301"/>
  <c r="Q300"/>
  <c r="P300"/>
  <c r="O300"/>
  <c r="N300"/>
  <c r="Q299"/>
  <c r="P299"/>
  <c r="O299"/>
  <c r="N299"/>
  <c r="Q298"/>
  <c r="P298"/>
  <c r="O298"/>
  <c r="N298"/>
  <c r="Q297"/>
  <c r="P297"/>
  <c r="O297"/>
  <c r="N297"/>
  <c r="Q296"/>
  <c r="P296"/>
  <c r="O296"/>
  <c r="N296"/>
  <c r="Q295"/>
  <c r="P295"/>
  <c r="O295"/>
  <c r="N295"/>
  <c r="Q294"/>
  <c r="P294"/>
  <c r="O294"/>
  <c r="N294"/>
  <c r="Q293"/>
  <c r="P293"/>
  <c r="O293"/>
  <c r="N293"/>
  <c r="Q292"/>
  <c r="P292"/>
  <c r="O292"/>
  <c r="N292"/>
  <c r="Q291"/>
  <c r="P291"/>
  <c r="O291"/>
  <c r="N291"/>
  <c r="Q283"/>
  <c r="P283"/>
  <c r="O283"/>
  <c r="N283"/>
  <c r="Q282"/>
  <c r="P282"/>
  <c r="O282"/>
  <c r="N282"/>
  <c r="Q281"/>
  <c r="P281"/>
  <c r="O281"/>
  <c r="N281"/>
  <c r="Q280"/>
  <c r="P280"/>
  <c r="O280"/>
  <c r="N280"/>
  <c r="Q279"/>
  <c r="P279"/>
  <c r="O279"/>
  <c r="N279"/>
  <c r="Q278"/>
  <c r="P278"/>
  <c r="O278"/>
  <c r="N278"/>
  <c r="Q277"/>
  <c r="P277"/>
  <c r="O277"/>
  <c r="N277"/>
  <c r="Q276"/>
  <c r="P276"/>
  <c r="O276"/>
  <c r="N276"/>
  <c r="Q275"/>
  <c r="P275"/>
  <c r="O275"/>
  <c r="N275"/>
  <c r="Q274"/>
  <c r="P274"/>
  <c r="O274"/>
  <c r="N274"/>
  <c r="Q273"/>
  <c r="P273"/>
  <c r="O273"/>
  <c r="N273"/>
  <c r="Q272"/>
  <c r="P272"/>
  <c r="O272"/>
  <c r="N272"/>
  <c r="Q245"/>
  <c r="P245"/>
  <c r="O245"/>
  <c r="N245"/>
  <c r="Q244"/>
  <c r="P244"/>
  <c r="O244"/>
  <c r="N244"/>
  <c r="Q243"/>
  <c r="P243"/>
  <c r="O243"/>
  <c r="N243"/>
  <c r="Q242"/>
  <c r="P242"/>
  <c r="O242"/>
  <c r="N242"/>
  <c r="Q241"/>
  <c r="P241"/>
  <c r="O241"/>
  <c r="N241"/>
  <c r="Q240"/>
  <c r="P240"/>
  <c r="O240"/>
  <c r="N240"/>
  <c r="Q239"/>
  <c r="P239"/>
  <c r="O239"/>
  <c r="N239"/>
  <c r="Q238"/>
  <c r="P238"/>
  <c r="O238"/>
  <c r="N238"/>
  <c r="Q237"/>
  <c r="P237"/>
  <c r="O237"/>
  <c r="N237"/>
  <c r="Q236"/>
  <c r="P236"/>
  <c r="O236"/>
  <c r="N236"/>
  <c r="Q235"/>
  <c r="P235"/>
  <c r="O235"/>
  <c r="N235"/>
  <c r="Q234"/>
  <c r="P234"/>
  <c r="O234"/>
  <c r="N234"/>
  <c r="Q226"/>
  <c r="P226"/>
  <c r="O226"/>
  <c r="N226"/>
  <c r="Q225"/>
  <c r="P225"/>
  <c r="O225"/>
  <c r="N225"/>
  <c r="Q224"/>
  <c r="P224"/>
  <c r="O224"/>
  <c r="N224"/>
  <c r="Q223"/>
  <c r="P223"/>
  <c r="O223"/>
  <c r="N223"/>
  <c r="Q222"/>
  <c r="P222"/>
  <c r="O222"/>
  <c r="N222"/>
  <c r="Q221"/>
  <c r="P221"/>
  <c r="O221"/>
  <c r="N221"/>
  <c r="Q220"/>
  <c r="P220"/>
  <c r="O220"/>
  <c r="N220"/>
  <c r="Q219"/>
  <c r="P219"/>
  <c r="O219"/>
  <c r="N219"/>
  <c r="Q218"/>
  <c r="P218"/>
  <c r="O218"/>
  <c r="N218"/>
  <c r="Q217"/>
  <c r="P217"/>
  <c r="O217"/>
  <c r="N217"/>
  <c r="Q216"/>
  <c r="P216"/>
  <c r="O216"/>
  <c r="N216"/>
  <c r="Q215"/>
  <c r="P215"/>
  <c r="O215"/>
  <c r="N215"/>
  <c r="Q207"/>
  <c r="P207"/>
  <c r="O207"/>
  <c r="N207"/>
  <c r="Q206"/>
  <c r="P206"/>
  <c r="O206"/>
  <c r="N206"/>
  <c r="Q205"/>
  <c r="P205"/>
  <c r="O205"/>
  <c r="N205"/>
  <c r="Q204"/>
  <c r="P204"/>
  <c r="O204"/>
  <c r="N204"/>
  <c r="Q203"/>
  <c r="P203"/>
  <c r="O203"/>
  <c r="N203"/>
  <c r="Q202"/>
  <c r="P202"/>
  <c r="O202"/>
  <c r="N202"/>
  <c r="Q201"/>
  <c r="P201"/>
  <c r="O201"/>
  <c r="N201"/>
  <c r="Q200"/>
  <c r="P200"/>
  <c r="O200"/>
  <c r="N200"/>
  <c r="Q199"/>
  <c r="P199"/>
  <c r="O199"/>
  <c r="N199"/>
  <c r="Q198"/>
  <c r="P198"/>
  <c r="O198"/>
  <c r="N198"/>
  <c r="Q197"/>
  <c r="P197"/>
  <c r="O197"/>
  <c r="N197"/>
  <c r="Q196"/>
  <c r="P196"/>
  <c r="O196"/>
  <c r="N196"/>
  <c r="Q188"/>
  <c r="P188"/>
  <c r="O188"/>
  <c r="N188"/>
  <c r="Q187"/>
  <c r="P187"/>
  <c r="O187"/>
  <c r="N187"/>
  <c r="Q186"/>
  <c r="P186"/>
  <c r="O186"/>
  <c r="N186"/>
  <c r="Q185"/>
  <c r="P185"/>
  <c r="O185"/>
  <c r="N185"/>
  <c r="Q184"/>
  <c r="P184"/>
  <c r="O184"/>
  <c r="N184"/>
  <c r="Q183"/>
  <c r="P183"/>
  <c r="O183"/>
  <c r="N183"/>
  <c r="Q182"/>
  <c r="P182"/>
  <c r="O182"/>
  <c r="N182"/>
  <c r="Q181"/>
  <c r="P181"/>
  <c r="O181"/>
  <c r="N181"/>
  <c r="Q180"/>
  <c r="P180"/>
  <c r="O180"/>
  <c r="N180"/>
  <c r="Q179"/>
  <c r="P179"/>
  <c r="O179"/>
  <c r="N179"/>
  <c r="Q178"/>
  <c r="P178"/>
  <c r="O178"/>
  <c r="N178"/>
  <c r="Q177"/>
  <c r="P177"/>
  <c r="O177"/>
  <c r="N177"/>
  <c r="Q169"/>
  <c r="P169"/>
  <c r="O169"/>
  <c r="N169"/>
  <c r="Q168"/>
  <c r="P168"/>
  <c r="O168"/>
  <c r="N168"/>
  <c r="Q167"/>
  <c r="P167"/>
  <c r="O167"/>
  <c r="N167"/>
  <c r="Q166"/>
  <c r="P166"/>
  <c r="O166"/>
  <c r="N166"/>
  <c r="Q165"/>
  <c r="P165"/>
  <c r="O165"/>
  <c r="N165"/>
  <c r="Q164"/>
  <c r="P164"/>
  <c r="O164"/>
  <c r="N164"/>
  <c r="Q163"/>
  <c r="P163"/>
  <c r="O163"/>
  <c r="N163"/>
  <c r="Q162"/>
  <c r="P162"/>
  <c r="O162"/>
  <c r="N162"/>
  <c r="Q161"/>
  <c r="P161"/>
  <c r="O161"/>
  <c r="N161"/>
  <c r="Q160"/>
  <c r="P160"/>
  <c r="O160"/>
  <c r="N160"/>
  <c r="Q159"/>
  <c r="P159"/>
  <c r="O159"/>
  <c r="N159"/>
  <c r="Q158"/>
  <c r="P158"/>
  <c r="O158"/>
  <c r="N158"/>
  <c r="Q150"/>
  <c r="P150"/>
  <c r="O150"/>
  <c r="N150"/>
  <c r="Q149"/>
  <c r="P149"/>
  <c r="O149"/>
  <c r="N149"/>
  <c r="Q148"/>
  <c r="P148"/>
  <c r="O148"/>
  <c r="N148"/>
  <c r="Q147"/>
  <c r="P147"/>
  <c r="O147"/>
  <c r="N147"/>
  <c r="Q146"/>
  <c r="P146"/>
  <c r="O146"/>
  <c r="N146"/>
  <c r="Q145"/>
  <c r="P145"/>
  <c r="O145"/>
  <c r="N145"/>
  <c r="Q144"/>
  <c r="P144"/>
  <c r="O144"/>
  <c r="N144"/>
  <c r="Q143"/>
  <c r="P143"/>
  <c r="O143"/>
  <c r="N143"/>
  <c r="Q142"/>
  <c r="P142"/>
  <c r="O142"/>
  <c r="N142"/>
  <c r="Q141"/>
  <c r="P141"/>
  <c r="O141"/>
  <c r="N141"/>
  <c r="Q140"/>
  <c r="P140"/>
  <c r="O140"/>
  <c r="N140"/>
  <c r="Q139"/>
  <c r="P139"/>
  <c r="O139"/>
  <c r="N139"/>
  <c r="Q131"/>
  <c r="P131"/>
  <c r="O131"/>
  <c r="N131"/>
  <c r="Q130"/>
  <c r="P130"/>
  <c r="O130"/>
  <c r="N130"/>
  <c r="Q129"/>
  <c r="P129"/>
  <c r="O129"/>
  <c r="N129"/>
  <c r="Q128"/>
  <c r="P128"/>
  <c r="O128"/>
  <c r="N128"/>
  <c r="Q127"/>
  <c r="P127"/>
  <c r="O127"/>
  <c r="N127"/>
  <c r="Q126"/>
  <c r="P126"/>
  <c r="O126"/>
  <c r="N126"/>
  <c r="Q125"/>
  <c r="P125"/>
  <c r="O125"/>
  <c r="N125"/>
  <c r="Q124"/>
  <c r="P124"/>
  <c r="O124"/>
  <c r="N124"/>
  <c r="Q123"/>
  <c r="P123"/>
  <c r="O123"/>
  <c r="N123"/>
  <c r="Q122"/>
  <c r="P122"/>
  <c r="O122"/>
  <c r="N122"/>
  <c r="Q121"/>
  <c r="P121"/>
  <c r="O121"/>
  <c r="N121"/>
  <c r="Q120"/>
  <c r="P120"/>
  <c r="O120"/>
  <c r="N120"/>
  <c r="Q112"/>
  <c r="P112"/>
  <c r="O112"/>
  <c r="N112"/>
  <c r="Q111"/>
  <c r="P111"/>
  <c r="O111"/>
  <c r="N111"/>
  <c r="Q110"/>
  <c r="P110"/>
  <c r="O110"/>
  <c r="N110"/>
  <c r="Q109"/>
  <c r="P109"/>
  <c r="O109"/>
  <c r="N109"/>
  <c r="Q108"/>
  <c r="P108"/>
  <c r="O108"/>
  <c r="N108"/>
  <c r="Q107"/>
  <c r="P107"/>
  <c r="O107"/>
  <c r="N107"/>
  <c r="Q106"/>
  <c r="P106"/>
  <c r="O106"/>
  <c r="N106"/>
  <c r="Q105"/>
  <c r="P105"/>
  <c r="O105"/>
  <c r="N105"/>
  <c r="Q104"/>
  <c r="P104"/>
  <c r="O104"/>
  <c r="N104"/>
  <c r="Q103"/>
  <c r="P103"/>
  <c r="O103"/>
  <c r="N103"/>
  <c r="Q102"/>
  <c r="P102"/>
  <c r="O102"/>
  <c r="N102"/>
  <c r="Q101"/>
  <c r="P101"/>
  <c r="O101"/>
  <c r="N101"/>
  <c r="Q93"/>
  <c r="P93"/>
  <c r="O93"/>
  <c r="N93"/>
  <c r="Q92"/>
  <c r="P92"/>
  <c r="O92"/>
  <c r="N92"/>
  <c r="Q91"/>
  <c r="P91"/>
  <c r="O91"/>
  <c r="N91"/>
  <c r="Q90"/>
  <c r="P90"/>
  <c r="O90"/>
  <c r="N90"/>
  <c r="Q89"/>
  <c r="P89"/>
  <c r="O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74"/>
  <c r="P74"/>
  <c r="O74"/>
  <c r="N74"/>
  <c r="Q73"/>
  <c r="P73"/>
  <c r="O73"/>
  <c r="N73"/>
  <c r="Q72"/>
  <c r="P72"/>
  <c r="O72"/>
  <c r="N72"/>
  <c r="Q71"/>
  <c r="P71"/>
  <c r="O71"/>
  <c r="N71"/>
  <c r="Q70"/>
  <c r="P70"/>
  <c r="O70"/>
  <c r="N70"/>
  <c r="Q69"/>
  <c r="P69"/>
  <c r="O69"/>
  <c r="N69"/>
  <c r="Q68"/>
  <c r="P68"/>
  <c r="O68"/>
  <c r="N68"/>
  <c r="Q67"/>
  <c r="P67"/>
  <c r="O67"/>
  <c r="N67"/>
  <c r="Q66"/>
  <c r="P66"/>
  <c r="O66"/>
  <c r="N66"/>
  <c r="Q65"/>
  <c r="P65"/>
  <c r="O65"/>
  <c r="N65"/>
  <c r="Q64"/>
  <c r="P64"/>
  <c r="O64"/>
  <c r="N64"/>
  <c r="Q63"/>
  <c r="P63"/>
  <c r="O63"/>
  <c r="N63"/>
  <c r="Q55"/>
  <c r="P55"/>
  <c r="O55"/>
  <c r="N55"/>
  <c r="Q54"/>
  <c r="P54"/>
  <c r="O54"/>
  <c r="N54"/>
  <c r="Q53"/>
  <c r="P53"/>
  <c r="O53"/>
  <c r="N53"/>
  <c r="Q52"/>
  <c r="P52"/>
  <c r="O52"/>
  <c r="N52"/>
  <c r="Q51"/>
  <c r="P51"/>
  <c r="O51"/>
  <c r="N51"/>
  <c r="Q50"/>
  <c r="P50"/>
  <c r="O50"/>
  <c r="N50"/>
  <c r="Q49"/>
  <c r="P49"/>
  <c r="O49"/>
  <c r="N49"/>
  <c r="Q48"/>
  <c r="P48"/>
  <c r="O48"/>
  <c r="N48"/>
  <c r="Q47"/>
  <c r="P47"/>
  <c r="O47"/>
  <c r="N47"/>
  <c r="Q46"/>
  <c r="P46"/>
  <c r="O46"/>
  <c r="N46"/>
  <c r="Q45"/>
  <c r="P45"/>
  <c r="O45"/>
  <c r="N45"/>
  <c r="Q44"/>
  <c r="P44"/>
  <c r="O44"/>
  <c r="N44"/>
  <c r="Q36"/>
  <c r="P36"/>
  <c r="O36"/>
  <c r="N36"/>
  <c r="Q35"/>
  <c r="P35"/>
  <c r="O35"/>
  <c r="N35"/>
  <c r="Q34"/>
  <c r="P34"/>
  <c r="O34"/>
  <c r="N34"/>
  <c r="Q33"/>
  <c r="P33"/>
  <c r="O33"/>
  <c r="N33"/>
  <c r="Q32"/>
  <c r="P32"/>
  <c r="O32"/>
  <c r="N32"/>
  <c r="Q31"/>
  <c r="P31"/>
  <c r="O31"/>
  <c r="N31"/>
  <c r="Q30"/>
  <c r="P30"/>
  <c r="O30"/>
  <c r="N30"/>
  <c r="Q29"/>
  <c r="P29"/>
  <c r="O29"/>
  <c r="N29"/>
  <c r="Q28"/>
  <c r="P28"/>
  <c r="O28"/>
  <c r="N28"/>
  <c r="Q27"/>
  <c r="P27"/>
  <c r="O27"/>
  <c r="N27"/>
  <c r="Q26"/>
  <c r="P26"/>
  <c r="O26"/>
  <c r="N26"/>
  <c r="Q25"/>
  <c r="P25"/>
  <c r="O25"/>
  <c r="N25"/>
  <c r="X11" i="61"/>
  <c r="AF11" s="1"/>
  <c r="C257" i="31"/>
  <c r="D257"/>
  <c r="E257"/>
  <c r="B257"/>
  <c r="C67"/>
  <c r="D67"/>
  <c r="E67"/>
  <c r="B67"/>
  <c r="U10" i="10"/>
  <c r="V10"/>
  <c r="W10"/>
  <c r="T10"/>
  <c r="C41" i="31"/>
  <c r="N41" s="1"/>
  <c r="A288"/>
  <c r="A269"/>
  <c r="A250"/>
  <c r="A231"/>
  <c r="A212"/>
  <c r="A193"/>
  <c r="A174"/>
  <c r="A155"/>
  <c r="A136"/>
  <c r="A117"/>
  <c r="A98"/>
  <c r="O24" i="26"/>
  <c r="O5"/>
  <c r="B26" i="24"/>
  <c r="B6" s="1"/>
  <c r="C26"/>
  <c r="C6"/>
  <c r="D26"/>
  <c r="D6" s="1"/>
  <c r="E26"/>
  <c r="E6" s="1"/>
  <c r="F26"/>
  <c r="F6" s="1"/>
  <c r="G26"/>
  <c r="G6" s="1"/>
  <c r="J26"/>
  <c r="J6" s="1"/>
  <c r="K26"/>
  <c r="K6" s="1"/>
  <c r="K19" s="1"/>
  <c r="L26"/>
  <c r="L6" s="1"/>
  <c r="M26"/>
  <c r="M6" s="1"/>
  <c r="B30"/>
  <c r="B7" s="1"/>
  <c r="C30"/>
  <c r="C7" s="1"/>
  <c r="D30"/>
  <c r="D7" s="1"/>
  <c r="E30"/>
  <c r="E7" s="1"/>
  <c r="F30"/>
  <c r="F7" s="1"/>
  <c r="G30"/>
  <c r="G7" s="1"/>
  <c r="J30"/>
  <c r="J7" s="1"/>
  <c r="K30"/>
  <c r="K7" s="1"/>
  <c r="L30"/>
  <c r="L7"/>
  <c r="M30"/>
  <c r="M7" s="1"/>
  <c r="B34"/>
  <c r="B8" s="1"/>
  <c r="C34"/>
  <c r="C8" s="1"/>
  <c r="D34"/>
  <c r="D8"/>
  <c r="E34"/>
  <c r="E8" s="1"/>
  <c r="F34"/>
  <c r="F8" s="1"/>
  <c r="G34"/>
  <c r="G8" s="1"/>
  <c r="J34"/>
  <c r="J8" s="1"/>
  <c r="K34"/>
  <c r="K8" s="1"/>
  <c r="L34"/>
  <c r="L8" s="1"/>
  <c r="M34"/>
  <c r="M8" s="1"/>
  <c r="B38"/>
  <c r="B9"/>
  <c r="C38"/>
  <c r="C9" s="1"/>
  <c r="D38"/>
  <c r="D9" s="1"/>
  <c r="E38"/>
  <c r="E9" s="1"/>
  <c r="F38"/>
  <c r="F9" s="1"/>
  <c r="G38"/>
  <c r="G9" s="1"/>
  <c r="J38"/>
  <c r="J9" s="1"/>
  <c r="K38"/>
  <c r="K9" s="1"/>
  <c r="L38"/>
  <c r="L9" s="1"/>
  <c r="M38"/>
  <c r="M9" s="1"/>
  <c r="B42"/>
  <c r="B10" s="1"/>
  <c r="C42"/>
  <c r="C10" s="1"/>
  <c r="D42"/>
  <c r="D10"/>
  <c r="E42"/>
  <c r="E10" s="1"/>
  <c r="F42"/>
  <c r="F10" s="1"/>
  <c r="G42"/>
  <c r="G10" s="1"/>
  <c r="J42"/>
  <c r="J10"/>
  <c r="K42"/>
  <c r="K10" s="1"/>
  <c r="L42"/>
  <c r="L10" s="1"/>
  <c r="M42"/>
  <c r="M10" s="1"/>
  <c r="B46"/>
  <c r="B11"/>
  <c r="C46"/>
  <c r="C11" s="1"/>
  <c r="D46"/>
  <c r="D11" s="1"/>
  <c r="E46"/>
  <c r="E11" s="1"/>
  <c r="F46"/>
  <c r="F11" s="1"/>
  <c r="G46"/>
  <c r="G11" s="1"/>
  <c r="J46"/>
  <c r="J11" s="1"/>
  <c r="K46"/>
  <c r="K11" s="1"/>
  <c r="L46"/>
  <c r="L11" s="1"/>
  <c r="M46"/>
  <c r="M11" s="1"/>
  <c r="B50"/>
  <c r="B12" s="1"/>
  <c r="C50"/>
  <c r="C12" s="1"/>
  <c r="D50"/>
  <c r="D12"/>
  <c r="E50"/>
  <c r="E12" s="1"/>
  <c r="F50"/>
  <c r="F12" s="1"/>
  <c r="G50"/>
  <c r="G12" s="1"/>
  <c r="J50"/>
  <c r="J12" s="1"/>
  <c r="K50"/>
  <c r="K12" s="1"/>
  <c r="L50"/>
  <c r="L12" s="1"/>
  <c r="M50"/>
  <c r="M12" s="1"/>
  <c r="B54"/>
  <c r="B13" s="1"/>
  <c r="C54"/>
  <c r="C13" s="1"/>
  <c r="D54"/>
  <c r="D13" s="1"/>
  <c r="E54"/>
  <c r="E13" s="1"/>
  <c r="F54"/>
  <c r="F13" s="1"/>
  <c r="G54"/>
  <c r="G13" s="1"/>
  <c r="J54"/>
  <c r="J13" s="1"/>
  <c r="K54"/>
  <c r="K13" s="1"/>
  <c r="L54"/>
  <c r="L13" s="1"/>
  <c r="M54"/>
  <c r="M13" s="1"/>
  <c r="B58"/>
  <c r="B14"/>
  <c r="C58"/>
  <c r="C14" s="1"/>
  <c r="D58"/>
  <c r="D14" s="1"/>
  <c r="E58"/>
  <c r="E14" s="1"/>
  <c r="F58"/>
  <c r="F14" s="1"/>
  <c r="G58"/>
  <c r="G14" s="1"/>
  <c r="J58"/>
  <c r="J14" s="1"/>
  <c r="K58"/>
  <c r="K14" s="1"/>
  <c r="L58"/>
  <c r="L14" s="1"/>
  <c r="M58"/>
  <c r="M14" s="1"/>
  <c r="B62"/>
  <c r="B15" s="1"/>
  <c r="C62"/>
  <c r="C15" s="1"/>
  <c r="D62"/>
  <c r="D15" s="1"/>
  <c r="E62"/>
  <c r="E15" s="1"/>
  <c r="F62"/>
  <c r="F15" s="1"/>
  <c r="G62"/>
  <c r="G15" s="1"/>
  <c r="J62"/>
  <c r="J15" s="1"/>
  <c r="K62"/>
  <c r="K15" s="1"/>
  <c r="L62"/>
  <c r="L15" s="1"/>
  <c r="M62"/>
  <c r="M15" s="1"/>
  <c r="B66"/>
  <c r="B16" s="1"/>
  <c r="C66"/>
  <c r="C16" s="1"/>
  <c r="D66"/>
  <c r="D16"/>
  <c r="E66"/>
  <c r="E16" s="1"/>
  <c r="F66"/>
  <c r="F16" s="1"/>
  <c r="G66"/>
  <c r="G16" s="1"/>
  <c r="J66"/>
  <c r="J16" s="1"/>
  <c r="K66"/>
  <c r="K16" s="1"/>
  <c r="L66"/>
  <c r="L16" s="1"/>
  <c r="M66"/>
  <c r="M16" s="1"/>
  <c r="B70"/>
  <c r="B17"/>
  <c r="C70"/>
  <c r="C17" s="1"/>
  <c r="D70"/>
  <c r="D17" s="1"/>
  <c r="E70"/>
  <c r="E17" s="1"/>
  <c r="F70"/>
  <c r="F17" s="1"/>
  <c r="G70"/>
  <c r="G17" s="1"/>
  <c r="J70"/>
  <c r="J17" s="1"/>
  <c r="K70"/>
  <c r="K17" s="1"/>
  <c r="L70"/>
  <c r="L17" s="1"/>
  <c r="M70"/>
  <c r="M17" s="1"/>
  <c r="T6" i="48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49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50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51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52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53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54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55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AF7" i="56"/>
  <c r="AG7"/>
  <c r="AH7"/>
  <c r="AI7"/>
  <c r="AF8"/>
  <c r="AG8"/>
  <c r="AH8"/>
  <c r="AI8"/>
  <c r="AF9"/>
  <c r="AG9"/>
  <c r="AH9"/>
  <c r="AI9"/>
  <c r="AF10"/>
  <c r="AG10"/>
  <c r="AH10"/>
  <c r="AI10"/>
  <c r="AF11"/>
  <c r="AG11"/>
  <c r="AH11"/>
  <c r="AI11"/>
  <c r="AF12"/>
  <c r="AG12"/>
  <c r="AH12"/>
  <c r="AI12"/>
  <c r="AF13"/>
  <c r="AG13"/>
  <c r="AH13"/>
  <c r="AI13"/>
  <c r="AF14"/>
  <c r="AG14"/>
  <c r="AH14"/>
  <c r="AI14"/>
  <c r="AF15"/>
  <c r="AG15"/>
  <c r="AH15"/>
  <c r="AI15"/>
  <c r="AF16"/>
  <c r="AG16"/>
  <c r="AH16"/>
  <c r="AI16"/>
  <c r="AF17"/>
  <c r="AG17"/>
  <c r="AH17"/>
  <c r="AI17"/>
  <c r="T6" i="57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T8"/>
  <c r="U8"/>
  <c r="V8"/>
  <c r="W8"/>
  <c r="X8"/>
  <c r="AF8" s="1"/>
  <c r="Y8"/>
  <c r="Z8"/>
  <c r="AH8" s="1"/>
  <c r="AA8"/>
  <c r="AI8" s="1"/>
  <c r="T9"/>
  <c r="U9"/>
  <c r="V9"/>
  <c r="W9"/>
  <c r="X9"/>
  <c r="AF9" s="1"/>
  <c r="Y9"/>
  <c r="AG9" s="1"/>
  <c r="Z9"/>
  <c r="AA9"/>
  <c r="AI9" s="1"/>
  <c r="T10"/>
  <c r="U10"/>
  <c r="V10"/>
  <c r="W10"/>
  <c r="X10"/>
  <c r="AF10" s="1"/>
  <c r="Y10"/>
  <c r="Z10"/>
  <c r="AA10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A12"/>
  <c r="T13"/>
  <c r="U13"/>
  <c r="V13"/>
  <c r="W13"/>
  <c r="X13"/>
  <c r="AF13" s="1"/>
  <c r="Y13"/>
  <c r="Z13"/>
  <c r="AA13"/>
  <c r="AI13" s="1"/>
  <c r="T14"/>
  <c r="U14"/>
  <c r="V14"/>
  <c r="W14"/>
  <c r="X14"/>
  <c r="AF14" s="1"/>
  <c r="Y14"/>
  <c r="Z14"/>
  <c r="AH14" s="1"/>
  <c r="AA14"/>
  <c r="AI14" s="1"/>
  <c r="T15"/>
  <c r="U15"/>
  <c r="V15"/>
  <c r="W15"/>
  <c r="X15"/>
  <c r="AF15" s="1"/>
  <c r="Y15"/>
  <c r="AG15" s="1"/>
  <c r="Z15"/>
  <c r="AA15"/>
  <c r="AI15" s="1"/>
  <c r="T16"/>
  <c r="U16"/>
  <c r="V16"/>
  <c r="W16"/>
  <c r="X16"/>
  <c r="AF16" s="1"/>
  <c r="Y16"/>
  <c r="Z16"/>
  <c r="AA16"/>
  <c r="AI16" s="1"/>
  <c r="T17"/>
  <c r="U17"/>
  <c r="V17"/>
  <c r="W17"/>
  <c r="X17"/>
  <c r="Y17"/>
  <c r="Z17"/>
  <c r="AH17" s="1"/>
  <c r="AA17"/>
  <c r="AI17" s="1"/>
  <c r="T6" i="58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59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Y17"/>
  <c r="AG17" s="1"/>
  <c r="Z17"/>
  <c r="AH17" s="1"/>
  <c r="AA17"/>
  <c r="AI17" s="1"/>
  <c r="T6" i="60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Y9"/>
  <c r="AG9" s="1"/>
  <c r="Z9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61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62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64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T10"/>
  <c r="U10"/>
  <c r="V10"/>
  <c r="W10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65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X13"/>
  <c r="AF13" s="1"/>
  <c r="Y13"/>
  <c r="AG13" s="1"/>
  <c r="Z13"/>
  <c r="AH13" s="1"/>
  <c r="AA13"/>
  <c r="AI13" s="1"/>
  <c r="T14"/>
  <c r="U14"/>
  <c r="V14"/>
  <c r="W14"/>
  <c r="X14"/>
  <c r="AF14" s="1"/>
  <c r="Y14"/>
  <c r="AG14" s="1"/>
  <c r="Z14"/>
  <c r="AH14" s="1"/>
  <c r="AA14"/>
  <c r="AI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T6" i="10"/>
  <c r="U6"/>
  <c r="V6"/>
  <c r="W6"/>
  <c r="X6"/>
  <c r="Y6"/>
  <c r="Z6"/>
  <c r="AA6"/>
  <c r="T7"/>
  <c r="U7"/>
  <c r="V7"/>
  <c r="W7"/>
  <c r="X7"/>
  <c r="AF7" s="1"/>
  <c r="Y7"/>
  <c r="AG7" s="1"/>
  <c r="Z7"/>
  <c r="AH7" s="1"/>
  <c r="AA7"/>
  <c r="AI7" s="1"/>
  <c r="T8"/>
  <c r="U8"/>
  <c r="V8"/>
  <c r="W8"/>
  <c r="X8"/>
  <c r="AF8" s="1"/>
  <c r="Y8"/>
  <c r="AG8" s="1"/>
  <c r="Z8"/>
  <c r="AH8" s="1"/>
  <c r="AA8"/>
  <c r="AI8" s="1"/>
  <c r="T9"/>
  <c r="U9"/>
  <c r="V9"/>
  <c r="W9"/>
  <c r="X9"/>
  <c r="AF9" s="1"/>
  <c r="Y9"/>
  <c r="AG9" s="1"/>
  <c r="Z9"/>
  <c r="AH9" s="1"/>
  <c r="AA9"/>
  <c r="AI9" s="1"/>
  <c r="X10"/>
  <c r="AF10" s="1"/>
  <c r="Y10"/>
  <c r="AG10" s="1"/>
  <c r="Z10"/>
  <c r="AH10" s="1"/>
  <c r="AA10"/>
  <c r="AI10" s="1"/>
  <c r="T11"/>
  <c r="U11"/>
  <c r="V11"/>
  <c r="W11"/>
  <c r="X11"/>
  <c r="AF11" s="1"/>
  <c r="Y11"/>
  <c r="AG11" s="1"/>
  <c r="Z11"/>
  <c r="AH11" s="1"/>
  <c r="AA11"/>
  <c r="AI11" s="1"/>
  <c r="T12"/>
  <c r="U12"/>
  <c r="V12"/>
  <c r="W12"/>
  <c r="X12"/>
  <c r="AF12" s="1"/>
  <c r="Y12"/>
  <c r="AG12" s="1"/>
  <c r="Z12"/>
  <c r="AH12" s="1"/>
  <c r="AA12"/>
  <c r="AI12" s="1"/>
  <c r="T13"/>
  <c r="U13"/>
  <c r="V13"/>
  <c r="W13"/>
  <c r="T14"/>
  <c r="U14"/>
  <c r="V14"/>
  <c r="W14"/>
  <c r="X14"/>
  <c r="AF14" s="1"/>
  <c r="Y14"/>
  <c r="AG14" s="1"/>
  <c r="Z14"/>
  <c r="AH14" s="1"/>
  <c r="T15"/>
  <c r="U15"/>
  <c r="V15"/>
  <c r="W15"/>
  <c r="X15"/>
  <c r="AF15" s="1"/>
  <c r="Y15"/>
  <c r="AG15" s="1"/>
  <c r="Z15"/>
  <c r="AH15" s="1"/>
  <c r="AA15"/>
  <c r="AI15" s="1"/>
  <c r="T16"/>
  <c r="U16"/>
  <c r="V16"/>
  <c r="W16"/>
  <c r="X16"/>
  <c r="AF16" s="1"/>
  <c r="Y16"/>
  <c r="AG16" s="1"/>
  <c r="Z16"/>
  <c r="AH16" s="1"/>
  <c r="AA16"/>
  <c r="AI16" s="1"/>
  <c r="T17"/>
  <c r="U17"/>
  <c r="V17"/>
  <c r="W17"/>
  <c r="X17"/>
  <c r="AF17" s="1"/>
  <c r="Y17"/>
  <c r="AG17" s="1"/>
  <c r="Z17"/>
  <c r="AH17" s="1"/>
  <c r="AA17"/>
  <c r="AI17" s="1"/>
  <c r="B6" i="31"/>
  <c r="C6"/>
  <c r="D6"/>
  <c r="E6"/>
  <c r="F6"/>
  <c r="F18" s="1"/>
  <c r="F20" s="1"/>
  <c r="G6"/>
  <c r="G18" s="1"/>
  <c r="H6"/>
  <c r="H18" s="1"/>
  <c r="I6"/>
  <c r="I18" s="1"/>
  <c r="I20" s="1"/>
  <c r="B7"/>
  <c r="C7"/>
  <c r="D7"/>
  <c r="E7"/>
  <c r="B8"/>
  <c r="C8"/>
  <c r="D8"/>
  <c r="E8"/>
  <c r="B9"/>
  <c r="C9"/>
  <c r="D9"/>
  <c r="E9"/>
  <c r="B10"/>
  <c r="C10"/>
  <c r="D10"/>
  <c r="E10"/>
  <c r="B11"/>
  <c r="C11"/>
  <c r="D11"/>
  <c r="E11"/>
  <c r="B12"/>
  <c r="C12"/>
  <c r="D12"/>
  <c r="E12"/>
  <c r="B13"/>
  <c r="C13"/>
  <c r="D13"/>
  <c r="E13"/>
  <c r="B14"/>
  <c r="C14"/>
  <c r="D14"/>
  <c r="E14"/>
  <c r="B15"/>
  <c r="C15"/>
  <c r="D15"/>
  <c r="E15"/>
  <c r="B16"/>
  <c r="C16"/>
  <c r="D16"/>
  <c r="E16"/>
  <c r="B17"/>
  <c r="C17"/>
  <c r="D17"/>
  <c r="E17"/>
  <c r="B25"/>
  <c r="C25"/>
  <c r="D25"/>
  <c r="E25"/>
  <c r="F25"/>
  <c r="G25"/>
  <c r="H25"/>
  <c r="I25"/>
  <c r="B26"/>
  <c r="C26"/>
  <c r="D26"/>
  <c r="E26"/>
  <c r="B27"/>
  <c r="C27"/>
  <c r="D27"/>
  <c r="E27"/>
  <c r="F27"/>
  <c r="N27" s="1"/>
  <c r="B28"/>
  <c r="C28"/>
  <c r="D28"/>
  <c r="E28"/>
  <c r="F28"/>
  <c r="N28" s="1"/>
  <c r="B29"/>
  <c r="C29"/>
  <c r="D29"/>
  <c r="E29"/>
  <c r="F29"/>
  <c r="N29" s="1"/>
  <c r="G29"/>
  <c r="O29" s="1"/>
  <c r="H29"/>
  <c r="P29" s="1"/>
  <c r="I29"/>
  <c r="Q29" s="1"/>
  <c r="B30"/>
  <c r="C30"/>
  <c r="D30"/>
  <c r="E30"/>
  <c r="F30"/>
  <c r="N30" s="1"/>
  <c r="G30"/>
  <c r="O30" s="1"/>
  <c r="H30"/>
  <c r="P30" s="1"/>
  <c r="I30"/>
  <c r="Q30" s="1"/>
  <c r="B31"/>
  <c r="C31"/>
  <c r="D31"/>
  <c r="E31"/>
  <c r="B32"/>
  <c r="C32"/>
  <c r="D32"/>
  <c r="E32"/>
  <c r="F32"/>
  <c r="N32" s="1"/>
  <c r="B33"/>
  <c r="C33"/>
  <c r="D33"/>
  <c r="E33"/>
  <c r="B34"/>
  <c r="C34"/>
  <c r="D34"/>
  <c r="E34"/>
  <c r="F34"/>
  <c r="N34" s="1"/>
  <c r="G34"/>
  <c r="O34" s="1"/>
  <c r="H34"/>
  <c r="P34" s="1"/>
  <c r="I34"/>
  <c r="Q34" s="1"/>
  <c r="B35"/>
  <c r="C35"/>
  <c r="D35"/>
  <c r="E35"/>
  <c r="F35"/>
  <c r="G35"/>
  <c r="H35"/>
  <c r="I35"/>
  <c r="Q35" s="1"/>
  <c r="B36"/>
  <c r="C36"/>
  <c r="D36"/>
  <c r="E36"/>
  <c r="F36"/>
  <c r="N36" s="1"/>
  <c r="G36"/>
  <c r="O36" s="1"/>
  <c r="H36"/>
  <c r="P36" s="1"/>
  <c r="I36"/>
  <c r="Q36" s="1"/>
  <c r="B44"/>
  <c r="C44"/>
  <c r="D44"/>
  <c r="E44"/>
  <c r="F44"/>
  <c r="G44"/>
  <c r="H44"/>
  <c r="I44"/>
  <c r="B45"/>
  <c r="C45"/>
  <c r="D45"/>
  <c r="E45"/>
  <c r="F45"/>
  <c r="N45" s="1"/>
  <c r="G45"/>
  <c r="O45" s="1"/>
  <c r="H45"/>
  <c r="I45"/>
  <c r="B46"/>
  <c r="C46"/>
  <c r="D46"/>
  <c r="E46"/>
  <c r="F46"/>
  <c r="N46" s="1"/>
  <c r="G46"/>
  <c r="H46"/>
  <c r="I46"/>
  <c r="B47"/>
  <c r="C47"/>
  <c r="D47"/>
  <c r="E47"/>
  <c r="F47"/>
  <c r="N47" s="1"/>
  <c r="G47"/>
  <c r="O47" s="1"/>
  <c r="H47"/>
  <c r="P47" s="1"/>
  <c r="I47"/>
  <c r="Q47" s="1"/>
  <c r="B48"/>
  <c r="C48"/>
  <c r="D48"/>
  <c r="E48"/>
  <c r="F48"/>
  <c r="N48" s="1"/>
  <c r="G48"/>
  <c r="O48" s="1"/>
  <c r="H48"/>
  <c r="P48" s="1"/>
  <c r="I48"/>
  <c r="Q48" s="1"/>
  <c r="B49"/>
  <c r="C49"/>
  <c r="D49"/>
  <c r="E49"/>
  <c r="F49"/>
  <c r="N49" s="1"/>
  <c r="G49"/>
  <c r="O49" s="1"/>
  <c r="H49"/>
  <c r="P49" s="1"/>
  <c r="I49"/>
  <c r="Q49" s="1"/>
  <c r="B50"/>
  <c r="C50"/>
  <c r="D50"/>
  <c r="E50"/>
  <c r="F50"/>
  <c r="N50" s="1"/>
  <c r="G50"/>
  <c r="O50" s="1"/>
  <c r="H50"/>
  <c r="P50" s="1"/>
  <c r="I50"/>
  <c r="Q50" s="1"/>
  <c r="B51"/>
  <c r="C51"/>
  <c r="D51"/>
  <c r="E51"/>
  <c r="F51"/>
  <c r="N51" s="1"/>
  <c r="G51"/>
  <c r="O51" s="1"/>
  <c r="H51"/>
  <c r="P51" s="1"/>
  <c r="I51"/>
  <c r="Q51" s="1"/>
  <c r="B52"/>
  <c r="C52"/>
  <c r="D52"/>
  <c r="E52"/>
  <c r="F52"/>
  <c r="N52" s="1"/>
  <c r="G52"/>
  <c r="O52" s="1"/>
  <c r="H52"/>
  <c r="P52" s="1"/>
  <c r="I52"/>
  <c r="Q52" s="1"/>
  <c r="B53"/>
  <c r="C53"/>
  <c r="D53"/>
  <c r="E53"/>
  <c r="F53"/>
  <c r="N53" s="1"/>
  <c r="G53"/>
  <c r="O53" s="1"/>
  <c r="H53"/>
  <c r="P53" s="1"/>
  <c r="I53"/>
  <c r="Q53" s="1"/>
  <c r="B54"/>
  <c r="C54"/>
  <c r="D54"/>
  <c r="E54"/>
  <c r="F54"/>
  <c r="N54" s="1"/>
  <c r="G54"/>
  <c r="O54" s="1"/>
  <c r="H54"/>
  <c r="P54" s="1"/>
  <c r="I54"/>
  <c r="Q54" s="1"/>
  <c r="B55"/>
  <c r="C55"/>
  <c r="D55"/>
  <c r="E55"/>
  <c r="F55"/>
  <c r="N55" s="1"/>
  <c r="G55"/>
  <c r="O55" s="1"/>
  <c r="H55"/>
  <c r="P55" s="1"/>
  <c r="I55"/>
  <c r="Q55" s="1"/>
  <c r="B63"/>
  <c r="C63"/>
  <c r="D63"/>
  <c r="E63"/>
  <c r="B64"/>
  <c r="C64"/>
  <c r="D64"/>
  <c r="E64"/>
  <c r="B65"/>
  <c r="C65"/>
  <c r="D65"/>
  <c r="E65"/>
  <c r="B66"/>
  <c r="C66"/>
  <c r="D66"/>
  <c r="E66"/>
  <c r="F66"/>
  <c r="G66"/>
  <c r="H66"/>
  <c r="I66"/>
  <c r="F67"/>
  <c r="N67" s="1"/>
  <c r="G67"/>
  <c r="O67" s="1"/>
  <c r="H67"/>
  <c r="P67" s="1"/>
  <c r="I67"/>
  <c r="Q67" s="1"/>
  <c r="B68"/>
  <c r="C68"/>
  <c r="D68"/>
  <c r="E68"/>
  <c r="F68"/>
  <c r="N68" s="1"/>
  <c r="G68"/>
  <c r="O68" s="1"/>
  <c r="H68"/>
  <c r="P68" s="1"/>
  <c r="I68"/>
  <c r="Q68" s="1"/>
  <c r="B69"/>
  <c r="C69"/>
  <c r="D69"/>
  <c r="E69"/>
  <c r="B70"/>
  <c r="C70"/>
  <c r="D70"/>
  <c r="E70"/>
  <c r="B71"/>
  <c r="C71"/>
  <c r="D71"/>
  <c r="E71"/>
  <c r="B72"/>
  <c r="C72"/>
  <c r="D72"/>
  <c r="E72"/>
  <c r="B73"/>
  <c r="C73"/>
  <c r="D73"/>
  <c r="E73"/>
  <c r="B74"/>
  <c r="C74"/>
  <c r="D74"/>
  <c r="E74"/>
  <c r="B82"/>
  <c r="C82"/>
  <c r="D82"/>
  <c r="E82"/>
  <c r="B83"/>
  <c r="C83"/>
  <c r="D83"/>
  <c r="E83"/>
  <c r="B84"/>
  <c r="C84"/>
  <c r="D84"/>
  <c r="E84"/>
  <c r="B85"/>
  <c r="C85"/>
  <c r="D85"/>
  <c r="E85"/>
  <c r="B86"/>
  <c r="C86"/>
  <c r="D86"/>
  <c r="E86"/>
  <c r="B87"/>
  <c r="C87"/>
  <c r="D87"/>
  <c r="E87"/>
  <c r="B88"/>
  <c r="C88"/>
  <c r="D88"/>
  <c r="E88"/>
  <c r="B89"/>
  <c r="C89"/>
  <c r="D89"/>
  <c r="E89"/>
  <c r="B90"/>
  <c r="C90"/>
  <c r="D90"/>
  <c r="E90"/>
  <c r="B91"/>
  <c r="C91"/>
  <c r="D91"/>
  <c r="E91"/>
  <c r="B92"/>
  <c r="C92"/>
  <c r="D92"/>
  <c r="E92"/>
  <c r="B93"/>
  <c r="C93"/>
  <c r="D93"/>
  <c r="E93"/>
  <c r="B101"/>
  <c r="C101"/>
  <c r="D101"/>
  <c r="E101"/>
  <c r="B102"/>
  <c r="C102"/>
  <c r="D102"/>
  <c r="E102"/>
  <c r="B103"/>
  <c r="C103"/>
  <c r="D103"/>
  <c r="E103"/>
  <c r="B104"/>
  <c r="C104"/>
  <c r="D104"/>
  <c r="E104"/>
  <c r="B105"/>
  <c r="C105"/>
  <c r="D105"/>
  <c r="E105"/>
  <c r="B106"/>
  <c r="C106"/>
  <c r="D106"/>
  <c r="E106"/>
  <c r="B107"/>
  <c r="C107"/>
  <c r="D107"/>
  <c r="E107"/>
  <c r="B108"/>
  <c r="C108"/>
  <c r="D108"/>
  <c r="E108"/>
  <c r="B109"/>
  <c r="C109"/>
  <c r="D109"/>
  <c r="E109"/>
  <c r="B110"/>
  <c r="C110"/>
  <c r="D110"/>
  <c r="E110"/>
  <c r="B111"/>
  <c r="C111"/>
  <c r="D111"/>
  <c r="E111"/>
  <c r="B112"/>
  <c r="C112"/>
  <c r="D112"/>
  <c r="E112"/>
  <c r="B120"/>
  <c r="C120"/>
  <c r="D120"/>
  <c r="E120"/>
  <c r="B121"/>
  <c r="C121"/>
  <c r="D121"/>
  <c r="E121"/>
  <c r="B122"/>
  <c r="C122"/>
  <c r="D122"/>
  <c r="E122"/>
  <c r="B123"/>
  <c r="C123"/>
  <c r="D123"/>
  <c r="E123"/>
  <c r="B124"/>
  <c r="C124"/>
  <c r="D124"/>
  <c r="E124"/>
  <c r="B125"/>
  <c r="C125"/>
  <c r="D125"/>
  <c r="E125"/>
  <c r="B126"/>
  <c r="C126"/>
  <c r="D126"/>
  <c r="E126"/>
  <c r="B127"/>
  <c r="C127"/>
  <c r="D127"/>
  <c r="E127"/>
  <c r="B128"/>
  <c r="C128"/>
  <c r="D128"/>
  <c r="E128"/>
  <c r="B129"/>
  <c r="C129"/>
  <c r="D129"/>
  <c r="E129"/>
  <c r="B130"/>
  <c r="C130"/>
  <c r="D130"/>
  <c r="E130"/>
  <c r="B131"/>
  <c r="C131"/>
  <c r="D131"/>
  <c r="E131"/>
  <c r="B139"/>
  <c r="C139"/>
  <c r="D139"/>
  <c r="E139"/>
  <c r="B140"/>
  <c r="C140"/>
  <c r="D140"/>
  <c r="E140"/>
  <c r="B141"/>
  <c r="C141"/>
  <c r="D141"/>
  <c r="E141"/>
  <c r="B142"/>
  <c r="C142"/>
  <c r="D142"/>
  <c r="E142"/>
  <c r="B143"/>
  <c r="C143"/>
  <c r="D143"/>
  <c r="E143"/>
  <c r="B144"/>
  <c r="C144"/>
  <c r="D144"/>
  <c r="E144"/>
  <c r="B145"/>
  <c r="C145"/>
  <c r="D145"/>
  <c r="E145"/>
  <c r="B146"/>
  <c r="C146"/>
  <c r="D146"/>
  <c r="E146"/>
  <c r="B147"/>
  <c r="C147"/>
  <c r="D147"/>
  <c r="E147"/>
  <c r="B148"/>
  <c r="C148"/>
  <c r="D148"/>
  <c r="E148"/>
  <c r="B149"/>
  <c r="C149"/>
  <c r="D149"/>
  <c r="E149"/>
  <c r="B150"/>
  <c r="C150"/>
  <c r="D150"/>
  <c r="E150"/>
  <c r="B158"/>
  <c r="C158"/>
  <c r="D158"/>
  <c r="E158"/>
  <c r="B159"/>
  <c r="C159"/>
  <c r="D159"/>
  <c r="E159"/>
  <c r="B160"/>
  <c r="C160"/>
  <c r="D160"/>
  <c r="E160"/>
  <c r="B161"/>
  <c r="C161"/>
  <c r="D161"/>
  <c r="E161"/>
  <c r="B162"/>
  <c r="C162"/>
  <c r="D162"/>
  <c r="E162"/>
  <c r="B163"/>
  <c r="C163"/>
  <c r="D163"/>
  <c r="E163"/>
  <c r="B164"/>
  <c r="C164"/>
  <c r="D164"/>
  <c r="E164"/>
  <c r="B165"/>
  <c r="C165"/>
  <c r="D165"/>
  <c r="E165"/>
  <c r="B166"/>
  <c r="C166"/>
  <c r="D166"/>
  <c r="E166"/>
  <c r="B167"/>
  <c r="C167"/>
  <c r="D167"/>
  <c r="E167"/>
  <c r="B168"/>
  <c r="C168"/>
  <c r="D168"/>
  <c r="E168"/>
  <c r="B169"/>
  <c r="C169"/>
  <c r="D169"/>
  <c r="E169"/>
  <c r="B177"/>
  <c r="C177"/>
  <c r="D177"/>
  <c r="E177"/>
  <c r="B178"/>
  <c r="C178"/>
  <c r="D178"/>
  <c r="E178"/>
  <c r="B179"/>
  <c r="C179"/>
  <c r="D179"/>
  <c r="E179"/>
  <c r="B180"/>
  <c r="C180"/>
  <c r="D180"/>
  <c r="E180"/>
  <c r="B181"/>
  <c r="C181"/>
  <c r="D181"/>
  <c r="E181"/>
  <c r="B182"/>
  <c r="C182"/>
  <c r="D182"/>
  <c r="E182"/>
  <c r="B183"/>
  <c r="C183"/>
  <c r="D183"/>
  <c r="E183"/>
  <c r="B184"/>
  <c r="C184"/>
  <c r="D184"/>
  <c r="E184"/>
  <c r="B185"/>
  <c r="C185"/>
  <c r="D185"/>
  <c r="E185"/>
  <c r="B186"/>
  <c r="C186"/>
  <c r="D186"/>
  <c r="E186"/>
  <c r="B187"/>
  <c r="C187"/>
  <c r="D187"/>
  <c r="E187"/>
  <c r="B188"/>
  <c r="C188"/>
  <c r="D188"/>
  <c r="E188"/>
  <c r="B196"/>
  <c r="C196"/>
  <c r="D196"/>
  <c r="E196"/>
  <c r="B197"/>
  <c r="C197"/>
  <c r="D197"/>
  <c r="E197"/>
  <c r="B198"/>
  <c r="C198"/>
  <c r="D198"/>
  <c r="E198"/>
  <c r="B199"/>
  <c r="C199"/>
  <c r="D199"/>
  <c r="E199"/>
  <c r="B200"/>
  <c r="C200"/>
  <c r="D200"/>
  <c r="E200"/>
  <c r="B201"/>
  <c r="C201"/>
  <c r="D201"/>
  <c r="E201"/>
  <c r="S201"/>
  <c r="B202"/>
  <c r="C202"/>
  <c r="D202"/>
  <c r="E202"/>
  <c r="B203"/>
  <c r="C203"/>
  <c r="D203"/>
  <c r="E203"/>
  <c r="B204"/>
  <c r="C204"/>
  <c r="D204"/>
  <c r="E204"/>
  <c r="B205"/>
  <c r="C205"/>
  <c r="D205"/>
  <c r="E205"/>
  <c r="B206"/>
  <c r="C206"/>
  <c r="D206"/>
  <c r="E206"/>
  <c r="B207"/>
  <c r="C207"/>
  <c r="D207"/>
  <c r="E207"/>
  <c r="B215"/>
  <c r="C215"/>
  <c r="D215"/>
  <c r="E215"/>
  <c r="B216"/>
  <c r="C216"/>
  <c r="D216"/>
  <c r="E216"/>
  <c r="B217"/>
  <c r="C217"/>
  <c r="D217"/>
  <c r="E217"/>
  <c r="B218"/>
  <c r="C218"/>
  <c r="D218"/>
  <c r="E218"/>
  <c r="B219"/>
  <c r="C219"/>
  <c r="D219"/>
  <c r="E219"/>
  <c r="B220"/>
  <c r="C220"/>
  <c r="D220"/>
  <c r="E220"/>
  <c r="B221"/>
  <c r="C221"/>
  <c r="D221"/>
  <c r="E221"/>
  <c r="B222"/>
  <c r="C222"/>
  <c r="D222"/>
  <c r="E222"/>
  <c r="B223"/>
  <c r="C223"/>
  <c r="D223"/>
  <c r="E223"/>
  <c r="B224"/>
  <c r="C224"/>
  <c r="D224"/>
  <c r="E224"/>
  <c r="B225"/>
  <c r="C225"/>
  <c r="D225"/>
  <c r="E225"/>
  <c r="B226"/>
  <c r="C226"/>
  <c r="D226"/>
  <c r="E226"/>
  <c r="B234"/>
  <c r="C234"/>
  <c r="D234"/>
  <c r="E234"/>
  <c r="B235"/>
  <c r="C235"/>
  <c r="D235"/>
  <c r="E235"/>
  <c r="B236"/>
  <c r="C236"/>
  <c r="D236"/>
  <c r="E236"/>
  <c r="B237"/>
  <c r="C237"/>
  <c r="D237"/>
  <c r="E237"/>
  <c r="B238"/>
  <c r="C238"/>
  <c r="D238"/>
  <c r="E238"/>
  <c r="B239"/>
  <c r="C239"/>
  <c r="D239"/>
  <c r="E239"/>
  <c r="B240"/>
  <c r="C240"/>
  <c r="D240"/>
  <c r="E240"/>
  <c r="B241"/>
  <c r="C241"/>
  <c r="D241"/>
  <c r="E241"/>
  <c r="B242"/>
  <c r="C242"/>
  <c r="D242"/>
  <c r="E242"/>
  <c r="B243"/>
  <c r="C243"/>
  <c r="D243"/>
  <c r="E243"/>
  <c r="B244"/>
  <c r="C244"/>
  <c r="D244"/>
  <c r="E244"/>
  <c r="B245"/>
  <c r="C245"/>
  <c r="D245"/>
  <c r="E245"/>
  <c r="B253"/>
  <c r="C253"/>
  <c r="D253"/>
  <c r="E253"/>
  <c r="B254"/>
  <c r="C254"/>
  <c r="D254"/>
  <c r="E254"/>
  <c r="B255"/>
  <c r="C255"/>
  <c r="D255"/>
  <c r="E255"/>
  <c r="B256"/>
  <c r="C256"/>
  <c r="D256"/>
  <c r="E256"/>
  <c r="B258"/>
  <c r="C258"/>
  <c r="D258"/>
  <c r="E258"/>
  <c r="B259"/>
  <c r="C259"/>
  <c r="D259"/>
  <c r="E259"/>
  <c r="B260"/>
  <c r="C260"/>
  <c r="D260"/>
  <c r="E260"/>
  <c r="B261"/>
  <c r="C261"/>
  <c r="D261"/>
  <c r="E261"/>
  <c r="B262"/>
  <c r="C262"/>
  <c r="D262"/>
  <c r="E262"/>
  <c r="B263"/>
  <c r="C263"/>
  <c r="D263"/>
  <c r="E263"/>
  <c r="B264"/>
  <c r="C264"/>
  <c r="D264"/>
  <c r="E264"/>
  <c r="B272"/>
  <c r="C272"/>
  <c r="D272"/>
  <c r="E272"/>
  <c r="B274"/>
  <c r="C274"/>
  <c r="D274"/>
  <c r="E274"/>
  <c r="B275"/>
  <c r="C275"/>
  <c r="D275"/>
  <c r="E275"/>
  <c r="B276"/>
  <c r="C276"/>
  <c r="D276"/>
  <c r="E276"/>
  <c r="B277"/>
  <c r="C277"/>
  <c r="D277"/>
  <c r="E277"/>
  <c r="B278"/>
  <c r="C278"/>
  <c r="D278"/>
  <c r="E278"/>
  <c r="B279"/>
  <c r="C279"/>
  <c r="D279"/>
  <c r="E279"/>
  <c r="B280"/>
  <c r="C280"/>
  <c r="D280"/>
  <c r="E280"/>
  <c r="B281"/>
  <c r="C281"/>
  <c r="D281"/>
  <c r="E281"/>
  <c r="B282"/>
  <c r="C282"/>
  <c r="D282"/>
  <c r="E282"/>
  <c r="B283"/>
  <c r="C283"/>
  <c r="D283"/>
  <c r="E283"/>
  <c r="B291"/>
  <c r="C291"/>
  <c r="D291"/>
  <c r="E291"/>
  <c r="B292"/>
  <c r="C292"/>
  <c r="D292"/>
  <c r="E292"/>
  <c r="B293"/>
  <c r="C293"/>
  <c r="D293"/>
  <c r="E293"/>
  <c r="B294"/>
  <c r="C294"/>
  <c r="D294"/>
  <c r="E294"/>
  <c r="B295"/>
  <c r="C295"/>
  <c r="D295"/>
  <c r="E295"/>
  <c r="B296"/>
  <c r="C296"/>
  <c r="D296"/>
  <c r="E296"/>
  <c r="B297"/>
  <c r="C297"/>
  <c r="D297"/>
  <c r="E297"/>
  <c r="B298"/>
  <c r="C298"/>
  <c r="D298"/>
  <c r="E298"/>
  <c r="B299"/>
  <c r="C299"/>
  <c r="D299"/>
  <c r="E299"/>
  <c r="B300"/>
  <c r="C300"/>
  <c r="D300"/>
  <c r="E300"/>
  <c r="B301"/>
  <c r="C301"/>
  <c r="D301"/>
  <c r="E301"/>
  <c r="B302"/>
  <c r="C302"/>
  <c r="D302"/>
  <c r="E302"/>
  <c r="B310"/>
  <c r="C310"/>
  <c r="D310"/>
  <c r="E310"/>
  <c r="B311"/>
  <c r="C311"/>
  <c r="D311"/>
  <c r="E311"/>
  <c r="B312"/>
  <c r="C312"/>
  <c r="D312"/>
  <c r="E312"/>
  <c r="B313"/>
  <c r="C313"/>
  <c r="D313"/>
  <c r="E313"/>
  <c r="B314"/>
  <c r="C314"/>
  <c r="D314"/>
  <c r="E314"/>
  <c r="B315"/>
  <c r="C315"/>
  <c r="D315"/>
  <c r="E315"/>
  <c r="B316"/>
  <c r="C316"/>
  <c r="D316"/>
  <c r="E316"/>
  <c r="B317"/>
  <c r="C317"/>
  <c r="D317"/>
  <c r="E317"/>
  <c r="B318"/>
  <c r="C318"/>
  <c r="D318"/>
  <c r="E318"/>
  <c r="B319"/>
  <c r="C319"/>
  <c r="D319"/>
  <c r="E319"/>
  <c r="B320"/>
  <c r="C320"/>
  <c r="D320"/>
  <c r="E320"/>
  <c r="B321"/>
  <c r="C321"/>
  <c r="D321"/>
  <c r="E321"/>
  <c r="I5" i="26"/>
  <c r="M5" s="1"/>
  <c r="AG16" i="57"/>
  <c r="Q324"/>
  <c r="Q322"/>
  <c r="P322"/>
  <c r="N322"/>
  <c r="P303"/>
  <c r="O303"/>
  <c r="Q284"/>
  <c r="P284"/>
  <c r="N284"/>
  <c r="N267"/>
  <c r="I267"/>
  <c r="O265"/>
  <c r="N265"/>
  <c r="Q246"/>
  <c r="P246"/>
  <c r="P229"/>
  <c r="Q227"/>
  <c r="P227"/>
  <c r="O227"/>
  <c r="O208"/>
  <c r="N208"/>
  <c r="P189"/>
  <c r="O189"/>
  <c r="P170"/>
  <c r="O170"/>
  <c r="Q151"/>
  <c r="N151"/>
  <c r="N134"/>
  <c r="Q132"/>
  <c r="N132"/>
  <c r="Q115"/>
  <c r="P113"/>
  <c r="N113"/>
  <c r="P94"/>
  <c r="O94"/>
  <c r="O77"/>
  <c r="P75"/>
  <c r="O75"/>
  <c r="N75"/>
  <c r="Q56"/>
  <c r="O56"/>
  <c r="N56"/>
  <c r="P37"/>
  <c r="Q37"/>
  <c r="N37"/>
  <c r="N20"/>
  <c r="Q18"/>
  <c r="P18"/>
  <c r="N18"/>
  <c r="O39" i="54"/>
  <c r="O95" i="57"/>
  <c r="O133"/>
  <c r="Q304"/>
  <c r="O76"/>
  <c r="O114"/>
  <c r="O152"/>
  <c r="Q57"/>
  <c r="Q95"/>
  <c r="Q133"/>
  <c r="Q171"/>
  <c r="Q189"/>
  <c r="O285"/>
  <c r="O18" i="54"/>
  <c r="N132"/>
  <c r="N208"/>
  <c r="P265"/>
  <c r="Q303"/>
  <c r="O322"/>
  <c r="I191"/>
  <c r="Q191" s="1"/>
  <c r="H229"/>
  <c r="C286"/>
  <c r="H305"/>
  <c r="B324"/>
  <c r="N75"/>
  <c r="O227"/>
  <c r="N265"/>
  <c r="O303"/>
  <c r="P37"/>
  <c r="P113"/>
  <c r="Q151"/>
  <c r="Q38" i="57"/>
  <c r="O19"/>
  <c r="N57"/>
  <c r="P114"/>
  <c r="Q228"/>
  <c r="O266"/>
  <c r="Q247"/>
  <c r="N285"/>
  <c r="N247"/>
  <c r="Q18" i="54"/>
  <c r="Q246"/>
  <c r="Q38"/>
  <c r="B115"/>
  <c r="N115" s="1"/>
  <c r="N114"/>
  <c r="H134"/>
  <c r="Q133"/>
  <c r="G210"/>
  <c r="P228"/>
  <c r="F248"/>
  <c r="N322"/>
  <c r="N19" i="57"/>
  <c r="N171"/>
  <c r="N266"/>
  <c r="AI12"/>
  <c r="H58" i="54"/>
  <c r="P247"/>
  <c r="P323"/>
  <c r="N19"/>
  <c r="P190"/>
  <c r="O229"/>
  <c r="H324"/>
  <c r="P324" s="1"/>
  <c r="P322"/>
  <c r="P38" i="57"/>
  <c r="P152"/>
  <c r="N303"/>
  <c r="F305"/>
  <c r="N304"/>
  <c r="N94" i="54"/>
  <c r="H172"/>
  <c r="P170"/>
  <c r="Q19" i="57"/>
  <c r="Q265"/>
  <c r="E267"/>
  <c r="Q266"/>
  <c r="Q265" i="54"/>
  <c r="N58"/>
  <c r="O153"/>
  <c r="Q172"/>
  <c r="Q56"/>
  <c r="D134"/>
  <c r="P134" s="1"/>
  <c r="P94"/>
  <c r="N170"/>
  <c r="D229"/>
  <c r="D305"/>
  <c r="P305"/>
  <c r="P191"/>
  <c r="P208"/>
  <c r="N113"/>
  <c r="Q132"/>
  <c r="F305"/>
  <c r="N38"/>
  <c r="P76"/>
  <c r="Q95"/>
  <c r="Q284"/>
  <c r="I286"/>
  <c r="Q286" s="1"/>
  <c r="P114"/>
  <c r="O247" i="57"/>
  <c r="O113" i="54"/>
  <c r="G115"/>
  <c r="O228"/>
  <c r="O323" i="57"/>
  <c r="P286"/>
  <c r="Q39"/>
  <c r="Q248"/>
  <c r="O324" i="49"/>
  <c r="Q324"/>
  <c r="N322"/>
  <c r="O322"/>
  <c r="P322"/>
  <c r="Q322"/>
  <c r="O305"/>
  <c r="Q305"/>
  <c r="N303"/>
  <c r="O303"/>
  <c r="P303"/>
  <c r="Q303"/>
  <c r="N284"/>
  <c r="O284"/>
  <c r="P284"/>
  <c r="Q284"/>
  <c r="N265"/>
  <c r="O265"/>
  <c r="P265"/>
  <c r="Q265"/>
  <c r="N246"/>
  <c r="O246"/>
  <c r="P246"/>
  <c r="Q246"/>
  <c r="N227"/>
  <c r="O227"/>
  <c r="P227"/>
  <c r="Q227"/>
  <c r="N208"/>
  <c r="O208"/>
  <c r="P208"/>
  <c r="Q208"/>
  <c r="N189"/>
  <c r="O189"/>
  <c r="P189"/>
  <c r="Q189"/>
  <c r="N170"/>
  <c r="O170"/>
  <c r="P170"/>
  <c r="Q170"/>
  <c r="N151"/>
  <c r="O151"/>
  <c r="P151"/>
  <c r="Q151"/>
  <c r="N132"/>
  <c r="O132"/>
  <c r="P132"/>
  <c r="Q132"/>
  <c r="N113"/>
  <c r="O113"/>
  <c r="P113"/>
  <c r="Q113"/>
  <c r="N94"/>
  <c r="O94"/>
  <c r="P94"/>
  <c r="Q94"/>
  <c r="N75"/>
  <c r="O75"/>
  <c r="P75"/>
  <c r="Q75"/>
  <c r="N56"/>
  <c r="O56"/>
  <c r="P56"/>
  <c r="Q56"/>
  <c r="N37"/>
  <c r="O37"/>
  <c r="P37"/>
  <c r="Q37"/>
  <c r="N18"/>
  <c r="O18"/>
  <c r="P18"/>
  <c r="Q18"/>
  <c r="N322" i="50"/>
  <c r="O322"/>
  <c r="P322"/>
  <c r="Q322"/>
  <c r="N303"/>
  <c r="O303"/>
  <c r="Q303"/>
  <c r="N284"/>
  <c r="P284"/>
  <c r="N265"/>
  <c r="O265"/>
  <c r="P265"/>
  <c r="Q265"/>
  <c r="N246"/>
  <c r="O246"/>
  <c r="P246"/>
  <c r="Q246"/>
  <c r="N227"/>
  <c r="P227"/>
  <c r="O208"/>
  <c r="P208"/>
  <c r="Q208"/>
  <c r="N189"/>
  <c r="O189"/>
  <c r="P189"/>
  <c r="Q189"/>
  <c r="N170"/>
  <c r="O170"/>
  <c r="P170"/>
  <c r="Q170"/>
  <c r="N151"/>
  <c r="O151"/>
  <c r="Q151"/>
  <c r="N132"/>
  <c r="P132"/>
  <c r="N113"/>
  <c r="O113"/>
  <c r="P113"/>
  <c r="Q113"/>
  <c r="O94"/>
  <c r="Q94"/>
  <c r="N75"/>
  <c r="O75"/>
  <c r="P75"/>
  <c r="Q75"/>
  <c r="N56"/>
  <c r="O56"/>
  <c r="P56"/>
  <c r="Q56"/>
  <c r="N37"/>
  <c r="P37"/>
  <c r="O18"/>
  <c r="N322" i="48"/>
  <c r="O322"/>
  <c r="P322"/>
  <c r="Q322"/>
  <c r="N303"/>
  <c r="O303"/>
  <c r="P303"/>
  <c r="Q303"/>
  <c r="N284"/>
  <c r="O284"/>
  <c r="P284"/>
  <c r="Q284"/>
  <c r="N265"/>
  <c r="O265"/>
  <c r="P265"/>
  <c r="Q265"/>
  <c r="N246"/>
  <c r="O246"/>
  <c r="P246"/>
  <c r="Q246"/>
  <c r="N227"/>
  <c r="O227"/>
  <c r="P227"/>
  <c r="Q227"/>
  <c r="N208"/>
  <c r="O208"/>
  <c r="P208"/>
  <c r="Q208"/>
  <c r="N189"/>
  <c r="O189"/>
  <c r="P189"/>
  <c r="Q189"/>
  <c r="N170"/>
  <c r="O170"/>
  <c r="P170"/>
  <c r="Q170"/>
  <c r="N153"/>
  <c r="O153"/>
  <c r="P153"/>
  <c r="Q153"/>
  <c r="N151"/>
  <c r="O151"/>
  <c r="P151"/>
  <c r="Q151"/>
  <c r="N132"/>
  <c r="O132"/>
  <c r="P132"/>
  <c r="Q132"/>
  <c r="N113"/>
  <c r="O113"/>
  <c r="P113"/>
  <c r="Q113"/>
  <c r="N96"/>
  <c r="O96"/>
  <c r="P96"/>
  <c r="Q96"/>
  <c r="N94"/>
  <c r="O94"/>
  <c r="P94"/>
  <c r="Q94"/>
  <c r="N77"/>
  <c r="O77"/>
  <c r="P77"/>
  <c r="Q77"/>
  <c r="N75"/>
  <c r="O75"/>
  <c r="P75"/>
  <c r="Q75"/>
  <c r="N56"/>
  <c r="O56"/>
  <c r="P56"/>
  <c r="Q56"/>
  <c r="N37"/>
  <c r="O37"/>
  <c r="P37"/>
  <c r="Q37"/>
  <c r="N20"/>
  <c r="O20"/>
  <c r="P20"/>
  <c r="Q20"/>
  <c r="N18"/>
  <c r="O18"/>
  <c r="P18"/>
  <c r="Q18"/>
  <c r="N324" i="51"/>
  <c r="O324"/>
  <c r="P324"/>
  <c r="Q324"/>
  <c r="N322"/>
  <c r="O322"/>
  <c r="P322"/>
  <c r="Q322"/>
  <c r="N303"/>
  <c r="O303"/>
  <c r="P303"/>
  <c r="Q303"/>
  <c r="O284"/>
  <c r="P284"/>
  <c r="N267"/>
  <c r="P267"/>
  <c r="Q267"/>
  <c r="N265"/>
  <c r="P265"/>
  <c r="Q265"/>
  <c r="N248"/>
  <c r="P248"/>
  <c r="Q248"/>
  <c r="N246"/>
  <c r="P246"/>
  <c r="Q246"/>
  <c r="N229"/>
  <c r="P229"/>
  <c r="Q229"/>
  <c r="N227"/>
  <c r="P227"/>
  <c r="Q227"/>
  <c r="N210"/>
  <c r="P210"/>
  <c r="Q210"/>
  <c r="N208"/>
  <c r="P208"/>
  <c r="Q208"/>
  <c r="N191"/>
  <c r="P191"/>
  <c r="Q191"/>
  <c r="N189"/>
  <c r="P189"/>
  <c r="Q189"/>
  <c r="N172"/>
  <c r="P172"/>
  <c r="Q172"/>
  <c r="N170"/>
  <c r="P170"/>
  <c r="Q170"/>
  <c r="N153"/>
  <c r="P153"/>
  <c r="Q153"/>
  <c r="N151"/>
  <c r="P151"/>
  <c r="Q151"/>
  <c r="N134"/>
  <c r="P134"/>
  <c r="Q134"/>
  <c r="N132"/>
  <c r="P132"/>
  <c r="Q132"/>
  <c r="N115"/>
  <c r="P115"/>
  <c r="Q115"/>
  <c r="N113"/>
  <c r="P113"/>
  <c r="Q113"/>
  <c r="N96"/>
  <c r="O96"/>
  <c r="P96"/>
  <c r="N94"/>
  <c r="O94"/>
  <c r="P94"/>
  <c r="Q77"/>
  <c r="N75"/>
  <c r="P75"/>
  <c r="Q75"/>
  <c r="Q58"/>
  <c r="N56"/>
  <c r="O56"/>
  <c r="P56"/>
  <c r="Q56"/>
  <c r="Q39"/>
  <c r="N37"/>
  <c r="Q37"/>
  <c r="Q20"/>
  <c r="N18"/>
  <c r="O18"/>
  <c r="P18"/>
  <c r="Q18"/>
  <c r="Q324" i="52"/>
  <c r="N322"/>
  <c r="P322"/>
  <c r="Q322"/>
  <c r="O305"/>
  <c r="O303"/>
  <c r="P303"/>
  <c r="O286"/>
  <c r="Q286"/>
  <c r="N284"/>
  <c r="O284"/>
  <c r="Q284"/>
  <c r="O267"/>
  <c r="Q267"/>
  <c r="O265"/>
  <c r="P265"/>
  <c r="Q265"/>
  <c r="O248"/>
  <c r="Q248"/>
  <c r="N246"/>
  <c r="O246"/>
  <c r="Q246"/>
  <c r="O229"/>
  <c r="Q229"/>
  <c r="O227"/>
  <c r="P227"/>
  <c r="Q227"/>
  <c r="O210"/>
  <c r="Q210"/>
  <c r="N208"/>
  <c r="O208"/>
  <c r="Q208"/>
  <c r="O191"/>
  <c r="Q191"/>
  <c r="N189"/>
  <c r="O189"/>
  <c r="P189"/>
  <c r="Q189"/>
  <c r="O172"/>
  <c r="Q172"/>
  <c r="N170"/>
  <c r="O170"/>
  <c r="Q170"/>
  <c r="O153"/>
  <c r="Q153"/>
  <c r="N151"/>
  <c r="O151"/>
  <c r="P151"/>
  <c r="Q151"/>
  <c r="O134"/>
  <c r="Q134"/>
  <c r="N132"/>
  <c r="O132"/>
  <c r="Q132"/>
  <c r="O115"/>
  <c r="O113"/>
  <c r="P113"/>
  <c r="O96"/>
  <c r="Q96"/>
  <c r="N94"/>
  <c r="O94"/>
  <c r="Q94"/>
  <c r="O77"/>
  <c r="O75"/>
  <c r="P75"/>
  <c r="O58"/>
  <c r="Q58"/>
  <c r="N56"/>
  <c r="O56"/>
  <c r="P56"/>
  <c r="Q56"/>
  <c r="O39"/>
  <c r="O37"/>
  <c r="P37"/>
  <c r="Q20"/>
  <c r="N18"/>
  <c r="Q18"/>
  <c r="O324" i="53"/>
  <c r="N322"/>
  <c r="O322"/>
  <c r="P322"/>
  <c r="O305"/>
  <c r="Q305"/>
  <c r="N303"/>
  <c r="O303"/>
  <c r="Q303"/>
  <c r="P284"/>
  <c r="O267"/>
  <c r="Q267"/>
  <c r="O265"/>
  <c r="Q265"/>
  <c r="Q248"/>
  <c r="N246"/>
  <c r="P246"/>
  <c r="Q246"/>
  <c r="O229"/>
  <c r="N227"/>
  <c r="O227"/>
  <c r="P227"/>
  <c r="N210"/>
  <c r="P210"/>
  <c r="N208"/>
  <c r="P208"/>
  <c r="Q208"/>
  <c r="N191"/>
  <c r="N189"/>
  <c r="O189"/>
  <c r="P189"/>
  <c r="Q189"/>
  <c r="P172"/>
  <c r="N170"/>
  <c r="O170"/>
  <c r="P170"/>
  <c r="N153"/>
  <c r="P153"/>
  <c r="N151"/>
  <c r="O151"/>
  <c r="P151"/>
  <c r="Q151"/>
  <c r="N134"/>
  <c r="P134"/>
  <c r="N132"/>
  <c r="P132"/>
  <c r="Q132"/>
  <c r="N115"/>
  <c r="P115"/>
  <c r="N113"/>
  <c r="O113"/>
  <c r="P113"/>
  <c r="Q113"/>
  <c r="N96"/>
  <c r="P96"/>
  <c r="N94"/>
  <c r="Q94"/>
  <c r="N58"/>
  <c r="O58"/>
  <c r="P58"/>
  <c r="Q58"/>
  <c r="N56"/>
  <c r="O56"/>
  <c r="P56"/>
  <c r="Q56"/>
  <c r="N39"/>
  <c r="O39"/>
  <c r="P39"/>
  <c r="Q39"/>
  <c r="N37"/>
  <c r="O37"/>
  <c r="P37"/>
  <c r="Q37"/>
  <c r="N18"/>
  <c r="O18"/>
  <c r="P18"/>
  <c r="Q18"/>
  <c r="N324" i="55"/>
  <c r="O322"/>
  <c r="N305"/>
  <c r="O305"/>
  <c r="P305"/>
  <c r="Q305"/>
  <c r="N303"/>
  <c r="O303"/>
  <c r="P303"/>
  <c r="Q303"/>
  <c r="N286"/>
  <c r="O286"/>
  <c r="P286"/>
  <c r="Q286"/>
  <c r="N284"/>
  <c r="O284"/>
  <c r="P284"/>
  <c r="Q284"/>
  <c r="N248"/>
  <c r="N246"/>
  <c r="O246"/>
  <c r="P229"/>
  <c r="N227"/>
  <c r="P227"/>
  <c r="N210"/>
  <c r="Q210"/>
  <c r="N208"/>
  <c r="Q208"/>
  <c r="N189"/>
  <c r="O189"/>
  <c r="P172"/>
  <c r="O170"/>
  <c r="P170"/>
  <c r="N153"/>
  <c r="P153"/>
  <c r="N151"/>
  <c r="O151"/>
  <c r="N132"/>
  <c r="O132"/>
  <c r="P132"/>
  <c r="O115"/>
  <c r="O113"/>
  <c r="P113"/>
  <c r="N94"/>
  <c r="O94"/>
  <c r="P39"/>
  <c r="O37"/>
  <c r="P37"/>
  <c r="P20"/>
  <c r="N18"/>
  <c r="O18"/>
  <c r="P18"/>
  <c r="O324" i="56"/>
  <c r="Q324"/>
  <c r="N322"/>
  <c r="O322"/>
  <c r="P322"/>
  <c r="Q322"/>
  <c r="O305"/>
  <c r="O303"/>
  <c r="P303"/>
  <c r="N286"/>
  <c r="P286"/>
  <c r="N284"/>
  <c r="O284"/>
  <c r="P284"/>
  <c r="O267"/>
  <c r="O265"/>
  <c r="P265"/>
  <c r="N248"/>
  <c r="P248"/>
  <c r="N246"/>
  <c r="O246"/>
  <c r="P246"/>
  <c r="Q246"/>
  <c r="N229"/>
  <c r="P229"/>
  <c r="N227"/>
  <c r="O227"/>
  <c r="P227"/>
  <c r="P210"/>
  <c r="O208"/>
  <c r="P208"/>
  <c r="Q208"/>
  <c r="N191"/>
  <c r="O191"/>
  <c r="Q191"/>
  <c r="N189"/>
  <c r="O189"/>
  <c r="P189"/>
  <c r="Q189"/>
  <c r="O172"/>
  <c r="N170"/>
  <c r="O170"/>
  <c r="P170"/>
  <c r="N151"/>
  <c r="O151"/>
  <c r="P151"/>
  <c r="O132"/>
  <c r="P132"/>
  <c r="Q132"/>
  <c r="N115"/>
  <c r="P115"/>
  <c r="N113"/>
  <c r="O113"/>
  <c r="P113"/>
  <c r="P96"/>
  <c r="O94"/>
  <c r="P94"/>
  <c r="Q94"/>
  <c r="N75"/>
  <c r="O75"/>
  <c r="P75"/>
  <c r="Q75"/>
  <c r="N56"/>
  <c r="O56"/>
  <c r="P56"/>
  <c r="O39"/>
  <c r="O37"/>
  <c r="P37"/>
  <c r="N18"/>
  <c r="O18"/>
  <c r="P18"/>
  <c r="Q18"/>
  <c r="N322" i="58"/>
  <c r="O322"/>
  <c r="P322"/>
  <c r="Q322"/>
  <c r="N305"/>
  <c r="P305"/>
  <c r="N303"/>
  <c r="O303"/>
  <c r="P303"/>
  <c r="Q303"/>
  <c r="N284"/>
  <c r="O284"/>
  <c r="P284"/>
  <c r="Q284"/>
  <c r="N246"/>
  <c r="O246"/>
  <c r="P246"/>
  <c r="Q246"/>
  <c r="N227"/>
  <c r="O227"/>
  <c r="P227"/>
  <c r="Q227"/>
  <c r="N208"/>
  <c r="O208"/>
  <c r="P208"/>
  <c r="Q208"/>
  <c r="Q191"/>
  <c r="N189"/>
  <c r="O189"/>
  <c r="P189"/>
  <c r="Q189"/>
  <c r="N170"/>
  <c r="O170"/>
  <c r="P170"/>
  <c r="Q170"/>
  <c r="N151"/>
  <c r="O151"/>
  <c r="P151"/>
  <c r="Q151"/>
  <c r="P134"/>
  <c r="N132"/>
  <c r="O132"/>
  <c r="P132"/>
  <c r="Q132"/>
  <c r="N113"/>
  <c r="O113"/>
  <c r="P113"/>
  <c r="Q113"/>
  <c r="N96"/>
  <c r="P96"/>
  <c r="N94"/>
  <c r="O94"/>
  <c r="P94"/>
  <c r="Q94"/>
  <c r="N75"/>
  <c r="O75"/>
  <c r="P75"/>
  <c r="Q75"/>
  <c r="N56"/>
  <c r="O56"/>
  <c r="P56"/>
  <c r="Q56"/>
  <c r="N37"/>
  <c r="O37"/>
  <c r="P37"/>
  <c r="Q37"/>
  <c r="N325" i="59"/>
  <c r="O325"/>
  <c r="P325"/>
  <c r="Q325"/>
  <c r="N323"/>
  <c r="O323"/>
  <c r="P323"/>
  <c r="Q323"/>
  <c r="N306"/>
  <c r="O306"/>
  <c r="P306"/>
  <c r="Q306"/>
  <c r="N304"/>
  <c r="O304"/>
  <c r="P304"/>
  <c r="Q304"/>
  <c r="N287"/>
  <c r="O287"/>
  <c r="P287"/>
  <c r="Q287"/>
  <c r="N285"/>
  <c r="O285"/>
  <c r="P285"/>
  <c r="Q285"/>
  <c r="N247"/>
  <c r="O247"/>
  <c r="P247"/>
  <c r="Q247"/>
  <c r="N230"/>
  <c r="O230"/>
  <c r="P230"/>
  <c r="Q230"/>
  <c r="N228"/>
  <c r="O228"/>
  <c r="P228"/>
  <c r="Q228"/>
  <c r="N211"/>
  <c r="O211"/>
  <c r="P211"/>
  <c r="Q211"/>
  <c r="N209"/>
  <c r="O209"/>
  <c r="P209"/>
  <c r="Q209"/>
  <c r="N191"/>
  <c r="O191"/>
  <c r="P191"/>
  <c r="Q191"/>
  <c r="N189"/>
  <c r="O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77"/>
  <c r="O77"/>
  <c r="P77"/>
  <c r="Q77"/>
  <c r="N75"/>
  <c r="O75"/>
  <c r="P75"/>
  <c r="Q75"/>
  <c r="N58"/>
  <c r="O58"/>
  <c r="P58"/>
  <c r="Q58"/>
  <c r="N56"/>
  <c r="O56"/>
  <c r="P56"/>
  <c r="Q56"/>
  <c r="N39"/>
  <c r="O39"/>
  <c r="P39"/>
  <c r="Q39"/>
  <c r="N37"/>
  <c r="O37"/>
  <c r="P37"/>
  <c r="Q37"/>
  <c r="N324" i="60"/>
  <c r="O324"/>
  <c r="P324"/>
  <c r="Q324"/>
  <c r="N322"/>
  <c r="O322"/>
  <c r="P322"/>
  <c r="Q322"/>
  <c r="N305"/>
  <c r="O305"/>
  <c r="P305"/>
  <c r="Q305"/>
  <c r="N303"/>
  <c r="O303"/>
  <c r="P303"/>
  <c r="Q303"/>
  <c r="N286"/>
  <c r="O286"/>
  <c r="P286"/>
  <c r="Q286"/>
  <c r="N284"/>
  <c r="O284"/>
  <c r="P284"/>
  <c r="Q284"/>
  <c r="Q267"/>
  <c r="N265"/>
  <c r="O265"/>
  <c r="P265"/>
  <c r="Q265"/>
  <c r="N248"/>
  <c r="O248"/>
  <c r="P248"/>
  <c r="Q248"/>
  <c r="N246"/>
  <c r="O246"/>
  <c r="P246"/>
  <c r="Q246"/>
  <c r="N229"/>
  <c r="O229"/>
  <c r="P229"/>
  <c r="Q229"/>
  <c r="N227"/>
  <c r="O227"/>
  <c r="P227"/>
  <c r="Q227"/>
  <c r="N210"/>
  <c r="O210"/>
  <c r="P210"/>
  <c r="Q210"/>
  <c r="N208"/>
  <c r="O208"/>
  <c r="P208"/>
  <c r="Q208"/>
  <c r="N191"/>
  <c r="O191"/>
  <c r="P191"/>
  <c r="Q191"/>
  <c r="N189"/>
  <c r="O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96"/>
  <c r="O96"/>
  <c r="P96"/>
  <c r="Q96"/>
  <c r="N94"/>
  <c r="O94"/>
  <c r="P94"/>
  <c r="Q94"/>
  <c r="N77"/>
  <c r="O77"/>
  <c r="P77"/>
  <c r="Q77"/>
  <c r="N75"/>
  <c r="O75"/>
  <c r="P75"/>
  <c r="Q75"/>
  <c r="N58"/>
  <c r="O58"/>
  <c r="P58"/>
  <c r="Q58"/>
  <c r="N56"/>
  <c r="O56"/>
  <c r="P56"/>
  <c r="Q56"/>
  <c r="N39"/>
  <c r="O39"/>
  <c r="P39"/>
  <c r="Q39"/>
  <c r="N37"/>
  <c r="O37"/>
  <c r="P37"/>
  <c r="Q37"/>
  <c r="N324" i="61"/>
  <c r="O324"/>
  <c r="P324"/>
  <c r="Q324"/>
  <c r="N322"/>
  <c r="O322"/>
  <c r="P322"/>
  <c r="Q322"/>
  <c r="N305"/>
  <c r="O305"/>
  <c r="P305"/>
  <c r="Q305"/>
  <c r="N303"/>
  <c r="O303"/>
  <c r="P303"/>
  <c r="Q303"/>
  <c r="N286"/>
  <c r="O286"/>
  <c r="P286"/>
  <c r="Q286"/>
  <c r="N284"/>
  <c r="O284"/>
  <c r="P284"/>
  <c r="Q284"/>
  <c r="N267"/>
  <c r="O267"/>
  <c r="P267"/>
  <c r="Q267"/>
  <c r="N265"/>
  <c r="O265"/>
  <c r="P265"/>
  <c r="Q265"/>
  <c r="N248"/>
  <c r="O248"/>
  <c r="P248"/>
  <c r="Q248"/>
  <c r="N246"/>
  <c r="O246"/>
  <c r="P246"/>
  <c r="Q246"/>
  <c r="N229"/>
  <c r="O229"/>
  <c r="P229"/>
  <c r="Q229"/>
  <c r="N227"/>
  <c r="O227"/>
  <c r="P227"/>
  <c r="Q227"/>
  <c r="N210"/>
  <c r="O210"/>
  <c r="P210"/>
  <c r="Q210"/>
  <c r="N208"/>
  <c r="O208"/>
  <c r="P208"/>
  <c r="Q208"/>
  <c r="N191"/>
  <c r="O191"/>
  <c r="P191"/>
  <c r="Q191"/>
  <c r="N189"/>
  <c r="O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96"/>
  <c r="O96"/>
  <c r="P96"/>
  <c r="Q96"/>
  <c r="N94"/>
  <c r="O94"/>
  <c r="P94"/>
  <c r="Q94"/>
  <c r="N77"/>
  <c r="O77"/>
  <c r="P77"/>
  <c r="Q77"/>
  <c r="N75"/>
  <c r="O75"/>
  <c r="P75"/>
  <c r="Q75"/>
  <c r="N58"/>
  <c r="O58"/>
  <c r="P58"/>
  <c r="Q58"/>
  <c r="N56"/>
  <c r="O56"/>
  <c r="P56"/>
  <c r="Q56"/>
  <c r="N39"/>
  <c r="O39"/>
  <c r="P39"/>
  <c r="Q39"/>
  <c r="N37"/>
  <c r="O37"/>
  <c r="P37"/>
  <c r="Q37"/>
  <c r="Q324" i="62"/>
  <c r="O324"/>
  <c r="P324"/>
  <c r="O322"/>
  <c r="P322"/>
  <c r="Q322"/>
  <c r="N305"/>
  <c r="O305"/>
  <c r="P305"/>
  <c r="Q305"/>
  <c r="N303"/>
  <c r="O303"/>
  <c r="P303"/>
  <c r="Q303"/>
  <c r="N286"/>
  <c r="O286"/>
  <c r="P286"/>
  <c r="Q286"/>
  <c r="N284"/>
  <c r="O284"/>
  <c r="P284"/>
  <c r="Q284"/>
  <c r="N246"/>
  <c r="O246"/>
  <c r="P246"/>
  <c r="Q246"/>
  <c r="P229"/>
  <c r="O227"/>
  <c r="P227"/>
  <c r="Q227"/>
  <c r="N210"/>
  <c r="O210"/>
  <c r="P210"/>
  <c r="Q210"/>
  <c r="N208"/>
  <c r="O208"/>
  <c r="P208"/>
  <c r="Q208"/>
  <c r="N191"/>
  <c r="O191"/>
  <c r="P191"/>
  <c r="Q191"/>
  <c r="N189"/>
  <c r="O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96"/>
  <c r="O96"/>
  <c r="P96"/>
  <c r="Q96"/>
  <c r="N94"/>
  <c r="O94"/>
  <c r="P94"/>
  <c r="Q94"/>
  <c r="N58"/>
  <c r="O58"/>
  <c r="P58"/>
  <c r="Q58"/>
  <c r="N56"/>
  <c r="O56"/>
  <c r="P56"/>
  <c r="Q56"/>
  <c r="N39"/>
  <c r="O39"/>
  <c r="P39"/>
  <c r="Q39"/>
  <c r="N37"/>
  <c r="O37"/>
  <c r="P37"/>
  <c r="Q37"/>
  <c r="N324" i="63"/>
  <c r="O324"/>
  <c r="P324"/>
  <c r="Q324"/>
  <c r="N322"/>
  <c r="O322"/>
  <c r="P322"/>
  <c r="Q322"/>
  <c r="N305"/>
  <c r="O305"/>
  <c r="P305"/>
  <c r="Q305"/>
  <c r="N303"/>
  <c r="O303"/>
  <c r="P303"/>
  <c r="Q303"/>
  <c r="N286"/>
  <c r="O286"/>
  <c r="P286"/>
  <c r="Q286"/>
  <c r="N284"/>
  <c r="O284"/>
  <c r="P284"/>
  <c r="Q284"/>
  <c r="N267"/>
  <c r="O267"/>
  <c r="P267"/>
  <c r="Q267"/>
  <c r="N265"/>
  <c r="O265"/>
  <c r="P265"/>
  <c r="Q265"/>
  <c r="N248"/>
  <c r="O248"/>
  <c r="P248"/>
  <c r="Q248"/>
  <c r="N246"/>
  <c r="O246"/>
  <c r="P246"/>
  <c r="Q246"/>
  <c r="O229"/>
  <c r="P229"/>
  <c r="N229"/>
  <c r="Q229"/>
  <c r="N227"/>
  <c r="O227"/>
  <c r="P227"/>
  <c r="Q227"/>
  <c r="N210"/>
  <c r="O210"/>
  <c r="P210"/>
  <c r="Q210"/>
  <c r="N208"/>
  <c r="O208"/>
  <c r="P208"/>
  <c r="Q208"/>
  <c r="N191"/>
  <c r="O191"/>
  <c r="P191"/>
  <c r="Q191"/>
  <c r="N189"/>
  <c r="O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96"/>
  <c r="O96"/>
  <c r="P96"/>
  <c r="Q96"/>
  <c r="N94"/>
  <c r="O94"/>
  <c r="P94"/>
  <c r="Q94"/>
  <c r="N77"/>
  <c r="O77"/>
  <c r="P77"/>
  <c r="Q77"/>
  <c r="N75"/>
  <c r="O75"/>
  <c r="P75"/>
  <c r="Q75"/>
  <c r="N58"/>
  <c r="O58"/>
  <c r="P58"/>
  <c r="Q58"/>
  <c r="N56"/>
  <c r="O56"/>
  <c r="P56"/>
  <c r="Q56"/>
  <c r="N39"/>
  <c r="O39"/>
  <c r="P39"/>
  <c r="Q39"/>
  <c r="N37"/>
  <c r="O37"/>
  <c r="P37"/>
  <c r="Q37"/>
  <c r="Q306" i="64"/>
  <c r="N304"/>
  <c r="Q304"/>
  <c r="N267"/>
  <c r="P267"/>
  <c r="N265"/>
  <c r="P265"/>
  <c r="Q265"/>
  <c r="N248"/>
  <c r="N246"/>
  <c r="O246"/>
  <c r="N229"/>
  <c r="P229"/>
  <c r="N227"/>
  <c r="P227"/>
  <c r="Q227"/>
  <c r="N210"/>
  <c r="N208"/>
  <c r="O208"/>
  <c r="N191"/>
  <c r="P191"/>
  <c r="N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96"/>
  <c r="O96"/>
  <c r="P96"/>
  <c r="Q96"/>
  <c r="N94"/>
  <c r="O94"/>
  <c r="P94"/>
  <c r="Q94"/>
  <c r="N58"/>
  <c r="O58"/>
  <c r="P58"/>
  <c r="Q58"/>
  <c r="N56"/>
  <c r="O56"/>
  <c r="P56"/>
  <c r="Q56"/>
  <c r="N39"/>
  <c r="O39"/>
  <c r="P39"/>
  <c r="Q39"/>
  <c r="N37"/>
  <c r="O37"/>
  <c r="P37"/>
  <c r="Q37"/>
  <c r="N20"/>
  <c r="O20"/>
  <c r="P20"/>
  <c r="Q20"/>
  <c r="N18"/>
  <c r="O18"/>
  <c r="P18"/>
  <c r="Q18"/>
  <c r="N324" i="65"/>
  <c r="O324"/>
  <c r="P324"/>
  <c r="Q324"/>
  <c r="N322"/>
  <c r="O322"/>
  <c r="P322"/>
  <c r="Q322"/>
  <c r="N305"/>
  <c r="O305"/>
  <c r="P305"/>
  <c r="Q305"/>
  <c r="N303"/>
  <c r="O303"/>
  <c r="P303"/>
  <c r="Q303"/>
  <c r="N286"/>
  <c r="O286"/>
  <c r="P286"/>
  <c r="Q286"/>
  <c r="N284"/>
  <c r="O284"/>
  <c r="P284"/>
  <c r="Q284"/>
  <c r="N267"/>
  <c r="O267"/>
  <c r="P267"/>
  <c r="Q267"/>
  <c r="N265"/>
  <c r="O265"/>
  <c r="P265"/>
  <c r="Q265"/>
  <c r="N248"/>
  <c r="O248"/>
  <c r="P248"/>
  <c r="Q248"/>
  <c r="N246"/>
  <c r="O246"/>
  <c r="P246"/>
  <c r="Q246"/>
  <c r="N229"/>
  <c r="O229"/>
  <c r="P229"/>
  <c r="Q229"/>
  <c r="N227"/>
  <c r="O227"/>
  <c r="P227"/>
  <c r="Q227"/>
  <c r="N210"/>
  <c r="O210"/>
  <c r="P210"/>
  <c r="Q210"/>
  <c r="N208"/>
  <c r="O208"/>
  <c r="P208"/>
  <c r="Q208"/>
  <c r="N191"/>
  <c r="O191"/>
  <c r="P191"/>
  <c r="Q191"/>
  <c r="N189"/>
  <c r="O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96"/>
  <c r="O96"/>
  <c r="P96"/>
  <c r="Q96"/>
  <c r="N94"/>
  <c r="O94"/>
  <c r="P94"/>
  <c r="Q94"/>
  <c r="N77"/>
  <c r="O77"/>
  <c r="P77"/>
  <c r="Q77"/>
  <c r="N75"/>
  <c r="O75"/>
  <c r="P75"/>
  <c r="Q75"/>
  <c r="N58"/>
  <c r="O58"/>
  <c r="P58"/>
  <c r="Q58"/>
  <c r="N56"/>
  <c r="O56"/>
  <c r="P56"/>
  <c r="Q56"/>
  <c r="N20"/>
  <c r="O20"/>
  <c r="P20"/>
  <c r="Q20"/>
  <c r="N18"/>
  <c r="O18"/>
  <c r="P18"/>
  <c r="Q18"/>
  <c r="N324" i="10"/>
  <c r="O324"/>
  <c r="P324"/>
  <c r="Q324"/>
  <c r="N322"/>
  <c r="O322"/>
  <c r="P322"/>
  <c r="Q322"/>
  <c r="N305"/>
  <c r="O305"/>
  <c r="P305"/>
  <c r="Q305"/>
  <c r="N303"/>
  <c r="O303"/>
  <c r="P303"/>
  <c r="Q303"/>
  <c r="N286"/>
  <c r="O286"/>
  <c r="P286"/>
  <c r="Q286"/>
  <c r="N284"/>
  <c r="O284"/>
  <c r="P284"/>
  <c r="Q284"/>
  <c r="N248"/>
  <c r="O248"/>
  <c r="Q248"/>
  <c r="N246"/>
  <c r="O246"/>
  <c r="P246"/>
  <c r="Q246"/>
  <c r="N229"/>
  <c r="O229"/>
  <c r="P229"/>
  <c r="Q229"/>
  <c r="N227"/>
  <c r="O227"/>
  <c r="P227"/>
  <c r="Q227"/>
  <c r="N210"/>
  <c r="O210"/>
  <c r="P210"/>
  <c r="Q210"/>
  <c r="N208"/>
  <c r="O208"/>
  <c r="P208"/>
  <c r="Q208"/>
  <c r="N191"/>
  <c r="O191"/>
  <c r="P191"/>
  <c r="Q191"/>
  <c r="N189"/>
  <c r="O189"/>
  <c r="P189"/>
  <c r="Q189"/>
  <c r="N172"/>
  <c r="O172"/>
  <c r="P172"/>
  <c r="Q172"/>
  <c r="N170"/>
  <c r="O170"/>
  <c r="P170"/>
  <c r="Q170"/>
  <c r="N153"/>
  <c r="O153"/>
  <c r="P153"/>
  <c r="Q153"/>
  <c r="N151"/>
  <c r="O151"/>
  <c r="P151"/>
  <c r="Q151"/>
  <c r="N134"/>
  <c r="O134"/>
  <c r="P134"/>
  <c r="Q134"/>
  <c r="N132"/>
  <c r="O132"/>
  <c r="P132"/>
  <c r="Q132"/>
  <c r="N115"/>
  <c r="O115"/>
  <c r="P115"/>
  <c r="Q115"/>
  <c r="N113"/>
  <c r="O113"/>
  <c r="P113"/>
  <c r="Q113"/>
  <c r="N96"/>
  <c r="O96"/>
  <c r="P96"/>
  <c r="Q96"/>
  <c r="N94"/>
  <c r="O94"/>
  <c r="P94"/>
  <c r="Q94"/>
  <c r="P77"/>
  <c r="Q77"/>
  <c r="O77"/>
  <c r="O75"/>
  <c r="P75"/>
  <c r="Q75"/>
  <c r="N58"/>
  <c r="O58"/>
  <c r="P58"/>
  <c r="Q58"/>
  <c r="N56"/>
  <c r="O56"/>
  <c r="P56"/>
  <c r="Q56"/>
  <c r="N39"/>
  <c r="O39"/>
  <c r="P39"/>
  <c r="Q39"/>
  <c r="N37"/>
  <c r="O37"/>
  <c r="P37"/>
  <c r="Q37"/>
  <c r="AF17" i="57"/>
  <c r="AG17"/>
  <c r="AG8"/>
  <c r="S32" i="53"/>
  <c r="T23" i="52"/>
  <c r="U23" s="1"/>
  <c r="AH13" i="57"/>
  <c r="AH16"/>
  <c r="AI10"/>
  <c r="Q304" i="60"/>
  <c r="N77" i="10"/>
  <c r="Q95"/>
  <c r="Q114"/>
  <c r="Q133"/>
  <c r="Q152"/>
  <c r="Q171"/>
  <c r="Q190"/>
  <c r="Q209"/>
  <c r="Q228"/>
  <c r="Q247"/>
  <c r="O285"/>
  <c r="O304"/>
  <c r="O323"/>
  <c r="O19" i="65"/>
  <c r="P76" i="63"/>
  <c r="P114"/>
  <c r="P152"/>
  <c r="P190"/>
  <c r="P228"/>
  <c r="P304"/>
  <c r="P38" i="61"/>
  <c r="P76"/>
  <c r="P114"/>
  <c r="P152"/>
  <c r="P190"/>
  <c r="P228"/>
  <c r="P304"/>
  <c r="P57" i="62"/>
  <c r="P95"/>
  <c r="P133"/>
  <c r="P171"/>
  <c r="P209"/>
  <c r="N248"/>
  <c r="Q248"/>
  <c r="O266" i="60"/>
  <c r="O248" i="62"/>
  <c r="N322"/>
  <c r="Q114" i="56"/>
  <c r="Q190"/>
  <c r="Q247"/>
  <c r="P285" i="60"/>
  <c r="O249" i="59"/>
  <c r="Q285" i="55"/>
  <c r="Q304"/>
  <c r="Q19" i="53"/>
  <c r="Q38"/>
  <c r="Q57"/>
  <c r="P249" i="59"/>
  <c r="Q285" i="58"/>
  <c r="Q304"/>
  <c r="Q323"/>
  <c r="Q152" i="56"/>
  <c r="Q228"/>
  <c r="O247"/>
  <c r="Q266"/>
  <c r="Q304"/>
  <c r="Q323"/>
  <c r="P114" i="55"/>
  <c r="P152"/>
  <c r="O266" i="56"/>
  <c r="O171" i="55"/>
  <c r="O190"/>
  <c r="O209"/>
  <c r="O228"/>
  <c r="O247"/>
  <c r="P209" i="53"/>
  <c r="P247"/>
  <c r="P266" i="51"/>
  <c r="P304"/>
  <c r="P19" i="48"/>
  <c r="P57"/>
  <c r="P95"/>
  <c r="P133"/>
  <c r="B323" i="31" l="1"/>
  <c r="B322"/>
  <c r="B324" s="1"/>
  <c r="B303"/>
  <c r="B305" s="1"/>
  <c r="B304"/>
  <c r="B285"/>
  <c r="B284"/>
  <c r="B286" s="1"/>
  <c r="B265"/>
  <c r="B267" s="1"/>
  <c r="B266"/>
  <c r="B247"/>
  <c r="B246"/>
  <c r="B248" s="1"/>
  <c r="B228"/>
  <c r="B227"/>
  <c r="B229" s="1"/>
  <c r="C209"/>
  <c r="C208"/>
  <c r="C210" s="1"/>
  <c r="C190"/>
  <c r="C189"/>
  <c r="C191" s="1"/>
  <c r="C171"/>
  <c r="C170"/>
  <c r="C172" s="1"/>
  <c r="C152"/>
  <c r="C151"/>
  <c r="C153" s="1"/>
  <c r="C133"/>
  <c r="C132"/>
  <c r="C134" s="1"/>
  <c r="C114"/>
  <c r="C113"/>
  <c r="C115" s="1"/>
  <c r="C95"/>
  <c r="C94"/>
  <c r="C96" s="1"/>
  <c r="G75"/>
  <c r="G76"/>
  <c r="C76"/>
  <c r="C75"/>
  <c r="C77" s="1"/>
  <c r="O35"/>
  <c r="G102" i="26"/>
  <c r="F38" i="31"/>
  <c r="F37"/>
  <c r="F39" s="1"/>
  <c r="B38"/>
  <c r="B37"/>
  <c r="B39" s="1"/>
  <c r="D343"/>
  <c r="D342"/>
  <c r="D344" s="1"/>
  <c r="C363"/>
  <c r="C362"/>
  <c r="C364" s="1"/>
  <c r="C323"/>
  <c r="C322"/>
  <c r="C324" s="1"/>
  <c r="C304"/>
  <c r="C303"/>
  <c r="C305" s="1"/>
  <c r="C285"/>
  <c r="C284"/>
  <c r="C286" s="1"/>
  <c r="C266"/>
  <c r="C265"/>
  <c r="C267" s="1"/>
  <c r="C247"/>
  <c r="C246"/>
  <c r="C248" s="1"/>
  <c r="C228"/>
  <c r="C227"/>
  <c r="C229" s="1"/>
  <c r="D209"/>
  <c r="D208"/>
  <c r="D210" s="1"/>
  <c r="D190"/>
  <c r="D189"/>
  <c r="D191" s="1"/>
  <c r="D171"/>
  <c r="D170"/>
  <c r="D172" s="1"/>
  <c r="D152"/>
  <c r="D151"/>
  <c r="D153" s="1"/>
  <c r="D133"/>
  <c r="D132"/>
  <c r="D134" s="1"/>
  <c r="D114"/>
  <c r="D113"/>
  <c r="D115" s="1"/>
  <c r="D95"/>
  <c r="D94"/>
  <c r="D96" s="1"/>
  <c r="H75"/>
  <c r="H76"/>
  <c r="D76"/>
  <c r="D75"/>
  <c r="D77" s="1"/>
  <c r="P35"/>
  <c r="H102" i="26"/>
  <c r="G38" i="31"/>
  <c r="G37"/>
  <c r="C38"/>
  <c r="C37"/>
  <c r="C39" s="1"/>
  <c r="G51" i="26"/>
  <c r="G20" i="31"/>
  <c r="C343"/>
  <c r="C342"/>
  <c r="C344" s="1"/>
  <c r="D363"/>
  <c r="D362"/>
  <c r="D364" s="1"/>
  <c r="D323"/>
  <c r="D322"/>
  <c r="D324" s="1"/>
  <c r="D304"/>
  <c r="D303"/>
  <c r="D305" s="1"/>
  <c r="D285"/>
  <c r="D284"/>
  <c r="D286" s="1"/>
  <c r="D266"/>
  <c r="D265"/>
  <c r="D267" s="1"/>
  <c r="D247"/>
  <c r="D246"/>
  <c r="D248" s="1"/>
  <c r="D228"/>
  <c r="D227"/>
  <c r="D229" s="1"/>
  <c r="E209"/>
  <c r="E208"/>
  <c r="E210" s="1"/>
  <c r="E190"/>
  <c r="E189"/>
  <c r="E191" s="1"/>
  <c r="E171"/>
  <c r="E170"/>
  <c r="E172" s="1"/>
  <c r="E152"/>
  <c r="E151"/>
  <c r="E153" s="1"/>
  <c r="E133"/>
  <c r="E132"/>
  <c r="E134" s="1"/>
  <c r="E114"/>
  <c r="E113"/>
  <c r="E115" s="1"/>
  <c r="E95"/>
  <c r="E94"/>
  <c r="E96" s="1"/>
  <c r="I75"/>
  <c r="I77" s="1"/>
  <c r="I76"/>
  <c r="E76"/>
  <c r="E75"/>
  <c r="E77" s="1"/>
  <c r="H38"/>
  <c r="H37"/>
  <c r="D38"/>
  <c r="D37"/>
  <c r="D39" s="1"/>
  <c r="H51" i="26"/>
  <c r="H20" i="31"/>
  <c r="B343"/>
  <c r="B342"/>
  <c r="B344" s="1"/>
  <c r="E363"/>
  <c r="E362"/>
  <c r="E364" s="1"/>
  <c r="E323"/>
  <c r="E322"/>
  <c r="E324" s="1"/>
  <c r="E304"/>
  <c r="E303"/>
  <c r="E305" s="1"/>
  <c r="E285"/>
  <c r="E284"/>
  <c r="E286" s="1"/>
  <c r="E266"/>
  <c r="E265"/>
  <c r="E267" s="1"/>
  <c r="E247"/>
  <c r="E246"/>
  <c r="E248" s="1"/>
  <c r="E228"/>
  <c r="E227"/>
  <c r="E229" s="1"/>
  <c r="B208"/>
  <c r="B210" s="1"/>
  <c r="B209"/>
  <c r="B190"/>
  <c r="B189"/>
  <c r="B191" s="1"/>
  <c r="B171"/>
  <c r="B170"/>
  <c r="B172" s="1"/>
  <c r="B152"/>
  <c r="B151"/>
  <c r="B153" s="1"/>
  <c r="B133"/>
  <c r="B132"/>
  <c r="B134" s="1"/>
  <c r="B114"/>
  <c r="B113"/>
  <c r="B115" s="1"/>
  <c r="B95"/>
  <c r="B94"/>
  <c r="B96" s="1"/>
  <c r="F75"/>
  <c r="F77" s="1"/>
  <c r="F76"/>
  <c r="B76"/>
  <c r="B75"/>
  <c r="B77" s="1"/>
  <c r="N35"/>
  <c r="F102" i="26"/>
  <c r="I38" i="31"/>
  <c r="I37"/>
  <c r="I39" s="1"/>
  <c r="E38"/>
  <c r="E37"/>
  <c r="E39" s="1"/>
  <c r="E343"/>
  <c r="E342"/>
  <c r="E344" s="1"/>
  <c r="B363"/>
  <c r="B362"/>
  <c r="B364" s="1"/>
  <c r="G57"/>
  <c r="G56"/>
  <c r="C57"/>
  <c r="C56"/>
  <c r="C58" s="1"/>
  <c r="F51" i="26"/>
  <c r="H57" i="31"/>
  <c r="H56"/>
  <c r="D57"/>
  <c r="D56"/>
  <c r="D58" s="1"/>
  <c r="I57"/>
  <c r="I56"/>
  <c r="I58" s="1"/>
  <c r="E57"/>
  <c r="E56"/>
  <c r="E58" s="1"/>
  <c r="F57"/>
  <c r="F56"/>
  <c r="B57"/>
  <c r="B56"/>
  <c r="B58" s="1"/>
  <c r="O363"/>
  <c r="B18"/>
  <c r="B20" s="1"/>
  <c r="C18"/>
  <c r="Q343"/>
  <c r="D18"/>
  <c r="E18"/>
  <c r="E20" s="1"/>
  <c r="B19"/>
  <c r="F19"/>
  <c r="N19" s="1"/>
  <c r="I19"/>
  <c r="Q19" s="1"/>
  <c r="E19"/>
  <c r="H19"/>
  <c r="D19"/>
  <c r="G19"/>
  <c r="O19" s="1"/>
  <c r="C19"/>
  <c r="P286" i="48"/>
  <c r="M19" i="24"/>
  <c r="N134" i="58"/>
  <c r="N209"/>
  <c r="N57" i="56"/>
  <c r="O324" i="48"/>
  <c r="P39" i="50"/>
  <c r="O210"/>
  <c r="Q248"/>
  <c r="N267"/>
  <c r="N77" i="49"/>
  <c r="G19" i="24"/>
  <c r="N323" i="54"/>
  <c r="N171" i="58"/>
  <c r="N191"/>
  <c r="O134" i="56"/>
  <c r="P324"/>
  <c r="Q324" i="53"/>
  <c r="O20" i="52"/>
  <c r="N305" i="51"/>
  <c r="P210" i="48"/>
  <c r="Q39" i="50"/>
  <c r="O134"/>
  <c r="P210"/>
  <c r="N229"/>
  <c r="O305"/>
  <c r="Q324"/>
  <c r="N39" i="49"/>
  <c r="O115"/>
  <c r="O210"/>
  <c r="P286"/>
  <c r="C19" i="24"/>
  <c r="O20" i="54"/>
  <c r="P96"/>
  <c r="O58" i="58"/>
  <c r="O115"/>
  <c r="Q134"/>
  <c r="P153"/>
  <c r="N95" i="51"/>
  <c r="O305"/>
  <c r="N39" i="50"/>
  <c r="Q153"/>
  <c r="O229"/>
  <c r="O248"/>
  <c r="P267"/>
  <c r="P305"/>
  <c r="O96" i="49"/>
  <c r="N191"/>
  <c r="O209"/>
  <c r="Q248"/>
  <c r="N77" i="54"/>
  <c r="N96"/>
  <c r="O115" i="57"/>
  <c r="P115" i="58"/>
  <c r="N58" i="56"/>
  <c r="N20" i="52"/>
  <c r="N115" i="48"/>
  <c r="N210"/>
  <c r="N323"/>
  <c r="O39" i="50"/>
  <c r="P115"/>
  <c r="P229"/>
  <c r="Q267"/>
  <c r="O324"/>
  <c r="Q115" i="49"/>
  <c r="N286"/>
  <c r="N305"/>
  <c r="B19" i="24"/>
  <c r="Q172" i="58"/>
  <c r="N210"/>
  <c r="P191" i="50"/>
  <c r="P324"/>
  <c r="J19" i="24"/>
  <c r="N115" i="58"/>
  <c r="N172"/>
  <c r="O210"/>
  <c r="N286" i="48"/>
  <c r="N115" i="50"/>
  <c r="Q191"/>
  <c r="O172" i="58"/>
  <c r="P210"/>
  <c r="N286"/>
  <c r="Q324" i="48"/>
  <c r="N191" i="50"/>
  <c r="Q210"/>
  <c r="P77" i="49"/>
  <c r="F19" i="24"/>
  <c r="P172" i="58"/>
  <c r="Q210"/>
  <c r="P305" i="51"/>
  <c r="P172" i="50"/>
  <c r="O191"/>
  <c r="Q305"/>
  <c r="P229" i="54"/>
  <c r="Q267" i="57"/>
  <c r="O76" i="31"/>
  <c r="O66"/>
  <c r="Y8"/>
  <c r="AG8" s="1"/>
  <c r="O46"/>
  <c r="O56"/>
  <c r="O44"/>
  <c r="N38"/>
  <c r="N25"/>
  <c r="N6"/>
  <c r="AI19" i="10"/>
  <c r="AI6"/>
  <c r="AI19" i="65"/>
  <c r="AI6"/>
  <c r="G22" i="47"/>
  <c r="AI19" i="64"/>
  <c r="AI6"/>
  <c r="G13" i="47"/>
  <c r="AI19" i="62"/>
  <c r="AI6"/>
  <c r="AH19" i="61"/>
  <c r="AH6"/>
  <c r="Q9" i="26"/>
  <c r="AH9" i="60"/>
  <c r="AH19"/>
  <c r="AH6"/>
  <c r="AG19" i="59"/>
  <c r="AG6"/>
  <c r="AG19" i="58"/>
  <c r="AG6"/>
  <c r="Y19" i="57"/>
  <c r="Y18"/>
  <c r="Y20" s="1"/>
  <c r="AG6"/>
  <c r="U19"/>
  <c r="U18"/>
  <c r="U20" s="1"/>
  <c r="AG6" i="56"/>
  <c r="E12" i="47"/>
  <c r="AG19" i="55"/>
  <c r="AG6"/>
  <c r="Y19" i="54"/>
  <c r="Y18"/>
  <c r="AG6"/>
  <c r="U19"/>
  <c r="U18"/>
  <c r="U20" s="1"/>
  <c r="AG19" i="53"/>
  <c r="AG6"/>
  <c r="Y19" i="52"/>
  <c r="Y18"/>
  <c r="AG6"/>
  <c r="U19"/>
  <c r="U18"/>
  <c r="U20" s="1"/>
  <c r="Y19" i="51"/>
  <c r="Y18"/>
  <c r="AG6"/>
  <c r="U19"/>
  <c r="U18"/>
  <c r="U20" s="1"/>
  <c r="Y19" i="50"/>
  <c r="Y18"/>
  <c r="AG6"/>
  <c r="U19"/>
  <c r="U18"/>
  <c r="U20" s="1"/>
  <c r="Y19" i="49"/>
  <c r="Y18"/>
  <c r="AG6"/>
  <c r="U19"/>
  <c r="U18"/>
  <c r="U20" s="1"/>
  <c r="Y18" i="48"/>
  <c r="Y19"/>
  <c r="AG6"/>
  <c r="U18"/>
  <c r="U20" s="1"/>
  <c r="U19"/>
  <c r="L19" i="24"/>
  <c r="P57" i="54"/>
  <c r="P77"/>
  <c r="O77"/>
  <c r="O95"/>
  <c r="N304"/>
  <c r="N115" i="57"/>
  <c r="P343" i="31"/>
  <c r="Q229" i="62"/>
  <c r="P229" i="58"/>
  <c r="Q247"/>
  <c r="P77" i="56"/>
  <c r="N153"/>
  <c r="O229"/>
  <c r="P305"/>
  <c r="N20" i="55"/>
  <c r="N96"/>
  <c r="Q96"/>
  <c r="Q115"/>
  <c r="O191"/>
  <c r="N229"/>
  <c r="P228" i="53"/>
  <c r="P248"/>
  <c r="O248"/>
  <c r="Q286"/>
  <c r="P191" i="52"/>
  <c r="P267"/>
  <c r="N285"/>
  <c r="Q305"/>
  <c r="Q57" i="51"/>
  <c r="P77"/>
  <c r="O95"/>
  <c r="O115"/>
  <c r="O134"/>
  <c r="O153"/>
  <c r="O172"/>
  <c r="O171"/>
  <c r="O191"/>
  <c r="O210"/>
  <c r="O209"/>
  <c r="O229"/>
  <c r="O248"/>
  <c r="O247"/>
  <c r="O267"/>
  <c r="Q58" i="48"/>
  <c r="O191"/>
  <c r="Q210"/>
  <c r="P324"/>
  <c r="Q172" i="50"/>
  <c r="N210"/>
  <c r="O285"/>
  <c r="N304"/>
  <c r="P58" i="49"/>
  <c r="N57"/>
  <c r="O77"/>
  <c r="Q96"/>
  <c r="O95"/>
  <c r="P115"/>
  <c r="N153"/>
  <c r="Q172"/>
  <c r="P191"/>
  <c r="P210"/>
  <c r="Q286"/>
  <c r="N363" i="31"/>
  <c r="N76"/>
  <c r="N66"/>
  <c r="N56"/>
  <c r="N44"/>
  <c r="Q38"/>
  <c r="Q25"/>
  <c r="Q6"/>
  <c r="AH19" i="10"/>
  <c r="AH6"/>
  <c r="AH19" i="65"/>
  <c r="AH6"/>
  <c r="F22" i="47"/>
  <c r="AH19" i="64"/>
  <c r="AH6"/>
  <c r="F13" i="47"/>
  <c r="AH19" i="62"/>
  <c r="AH6"/>
  <c r="AG19" i="61"/>
  <c r="AG6"/>
  <c r="AG19" i="60"/>
  <c r="AG6"/>
  <c r="AF19" i="59"/>
  <c r="AF6"/>
  <c r="D10" i="47"/>
  <c r="AF19" i="58"/>
  <c r="AF6"/>
  <c r="D11" i="47"/>
  <c r="X18" i="57"/>
  <c r="X20" s="1"/>
  <c r="X19"/>
  <c r="AF6"/>
  <c r="T18"/>
  <c r="T20" s="1"/>
  <c r="T19"/>
  <c r="AF6" i="56"/>
  <c r="D12" i="47"/>
  <c r="AF19" i="55"/>
  <c r="AF6"/>
  <c r="D15" i="47"/>
  <c r="X19" i="54"/>
  <c r="X18"/>
  <c r="AF6"/>
  <c r="T19"/>
  <c r="T18"/>
  <c r="T20" s="1"/>
  <c r="W37" i="53"/>
  <c r="W38" s="1"/>
  <c r="AF19"/>
  <c r="AF6"/>
  <c r="D16" i="47"/>
  <c r="X19" i="52"/>
  <c r="X18"/>
  <c r="AF6"/>
  <c r="T19"/>
  <c r="T18"/>
  <c r="T20" s="1"/>
  <c r="X19" i="51"/>
  <c r="X18"/>
  <c r="AF6"/>
  <c r="T19"/>
  <c r="T18"/>
  <c r="T20" s="1"/>
  <c r="X19" i="50"/>
  <c r="X18"/>
  <c r="AF6"/>
  <c r="T19"/>
  <c r="T18"/>
  <c r="T20" s="1"/>
  <c r="X19" i="49"/>
  <c r="X18"/>
  <c r="AF6"/>
  <c r="T19"/>
  <c r="T18"/>
  <c r="T20" s="1"/>
  <c r="X19" i="48"/>
  <c r="X18"/>
  <c r="AF6"/>
  <c r="T19"/>
  <c r="T18"/>
  <c r="T20" s="1"/>
  <c r="D19" i="24"/>
  <c r="N171" i="54"/>
  <c r="N190"/>
  <c r="Q228"/>
  <c r="O248"/>
  <c r="O20" i="57"/>
  <c r="N58"/>
  <c r="Q210" i="64"/>
  <c r="P306"/>
  <c r="O286" i="58"/>
  <c r="P191" i="56"/>
  <c r="O248"/>
  <c r="Q305"/>
  <c r="Q133" i="53"/>
  <c r="N209"/>
  <c r="O266"/>
  <c r="Q39" i="52"/>
  <c r="N152"/>
  <c r="O20" i="51"/>
  <c r="O19"/>
  <c r="Q96"/>
  <c r="N172" i="48"/>
  <c r="P191"/>
  <c r="P229"/>
  <c r="P305"/>
  <c r="O133" i="50"/>
  <c r="N152"/>
  <c r="N247"/>
  <c r="Q58" i="49"/>
  <c r="N96"/>
  <c r="N115"/>
  <c r="O134"/>
  <c r="Q134"/>
  <c r="N172"/>
  <c r="N210"/>
  <c r="Q229"/>
  <c r="N248"/>
  <c r="O247"/>
  <c r="N266"/>
  <c r="O286"/>
  <c r="Q363" i="31"/>
  <c r="Q66"/>
  <c r="Q76"/>
  <c r="AA8"/>
  <c r="AI8" s="1"/>
  <c r="Q46"/>
  <c r="AA7"/>
  <c r="AI7" s="1"/>
  <c r="Q45"/>
  <c r="Q56"/>
  <c r="Q44"/>
  <c r="P38"/>
  <c r="P25"/>
  <c r="P19"/>
  <c r="P6"/>
  <c r="AG19" i="10"/>
  <c r="AG6"/>
  <c r="AG19" i="65"/>
  <c r="AG6"/>
  <c r="E22" i="47"/>
  <c r="AG19" i="64"/>
  <c r="AG6"/>
  <c r="E13" i="47"/>
  <c r="AG19" i="62"/>
  <c r="AG6"/>
  <c r="AF19" i="61"/>
  <c r="AF6"/>
  <c r="D6" i="47"/>
  <c r="O9" i="26"/>
  <c r="AF9" i="60"/>
  <c r="AF19"/>
  <c r="AF6"/>
  <c r="AI19" i="59"/>
  <c r="AI6"/>
  <c r="AI19" i="58"/>
  <c r="AI6"/>
  <c r="AA19" i="57"/>
  <c r="AA18"/>
  <c r="AA20" s="1"/>
  <c r="AI6"/>
  <c r="W19"/>
  <c r="W18"/>
  <c r="W20" s="1"/>
  <c r="AI19" i="56"/>
  <c r="AI6"/>
  <c r="G12" i="47"/>
  <c r="AI19" i="55"/>
  <c r="AI6"/>
  <c r="AA19" i="54"/>
  <c r="AI19" s="1"/>
  <c r="AA18"/>
  <c r="AI6"/>
  <c r="W19"/>
  <c r="W18"/>
  <c r="W20" s="1"/>
  <c r="AI19" i="53"/>
  <c r="AI6"/>
  <c r="AA19" i="52"/>
  <c r="AI19" s="1"/>
  <c r="AA18"/>
  <c r="AI6"/>
  <c r="W19"/>
  <c r="W18"/>
  <c r="W20" s="1"/>
  <c r="AA18" i="51"/>
  <c r="AA19"/>
  <c r="AI19" s="1"/>
  <c r="AI6"/>
  <c r="W18"/>
  <c r="W20" s="1"/>
  <c r="W19"/>
  <c r="AA19" i="50"/>
  <c r="AI19" s="1"/>
  <c r="AA18"/>
  <c r="AI6"/>
  <c r="W19"/>
  <c r="W18"/>
  <c r="W20" s="1"/>
  <c r="AA19" i="49"/>
  <c r="AI19" s="1"/>
  <c r="AA18"/>
  <c r="AI6"/>
  <c r="W18"/>
  <c r="W20" s="1"/>
  <c r="W19"/>
  <c r="AA19" i="48"/>
  <c r="AI19" s="1"/>
  <c r="AA18"/>
  <c r="AI6"/>
  <c r="W19"/>
  <c r="W18"/>
  <c r="W20" s="1"/>
  <c r="O134" i="54"/>
  <c r="N133"/>
  <c r="Q153"/>
  <c r="O267" i="57"/>
  <c r="O286"/>
  <c r="N343" i="31"/>
  <c r="Q39" i="58"/>
  <c r="O134"/>
  <c r="P286"/>
  <c r="O20" i="56"/>
  <c r="Q58"/>
  <c r="P153"/>
  <c r="N172"/>
  <c r="P247"/>
  <c r="Q324" i="55"/>
  <c r="Q323"/>
  <c r="O134" i="53"/>
  <c r="O190"/>
  <c r="P305" i="52"/>
  <c r="O39" i="51"/>
  <c r="O58"/>
  <c r="O57"/>
  <c r="Q95"/>
  <c r="P286"/>
  <c r="Q323"/>
  <c r="O76" i="48"/>
  <c r="O172"/>
  <c r="Q191"/>
  <c r="Q229"/>
  <c r="O267"/>
  <c r="N76" i="50"/>
  <c r="O323"/>
  <c r="P39" i="49"/>
  <c r="P153"/>
  <c r="O172"/>
  <c r="P248"/>
  <c r="P267"/>
  <c r="P324"/>
  <c r="P363" i="31"/>
  <c r="P76"/>
  <c r="P66"/>
  <c r="Z8"/>
  <c r="AH8" s="1"/>
  <c r="P46"/>
  <c r="Z7"/>
  <c r="AH7" s="1"/>
  <c r="P45"/>
  <c r="P44"/>
  <c r="O38"/>
  <c r="O25"/>
  <c r="O6"/>
  <c r="AF19" i="10"/>
  <c r="AF6"/>
  <c r="D14" i="47"/>
  <c r="AF19" i="65"/>
  <c r="AF6"/>
  <c r="D22" i="47"/>
  <c r="AF19" i="64"/>
  <c r="AF6"/>
  <c r="D13" i="47"/>
  <c r="AF19" i="62"/>
  <c r="AF6"/>
  <c r="D7" i="47"/>
  <c r="AI19" i="61"/>
  <c r="AI6"/>
  <c r="AI19" i="60"/>
  <c r="AI6"/>
  <c r="AH19" i="59"/>
  <c r="AH6"/>
  <c r="AH19" i="58"/>
  <c r="AH6"/>
  <c r="Z19" i="57"/>
  <c r="Z18"/>
  <c r="Z20" s="1"/>
  <c r="AH6"/>
  <c r="V19"/>
  <c r="V18"/>
  <c r="V20" s="1"/>
  <c r="AH6" i="56"/>
  <c r="F12" i="47"/>
  <c r="AH19" i="55"/>
  <c r="AH6"/>
  <c r="Z18" i="54"/>
  <c r="Z19"/>
  <c r="AH6"/>
  <c r="V19"/>
  <c r="V18"/>
  <c r="V20" s="1"/>
  <c r="AH19" i="53"/>
  <c r="AH6"/>
  <c r="Z19" i="52"/>
  <c r="Z18"/>
  <c r="AH6"/>
  <c r="V18"/>
  <c r="V20" s="1"/>
  <c r="V19"/>
  <c r="Z19" i="51"/>
  <c r="Z18"/>
  <c r="AH6"/>
  <c r="V19"/>
  <c r="V18"/>
  <c r="V20" s="1"/>
  <c r="Z18" i="50"/>
  <c r="Z19"/>
  <c r="AH6"/>
  <c r="V19"/>
  <c r="V18"/>
  <c r="V20" s="1"/>
  <c r="Z19" i="49"/>
  <c r="Z18"/>
  <c r="AH6"/>
  <c r="V19"/>
  <c r="V18"/>
  <c r="V20" s="1"/>
  <c r="Z19" i="48"/>
  <c r="Z18"/>
  <c r="AH6"/>
  <c r="V19"/>
  <c r="V18"/>
  <c r="V20" s="1"/>
  <c r="Q134" i="54"/>
  <c r="P304"/>
  <c r="Q324"/>
  <c r="P172" i="57"/>
  <c r="O343" i="31"/>
  <c r="N306" i="64"/>
  <c r="N39" i="58"/>
  <c r="P39" i="56"/>
  <c r="Q153"/>
  <c r="Q19" i="55"/>
  <c r="Q38"/>
  <c r="N191"/>
  <c r="P191" i="53"/>
  <c r="P286"/>
  <c r="Q77" i="52"/>
  <c r="Q115"/>
  <c r="O247"/>
  <c r="N324"/>
  <c r="O77" i="51"/>
  <c r="O76"/>
  <c r="Q39" i="48"/>
  <c r="Q38"/>
  <c r="P58"/>
  <c r="P115"/>
  <c r="P172"/>
  <c r="N229"/>
  <c r="P267"/>
  <c r="N305"/>
  <c r="N304"/>
  <c r="N77" i="50"/>
  <c r="O190"/>
  <c r="N209"/>
  <c r="Q20" i="49"/>
  <c r="O58"/>
  <c r="Q153"/>
  <c r="O285"/>
  <c r="N304"/>
  <c r="D9" i="47"/>
  <c r="N57" i="31"/>
  <c r="Y6"/>
  <c r="Y7"/>
  <c r="AG7" s="1"/>
  <c r="O57"/>
  <c r="Z6"/>
  <c r="P57"/>
  <c r="AA6"/>
  <c r="Q57"/>
  <c r="Q58"/>
  <c r="N267" i="49"/>
  <c r="Q77"/>
  <c r="O38"/>
  <c r="P171"/>
  <c r="O190"/>
  <c r="N323"/>
  <c r="N133"/>
  <c r="O266"/>
  <c r="N19"/>
  <c r="N171"/>
  <c r="Q190"/>
  <c r="N228"/>
  <c r="Q247"/>
  <c r="N20"/>
  <c r="P96"/>
  <c r="N95"/>
  <c r="N134"/>
  <c r="P133"/>
  <c r="P172"/>
  <c r="N229"/>
  <c r="N247"/>
  <c r="O267"/>
  <c r="Q266"/>
  <c r="P305"/>
  <c r="N324"/>
  <c r="Q39"/>
  <c r="N58"/>
  <c r="O153"/>
  <c r="Q191"/>
  <c r="P20"/>
  <c r="O39"/>
  <c r="P134"/>
  <c r="O191"/>
  <c r="P229"/>
  <c r="Q267"/>
  <c r="Q285"/>
  <c r="O323"/>
  <c r="Q304"/>
  <c r="Q133"/>
  <c r="Q171"/>
  <c r="Q323"/>
  <c r="Q115" i="50"/>
  <c r="P153"/>
  <c r="O172"/>
  <c r="P248"/>
  <c r="O267"/>
  <c r="Q286"/>
  <c r="N305"/>
  <c r="P77"/>
  <c r="O115"/>
  <c r="Q134"/>
  <c r="N153"/>
  <c r="Q229"/>
  <c r="N248"/>
  <c r="O286"/>
  <c r="Q18"/>
  <c r="Q38"/>
  <c r="O95"/>
  <c r="N114"/>
  <c r="N134"/>
  <c r="P134"/>
  <c r="N266"/>
  <c r="N286"/>
  <c r="P286"/>
  <c r="N172"/>
  <c r="P323"/>
  <c r="O37"/>
  <c r="O132"/>
  <c r="O284"/>
  <c r="P151"/>
  <c r="N208"/>
  <c r="P303"/>
  <c r="O19"/>
  <c r="N38"/>
  <c r="N228"/>
  <c r="P171"/>
  <c r="N324"/>
  <c r="Q227"/>
  <c r="Q37"/>
  <c r="Q132"/>
  <c r="O227"/>
  <c r="Q284"/>
  <c r="O57"/>
  <c r="Q76"/>
  <c r="N190"/>
  <c r="P58"/>
  <c r="N96"/>
  <c r="N20"/>
  <c r="Q58"/>
  <c r="O96"/>
  <c r="Q20"/>
  <c r="O20"/>
  <c r="N58"/>
  <c r="P96"/>
  <c r="P20"/>
  <c r="O58"/>
  <c r="Q96"/>
  <c r="N18"/>
  <c r="N94"/>
  <c r="P18"/>
  <c r="P94"/>
  <c r="Q152"/>
  <c r="O39" i="48"/>
  <c r="N58"/>
  <c r="O210"/>
  <c r="Q286"/>
  <c r="N324"/>
  <c r="P248"/>
  <c r="O286"/>
  <c r="N134"/>
  <c r="Q248"/>
  <c r="N248"/>
  <c r="Q267"/>
  <c r="N38"/>
  <c r="Q95"/>
  <c r="N191"/>
  <c r="N209"/>
  <c r="O229"/>
  <c r="Q228"/>
  <c r="N267"/>
  <c r="N285"/>
  <c r="O38"/>
  <c r="N95"/>
  <c r="Q114"/>
  <c r="O95"/>
  <c r="Q115"/>
  <c r="O228"/>
  <c r="O304"/>
  <c r="Q323"/>
  <c r="Q57"/>
  <c r="N190"/>
  <c r="Q209"/>
  <c r="O248"/>
  <c r="N266"/>
  <c r="Q285"/>
  <c r="Q305"/>
  <c r="P39"/>
  <c r="O58"/>
  <c r="O305"/>
  <c r="N39"/>
  <c r="O115"/>
  <c r="Q134"/>
  <c r="O134"/>
  <c r="N19"/>
  <c r="Q76"/>
  <c r="P38"/>
  <c r="N76"/>
  <c r="O114"/>
  <c r="N152"/>
  <c r="Q172"/>
  <c r="P114"/>
  <c r="N286" i="51"/>
  <c r="Q305"/>
  <c r="O133"/>
  <c r="P37"/>
  <c r="O132"/>
  <c r="P20"/>
  <c r="N39"/>
  <c r="P39"/>
  <c r="P58"/>
  <c r="P95"/>
  <c r="O304"/>
  <c r="N323"/>
  <c r="O151"/>
  <c r="O189"/>
  <c r="O208"/>
  <c r="O227"/>
  <c r="O37"/>
  <c r="O75"/>
  <c r="N284"/>
  <c r="Q171"/>
  <c r="Q247"/>
  <c r="Q286"/>
  <c r="P285"/>
  <c r="O113"/>
  <c r="O170"/>
  <c r="O246"/>
  <c r="O265"/>
  <c r="Q94"/>
  <c r="Q284"/>
  <c r="N20"/>
  <c r="P19"/>
  <c r="P57"/>
  <c r="N77"/>
  <c r="N152"/>
  <c r="N228"/>
  <c r="N285"/>
  <c r="P323"/>
  <c r="N58"/>
  <c r="O286"/>
  <c r="O38"/>
  <c r="Q19"/>
  <c r="Q133"/>
  <c r="P209"/>
  <c r="O228"/>
  <c r="N266"/>
  <c r="Q38"/>
  <c r="P152"/>
  <c r="Q209"/>
  <c r="O266"/>
  <c r="Q304"/>
  <c r="N57"/>
  <c r="P114"/>
  <c r="Q152"/>
  <c r="P190"/>
  <c r="Q228"/>
  <c r="O285"/>
  <c r="O19" i="52"/>
  <c r="N39"/>
  <c r="P38"/>
  <c r="N57"/>
  <c r="P172"/>
  <c r="P210"/>
  <c r="P304"/>
  <c r="P20"/>
  <c r="N76"/>
  <c r="N115"/>
  <c r="O228"/>
  <c r="N248"/>
  <c r="P247"/>
  <c r="O266"/>
  <c r="N286"/>
  <c r="P285"/>
  <c r="O285"/>
  <c r="Q304"/>
  <c r="O323"/>
  <c r="P18"/>
  <c r="N37"/>
  <c r="N75"/>
  <c r="P94"/>
  <c r="N113"/>
  <c r="P132"/>
  <c r="P170"/>
  <c r="P208"/>
  <c r="N227"/>
  <c r="P246"/>
  <c r="N265"/>
  <c r="P284"/>
  <c r="N303"/>
  <c r="O18"/>
  <c r="Q37"/>
  <c r="Q75"/>
  <c r="Q113"/>
  <c r="Q303"/>
  <c r="O322"/>
  <c r="Q14" i="26"/>
  <c r="N58" i="52"/>
  <c r="P58"/>
  <c r="P77"/>
  <c r="N96"/>
  <c r="O114"/>
  <c r="N133"/>
  <c r="N172"/>
  <c r="P190"/>
  <c r="N210"/>
  <c r="P228"/>
  <c r="P266"/>
  <c r="P324"/>
  <c r="P323"/>
  <c r="P115"/>
  <c r="P134"/>
  <c r="N153"/>
  <c r="O171"/>
  <c r="Q190"/>
  <c r="N229"/>
  <c r="Q228"/>
  <c r="P248"/>
  <c r="N267"/>
  <c r="Q266"/>
  <c r="P286"/>
  <c r="N77"/>
  <c r="P96"/>
  <c r="N305"/>
  <c r="N134"/>
  <c r="P153"/>
  <c r="N191"/>
  <c r="P229"/>
  <c r="Q76"/>
  <c r="Q133"/>
  <c r="N190"/>
  <c r="O209"/>
  <c r="N304"/>
  <c r="O57"/>
  <c r="Q95"/>
  <c r="Q152"/>
  <c r="Q38"/>
  <c r="O76"/>
  <c r="O133"/>
  <c r="Q209"/>
  <c r="T25"/>
  <c r="U25" s="1"/>
  <c r="N19"/>
  <c r="Q57"/>
  <c r="O95"/>
  <c r="Q114"/>
  <c r="O152"/>
  <c r="N228"/>
  <c r="N266"/>
  <c r="P267" i="53"/>
  <c r="N324"/>
  <c r="P305"/>
  <c r="Q172"/>
  <c r="Q171"/>
  <c r="Q170"/>
  <c r="P265"/>
  <c r="O284"/>
  <c r="W32"/>
  <c r="W33" s="1"/>
  <c r="O208"/>
  <c r="Q227"/>
  <c r="O246"/>
  <c r="N265"/>
  <c r="Q284"/>
  <c r="P303"/>
  <c r="N95"/>
  <c r="Q152"/>
  <c r="O191"/>
  <c r="P229"/>
  <c r="O228"/>
  <c r="N248"/>
  <c r="P324"/>
  <c r="N133"/>
  <c r="O152"/>
  <c r="N171"/>
  <c r="P190"/>
  <c r="N229"/>
  <c r="N267"/>
  <c r="O95"/>
  <c r="N152"/>
  <c r="P94"/>
  <c r="Q322"/>
  <c r="O94"/>
  <c r="O132"/>
  <c r="N284"/>
  <c r="Q96"/>
  <c r="Q95"/>
  <c r="Q134"/>
  <c r="O153"/>
  <c r="O172"/>
  <c r="O171"/>
  <c r="Q210"/>
  <c r="Q266"/>
  <c r="N305"/>
  <c r="O96"/>
  <c r="O115"/>
  <c r="O210"/>
  <c r="N286"/>
  <c r="Q191"/>
  <c r="Q115"/>
  <c r="P133"/>
  <c r="Q209"/>
  <c r="O247"/>
  <c r="Q285"/>
  <c r="O323"/>
  <c r="P114"/>
  <c r="Q304"/>
  <c r="P95"/>
  <c r="P171"/>
  <c r="N228"/>
  <c r="Q247"/>
  <c r="O285"/>
  <c r="Q323"/>
  <c r="P152"/>
  <c r="N247"/>
  <c r="N266"/>
  <c r="O304"/>
  <c r="P75" i="54"/>
  <c r="N284"/>
  <c r="N57"/>
  <c r="Q57"/>
  <c r="O76"/>
  <c r="O133"/>
  <c r="P172"/>
  <c r="O172"/>
  <c r="O210"/>
  <c r="N228"/>
  <c r="N248"/>
  <c r="O284"/>
  <c r="N324"/>
  <c r="Q305"/>
  <c r="N189"/>
  <c r="O265"/>
  <c r="P246"/>
  <c r="P58"/>
  <c r="Q322"/>
  <c r="N151"/>
  <c r="Q113"/>
  <c r="O19"/>
  <c r="N134"/>
  <c r="P133"/>
  <c r="P171"/>
  <c r="Q248"/>
  <c r="Q247"/>
  <c r="Q267"/>
  <c r="Q266"/>
  <c r="O305"/>
  <c r="N286"/>
  <c r="O115"/>
  <c r="N305"/>
  <c r="P18"/>
  <c r="N227"/>
  <c r="Q227"/>
  <c r="Q37"/>
  <c r="O58"/>
  <c r="O152"/>
  <c r="N152"/>
  <c r="N172"/>
  <c r="P227"/>
  <c r="N267"/>
  <c r="Q285"/>
  <c r="P303"/>
  <c r="N153"/>
  <c r="N210"/>
  <c r="O191"/>
  <c r="Q58"/>
  <c r="Q96"/>
  <c r="N20"/>
  <c r="Q77"/>
  <c r="O96"/>
  <c r="P115"/>
  <c r="Q39"/>
  <c r="Q208"/>
  <c r="N37"/>
  <c r="N76"/>
  <c r="Q76"/>
  <c r="Q229"/>
  <c r="N266"/>
  <c r="P285"/>
  <c r="Q304"/>
  <c r="Q170"/>
  <c r="N18"/>
  <c r="O189"/>
  <c r="F39"/>
  <c r="N39" s="1"/>
  <c r="O151"/>
  <c r="P56"/>
  <c r="G286"/>
  <c r="O286" s="1"/>
  <c r="N246"/>
  <c r="O208"/>
  <c r="Q94"/>
  <c r="Q75"/>
  <c r="P189"/>
  <c r="O94"/>
  <c r="Q19"/>
  <c r="Q115"/>
  <c r="P153"/>
  <c r="N191"/>
  <c r="Q190"/>
  <c r="O209"/>
  <c r="O247"/>
  <c r="O267"/>
  <c r="N303"/>
  <c r="O324"/>
  <c r="I210"/>
  <c r="Q210" s="1"/>
  <c r="P151"/>
  <c r="P284"/>
  <c r="O132"/>
  <c r="O75"/>
  <c r="O56"/>
  <c r="O246"/>
  <c r="O170"/>
  <c r="N56"/>
  <c r="O8" i="26"/>
  <c r="P20" i="54"/>
  <c r="P132"/>
  <c r="Q152"/>
  <c r="P210"/>
  <c r="O323"/>
  <c r="O134" i="55"/>
  <c r="P134"/>
  <c r="Q134"/>
  <c r="O96"/>
  <c r="N134"/>
  <c r="P191"/>
  <c r="P151"/>
  <c r="P208"/>
  <c r="Q227"/>
  <c r="O20"/>
  <c r="O229"/>
  <c r="O324"/>
  <c r="P210"/>
  <c r="Q94"/>
  <c r="Q132"/>
  <c r="O39"/>
  <c r="O95"/>
  <c r="O133"/>
  <c r="O248"/>
  <c r="P94"/>
  <c r="P189"/>
  <c r="O227"/>
  <c r="N322"/>
  <c r="Q20"/>
  <c r="P115"/>
  <c r="Q191"/>
  <c r="O210"/>
  <c r="P248"/>
  <c r="N115"/>
  <c r="Q153"/>
  <c r="P96"/>
  <c r="Q172"/>
  <c r="P38"/>
  <c r="Q190"/>
  <c r="N228"/>
  <c r="N37"/>
  <c r="N113"/>
  <c r="N170"/>
  <c r="Q189"/>
  <c r="Q246"/>
  <c r="Q322"/>
  <c r="N152"/>
  <c r="O172"/>
  <c r="N171"/>
  <c r="N323"/>
  <c r="Q18"/>
  <c r="Q37"/>
  <c r="Q113"/>
  <c r="Q151"/>
  <c r="Q170"/>
  <c r="P246"/>
  <c r="P322"/>
  <c r="Q95"/>
  <c r="Q133"/>
  <c r="P209"/>
  <c r="O208"/>
  <c r="N19"/>
  <c r="O38"/>
  <c r="Q228"/>
  <c r="N247"/>
  <c r="P323"/>
  <c r="P58" i="56"/>
  <c r="N77"/>
  <c r="Q134"/>
  <c r="Q77"/>
  <c r="P76"/>
  <c r="N305"/>
  <c r="N39"/>
  <c r="Q39"/>
  <c r="Q38"/>
  <c r="O77"/>
  <c r="N133"/>
  <c r="O153"/>
  <c r="O210"/>
  <c r="Q229"/>
  <c r="Q285"/>
  <c r="Q57"/>
  <c r="Q95"/>
  <c r="Q115"/>
  <c r="N190"/>
  <c r="N210"/>
  <c r="O96"/>
  <c r="N96"/>
  <c r="P133"/>
  <c r="Q172"/>
  <c r="Q210"/>
  <c r="Q209"/>
  <c r="Q267"/>
  <c r="Q286"/>
  <c r="O58"/>
  <c r="P134"/>
  <c r="N134"/>
  <c r="O114"/>
  <c r="Q171"/>
  <c r="N209"/>
  <c r="N171"/>
  <c r="O190"/>
  <c r="N228"/>
  <c r="N285"/>
  <c r="P323"/>
  <c r="P8" i="26"/>
  <c r="N37" i="56"/>
  <c r="N94"/>
  <c r="N132"/>
  <c r="N208"/>
  <c r="N265"/>
  <c r="N303"/>
  <c r="O38"/>
  <c r="P95"/>
  <c r="O171"/>
  <c r="P190"/>
  <c r="P209"/>
  <c r="N266"/>
  <c r="O304"/>
  <c r="Q37"/>
  <c r="Q56"/>
  <c r="Q113"/>
  <c r="Q151"/>
  <c r="Q170"/>
  <c r="Q227"/>
  <c r="Q265"/>
  <c r="Q284"/>
  <c r="Q303"/>
  <c r="N20"/>
  <c r="P38"/>
  <c r="Q133"/>
  <c r="P228"/>
  <c r="P285"/>
  <c r="AH10" i="57"/>
  <c r="Q20"/>
  <c r="O171"/>
  <c r="N190"/>
  <c r="P305"/>
  <c r="O304"/>
  <c r="O324"/>
  <c r="N39"/>
  <c r="Q77"/>
  <c r="P96"/>
  <c r="P95"/>
  <c r="Q153"/>
  <c r="Q172"/>
  <c r="P191"/>
  <c r="O190"/>
  <c r="P228"/>
  <c r="P248"/>
  <c r="P267"/>
  <c r="P266"/>
  <c r="N305"/>
  <c r="P324"/>
  <c r="N38"/>
  <c r="Q96"/>
  <c r="N172"/>
  <c r="N229"/>
  <c r="P247"/>
  <c r="Q286"/>
  <c r="AI7"/>
  <c r="P19"/>
  <c r="P39"/>
  <c r="Q58"/>
  <c r="P58"/>
  <c r="O57"/>
  <c r="P115"/>
  <c r="O153"/>
  <c r="Q190"/>
  <c r="P210"/>
  <c r="O229"/>
  <c r="N248"/>
  <c r="N286"/>
  <c r="O305"/>
  <c r="N324"/>
  <c r="Q210"/>
  <c r="Q229"/>
  <c r="O134"/>
  <c r="Q305"/>
  <c r="P77"/>
  <c r="Q134"/>
  <c r="O191"/>
  <c r="N96"/>
  <c r="Q191"/>
  <c r="Q113"/>
  <c r="O151"/>
  <c r="O284"/>
  <c r="O322"/>
  <c r="O96"/>
  <c r="N114"/>
  <c r="P171"/>
  <c r="N209"/>
  <c r="Q285"/>
  <c r="Q114"/>
  <c r="O210"/>
  <c r="P265"/>
  <c r="O37"/>
  <c r="Q94"/>
  <c r="O132"/>
  <c r="P151"/>
  <c r="Q170"/>
  <c r="N189"/>
  <c r="P208"/>
  <c r="N246"/>
  <c r="Q303"/>
  <c r="P14" i="26"/>
  <c r="AH12" i="57"/>
  <c r="P133"/>
  <c r="N153"/>
  <c r="O18"/>
  <c r="P56"/>
  <c r="Q75"/>
  <c r="N94"/>
  <c r="O113"/>
  <c r="P132"/>
  <c r="N170"/>
  <c r="Q208"/>
  <c r="N227"/>
  <c r="O246"/>
  <c r="AG13"/>
  <c r="N191"/>
  <c r="P209"/>
  <c r="O228"/>
  <c r="Q229" i="58"/>
  <c r="Q286"/>
  <c r="N77"/>
  <c r="O229"/>
  <c r="P39"/>
  <c r="P77"/>
  <c r="N58"/>
  <c r="Q77"/>
  <c r="P76"/>
  <c r="P152"/>
  <c r="P228"/>
  <c r="O285"/>
  <c r="P38"/>
  <c r="O77"/>
  <c r="Q228"/>
  <c r="P114"/>
  <c r="P190"/>
  <c r="N247"/>
  <c r="P323"/>
  <c r="O248"/>
  <c r="Q324"/>
  <c r="P248"/>
  <c r="N324"/>
  <c r="Q248"/>
  <c r="O324"/>
  <c r="O39"/>
  <c r="N248"/>
  <c r="P324"/>
  <c r="N323"/>
  <c r="P304"/>
  <c r="O17" i="26"/>
  <c r="O10"/>
  <c r="O14"/>
  <c r="O12"/>
  <c r="O16"/>
  <c r="N229" i="62"/>
  <c r="O229"/>
  <c r="N227"/>
  <c r="Q8" i="26"/>
  <c r="Q228" i="62"/>
  <c r="N228"/>
  <c r="O228"/>
  <c r="Q228" i="64"/>
  <c r="O248"/>
  <c r="O305"/>
  <c r="O229"/>
  <c r="O267"/>
  <c r="Q267"/>
  <c r="P190"/>
  <c r="O210"/>
  <c r="O191"/>
  <c r="P210"/>
  <c r="Q248"/>
  <c r="Q191"/>
  <c r="N228"/>
  <c r="Q246"/>
  <c r="P209"/>
  <c r="N247"/>
  <c r="Q266"/>
  <c r="Q208"/>
  <c r="T6" i="31"/>
  <c r="P208" i="64"/>
  <c r="P246"/>
  <c r="P304"/>
  <c r="Q15" i="26"/>
  <c r="N190" i="64"/>
  <c r="P228"/>
  <c r="N266"/>
  <c r="Q305"/>
  <c r="Y12" i="31"/>
  <c r="AG12" s="1"/>
  <c r="O189" i="64"/>
  <c r="O227"/>
  <c r="O265"/>
  <c r="O304"/>
  <c r="N209"/>
  <c r="P247"/>
  <c r="X9" i="31"/>
  <c r="AF9" s="1"/>
  <c r="Q12" i="26"/>
  <c r="Q10"/>
  <c r="V16" i="31"/>
  <c r="AA10"/>
  <c r="AI10" s="1"/>
  <c r="W15"/>
  <c r="X7"/>
  <c r="AF7" s="1"/>
  <c r="T12"/>
  <c r="T11"/>
  <c r="U14"/>
  <c r="W10"/>
  <c r="X12"/>
  <c r="AF12" s="1"/>
  <c r="V13"/>
  <c r="Z12"/>
  <c r="AH12" s="1"/>
  <c r="V12"/>
  <c r="V17"/>
  <c r="U12"/>
  <c r="T10"/>
  <c r="T14"/>
  <c r="W12"/>
  <c r="AA9"/>
  <c r="AI9" s="1"/>
  <c r="U11"/>
  <c r="U9"/>
  <c r="U17"/>
  <c r="U15"/>
  <c r="Z16"/>
  <c r="AH16" s="1"/>
  <c r="V9"/>
  <c r="W17"/>
  <c r="U10"/>
  <c r="U8"/>
  <c r="U6"/>
  <c r="U16"/>
  <c r="V15"/>
  <c r="V14"/>
  <c r="V8"/>
  <c r="W11"/>
  <c r="AA14"/>
  <c r="AI14" s="1"/>
  <c r="AA12"/>
  <c r="AI12" s="1"/>
  <c r="X14"/>
  <c r="AF14" s="1"/>
  <c r="X17"/>
  <c r="AF17" s="1"/>
  <c r="T17"/>
  <c r="T16"/>
  <c r="T15"/>
  <c r="X13"/>
  <c r="AF13" s="1"/>
  <c r="T13"/>
  <c r="T9"/>
  <c r="T8"/>
  <c r="X6"/>
  <c r="P15" i="26"/>
  <c r="P13"/>
  <c r="S31" i="53"/>
  <c r="Z14" i="31"/>
  <c r="AH14" s="1"/>
  <c r="Z13"/>
  <c r="AH13" s="1"/>
  <c r="V11"/>
  <c r="Z10"/>
  <c r="AH10" s="1"/>
  <c r="V6"/>
  <c r="Z17"/>
  <c r="AH17" s="1"/>
  <c r="W14"/>
  <c r="W13"/>
  <c r="W6"/>
  <c r="AH15" i="57"/>
  <c r="AG10"/>
  <c r="AH9"/>
  <c r="AF19"/>
  <c r="U13" i="31"/>
  <c r="Y14"/>
  <c r="AG14" s="1"/>
  <c r="Y10"/>
  <c r="AG10" s="1"/>
  <c r="X8"/>
  <c r="AF8" s="1"/>
  <c r="AI19" i="57"/>
  <c r="Y9" i="31"/>
  <c r="AG9" s="1"/>
  <c r="Y16"/>
  <c r="AG16" s="1"/>
  <c r="P11" i="26"/>
  <c r="P10"/>
  <c r="AG14" i="57"/>
  <c r="E19" i="24"/>
  <c r="P286" i="54"/>
  <c r="Q20"/>
  <c r="P209"/>
  <c r="N76" i="57"/>
  <c r="O190" i="64"/>
  <c r="O266"/>
  <c r="Q171" i="54"/>
  <c r="Q209"/>
  <c r="P267"/>
  <c r="N285"/>
  <c r="N133" i="57"/>
  <c r="P323"/>
  <c r="P247" i="10"/>
  <c r="O209" i="64"/>
  <c r="O19" i="56"/>
  <c r="N95"/>
  <c r="V10" i="31"/>
  <c r="O15" i="26"/>
  <c r="P7"/>
  <c r="T23" i="62"/>
  <c r="AH19" i="57"/>
  <c r="O114" i="54"/>
  <c r="Q189"/>
  <c r="N209"/>
  <c r="P248"/>
  <c r="P266"/>
  <c r="P20" i="57"/>
  <c r="O39"/>
  <c r="P76"/>
  <c r="O172"/>
  <c r="O228" i="64"/>
  <c r="N38" i="56"/>
  <c r="P19" i="55"/>
  <c r="Q11" i="26"/>
  <c r="O30"/>
  <c r="Q16"/>
  <c r="AG19" i="57"/>
  <c r="O37" i="54"/>
  <c r="O38"/>
  <c r="Q76" i="57"/>
  <c r="O247" i="64"/>
  <c r="P228" i="62"/>
  <c r="N304" i="58"/>
  <c r="P114" i="56"/>
  <c r="N38" i="55"/>
  <c r="Q20" i="56"/>
  <c r="Q19"/>
  <c r="N114"/>
  <c r="N247"/>
  <c r="O323"/>
  <c r="O114" i="55"/>
  <c r="N285" i="53"/>
  <c r="N19" i="56"/>
  <c r="Q133" i="48"/>
  <c r="Q247" i="55"/>
  <c r="Q19" i="52"/>
  <c r="Q171"/>
  <c r="Q247"/>
  <c r="P20" i="56"/>
  <c r="P19"/>
  <c r="P228" i="55"/>
  <c r="P285" i="53"/>
  <c r="Q323" i="52"/>
  <c r="Q114" i="51"/>
  <c r="O190"/>
  <c r="P228"/>
  <c r="N133" i="48"/>
  <c r="Q76" i="51"/>
  <c r="P133"/>
  <c r="P171"/>
  <c r="P247"/>
  <c r="O19" i="48"/>
  <c r="Q152"/>
  <c r="O114" i="51"/>
  <c r="Q190"/>
  <c r="S77" i="31"/>
  <c r="E40"/>
  <c r="B40"/>
  <c r="AA16"/>
  <c r="AI16" s="1"/>
  <c r="E78"/>
  <c r="B6" i="26"/>
  <c r="Y17" i="31"/>
  <c r="AG17" s="1"/>
  <c r="P17" i="26"/>
  <c r="AA17" i="31"/>
  <c r="AI17" s="1"/>
  <c r="Q17" i="26"/>
  <c r="P16"/>
  <c r="X16" i="31"/>
  <c r="AF16" s="1"/>
  <c r="Y15"/>
  <c r="AG15" s="1"/>
  <c r="U7"/>
  <c r="Z15"/>
  <c r="AH15" s="1"/>
  <c r="V7"/>
  <c r="T256"/>
  <c r="T161"/>
  <c r="T66"/>
  <c r="E21"/>
  <c r="AA15"/>
  <c r="AI15" s="1"/>
  <c r="W7"/>
  <c r="T313"/>
  <c r="B21"/>
  <c r="X15"/>
  <c r="AF15" s="1"/>
  <c r="T7"/>
  <c r="P12" i="26"/>
  <c r="O13"/>
  <c r="AA13" i="31"/>
  <c r="AI13" s="1"/>
  <c r="Y13"/>
  <c r="AG13" s="1"/>
  <c r="Q13" i="26"/>
  <c r="O11"/>
  <c r="X11" i="31"/>
  <c r="AF11" s="1"/>
  <c r="AA11"/>
  <c r="AI11" s="1"/>
  <c r="Z11"/>
  <c r="AH11" s="1"/>
  <c r="Y11"/>
  <c r="AG11" s="1"/>
  <c r="Q7" i="26"/>
  <c r="O26"/>
  <c r="X10" i="31"/>
  <c r="AF10" s="1"/>
  <c r="O7" i="26"/>
  <c r="F6"/>
  <c r="F18" s="1"/>
  <c r="F20" s="1"/>
  <c r="W16" i="31"/>
  <c r="Z9"/>
  <c r="AH9" s="1"/>
  <c r="W9"/>
  <c r="W8"/>
  <c r="W19" l="1"/>
  <c r="W18"/>
  <c r="W20" s="1"/>
  <c r="V19"/>
  <c r="V18"/>
  <c r="V20" s="1"/>
  <c r="X19"/>
  <c r="X18"/>
  <c r="X20" s="1"/>
  <c r="T19"/>
  <c r="T18"/>
  <c r="T20" s="1"/>
  <c r="Z19"/>
  <c r="Z18"/>
  <c r="Z20" s="1"/>
  <c r="F122" i="26"/>
  <c r="O122" s="1"/>
  <c r="O102"/>
  <c r="H39" i="31"/>
  <c r="H52" i="26"/>
  <c r="G39" i="31"/>
  <c r="G52" i="26"/>
  <c r="G72" s="1"/>
  <c r="G73" s="1"/>
  <c r="Y19" i="31"/>
  <c r="Y18"/>
  <c r="Y20" s="1"/>
  <c r="H77"/>
  <c r="H54" i="26"/>
  <c r="G77" i="31"/>
  <c r="G54" i="26"/>
  <c r="U19" i="31"/>
  <c r="U18"/>
  <c r="U20" s="1"/>
  <c r="AA19"/>
  <c r="AA18"/>
  <c r="AA20" s="1"/>
  <c r="H122" i="26"/>
  <c r="Q122" s="1"/>
  <c r="Q102"/>
  <c r="G122"/>
  <c r="P122" s="1"/>
  <c r="P102"/>
  <c r="F54"/>
  <c r="O54" s="1"/>
  <c r="AI19" i="31"/>
  <c r="F58"/>
  <c r="N58" s="1"/>
  <c r="F53" i="26"/>
  <c r="H58" i="31"/>
  <c r="P58" s="1"/>
  <c r="H53" i="26"/>
  <c r="H72" s="1"/>
  <c r="H73" s="1"/>
  <c r="F52"/>
  <c r="O52" s="1"/>
  <c r="G58" i="31"/>
  <c r="O58" s="1"/>
  <c r="G53" i="26"/>
  <c r="O6"/>
  <c r="AH19" i="31"/>
  <c r="D63" i="26"/>
  <c r="C52"/>
  <c r="AA57" s="1"/>
  <c r="D53"/>
  <c r="D54"/>
  <c r="C64"/>
  <c r="P56" i="31"/>
  <c r="D67" i="26"/>
  <c r="D18" i="47"/>
  <c r="D27" s="1"/>
  <c r="C63" i="26"/>
  <c r="D51"/>
  <c r="D20" i="31"/>
  <c r="D69" i="26"/>
  <c r="P52"/>
  <c r="C67"/>
  <c r="D52"/>
  <c r="D64"/>
  <c r="C51"/>
  <c r="C20" i="31"/>
  <c r="C69" i="26"/>
  <c r="C53"/>
  <c r="C54"/>
  <c r="B20"/>
  <c r="C20"/>
  <c r="D20"/>
  <c r="O364" i="31"/>
  <c r="O362"/>
  <c r="AH19" i="49"/>
  <c r="Q43" i="26"/>
  <c r="AH19" i="50"/>
  <c r="Q39" i="26"/>
  <c r="F16" i="47"/>
  <c r="V22" i="53"/>
  <c r="AH18"/>
  <c r="AH19" i="54"/>
  <c r="Q42" i="26"/>
  <c r="G6" i="47"/>
  <c r="AF18" i="62"/>
  <c r="AF18" i="10"/>
  <c r="AI18" i="55"/>
  <c r="G11" i="47"/>
  <c r="AI18" i="59"/>
  <c r="AF18" i="61"/>
  <c r="AF19" i="50"/>
  <c r="O39" i="26"/>
  <c r="X20" i="51"/>
  <c r="AF20" s="1"/>
  <c r="AF18"/>
  <c r="X20" i="54"/>
  <c r="AF20" s="1"/>
  <c r="AF18"/>
  <c r="AF20" i="58"/>
  <c r="AF18"/>
  <c r="E9" i="47"/>
  <c r="P28" i="26"/>
  <c r="AG18" i="61"/>
  <c r="Q30" i="26"/>
  <c r="AH18" i="10"/>
  <c r="N77" i="31"/>
  <c r="N75"/>
  <c r="N54" i="26" s="1"/>
  <c r="AG19" i="49"/>
  <c r="P43" i="26"/>
  <c r="Y20" i="50"/>
  <c r="AG20" s="1"/>
  <c r="AG18"/>
  <c r="Y20" i="54"/>
  <c r="AG20" s="1"/>
  <c r="AG18"/>
  <c r="AG20" i="58"/>
  <c r="P35" i="26"/>
  <c r="AG18" i="58"/>
  <c r="AI18" i="65"/>
  <c r="O77" i="31"/>
  <c r="O75"/>
  <c r="O344"/>
  <c r="O342"/>
  <c r="Z20" i="50"/>
  <c r="AH20" s="1"/>
  <c r="AH18"/>
  <c r="Z20" i="51"/>
  <c r="AH20" s="1"/>
  <c r="AH18"/>
  <c r="Z20" i="54"/>
  <c r="AH20" s="1"/>
  <c r="AH18"/>
  <c r="F11" i="47"/>
  <c r="AH20" i="58"/>
  <c r="Q35" i="26"/>
  <c r="AH18" i="58"/>
  <c r="AF18" i="64"/>
  <c r="O20" i="31"/>
  <c r="O18"/>
  <c r="P77"/>
  <c r="P75"/>
  <c r="AA20" i="48"/>
  <c r="AI20" s="1"/>
  <c r="AI18"/>
  <c r="AA20" i="51"/>
  <c r="AI20" s="1"/>
  <c r="AI18"/>
  <c r="AA20" i="52"/>
  <c r="AI20" s="1"/>
  <c r="AI18"/>
  <c r="G15" i="47"/>
  <c r="AI18" i="56"/>
  <c r="G10" i="47"/>
  <c r="AF18" i="60"/>
  <c r="P32" i="26"/>
  <c r="AG18" i="62"/>
  <c r="P30" i="26"/>
  <c r="AG18" i="10"/>
  <c r="Q344" i="31"/>
  <c r="Q342"/>
  <c r="X20" i="48"/>
  <c r="AF20" s="1"/>
  <c r="AF18"/>
  <c r="AF19" i="51"/>
  <c r="O38" i="26"/>
  <c r="X20" i="52"/>
  <c r="AF20" s="1"/>
  <c r="AF18"/>
  <c r="AF19" i="54"/>
  <c r="O42" i="26"/>
  <c r="AF18" i="55"/>
  <c r="AF18" i="59"/>
  <c r="E6" i="47"/>
  <c r="F7"/>
  <c r="Q32" i="26"/>
  <c r="AH18" i="62"/>
  <c r="AH18" i="64"/>
  <c r="F14" i="47"/>
  <c r="Q20" i="31"/>
  <c r="Q18"/>
  <c r="AG19" i="50"/>
  <c r="P39" i="26"/>
  <c r="Y20" i="51"/>
  <c r="AG20" s="1"/>
  <c r="AG18"/>
  <c r="E16" i="47"/>
  <c r="AG19" i="54"/>
  <c r="P42" i="26"/>
  <c r="P26"/>
  <c r="AG18" i="55"/>
  <c r="Z20" i="48"/>
  <c r="AH20" s="1"/>
  <c r="AH18"/>
  <c r="AH19" i="51"/>
  <c r="Q38" i="26"/>
  <c r="Z20" i="52"/>
  <c r="AH20" s="1"/>
  <c r="AH18"/>
  <c r="F15" i="47"/>
  <c r="AH18" i="55"/>
  <c r="AH18" i="56"/>
  <c r="F10" i="47"/>
  <c r="Q34" i="26"/>
  <c r="AH18" i="59"/>
  <c r="AI18" i="60"/>
  <c r="AF18" i="65"/>
  <c r="O39" i="31"/>
  <c r="O37"/>
  <c r="P364"/>
  <c r="P362"/>
  <c r="AA20" i="49"/>
  <c r="AI20" s="1"/>
  <c r="AI18"/>
  <c r="AI18" i="53"/>
  <c r="E7" i="47"/>
  <c r="P29" i="26"/>
  <c r="AG18" i="64"/>
  <c r="E14" i="47"/>
  <c r="P20" i="31"/>
  <c r="P18"/>
  <c r="AF19" i="48"/>
  <c r="O40" i="26"/>
  <c r="X20" i="49"/>
  <c r="AF20" s="1"/>
  <c r="AF18"/>
  <c r="AF19" i="52"/>
  <c r="O27" i="26"/>
  <c r="AF18" i="53"/>
  <c r="AF18" i="56"/>
  <c r="P33" i="26"/>
  <c r="AG18" i="60"/>
  <c r="AH18" i="65"/>
  <c r="I40" i="31"/>
  <c r="T39" s="1"/>
  <c r="Q39"/>
  <c r="Q37"/>
  <c r="N364"/>
  <c r="N362"/>
  <c r="AG19" i="48"/>
  <c r="P40" i="26"/>
  <c r="AG19" i="51"/>
  <c r="P38" i="26"/>
  <c r="Y20" i="52"/>
  <c r="AG20" s="1"/>
  <c r="AG18"/>
  <c r="AG19" i="56"/>
  <c r="P37" i="26"/>
  <c r="E11" i="47"/>
  <c r="E10"/>
  <c r="AG18" i="59"/>
  <c r="F6" i="47"/>
  <c r="AH18" i="61"/>
  <c r="AI18" i="62"/>
  <c r="AI18" i="10"/>
  <c r="N20" i="31"/>
  <c r="N18"/>
  <c r="N51" i="26" s="1"/>
  <c r="AH19" i="48"/>
  <c r="Q40" i="26"/>
  <c r="Z20" i="49"/>
  <c r="AH20" s="1"/>
  <c r="AH18"/>
  <c r="AH19" i="52"/>
  <c r="Q27" i="26"/>
  <c r="AH19" i="56"/>
  <c r="Q37" i="26"/>
  <c r="G9" i="47"/>
  <c r="AI18" i="61"/>
  <c r="N344" i="31"/>
  <c r="N342"/>
  <c r="N70" i="26" s="1"/>
  <c r="AA20" i="50"/>
  <c r="AI20" s="1"/>
  <c r="AI18"/>
  <c r="G16" i="47"/>
  <c r="AA20" i="54"/>
  <c r="AI20" s="1"/>
  <c r="AI18"/>
  <c r="AI20" i="58"/>
  <c r="AI18"/>
  <c r="AG18" i="65"/>
  <c r="Q52" i="26"/>
  <c r="H40" i="31"/>
  <c r="S39" s="1"/>
  <c r="P39"/>
  <c r="P37"/>
  <c r="Q77"/>
  <c r="Q75"/>
  <c r="Q364"/>
  <c r="Q362"/>
  <c r="AF19" i="49"/>
  <c r="O43" i="26"/>
  <c r="X20" i="50"/>
  <c r="AF20" s="1"/>
  <c r="AF18"/>
  <c r="AF19" i="56"/>
  <c r="O37" i="26"/>
  <c r="P344" i="31"/>
  <c r="P342"/>
  <c r="Y20" i="48"/>
  <c r="AG20" s="1"/>
  <c r="AG18"/>
  <c r="Y20" i="49"/>
  <c r="AG20" s="1"/>
  <c r="AG18"/>
  <c r="AG19" i="52"/>
  <c r="P27" i="26"/>
  <c r="P25"/>
  <c r="AG18" i="53"/>
  <c r="E15" i="47"/>
  <c r="AG18" i="56"/>
  <c r="F9" i="47"/>
  <c r="Q33" i="26"/>
  <c r="AH18" i="60"/>
  <c r="G7" i="47"/>
  <c r="AI18" i="64"/>
  <c r="G14" i="47"/>
  <c r="N39" i="31"/>
  <c r="N37"/>
  <c r="N52" i="26" s="1"/>
  <c r="AI6" i="31"/>
  <c r="AF19"/>
  <c r="AF6"/>
  <c r="AH6"/>
  <c r="AG19"/>
  <c r="AG6"/>
  <c r="Q6" i="26"/>
  <c r="P20"/>
  <c r="P6"/>
  <c r="P18"/>
  <c r="P9"/>
  <c r="G19"/>
  <c r="P19" s="1"/>
  <c r="F19"/>
  <c r="O19" s="1"/>
  <c r="D19"/>
  <c r="H19"/>
  <c r="Q19" s="1"/>
  <c r="B19"/>
  <c r="C19"/>
  <c r="P36"/>
  <c r="O35"/>
  <c r="B25"/>
  <c r="AF18" i="57"/>
  <c r="O36" i="26"/>
  <c r="AG20" i="57"/>
  <c r="AG18"/>
  <c r="AI20"/>
  <c r="AI18"/>
  <c r="AA22" i="52"/>
  <c r="AH20" i="57"/>
  <c r="Q36" i="26"/>
  <c r="AH18" i="57"/>
  <c r="B51" i="26"/>
  <c r="S75" i="31"/>
  <c r="D68" i="26"/>
  <c r="F25"/>
  <c r="Q41"/>
  <c r="O41"/>
  <c r="P41"/>
  <c r="O33"/>
  <c r="O28"/>
  <c r="Q28"/>
  <c r="O32"/>
  <c r="P31"/>
  <c r="O31"/>
  <c r="Q31"/>
  <c r="Q29"/>
  <c r="O29"/>
  <c r="Q25"/>
  <c r="O34"/>
  <c r="P34"/>
  <c r="Q26"/>
  <c r="D62"/>
  <c r="B53"/>
  <c r="B54"/>
  <c r="B55"/>
  <c r="B56"/>
  <c r="B57"/>
  <c r="B58"/>
  <c r="B59"/>
  <c r="B60"/>
  <c r="B61"/>
  <c r="D65"/>
  <c r="B52"/>
  <c r="Z57" s="1"/>
  <c r="Q54"/>
  <c r="D58"/>
  <c r="Q59"/>
  <c r="C62"/>
  <c r="Q63"/>
  <c r="AB57"/>
  <c r="C65"/>
  <c r="D66"/>
  <c r="AC56"/>
  <c r="P54"/>
  <c r="B69"/>
  <c r="D56"/>
  <c r="D57"/>
  <c r="D61"/>
  <c r="O67"/>
  <c r="B65"/>
  <c r="P67"/>
  <c r="O59"/>
  <c r="Q67"/>
  <c r="AC57"/>
  <c r="P59"/>
  <c r="O63"/>
  <c r="O64"/>
  <c r="B68"/>
  <c r="D55"/>
  <c r="D60"/>
  <c r="P63"/>
  <c r="B66"/>
  <c r="B67"/>
  <c r="Q64"/>
  <c r="C66"/>
  <c r="C68"/>
  <c r="C55"/>
  <c r="C56"/>
  <c r="C57"/>
  <c r="C58"/>
  <c r="C59"/>
  <c r="C60"/>
  <c r="C61"/>
  <c r="B62"/>
  <c r="B63"/>
  <c r="B64"/>
  <c r="D59"/>
  <c r="P64"/>
  <c r="C72" l="1"/>
  <c r="C73" s="1"/>
  <c r="F72"/>
  <c r="F73" s="1"/>
  <c r="B72"/>
  <c r="B73" s="1"/>
  <c r="D72"/>
  <c r="D73" s="1"/>
  <c r="E45"/>
  <c r="D45"/>
  <c r="D46" s="1"/>
  <c r="F18" i="47"/>
  <c r="F27" s="1"/>
  <c r="C45" i="26"/>
  <c r="C46" s="1"/>
  <c r="O25"/>
  <c r="F45"/>
  <c r="F46" s="1"/>
  <c r="I16" i="47"/>
  <c r="Q16" s="1"/>
  <c r="AG20" i="53"/>
  <c r="J6" i="47"/>
  <c r="R6" s="1"/>
  <c r="AH20" i="61"/>
  <c r="AG20" i="60"/>
  <c r="I9" i="47"/>
  <c r="Q9" s="1"/>
  <c r="H16"/>
  <c r="P16" s="1"/>
  <c r="AF20" i="53"/>
  <c r="J10" i="47"/>
  <c r="R10" s="1"/>
  <c r="AH20" i="59"/>
  <c r="J12" i="47"/>
  <c r="R12" s="1"/>
  <c r="AH20" i="56"/>
  <c r="J13" i="47"/>
  <c r="R13" s="1"/>
  <c r="AH20" i="64"/>
  <c r="K22" i="47"/>
  <c r="S22" s="1"/>
  <c r="AI20" i="65"/>
  <c r="I22" i="47"/>
  <c r="Q22" s="1"/>
  <c r="AG20" i="65"/>
  <c r="K6" i="47"/>
  <c r="S6" s="1"/>
  <c r="AI20" i="61"/>
  <c r="K7" i="47"/>
  <c r="S7" s="1"/>
  <c r="AI20" i="62"/>
  <c r="I10" i="47"/>
  <c r="Q10" s="1"/>
  <c r="AG20" i="59"/>
  <c r="J22" i="47"/>
  <c r="R22" s="1"/>
  <c r="AH20" i="65"/>
  <c r="AI20" i="60"/>
  <c r="K9" i="47"/>
  <c r="S9" s="1"/>
  <c r="I15"/>
  <c r="Q15" s="1"/>
  <c r="AG20" i="55"/>
  <c r="H10" i="47"/>
  <c r="P10" s="1"/>
  <c r="AF20" i="59"/>
  <c r="AF20" i="60"/>
  <c r="H9" i="47"/>
  <c r="P9" s="1"/>
  <c r="K12"/>
  <c r="S12" s="1"/>
  <c r="AI20" i="56"/>
  <c r="H13" i="47"/>
  <c r="P13" s="1"/>
  <c r="AF20" i="64"/>
  <c r="J14" i="47"/>
  <c r="R14" s="1"/>
  <c r="AH20" i="10"/>
  <c r="I6" i="47"/>
  <c r="Q6" s="1"/>
  <c r="AG20" i="61"/>
  <c r="H6" i="47"/>
  <c r="P6" s="1"/>
  <c r="AF20" i="61"/>
  <c r="H14" i="47"/>
  <c r="P14" s="1"/>
  <c r="AF20" i="10"/>
  <c r="K13" i="47"/>
  <c r="S13" s="1"/>
  <c r="AI20" i="64"/>
  <c r="H12" i="47"/>
  <c r="P12" s="1"/>
  <c r="AF20" i="56"/>
  <c r="I13" i="47"/>
  <c r="Q13" s="1"/>
  <c r="AG20" i="64"/>
  <c r="K16" i="47"/>
  <c r="S16" s="1"/>
  <c r="AI20" i="53"/>
  <c r="J16" i="47"/>
  <c r="R16" s="1"/>
  <c r="AH20" i="53"/>
  <c r="AH20" i="60"/>
  <c r="J9" i="47"/>
  <c r="R9" s="1"/>
  <c r="Z22" i="60"/>
  <c r="I12" i="47"/>
  <c r="Q12" s="1"/>
  <c r="AG20" i="56"/>
  <c r="G18" i="47"/>
  <c r="G27" s="1"/>
  <c r="K14"/>
  <c r="S14" s="1"/>
  <c r="AI20" i="10"/>
  <c r="H22" i="47"/>
  <c r="P22" s="1"/>
  <c r="AF20" i="65"/>
  <c r="J15" i="47"/>
  <c r="R15" s="1"/>
  <c r="AH20" i="55"/>
  <c r="J7" i="47"/>
  <c r="R7" s="1"/>
  <c r="AH20" i="62"/>
  <c r="Z22"/>
  <c r="H15" i="47"/>
  <c r="P15" s="1"/>
  <c r="AF20" i="55"/>
  <c r="I14" i="47"/>
  <c r="Q14" s="1"/>
  <c r="AG20" i="10"/>
  <c r="I7" i="47"/>
  <c r="Q7" s="1"/>
  <c r="AG20" i="62"/>
  <c r="E18" i="47"/>
  <c r="E27" s="1"/>
  <c r="K10"/>
  <c r="S10" s="1"/>
  <c r="AI20" i="59"/>
  <c r="K15" i="47"/>
  <c r="S15" s="1"/>
  <c r="AI20" i="55"/>
  <c r="H7" i="47"/>
  <c r="P7" s="1"/>
  <c r="AF20" i="62"/>
  <c r="AG20" i="31"/>
  <c r="AG18"/>
  <c r="AH20"/>
  <c r="AH18"/>
  <c r="AF20"/>
  <c r="AF18"/>
  <c r="AI20"/>
  <c r="AI18"/>
  <c r="P51" i="26"/>
  <c r="Q51"/>
  <c r="O51"/>
  <c r="O20"/>
  <c r="O18"/>
  <c r="Q20"/>
  <c r="Q18"/>
  <c r="K11" i="47"/>
  <c r="J11"/>
  <c r="I11"/>
  <c r="H11"/>
  <c r="E21" i="26"/>
  <c r="B45"/>
  <c r="B46" s="1"/>
  <c r="AF20" i="57"/>
  <c r="I21" i="31"/>
  <c r="AB56" i="26"/>
  <c r="AA56"/>
  <c r="Z56"/>
  <c r="I21"/>
  <c r="E46" l="1"/>
  <c r="S45"/>
  <c r="Q73"/>
  <c r="S11" i="47"/>
  <c r="K18"/>
  <c r="R11"/>
  <c r="J18"/>
  <c r="Q11"/>
  <c r="I18"/>
  <c r="P11"/>
  <c r="H18"/>
  <c r="R73" i="26"/>
  <c r="R72"/>
  <c r="O72"/>
  <c r="O73"/>
  <c r="P72"/>
  <c r="P73"/>
  <c r="R46"/>
  <c r="R45"/>
  <c r="P46"/>
  <c r="P45"/>
  <c r="O46"/>
  <c r="O45"/>
  <c r="Q46"/>
  <c r="Q45"/>
  <c r="Q72"/>
  <c r="K27" i="47" l="1"/>
  <c r="S27" s="1"/>
  <c r="S18"/>
  <c r="R18"/>
  <c r="J27"/>
  <c r="R27" s="1"/>
  <c r="Q18"/>
  <c r="I27"/>
  <c r="Q27" s="1"/>
  <c r="P18"/>
  <c r="H27"/>
  <c r="P27" s="1"/>
  <c r="S20" i="48"/>
  <c r="S20" i="54"/>
  <c r="S20" i="49"/>
  <c r="S20" i="51"/>
  <c r="S20" i="52"/>
  <c r="S20" i="57"/>
  <c r="S20" i="50"/>
  <c r="S18" i="48"/>
  <c r="S18" i="51"/>
  <c r="S18" i="49"/>
  <c r="S18" i="57"/>
  <c r="S18" i="50"/>
  <c r="S18" i="54"/>
  <c r="S18" i="52"/>
  <c r="S19" i="49"/>
  <c r="S19" i="51"/>
  <c r="S19" i="52"/>
  <c r="S19" i="57"/>
  <c r="S19" i="50"/>
  <c r="S19" i="48"/>
  <c r="S19" i="54"/>
</calcChain>
</file>

<file path=xl/sharedStrings.xml><?xml version="1.0" encoding="utf-8"?>
<sst xmlns="http://schemas.openxmlformats.org/spreadsheetml/2006/main" count="14431" uniqueCount="237">
  <si>
    <t>SUGAR</t>
  </si>
  <si>
    <t>INWARD TRAFFIC</t>
  </si>
  <si>
    <t>MIRAJ</t>
  </si>
  <si>
    <t>KARAD</t>
  </si>
  <si>
    <t>LONI</t>
  </si>
  <si>
    <t>OUTWARD TRAFFIC</t>
  </si>
  <si>
    <t>MTH</t>
  </si>
  <si>
    <t>WGN</t>
  </si>
  <si>
    <t>WT</t>
  </si>
  <si>
    <t>AMT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</si>
  <si>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</si>
  <si>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</si>
  <si>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</si>
  <si>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</si>
  <si>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</si>
  <si>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</si>
  <si>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</si>
  <si>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</si>
  <si>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</si>
  <si>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</si>
  <si>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</si>
  <si>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</si>
  <si>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Total</t>
  </si>
  <si>
    <t>POL</t>
  </si>
  <si>
    <t>GURMARKET</t>
  </si>
  <si>
    <t>10.4.08</t>
  </si>
  <si>
    <t>20.4.08</t>
  </si>
  <si>
    <t>30.4.08</t>
  </si>
  <si>
    <t>10.5.08</t>
  </si>
  <si>
    <t>20.5.08</t>
  </si>
  <si>
    <t>30.5.08</t>
  </si>
  <si>
    <t>10.6.08</t>
  </si>
  <si>
    <t>20.6.08</t>
  </si>
  <si>
    <t>30.6.08</t>
  </si>
  <si>
    <t>June</t>
  </si>
  <si>
    <t>10.7.08</t>
  </si>
  <si>
    <t>20.7.08</t>
  </si>
  <si>
    <t>30.7.08</t>
  </si>
  <si>
    <t>July</t>
  </si>
  <si>
    <t>10.8.08</t>
  </si>
  <si>
    <t>20.8.08</t>
  </si>
  <si>
    <t>30.8.08</t>
  </si>
  <si>
    <t>10.9.08</t>
  </si>
  <si>
    <t>20.9.08</t>
  </si>
  <si>
    <t>30.9.08</t>
  </si>
  <si>
    <t>10.10.08</t>
  </si>
  <si>
    <t>20.10.08</t>
  </si>
  <si>
    <t>30.10.08</t>
  </si>
  <si>
    <t>10.11.08</t>
  </si>
  <si>
    <t>20.11.08</t>
  </si>
  <si>
    <t>30.11.08</t>
  </si>
  <si>
    <t>10.12.08</t>
  </si>
  <si>
    <t>20.12.08</t>
  </si>
  <si>
    <t>30.12.08</t>
  </si>
  <si>
    <t>10.1.09</t>
  </si>
  <si>
    <t>20.1.09</t>
  </si>
  <si>
    <t>30.1.09</t>
  </si>
  <si>
    <t>10.2.09</t>
  </si>
  <si>
    <t>20.2.09</t>
  </si>
  <si>
    <t>30.2.09</t>
  </si>
  <si>
    <t>10.3.09</t>
  </si>
  <si>
    <t>20.3.09</t>
  </si>
  <si>
    <t>30.3.09</t>
  </si>
  <si>
    <t>SALT</t>
  </si>
  <si>
    <t>CEMENT</t>
  </si>
  <si>
    <t>FERT</t>
  </si>
  <si>
    <t>FG</t>
  </si>
  <si>
    <t>CHM</t>
  </si>
  <si>
    <t>COMMODITY  2007-2008</t>
  </si>
  <si>
    <t>COMMODITY   2008-2009</t>
  </si>
  <si>
    <t>TOTAL</t>
  </si>
  <si>
    <t>HPLG</t>
  </si>
  <si>
    <t>GHSG</t>
  </si>
  <si>
    <t>BRMT</t>
  </si>
  <si>
    <t>KK</t>
  </si>
  <si>
    <t>LNN</t>
  </si>
  <si>
    <t>CHINCHWAD</t>
  </si>
  <si>
    <t>CCH</t>
  </si>
  <si>
    <t>GRMT</t>
  </si>
  <si>
    <t>SLI</t>
  </si>
  <si>
    <t>MRJ</t>
  </si>
  <si>
    <t>KRD</t>
  </si>
  <si>
    <t>STR</t>
  </si>
  <si>
    <t>OTHER</t>
  </si>
  <si>
    <t>DASG</t>
  </si>
  <si>
    <t>SANGLI</t>
  </si>
  <si>
    <t>BARAMATI</t>
  </si>
  <si>
    <t>SATARA</t>
  </si>
  <si>
    <t>KHADKI</t>
  </si>
  <si>
    <t>LONAND</t>
  </si>
  <si>
    <t>RAKE</t>
  </si>
  <si>
    <t>RAKES</t>
  </si>
  <si>
    <t xml:space="preserve"> </t>
  </si>
  <si>
    <t>Rakes</t>
  </si>
  <si>
    <t>SSV</t>
  </si>
  <si>
    <t>% VAR COMPARED TO LY</t>
  </si>
  <si>
    <t>PA</t>
  </si>
  <si>
    <t>JEJURI</t>
  </si>
  <si>
    <t>JJR</t>
  </si>
  <si>
    <t>% Var</t>
  </si>
  <si>
    <t>BENTONITE POWDER</t>
  </si>
  <si>
    <t>BVQ</t>
  </si>
  <si>
    <t>PUNE</t>
  </si>
  <si>
    <t>IRON/STEEL</t>
  </si>
  <si>
    <t>BFSG</t>
  </si>
  <si>
    <t>FURNACE OIL</t>
  </si>
  <si>
    <t>EMPTY CONTAINER</t>
  </si>
  <si>
    <t>2016-17</t>
  </si>
  <si>
    <t>2017-18</t>
  </si>
  <si>
    <t>SASWAD</t>
  </si>
  <si>
    <t>PIG IRON</t>
  </si>
  <si>
    <t>Pig Iron</t>
  </si>
  <si>
    <t>Food Grain</t>
  </si>
  <si>
    <t>Fertilizer</t>
  </si>
  <si>
    <t>RMC/Ballast</t>
  </si>
  <si>
    <t>Empty Container</t>
  </si>
  <si>
    <t>Water</t>
  </si>
  <si>
    <t>CONCOR/Container</t>
  </si>
  <si>
    <t>Motor/Auto/NMG</t>
  </si>
  <si>
    <t>COMMODITY:SUGAR</t>
  </si>
  <si>
    <t>Sugar</t>
  </si>
  <si>
    <t>IRON STEEL</t>
  </si>
  <si>
    <t>FERTILIZER</t>
  </si>
  <si>
    <t>FOODGRAIN</t>
  </si>
  <si>
    <t>DRY GRASS</t>
  </si>
  <si>
    <t>-</t>
  </si>
  <si>
    <t>IRON ORE</t>
  </si>
  <si>
    <t>CRCC</t>
  </si>
  <si>
    <t>Upto March</t>
  </si>
  <si>
    <t>Mnthly Avg</t>
  </si>
  <si>
    <t>% Variation</t>
  </si>
  <si>
    <t>Commodity dealt</t>
  </si>
  <si>
    <t>Outward</t>
  </si>
  <si>
    <t>Inward</t>
  </si>
  <si>
    <t>Depot</t>
  </si>
  <si>
    <t>UTCU</t>
  </si>
  <si>
    <t>PPCP</t>
  </si>
  <si>
    <t>Grand Total</t>
  </si>
  <si>
    <t>Ballast</t>
  </si>
  <si>
    <t>Automobile</t>
  </si>
  <si>
    <t>Fertilizer, Cement, Foodgrain</t>
  </si>
  <si>
    <t>Foodgrain</t>
  </si>
  <si>
    <t>Fertilizer, Salt,Cement</t>
  </si>
  <si>
    <t>Fertilizer,Cement</t>
  </si>
  <si>
    <t>Fertilizer, Salt,Cement, Foodgrain</t>
  </si>
  <si>
    <t>Military Stores</t>
  </si>
  <si>
    <t>Container</t>
  </si>
  <si>
    <t>Furnace Oil</t>
  </si>
  <si>
    <t>LPG</t>
  </si>
  <si>
    <t>Cement</t>
  </si>
  <si>
    <t>Clinker</t>
  </si>
  <si>
    <t>Sugar,RMC</t>
  </si>
  <si>
    <t>Sugar, Fertilizer, Ballast</t>
  </si>
  <si>
    <t>Pig Iron, RMC</t>
  </si>
  <si>
    <t>RMC</t>
  </si>
  <si>
    <t>Sugar, Automobile, Ballast</t>
  </si>
  <si>
    <t>Fertilizer, Cement,POL,Maize</t>
  </si>
  <si>
    <r>
      <t>Foodgrain,</t>
    </r>
    <r>
      <rPr>
        <sz val="11"/>
        <color indexed="10"/>
        <rFont val="Verdana"/>
        <family val="2"/>
      </rPr>
      <t xml:space="preserve"> Iron Ore,Empty Container</t>
    </r>
  </si>
  <si>
    <t>Cement, Iron &amp; Steel</t>
  </si>
  <si>
    <t>Monthly Average  (Outward)</t>
  </si>
  <si>
    <t>2020-21</t>
  </si>
  <si>
    <t>Upto Sept</t>
  </si>
  <si>
    <t xml:space="preserve">CONCOR </t>
  </si>
  <si>
    <t>Upto NOV</t>
  </si>
  <si>
    <t>KARAD LOADING</t>
  </si>
  <si>
    <t>SATARA LOADING</t>
  </si>
  <si>
    <t>EMPTY HAULAGE RAKE</t>
  </si>
  <si>
    <t>2021-22</t>
  </si>
  <si>
    <t>TLMO-Tankers of liquid medical oxygen</t>
  </si>
  <si>
    <t xml:space="preserve">COMMODITY </t>
  </si>
  <si>
    <t>LIQUID TANKERS OF MEDICAL OXYGEN</t>
  </si>
  <si>
    <t>JULY 20 TO JUNE 21</t>
  </si>
  <si>
    <t>IN CRORERS</t>
  </si>
  <si>
    <t>JAN-2021  TO APRIL 2021</t>
  </si>
  <si>
    <t>May-20 to April 2021</t>
  </si>
  <si>
    <t>TLMO-TANKERS OF LIQUID MEDICAL OXYGEN</t>
  </si>
  <si>
    <t>GRMT OW RMC/Ballast</t>
  </si>
  <si>
    <t xml:space="preserve">GRMT TOTAL OUTWARD </t>
  </si>
  <si>
    <t>GRMT OW COMMODITY:SUGAR</t>
  </si>
  <si>
    <t>Upto  March</t>
  </si>
  <si>
    <t>2022-23</t>
  </si>
  <si>
    <t>Empty Haulage</t>
  </si>
  <si>
    <t>2022-2023</t>
  </si>
  <si>
    <t>LOADING AT CHINCHWAD</t>
  </si>
  <si>
    <t>MIRAJ- SUGAR</t>
  </si>
  <si>
    <t>MIRAJ TOTAL OUTWARD</t>
  </si>
  <si>
    <t>SLI TOTAL OUTWARD</t>
  </si>
  <si>
    <t>TGT</t>
  </si>
  <si>
    <t>AUTOMOBILE</t>
  </si>
  <si>
    <t>LONANAD- SUGAR</t>
  </si>
  <si>
    <t>LONAND - RMC</t>
  </si>
  <si>
    <t>LONAND OUTWARD</t>
  </si>
  <si>
    <t>OUTWARD</t>
  </si>
  <si>
    <t>INWARD</t>
  </si>
  <si>
    <t>MONTH</t>
  </si>
  <si>
    <t>FSG</t>
  </si>
  <si>
    <t>SR NO</t>
  </si>
  <si>
    <t>PUNE DIVISION GOODS SHEDS - DEPOWISE RAKES DETAILS</t>
  </si>
  <si>
    <t>RMC,AUTOMOBILE</t>
  </si>
  <si>
    <t>Fertilizer,SALT</t>
  </si>
  <si>
    <t>Upto  oct</t>
  </si>
  <si>
    <t>OUTWARD TOTAL UPTO OCT</t>
  </si>
  <si>
    <t>Fertilizer,Foodgrain</t>
  </si>
  <si>
    <t>Upto  DEC</t>
  </si>
  <si>
    <t>FLY ASH</t>
  </si>
  <si>
    <t>Upto  FEB</t>
  </si>
  <si>
    <t>2023-24</t>
  </si>
  <si>
    <t>Upto  JULY</t>
  </si>
  <si>
    <t>Fly ash, cement</t>
  </si>
  <si>
    <t>TTL</t>
  </si>
  <si>
    <t>2023-2024</t>
  </si>
  <si>
    <t>MIRAJ - SUGAR</t>
  </si>
  <si>
    <t>AMT( Cr.)</t>
  </si>
  <si>
    <t>Upto  SEPT</t>
  </si>
  <si>
    <t>Upto  OCT</t>
  </si>
  <si>
    <t>JAGGERY</t>
  </si>
  <si>
    <t>Upto  Nov</t>
  </si>
  <si>
    <t>EMPTY HAULAGE</t>
  </si>
  <si>
    <t>WT(T)</t>
  </si>
  <si>
    <t>Motor/Auto/NMG (LONI GOODS Shed)</t>
  </si>
  <si>
    <t>Motor/Auto/NMG(Chinchwad Goods Shed)</t>
  </si>
  <si>
    <t>Motor/Auto/NMG (Khadki Goods Shed)</t>
  </si>
  <si>
    <t>Upto  JAN</t>
  </si>
  <si>
    <t>MAIZE</t>
  </si>
  <si>
    <t>DEPOT WISE EARNING-OUTWARD  UPTO JANUARY</t>
  </si>
  <si>
    <t xml:space="preserve"> COMMODITY WISE EARNING-OUTWARD  UPTO  JANUARY</t>
  </si>
  <si>
    <t>SLI - COMMODITY:SUGAR</t>
  </si>
  <si>
    <t>BRMT - COMMODITY:SUGAR</t>
  </si>
  <si>
    <t>KRD - COMMODITY:SUGAR</t>
  </si>
  <si>
    <t>LNN - COMMODITY:SUGAR</t>
  </si>
  <si>
    <t>MONTHWISE OUTWARD GOODS TRAFFIC (UPTO FEB) OVER PUNE DIVISION</t>
  </si>
  <si>
    <t>DEPOT WISE EARNING-OUTWARD ( UPTO FEB )OVER PUNE DIVISION</t>
  </si>
  <si>
    <t>COMMODITY WISE EARNING OVER PUNE DIVISION-OUTWARD (UPTO  FEB)OVER PUNE DIVISION</t>
  </si>
  <si>
    <t xml:space="preserve">DEPOT WISE EARNING-OUTWARD  FOR THE MONTH OF FEBRUARY </t>
  </si>
  <si>
    <t xml:space="preserve"> COMMODITY WISE EARNING-OUTWARD  FOR THE THE MONTH OF FEBRUARY</t>
  </si>
  <si>
    <t>DEPOT WISE EARNING-OUTWARD  FOR THE MONTH OF FEBRUARY</t>
  </si>
  <si>
    <t xml:space="preserve">  COMMODITY WISE EARNING-OUTWARD  FOR THE THE MONTH OF FEBRUARY 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</si>
</sst>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0.0"/>
    <numFmt numFmtId="166" formatCode="0.000"/>
  </numFmts>
  <fonts count="7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11"/>
      <color indexed="10"/>
      <name val="Verdana"/>
      <family val="2"/>
    </font>
    <font>
      <b/>
      <sz val="15"/>
      <name val="Verdana"/>
      <family val="2"/>
    </font>
    <font>
      <sz val="10"/>
      <name val="Times New Roman"/>
      <family val="1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20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9.5"/>
      <color rgb="FF000000"/>
      <name val="Calibri"/>
      <family val="2"/>
    </font>
    <font>
      <sz val="9.5"/>
      <color rgb="FFFF0000"/>
      <name val="Calibri"/>
      <family val="2"/>
    </font>
    <font>
      <sz val="10"/>
      <color rgb="FFFF0000"/>
      <name val="Times New Roman"/>
      <family val="1"/>
    </font>
    <font>
      <b/>
      <sz val="14"/>
      <color indexed="12"/>
      <name val="Calibri"/>
      <family val="2"/>
      <scheme val="minor"/>
    </font>
    <font>
      <b/>
      <sz val="14"/>
      <color rgb="FF3333FF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D04BC"/>
      <name val="Calibri"/>
      <family val="2"/>
      <scheme val="minor"/>
    </font>
    <font>
      <b/>
      <sz val="14"/>
      <color indexed="10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4"/>
      <color indexed="1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u/>
      <sz val="12"/>
      <color indexed="12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0"/>
      <name val="Bookman Old Style"/>
      <family val="1"/>
    </font>
    <font>
      <sz val="10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b/>
      <sz val="14"/>
      <color rgb="FFFF0000"/>
      <name val="Bookman Old Style"/>
      <family val="1"/>
    </font>
    <font>
      <sz val="10"/>
      <name val="Verdana"/>
      <family val="2"/>
    </font>
    <font>
      <u/>
      <sz val="10"/>
      <color theme="10"/>
      <name val="Arial"/>
      <family val="2"/>
    </font>
    <font>
      <b/>
      <sz val="11"/>
      <color rgb="FFFF0000"/>
      <name val="Verdana"/>
      <family val="2"/>
    </font>
    <font>
      <b/>
      <sz val="14"/>
      <name val="Book Antiqua"/>
      <family val="1"/>
    </font>
    <font>
      <b/>
      <sz val="16"/>
      <name val="Book Antiqua"/>
      <family val="1"/>
    </font>
    <font>
      <b/>
      <sz val="18"/>
      <name val="Book Antiqua"/>
      <family val="1"/>
    </font>
    <font>
      <b/>
      <sz val="20"/>
      <name val="Book Antiqua"/>
      <family val="1"/>
    </font>
    <font>
      <sz val="14"/>
      <name val="Book Antiqua"/>
      <family val="1"/>
    </font>
    <font>
      <sz val="10"/>
      <name val="Book Antiqua"/>
      <family val="1"/>
    </font>
    <font>
      <b/>
      <sz val="14"/>
      <color indexed="12"/>
      <name val="Book Antiqua"/>
      <family val="1"/>
    </font>
    <font>
      <sz val="16"/>
      <color indexed="12"/>
      <name val="Book Antiqua"/>
      <family val="1"/>
    </font>
    <font>
      <sz val="16"/>
      <name val="Book Antiqua"/>
      <family val="1"/>
    </font>
    <font>
      <sz val="16"/>
      <color rgb="FF3333FF"/>
      <name val="Book Antiqua"/>
      <family val="1"/>
    </font>
    <font>
      <sz val="18"/>
      <name val="Book Antiqua"/>
      <family val="1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1" fillId="0" borderId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62" fillId="0" borderId="0" applyNumberFormat="0" applyFill="0" applyBorder="0" applyAlignment="0" applyProtection="0"/>
  </cellStyleXfs>
  <cellXfs count="40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" fillId="0" borderId="10" xfId="0" applyFont="1" applyBorder="1"/>
    <xf numFmtId="16" fontId="3" fillId="0" borderId="10" xfId="0" applyNumberFormat="1" applyFont="1" applyBorder="1"/>
    <xf numFmtId="0" fontId="3" fillId="0" borderId="10" xfId="0" applyFont="1" applyBorder="1"/>
    <xf numFmtId="0" fontId="0" fillId="0" borderId="0" xfId="0" applyAlignment="1">
      <alignment horizontal="center"/>
    </xf>
    <xf numFmtId="0" fontId="31" fillId="0" borderId="0" xfId="0" applyFont="1"/>
    <xf numFmtId="0" fontId="32" fillId="26" borderId="0" xfId="0" applyFont="1" applyFill="1" applyAlignment="1">
      <alignment horizontal="center"/>
    </xf>
    <xf numFmtId="0" fontId="31" fillId="24" borderId="0" xfId="0" applyFont="1" applyFill="1"/>
    <xf numFmtId="0" fontId="31" fillId="0" borderId="10" xfId="0" applyFont="1" applyBorder="1" applyAlignment="1">
      <alignment horizontal="center"/>
    </xf>
    <xf numFmtId="0" fontId="31" fillId="34" borderId="10" xfId="0" applyFont="1" applyFill="1" applyBorder="1" applyAlignment="1">
      <alignment horizontal="center"/>
    </xf>
    <xf numFmtId="0" fontId="31" fillId="0" borderId="10" xfId="0" applyFont="1" applyBorder="1"/>
    <xf numFmtId="1" fontId="31" fillId="0" borderId="1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27" borderId="0" xfId="0" applyFont="1" applyFill="1"/>
    <xf numFmtId="0" fontId="33" fillId="28" borderId="0" xfId="0" applyFont="1" applyFill="1" applyAlignment="1">
      <alignment horizontal="center"/>
    </xf>
    <xf numFmtId="1" fontId="31" fillId="0" borderId="0" xfId="0" applyNumberFormat="1" applyFont="1"/>
    <xf numFmtId="165" fontId="31" fillId="0" borderId="0" xfId="0" applyNumberFormat="1" applyFont="1" applyAlignment="1">
      <alignment horizontal="center" vertical="center"/>
    </xf>
    <xf numFmtId="0" fontId="32" fillId="29" borderId="0" xfId="0" applyFont="1" applyFill="1" applyAlignment="1">
      <alignment horizontal="center"/>
    </xf>
    <xf numFmtId="0" fontId="34" fillId="0" borderId="0" xfId="0" applyFont="1"/>
    <xf numFmtId="0" fontId="31" fillId="30" borderId="0" xfId="0" applyFont="1" applyFill="1"/>
    <xf numFmtId="0" fontId="32" fillId="35" borderId="0" xfId="0" applyFont="1" applyFill="1"/>
    <xf numFmtId="0" fontId="35" fillId="0" borderId="0" xfId="0" applyFont="1"/>
    <xf numFmtId="0" fontId="35" fillId="0" borderId="10" xfId="0" applyFont="1" applyBorder="1" applyAlignment="1">
      <alignment horizontal="center"/>
    </xf>
    <xf numFmtId="0" fontId="32" fillId="31" borderId="0" xfId="0" applyFont="1" applyFill="1"/>
    <xf numFmtId="1" fontId="31" fillId="34" borderId="10" xfId="0" applyNumberFormat="1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36" fillId="36" borderId="10" xfId="0" applyFont="1" applyFill="1" applyBorder="1" applyAlignment="1">
      <alignment horizontal="center"/>
    </xf>
    <xf numFmtId="0" fontId="36" fillId="36" borderId="12" xfId="0" applyFont="1" applyFill="1" applyBorder="1" applyAlignment="1">
      <alignment horizontal="center"/>
    </xf>
    <xf numFmtId="0" fontId="31" fillId="34" borderId="12" xfId="0" applyFont="1" applyFill="1" applyBorder="1" applyAlignment="1">
      <alignment horizontal="center"/>
    </xf>
    <xf numFmtId="0" fontId="31" fillId="37" borderId="10" xfId="0" applyFont="1" applyFill="1" applyBorder="1" applyAlignment="1">
      <alignment horizontal="center"/>
    </xf>
    <xf numFmtId="0" fontId="37" fillId="32" borderId="0" xfId="0" applyFont="1" applyFill="1"/>
    <xf numFmtId="0" fontId="37" fillId="32" borderId="0" xfId="0" applyFont="1" applyFill="1" applyAlignment="1">
      <alignment horizontal="center"/>
    </xf>
    <xf numFmtId="0" fontId="31" fillId="29" borderId="0" xfId="0" applyFont="1" applyFill="1" applyAlignment="1">
      <alignment horizontal="center"/>
    </xf>
    <xf numFmtId="0" fontId="31" fillId="37" borderId="13" xfId="0" applyFont="1" applyFill="1" applyBorder="1" applyAlignment="1">
      <alignment horizontal="center"/>
    </xf>
    <xf numFmtId="0" fontId="31" fillId="0" borderId="13" xfId="0" applyFont="1" applyBorder="1" applyAlignment="1">
      <alignment horizontal="center"/>
    </xf>
    <xf numFmtId="1" fontId="36" fillId="36" borderId="10" xfId="0" applyNumberFormat="1" applyFont="1" applyFill="1" applyBorder="1" applyAlignment="1">
      <alignment horizontal="center"/>
    </xf>
    <xf numFmtId="0" fontId="31" fillId="24" borderId="0" xfId="0" applyFont="1" applyFill="1" applyAlignment="1">
      <alignment horizontal="center"/>
    </xf>
    <xf numFmtId="0" fontId="31" fillId="24" borderId="10" xfId="0" applyFont="1" applyFill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31" fillId="37" borderId="14" xfId="0" applyFont="1" applyFill="1" applyBorder="1" applyAlignment="1">
      <alignment horizontal="center"/>
    </xf>
    <xf numFmtId="1" fontId="31" fillId="37" borderId="14" xfId="0" applyNumberFormat="1" applyFont="1" applyFill="1" applyBorder="1" applyAlignment="1">
      <alignment horizontal="center"/>
    </xf>
    <xf numFmtId="0" fontId="31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0" fontId="31" fillId="0" borderId="0" xfId="0" quotePrefix="1" applyFont="1" applyAlignment="1">
      <alignment horizontal="center"/>
    </xf>
    <xf numFmtId="1" fontId="31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/>
    </xf>
    <xf numFmtId="1" fontId="32" fillId="0" borderId="10" xfId="0" applyNumberFormat="1" applyFont="1" applyBorder="1" applyAlignment="1">
      <alignment horizontal="center"/>
    </xf>
    <xf numFmtId="0" fontId="32" fillId="38" borderId="10" xfId="0" applyFont="1" applyFill="1" applyBorder="1"/>
    <xf numFmtId="0" fontId="32" fillId="38" borderId="10" xfId="0" applyFont="1" applyFill="1" applyBorder="1" applyAlignment="1">
      <alignment horizontal="center"/>
    </xf>
    <xf numFmtId="0" fontId="32" fillId="38" borderId="0" xfId="0" applyFont="1" applyFill="1" applyAlignment="1">
      <alignment horizontal="center"/>
    </xf>
    <xf numFmtId="0" fontId="31" fillId="38" borderId="0" xfId="0" applyFont="1" applyFill="1"/>
    <xf numFmtId="0" fontId="34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165" fontId="31" fillId="34" borderId="10" xfId="0" applyNumberFormat="1" applyFont="1" applyFill="1" applyBorder="1" applyAlignment="1">
      <alignment horizontal="center"/>
    </xf>
    <xf numFmtId="165" fontId="31" fillId="0" borderId="10" xfId="0" applyNumberFormat="1" applyFont="1" applyBorder="1" applyAlignment="1">
      <alignment horizontal="center"/>
    </xf>
    <xf numFmtId="1" fontId="32" fillId="0" borderId="0" xfId="0" applyNumberFormat="1" applyFont="1" applyAlignment="1">
      <alignment horizontal="center"/>
    </xf>
    <xf numFmtId="0" fontId="31" fillId="39" borderId="0" xfId="0" applyFont="1" applyFill="1" applyAlignment="1">
      <alignment horizontal="center"/>
    </xf>
    <xf numFmtId="0" fontId="36" fillId="40" borderId="0" xfId="0" applyFont="1" applyFill="1" applyAlignment="1">
      <alignment horizontal="center"/>
    </xf>
    <xf numFmtId="0" fontId="39" fillId="36" borderId="10" xfId="0" applyFont="1" applyFill="1" applyBorder="1" applyAlignment="1">
      <alignment horizontal="center"/>
    </xf>
    <xf numFmtId="1" fontId="39" fillId="36" borderId="10" xfId="0" applyNumberFormat="1" applyFont="1" applyFill="1" applyBorder="1" applyAlignment="1">
      <alignment horizontal="center"/>
    </xf>
    <xf numFmtId="0" fontId="32" fillId="0" borderId="10" xfId="0" applyFont="1" applyBorder="1"/>
    <xf numFmtId="1" fontId="39" fillId="36" borderId="0" xfId="0" applyNumberFormat="1" applyFont="1" applyFill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0" xfId="0" applyFont="1" applyBorder="1"/>
    <xf numFmtId="1" fontId="24" fillId="0" borderId="10" xfId="0" applyNumberFormat="1" applyFont="1" applyBorder="1" applyAlignment="1">
      <alignment horizontal="center"/>
    </xf>
    <xf numFmtId="165" fontId="31" fillId="0" borderId="10" xfId="0" applyNumberFormat="1" applyFont="1" applyBorder="1" applyAlignment="1">
      <alignment horizontal="center" vertical="center"/>
    </xf>
    <xf numFmtId="165" fontId="31" fillId="0" borderId="0" xfId="0" applyNumberFormat="1" applyFont="1" applyAlignment="1">
      <alignment horizontal="center"/>
    </xf>
    <xf numFmtId="165" fontId="31" fillId="0" borderId="0" xfId="0" applyNumberFormat="1" applyFont="1"/>
    <xf numFmtId="165" fontId="31" fillId="0" borderId="10" xfId="0" quotePrefix="1" applyNumberFormat="1" applyFont="1" applyBorder="1" applyAlignment="1">
      <alignment horizontal="center"/>
    </xf>
    <xf numFmtId="165" fontId="32" fillId="0" borderId="0" xfId="0" applyNumberFormat="1" applyFont="1" applyAlignment="1">
      <alignment horizontal="center"/>
    </xf>
    <xf numFmtId="165" fontId="31" fillId="0" borderId="10" xfId="0" applyNumberFormat="1" applyFont="1" applyBorder="1"/>
    <xf numFmtId="0" fontId="21" fillId="0" borderId="0" xfId="0" applyFont="1"/>
    <xf numFmtId="0" fontId="21" fillId="0" borderId="10" xfId="38" applyBorder="1" applyAlignment="1">
      <alignment horizontal="center"/>
    </xf>
    <xf numFmtId="2" fontId="21" fillId="0" borderId="10" xfId="38" applyNumberFormat="1" applyBorder="1" applyAlignment="1">
      <alignment horizontal="center"/>
    </xf>
    <xf numFmtId="0" fontId="31" fillId="37" borderId="0" xfId="0" applyFont="1" applyFill="1"/>
    <xf numFmtId="0" fontId="0" fillId="0" borderId="15" xfId="0" applyBorder="1" applyAlignment="1">
      <alignment horizontal="center"/>
    </xf>
    <xf numFmtId="0" fontId="0" fillId="0" borderId="10" xfId="0" applyBorder="1" applyAlignment="1">
      <alignment vertical="top" wrapText="1"/>
    </xf>
    <xf numFmtId="0" fontId="31" fillId="0" borderId="12" xfId="0" applyFont="1" applyBorder="1" applyAlignment="1">
      <alignment horizontal="center"/>
    </xf>
    <xf numFmtId="0" fontId="36" fillId="0" borderId="10" xfId="0" applyFont="1" applyBorder="1" applyAlignment="1">
      <alignment horizontal="center"/>
    </xf>
    <xf numFmtId="2" fontId="31" fillId="0" borderId="0" xfId="0" applyNumberFormat="1" applyFont="1"/>
    <xf numFmtId="0" fontId="36" fillId="0" borderId="0" xfId="0" applyFont="1" applyAlignment="1">
      <alignment horizontal="center"/>
    </xf>
    <xf numFmtId="1" fontId="36" fillId="0" borderId="0" xfId="0" applyNumberFormat="1" applyFont="1" applyAlignment="1">
      <alignment horizontal="center"/>
    </xf>
    <xf numFmtId="1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31" fillId="0" borderId="16" xfId="0" applyFont="1" applyBorder="1"/>
    <xf numFmtId="0" fontId="31" fillId="0" borderId="17" xfId="0" applyFont="1" applyBorder="1"/>
    <xf numFmtId="0" fontId="31" fillId="0" borderId="17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37" borderId="0" xfId="0" applyFont="1" applyFill="1" applyAlignment="1">
      <alignment horizontal="center"/>
    </xf>
    <xf numFmtId="2" fontId="31" fillId="0" borderId="0" xfId="0" applyNumberFormat="1" applyFont="1" applyAlignment="1">
      <alignment horizontal="center"/>
    </xf>
    <xf numFmtId="0" fontId="45" fillId="0" borderId="10" xfId="0" applyFont="1" applyBorder="1" applyAlignment="1">
      <alignment horizontal="center"/>
    </xf>
    <xf numFmtId="0" fontId="46" fillId="0" borderId="10" xfId="0" applyFont="1" applyBorder="1" applyAlignment="1">
      <alignment horizontal="center"/>
    </xf>
    <xf numFmtId="0" fontId="46" fillId="0" borderId="10" xfId="0" applyFont="1" applyBorder="1" applyAlignment="1">
      <alignment horizontal="left" wrapText="1"/>
    </xf>
    <xf numFmtId="165" fontId="30" fillId="0" borderId="10" xfId="0" applyNumberFormat="1" applyFont="1" applyBorder="1" applyAlignment="1">
      <alignment horizontal="center"/>
    </xf>
    <xf numFmtId="1" fontId="30" fillId="0" borderId="10" xfId="0" applyNumberFormat="1" applyFon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0" fontId="49" fillId="40" borderId="0" xfId="0" applyFont="1" applyFill="1" applyAlignment="1">
      <alignment horizontal="center"/>
    </xf>
    <xf numFmtId="0" fontId="49" fillId="36" borderId="10" xfId="0" applyFont="1" applyFill="1" applyBorder="1" applyAlignment="1">
      <alignment horizontal="center"/>
    </xf>
    <xf numFmtId="0" fontId="49" fillId="36" borderId="12" xfId="0" applyFont="1" applyFill="1" applyBorder="1" applyAlignment="1">
      <alignment horizontal="center"/>
    </xf>
    <xf numFmtId="0" fontId="45" fillId="0" borderId="12" xfId="0" applyFont="1" applyBorder="1" applyAlignment="1">
      <alignment horizontal="center"/>
    </xf>
    <xf numFmtId="1" fontId="49" fillId="36" borderId="10" xfId="0" applyNumberFormat="1" applyFont="1" applyFill="1" applyBorder="1" applyAlignment="1">
      <alignment horizontal="center"/>
    </xf>
    <xf numFmtId="0" fontId="45" fillId="0" borderId="16" xfId="0" applyFont="1" applyBorder="1"/>
    <xf numFmtId="0" fontId="45" fillId="0" borderId="17" xfId="0" applyFont="1" applyBorder="1"/>
    <xf numFmtId="0" fontId="45" fillId="0" borderId="17" xfId="0" applyFont="1" applyBorder="1" applyAlignment="1">
      <alignment horizontal="center"/>
    </xf>
    <xf numFmtId="0" fontId="45" fillId="0" borderId="18" xfId="0" applyFont="1" applyBorder="1" applyAlignment="1">
      <alignment horizontal="center"/>
    </xf>
    <xf numFmtId="0" fontId="45" fillId="0" borderId="19" xfId="0" applyFont="1" applyBorder="1" applyAlignment="1">
      <alignment horizontal="center"/>
    </xf>
    <xf numFmtId="0" fontId="39" fillId="36" borderId="0" xfId="0" applyFont="1" applyFill="1" applyAlignment="1">
      <alignment horizontal="center"/>
    </xf>
    <xf numFmtId="0" fontId="39" fillId="0" borderId="10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46" fillId="0" borderId="10" xfId="0" applyFont="1" applyBorder="1"/>
    <xf numFmtId="0" fontId="55" fillId="0" borderId="10" xfId="0" applyFont="1" applyBorder="1" applyAlignment="1">
      <alignment horizontal="center"/>
    </xf>
    <xf numFmtId="0" fontId="43" fillId="0" borderId="10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165" fontId="46" fillId="0" borderId="10" xfId="0" applyNumberFormat="1" applyFont="1" applyBorder="1" applyAlignment="1">
      <alignment horizontal="center" vertical="center"/>
    </xf>
    <xf numFmtId="1" fontId="46" fillId="0" borderId="10" xfId="0" applyNumberFormat="1" applyFont="1" applyBorder="1" applyAlignment="1">
      <alignment horizontal="center" vertical="center"/>
    </xf>
    <xf numFmtId="0" fontId="45" fillId="0" borderId="10" xfId="0" applyFont="1" applyBorder="1" applyAlignment="1">
      <alignment horizontal="left" vertical="center"/>
    </xf>
    <xf numFmtId="1" fontId="43" fillId="0" borderId="10" xfId="0" applyNumberFormat="1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165" fontId="39" fillId="0" borderId="10" xfId="0" applyNumberFormat="1" applyFont="1" applyBorder="1" applyAlignment="1">
      <alignment horizontal="center" vertical="center"/>
    </xf>
    <xf numFmtId="1" fontId="39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1" fontId="32" fillId="0" borderId="10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/>
    </xf>
    <xf numFmtId="2" fontId="45" fillId="0" borderId="0" xfId="0" applyNumberFormat="1" applyFont="1" applyAlignment="1">
      <alignment horizontal="center"/>
    </xf>
    <xf numFmtId="0" fontId="45" fillId="0" borderId="14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7" fillId="0" borderId="0" xfId="0" applyFont="1"/>
    <xf numFmtId="0" fontId="29" fillId="0" borderId="0" xfId="0" applyFont="1"/>
    <xf numFmtId="1" fontId="29" fillId="0" borderId="0" xfId="0" applyNumberFormat="1" applyFont="1"/>
    <xf numFmtId="0" fontId="41" fillId="0" borderId="0" xfId="0" applyFont="1" applyAlignment="1">
      <alignment horizontal="center" vertical="center"/>
    </xf>
    <xf numFmtId="0" fontId="42" fillId="0" borderId="0" xfId="0" applyFont="1"/>
    <xf numFmtId="1" fontId="27" fillId="0" borderId="0" xfId="0" applyNumberFormat="1" applyFont="1"/>
    <xf numFmtId="0" fontId="47" fillId="0" borderId="10" xfId="0" applyFont="1" applyBorder="1" applyAlignment="1">
      <alignment horizontal="center" vertical="center"/>
    </xf>
    <xf numFmtId="0" fontId="45" fillId="0" borderId="10" xfId="0" applyFont="1" applyBorder="1" applyAlignment="1">
      <alignment horizontal="left" vertical="center" wrapText="1"/>
    </xf>
    <xf numFmtId="0" fontId="45" fillId="0" borderId="10" xfId="0" applyFont="1" applyBorder="1" applyAlignment="1">
      <alignment vertical="center" wrapText="1"/>
    </xf>
    <xf numFmtId="1" fontId="31" fillId="0" borderId="10" xfId="0" applyNumberFormat="1" applyFont="1" applyBorder="1" applyAlignment="1">
      <alignment horizontal="left"/>
    </xf>
    <xf numFmtId="0" fontId="57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9" fillId="0" borderId="28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24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59" fillId="0" borderId="13" xfId="0" applyFont="1" applyBorder="1" applyAlignment="1">
      <alignment horizontal="center" vertical="center"/>
    </xf>
    <xf numFmtId="0" fontId="58" fillId="0" borderId="25" xfId="0" applyFont="1" applyBorder="1" applyAlignment="1">
      <alignment horizontal="center" vertical="center"/>
    </xf>
    <xf numFmtId="0" fontId="58" fillId="0" borderId="26" xfId="0" applyFont="1" applyBorder="1" applyAlignment="1">
      <alignment horizontal="center" vertical="center"/>
    </xf>
    <xf numFmtId="0" fontId="58" fillId="0" borderId="27" xfId="0" applyFont="1" applyBorder="1" applyAlignment="1">
      <alignment horizontal="center" vertical="center"/>
    </xf>
    <xf numFmtId="0" fontId="59" fillId="0" borderId="23" xfId="0" applyFont="1" applyBorder="1" applyAlignment="1">
      <alignment horizontal="center" vertical="center"/>
    </xf>
    <xf numFmtId="0" fontId="58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17" fontId="58" fillId="0" borderId="32" xfId="0" applyNumberFormat="1" applyFont="1" applyBorder="1" applyAlignment="1">
      <alignment horizontal="center" vertical="center"/>
    </xf>
    <xf numFmtId="17" fontId="58" fillId="0" borderId="36" xfId="0" applyNumberFormat="1" applyFont="1" applyBorder="1" applyAlignment="1">
      <alignment horizontal="center" vertical="center"/>
    </xf>
    <xf numFmtId="0" fontId="58" fillId="0" borderId="28" xfId="0" applyFont="1" applyBorder="1" applyAlignment="1">
      <alignment horizontal="center" vertical="center"/>
    </xf>
    <xf numFmtId="0" fontId="58" fillId="0" borderId="12" xfId="0" applyFont="1" applyBorder="1" applyAlignment="1">
      <alignment horizontal="center" vertical="center"/>
    </xf>
    <xf numFmtId="0" fontId="58" fillId="0" borderId="29" xfId="0" applyFont="1" applyBorder="1" applyAlignment="1">
      <alignment horizontal="center" vertical="center"/>
    </xf>
    <xf numFmtId="0" fontId="58" fillId="0" borderId="24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17" fontId="58" fillId="0" borderId="38" xfId="0" applyNumberFormat="1" applyFont="1" applyBorder="1" applyAlignment="1">
      <alignment horizontal="center" vertical="center"/>
    </xf>
    <xf numFmtId="0" fontId="59" fillId="0" borderId="44" xfId="0" applyFont="1" applyBorder="1" applyAlignment="1">
      <alignment horizontal="center" vertical="center"/>
    </xf>
    <xf numFmtId="0" fontId="59" fillId="0" borderId="45" xfId="0" applyFont="1" applyBorder="1" applyAlignment="1">
      <alignment horizontal="center" vertical="center"/>
    </xf>
    <xf numFmtId="0" fontId="57" fillId="0" borderId="41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61" fillId="0" borderId="10" xfId="0" applyFont="1" applyBorder="1" applyAlignment="1">
      <alignment horizontal="center"/>
    </xf>
    <xf numFmtId="1" fontId="31" fillId="37" borderId="10" xfId="0" applyNumberFormat="1" applyFont="1" applyFill="1" applyBorder="1" applyAlignment="1">
      <alignment horizontal="center"/>
    </xf>
    <xf numFmtId="2" fontId="0" fillId="0" borderId="0" xfId="0" applyNumberFormat="1"/>
    <xf numFmtId="0" fontId="45" fillId="0" borderId="10" xfId="0" applyFont="1" applyBorder="1" applyAlignment="1">
      <alignment vertical="center"/>
    </xf>
    <xf numFmtId="0" fontId="32" fillId="38" borderId="20" xfId="0" applyFont="1" applyFill="1" applyBorder="1" applyAlignment="1">
      <alignment horizontal="center"/>
    </xf>
    <xf numFmtId="0" fontId="32" fillId="0" borderId="16" xfId="0" applyFont="1" applyBorder="1" applyAlignment="1">
      <alignment horizontal="center"/>
    </xf>
    <xf numFmtId="0" fontId="39" fillId="36" borderId="12" xfId="0" applyFont="1" applyFill="1" applyBorder="1" applyAlignment="1">
      <alignment horizontal="center"/>
    </xf>
    <xf numFmtId="0" fontId="24" fillId="0" borderId="10" xfId="0" applyFont="1" applyBorder="1" applyAlignment="1">
      <alignment wrapText="1"/>
    </xf>
    <xf numFmtId="0" fontId="23" fillId="0" borderId="10" xfId="0" applyFont="1" applyBorder="1" applyAlignment="1">
      <alignment vertical="center"/>
    </xf>
    <xf numFmtId="1" fontId="24" fillId="0" borderId="10" xfId="0" applyNumberFormat="1" applyFont="1" applyBorder="1" applyAlignment="1">
      <alignment horizontal="center" vertical="center"/>
    </xf>
    <xf numFmtId="1" fontId="23" fillId="58" borderId="10" xfId="0" applyNumberFormat="1" applyFont="1" applyFill="1" applyBorder="1" applyAlignment="1">
      <alignment horizontal="center" vertical="center"/>
    </xf>
    <xf numFmtId="1" fontId="63" fillId="0" borderId="10" xfId="0" applyNumberFormat="1" applyFont="1" applyBorder="1" applyAlignment="1">
      <alignment horizontal="center" vertical="center"/>
    </xf>
    <xf numFmtId="1" fontId="23" fillId="0" borderId="10" xfId="0" applyNumberFormat="1" applyFont="1" applyBorder="1" applyAlignment="1">
      <alignment horizontal="center" vertical="center"/>
    </xf>
    <xf numFmtId="0" fontId="26" fillId="0" borderId="10" xfId="0" quotePrefix="1" applyFont="1" applyBorder="1" applyAlignment="1">
      <alignment horizontal="center" wrapText="1"/>
    </xf>
    <xf numFmtId="0" fontId="24" fillId="58" borderId="10" xfId="0" applyFont="1" applyFill="1" applyBorder="1" applyAlignment="1">
      <alignment wrapText="1"/>
    </xf>
    <xf numFmtId="0" fontId="63" fillId="0" borderId="10" xfId="0" applyFont="1" applyBorder="1" applyAlignment="1">
      <alignment wrapText="1"/>
    </xf>
    <xf numFmtId="0" fontId="62" fillId="0" borderId="10" xfId="45" applyBorder="1" applyAlignment="1"/>
    <xf numFmtId="0" fontId="24" fillId="0" borderId="10" xfId="0" applyFont="1" applyBorder="1"/>
    <xf numFmtId="0" fontId="24" fillId="58" borderId="10" xfId="0" applyFont="1" applyFill="1" applyBorder="1"/>
    <xf numFmtId="0" fontId="26" fillId="58" borderId="10" xfId="0" quotePrefix="1" applyFont="1" applyFill="1" applyBorder="1" applyAlignment="1">
      <alignment horizontal="center" wrapText="1"/>
    </xf>
    <xf numFmtId="0" fontId="50" fillId="0" borderId="0" xfId="0" applyFont="1" applyAlignment="1">
      <alignment horizontal="center" vertical="top" wrapText="1"/>
    </xf>
    <xf numFmtId="2" fontId="45" fillId="0" borderId="10" xfId="0" applyNumberFormat="1" applyFont="1" applyBorder="1" applyAlignment="1">
      <alignment horizontal="center" vertical="center"/>
    </xf>
    <xf numFmtId="2" fontId="39" fillId="0" borderId="10" xfId="0" applyNumberFormat="1" applyFont="1" applyBorder="1" applyAlignment="1">
      <alignment horizontal="center" vertical="center"/>
    </xf>
    <xf numFmtId="2" fontId="32" fillId="0" borderId="10" xfId="0" applyNumberFormat="1" applyFont="1" applyBorder="1" applyAlignment="1">
      <alignment horizontal="center" vertical="center"/>
    </xf>
    <xf numFmtId="166" fontId="45" fillId="0" borderId="10" xfId="0" applyNumberFormat="1" applyFont="1" applyBorder="1" applyAlignment="1">
      <alignment horizontal="center" vertical="center"/>
    </xf>
    <xf numFmtId="0" fontId="60" fillId="0" borderId="0" xfId="0" applyFont="1" applyAlignment="1">
      <alignment horizontal="center"/>
    </xf>
    <xf numFmtId="0" fontId="39" fillId="0" borderId="12" xfId="0" applyFont="1" applyBorder="1" applyAlignment="1">
      <alignment horizontal="center"/>
    </xf>
    <xf numFmtId="0" fontId="36" fillId="0" borderId="12" xfId="0" applyFont="1" applyBorder="1" applyAlignment="1">
      <alignment horizontal="center"/>
    </xf>
    <xf numFmtId="0" fontId="31" fillId="41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31" fillId="0" borderId="10" xfId="0" applyFont="1" applyBorder="1" applyAlignment="1">
      <alignment horizontal="center"/>
    </xf>
    <xf numFmtId="0" fontId="36" fillId="36" borderId="12" xfId="0" applyFont="1" applyFill="1" applyBorder="1" applyAlignment="1">
      <alignment horizontal="center"/>
    </xf>
    <xf numFmtId="1" fontId="45" fillId="47" borderId="10" xfId="0" applyNumberFormat="1" applyFont="1" applyFill="1" applyBorder="1" applyAlignment="1">
      <alignment horizontal="center" vertical="center"/>
    </xf>
    <xf numFmtId="2" fontId="45" fillId="47" borderId="10" xfId="0" applyNumberFormat="1" applyFont="1" applyFill="1" applyBorder="1" applyAlignment="1">
      <alignment horizontal="center" vertical="center"/>
    </xf>
    <xf numFmtId="165" fontId="45" fillId="47" borderId="10" xfId="0" applyNumberFormat="1" applyFont="1" applyFill="1" applyBorder="1" applyAlignment="1">
      <alignment horizontal="center" vertical="center"/>
    </xf>
    <xf numFmtId="1" fontId="45" fillId="0" borderId="49" xfId="0" applyNumberFormat="1" applyFont="1" applyFill="1" applyBorder="1" applyAlignment="1">
      <alignment horizontal="center" vertical="center"/>
    </xf>
    <xf numFmtId="165" fontId="45" fillId="0" borderId="49" xfId="0" applyNumberFormat="1" applyFont="1" applyFill="1" applyBorder="1" applyAlignment="1">
      <alignment horizontal="center" vertical="center"/>
    </xf>
    <xf numFmtId="2" fontId="45" fillId="0" borderId="49" xfId="0" applyNumberFormat="1" applyFont="1" applyFill="1" applyBorder="1" applyAlignment="1">
      <alignment horizontal="center" vertical="center"/>
    </xf>
    <xf numFmtId="1" fontId="45" fillId="0" borderId="20" xfId="0" applyNumberFormat="1" applyFont="1" applyBorder="1" applyAlignment="1">
      <alignment horizontal="center"/>
    </xf>
    <xf numFmtId="0" fontId="69" fillId="0" borderId="0" xfId="0" applyFont="1"/>
    <xf numFmtId="0" fontId="70" fillId="0" borderId="10" xfId="0" applyFont="1" applyBorder="1" applyAlignment="1">
      <alignment horizontal="center" vertical="center"/>
    </xf>
    <xf numFmtId="0" fontId="71" fillId="0" borderId="10" xfId="0" applyFont="1" applyBorder="1" applyAlignment="1">
      <alignment horizontal="center" vertical="center"/>
    </xf>
    <xf numFmtId="0" fontId="72" fillId="0" borderId="0" xfId="0" applyFont="1"/>
    <xf numFmtId="0" fontId="73" fillId="0" borderId="10" xfId="0" applyFont="1" applyBorder="1" applyAlignment="1">
      <alignment horizontal="center" vertical="center"/>
    </xf>
    <xf numFmtId="1" fontId="68" fillId="0" borderId="10" xfId="0" applyNumberFormat="1" applyFont="1" applyBorder="1" applyAlignment="1">
      <alignment horizontal="center" vertical="center"/>
    </xf>
    <xf numFmtId="0" fontId="74" fillId="0" borderId="0" xfId="0" applyFont="1"/>
    <xf numFmtId="166" fontId="68" fillId="0" borderId="10" xfId="0" applyNumberFormat="1" applyFont="1" applyBorder="1" applyAlignment="1">
      <alignment horizontal="center" vertical="center"/>
    </xf>
    <xf numFmtId="165" fontId="68" fillId="0" borderId="10" xfId="0" applyNumberFormat="1" applyFont="1" applyBorder="1" applyAlignment="1">
      <alignment horizontal="center" vertical="center"/>
    </xf>
    <xf numFmtId="1" fontId="64" fillId="0" borderId="10" xfId="0" applyNumberFormat="1" applyFont="1" applyBorder="1" applyAlignment="1">
      <alignment horizontal="center" vertical="center"/>
    </xf>
    <xf numFmtId="0" fontId="64" fillId="0" borderId="10" xfId="0" applyFont="1" applyBorder="1" applyAlignment="1">
      <alignment horizontal="center" vertical="center"/>
    </xf>
    <xf numFmtId="166" fontId="64" fillId="0" borderId="10" xfId="0" applyNumberFormat="1" applyFont="1" applyBorder="1" applyAlignment="1">
      <alignment horizontal="center" vertical="center"/>
    </xf>
    <xf numFmtId="0" fontId="68" fillId="0" borderId="10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1" fontId="64" fillId="0" borderId="0" xfId="0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166" fontId="64" fillId="0" borderId="0" xfId="0" applyNumberFormat="1" applyFont="1" applyBorder="1" applyAlignment="1">
      <alignment horizontal="center" vertical="center"/>
    </xf>
    <xf numFmtId="1" fontId="66" fillId="0" borderId="0" xfId="0" applyNumberFormat="1" applyFont="1" applyBorder="1" applyAlignment="1">
      <alignment horizontal="center" vertical="center"/>
    </xf>
    <xf numFmtId="2" fontId="66" fillId="0" borderId="0" xfId="0" applyNumberFormat="1" applyFont="1" applyBorder="1" applyAlignment="1">
      <alignment horizontal="center" vertical="center"/>
    </xf>
    <xf numFmtId="1" fontId="74" fillId="0" borderId="0" xfId="0" applyNumberFormat="1" applyFont="1" applyBorder="1" applyAlignment="1">
      <alignment horizontal="center" vertical="center"/>
    </xf>
    <xf numFmtId="2" fontId="45" fillId="0" borderId="0" xfId="0" applyNumberFormat="1" applyFont="1" applyFill="1" applyBorder="1" applyAlignment="1">
      <alignment horizontal="center" vertical="center"/>
    </xf>
    <xf numFmtId="1" fontId="45" fillId="0" borderId="0" xfId="0" applyNumberFormat="1" applyFont="1" applyFill="1" applyBorder="1" applyAlignment="1">
      <alignment horizontal="center" vertical="center"/>
    </xf>
    <xf numFmtId="0" fontId="64" fillId="0" borderId="10" xfId="0" applyFont="1" applyBorder="1" applyAlignment="1">
      <alignment horizontal="left" vertical="center"/>
    </xf>
    <xf numFmtId="2" fontId="68" fillId="0" borderId="10" xfId="0" applyNumberFormat="1" applyFont="1" applyBorder="1" applyAlignment="1">
      <alignment horizontal="center" vertical="center"/>
    </xf>
    <xf numFmtId="0" fontId="64" fillId="0" borderId="10" xfId="0" applyFont="1" applyBorder="1" applyAlignment="1">
      <alignment horizontal="left" vertical="center" wrapText="1"/>
    </xf>
    <xf numFmtId="0" fontId="68" fillId="0" borderId="0" xfId="0" applyFont="1"/>
    <xf numFmtId="2" fontId="64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1" fillId="0" borderId="10" xfId="0" applyFont="1" applyBorder="1" applyAlignment="1">
      <alignment horizontal="center"/>
    </xf>
    <xf numFmtId="0" fontId="31" fillId="0" borderId="10" xfId="0" applyFont="1" applyFill="1" applyBorder="1" applyAlignment="1">
      <alignment horizontal="center"/>
    </xf>
    <xf numFmtId="2" fontId="31" fillId="0" borderId="0" xfId="0" applyNumberFormat="1" applyFont="1" applyAlignment="1">
      <alignment horizontal="center" vertical="center"/>
    </xf>
    <xf numFmtId="0" fontId="31" fillId="0" borderId="11" xfId="0" applyFont="1" applyFill="1" applyBorder="1"/>
    <xf numFmtId="0" fontId="31" fillId="0" borderId="11" xfId="0" applyFont="1" applyFill="1" applyBorder="1" applyAlignment="1">
      <alignment horizontal="center"/>
    </xf>
    <xf numFmtId="0" fontId="31" fillId="0" borderId="10" xfId="0" applyFont="1" applyFill="1" applyBorder="1" applyAlignment="1">
      <alignment horizontal="center" vertical="center"/>
    </xf>
    <xf numFmtId="1" fontId="31" fillId="0" borderId="10" xfId="0" applyNumberFormat="1" applyFont="1" applyFill="1" applyBorder="1" applyAlignment="1">
      <alignment horizontal="center"/>
    </xf>
    <xf numFmtId="165" fontId="31" fillId="0" borderId="10" xfId="0" applyNumberFormat="1" applyFont="1" applyFill="1" applyBorder="1" applyAlignment="1">
      <alignment horizontal="center"/>
    </xf>
    <xf numFmtId="0" fontId="31" fillId="0" borderId="0" xfId="0" applyFont="1" applyFill="1"/>
    <xf numFmtId="1" fontId="31" fillId="0" borderId="10" xfId="0" quotePrefix="1" applyNumberFormat="1" applyFont="1" applyBorder="1" applyAlignment="1">
      <alignment horizontal="center"/>
    </xf>
    <xf numFmtId="2" fontId="46" fillId="0" borderId="10" xfId="0" applyNumberFormat="1" applyFont="1" applyBorder="1" applyAlignment="1">
      <alignment horizontal="center" vertical="center"/>
    </xf>
    <xf numFmtId="0" fontId="58" fillId="0" borderId="42" xfId="0" applyFont="1" applyBorder="1" applyAlignment="1">
      <alignment horizontal="center" vertical="center"/>
    </xf>
    <xf numFmtId="0" fontId="58" fillId="0" borderId="43" xfId="0" applyFont="1" applyBorder="1" applyAlignment="1">
      <alignment horizontal="center" vertical="center"/>
    </xf>
    <xf numFmtId="0" fontId="60" fillId="0" borderId="48" xfId="0" applyFont="1" applyBorder="1" applyAlignment="1">
      <alignment horizontal="center"/>
    </xf>
    <xf numFmtId="0" fontId="57" fillId="0" borderId="39" xfId="0" applyFont="1" applyBorder="1" applyAlignment="1">
      <alignment horizontal="center"/>
    </xf>
    <xf numFmtId="0" fontId="57" fillId="0" borderId="40" xfId="0" applyFont="1" applyBorder="1" applyAlignment="1">
      <alignment horizontal="center"/>
    </xf>
    <xf numFmtId="0" fontId="58" fillId="0" borderId="46" xfId="0" applyFont="1" applyBorder="1" applyAlignment="1">
      <alignment horizontal="center" vertical="center"/>
    </xf>
    <xf numFmtId="0" fontId="58" fillId="0" borderId="47" xfId="0" applyFont="1" applyBorder="1" applyAlignment="1">
      <alignment horizontal="center" vertical="center"/>
    </xf>
    <xf numFmtId="0" fontId="58" fillId="0" borderId="37" xfId="0" applyFont="1" applyBorder="1" applyAlignment="1">
      <alignment horizontal="center" vertical="center"/>
    </xf>
    <xf numFmtId="0" fontId="58" fillId="0" borderId="34" xfId="0" applyFont="1" applyBorder="1" applyAlignment="1">
      <alignment horizontal="center" vertical="center"/>
    </xf>
    <xf numFmtId="0" fontId="58" fillId="0" borderId="35" xfId="0" applyFont="1" applyBorder="1" applyAlignment="1">
      <alignment horizontal="center" vertical="center"/>
    </xf>
    <xf numFmtId="0" fontId="58" fillId="0" borderId="33" xfId="0" applyFont="1" applyBorder="1" applyAlignment="1">
      <alignment horizontal="center" vertical="center"/>
    </xf>
    <xf numFmtId="0" fontId="60" fillId="0" borderId="0" xfId="0" applyFont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1" fontId="67" fillId="0" borderId="14" xfId="0" applyNumberFormat="1" applyFont="1" applyBorder="1" applyAlignment="1">
      <alignment horizontal="center" vertical="center"/>
    </xf>
    <xf numFmtId="1" fontId="67" fillId="0" borderId="1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3" fillId="0" borderId="10" xfId="0" applyFont="1" applyBorder="1" applyAlignment="1">
      <alignment horizontal="center" vertical="center"/>
    </xf>
    <xf numFmtId="0" fontId="51" fillId="0" borderId="21" xfId="0" applyFont="1" applyBorder="1" applyAlignment="1">
      <alignment horizontal="center"/>
    </xf>
    <xf numFmtId="0" fontId="46" fillId="0" borderId="20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52" fillId="0" borderId="10" xfId="0" applyFont="1" applyBorder="1" applyAlignment="1">
      <alignment horizontal="center" vertical="center"/>
    </xf>
    <xf numFmtId="1" fontId="52" fillId="0" borderId="21" xfId="0" applyNumberFormat="1" applyFont="1" applyBorder="1" applyAlignment="1">
      <alignment horizontal="center" vertical="center"/>
    </xf>
    <xf numFmtId="0" fontId="64" fillId="0" borderId="22" xfId="0" applyFont="1" applyBorder="1" applyAlignment="1">
      <alignment horizontal="center" vertical="center"/>
    </xf>
    <xf numFmtId="0" fontId="64" fillId="0" borderId="21" xfId="0" applyFont="1" applyBorder="1" applyAlignment="1">
      <alignment horizontal="center" vertical="center"/>
    </xf>
    <xf numFmtId="0" fontId="64" fillId="0" borderId="23" xfId="0" applyFont="1" applyBorder="1" applyAlignment="1">
      <alignment horizontal="center" vertical="center"/>
    </xf>
    <xf numFmtId="0" fontId="65" fillId="0" borderId="20" xfId="0" applyFont="1" applyBorder="1" applyAlignment="1">
      <alignment horizontal="center" vertical="center"/>
    </xf>
    <xf numFmtId="0" fontId="65" fillId="0" borderId="12" xfId="0" applyFont="1" applyBorder="1" applyAlignment="1">
      <alignment horizontal="center" vertical="center"/>
    </xf>
    <xf numFmtId="0" fontId="64" fillId="0" borderId="14" xfId="0" applyFont="1" applyBorder="1" applyAlignment="1">
      <alignment horizontal="center" vertical="center"/>
    </xf>
    <xf numFmtId="0" fontId="64" fillId="0" borderId="15" xfId="0" applyFont="1" applyBorder="1" applyAlignment="1">
      <alignment horizontal="center" vertical="center"/>
    </xf>
    <xf numFmtId="0" fontId="64" fillId="0" borderId="11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5" xfId="0" applyFont="1" applyBorder="1" applyAlignment="1">
      <alignment horizontal="center" vertical="center"/>
    </xf>
    <xf numFmtId="0" fontId="65" fillId="0" borderId="11" xfId="0" applyFont="1" applyBorder="1" applyAlignment="1">
      <alignment horizontal="center" vertical="center"/>
    </xf>
    <xf numFmtId="0" fontId="66" fillId="0" borderId="49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68" fillId="0" borderId="12" xfId="0" applyFont="1" applyBorder="1" applyAlignment="1">
      <alignment horizontal="center" vertical="center"/>
    </xf>
    <xf numFmtId="0" fontId="68" fillId="0" borderId="22" xfId="0" applyFont="1" applyBorder="1" applyAlignment="1">
      <alignment horizontal="center" vertical="center"/>
    </xf>
    <xf numFmtId="0" fontId="68" fillId="0" borderId="21" xfId="0" applyFont="1" applyBorder="1" applyAlignment="1">
      <alignment horizontal="center" vertical="center"/>
    </xf>
    <xf numFmtId="0" fontId="68" fillId="0" borderId="2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165" fontId="31" fillId="0" borderId="10" xfId="0" applyNumberFormat="1" applyFont="1" applyBorder="1" applyAlignment="1">
      <alignment horizontal="center" vertical="center"/>
    </xf>
    <xf numFmtId="0" fontId="28" fillId="0" borderId="21" xfId="0" applyFont="1" applyBorder="1" applyAlignment="1">
      <alignment horizontal="center"/>
    </xf>
    <xf numFmtId="0" fontId="31" fillId="41" borderId="0" xfId="0" applyFont="1" applyFill="1" applyAlignment="1">
      <alignment horizontal="center"/>
    </xf>
    <xf numFmtId="0" fontId="31" fillId="0" borderId="10" xfId="0" applyFont="1" applyFill="1" applyBorder="1" applyAlignment="1">
      <alignment horizontal="center"/>
    </xf>
    <xf numFmtId="0" fontId="31" fillId="0" borderId="10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/>
    </xf>
    <xf numFmtId="0" fontId="53" fillId="35" borderId="0" xfId="0" applyFont="1" applyFill="1" applyAlignment="1">
      <alignment horizontal="center"/>
    </xf>
    <xf numFmtId="0" fontId="32" fillId="31" borderId="0" xfId="0" applyFont="1" applyFill="1" applyAlignment="1">
      <alignment horizontal="center"/>
    </xf>
    <xf numFmtId="0" fontId="31" fillId="42" borderId="0" xfId="0" applyFont="1" applyFill="1" applyAlignment="1">
      <alignment horizontal="center"/>
    </xf>
    <xf numFmtId="0" fontId="31" fillId="43" borderId="0" xfId="0" applyFont="1" applyFill="1" applyAlignment="1">
      <alignment horizontal="center"/>
    </xf>
    <xf numFmtId="0" fontId="31" fillId="44" borderId="0" xfId="0" applyFont="1" applyFill="1" applyAlignment="1">
      <alignment horizontal="center"/>
    </xf>
    <xf numFmtId="0" fontId="32" fillId="26" borderId="0" xfId="0" applyFont="1" applyFill="1" applyAlignment="1">
      <alignment horizontal="center"/>
    </xf>
    <xf numFmtId="0" fontId="31" fillId="0" borderId="12" xfId="0" applyFont="1" applyBorder="1" applyAlignment="1">
      <alignment horizontal="center"/>
    </xf>
    <xf numFmtId="165" fontId="32" fillId="26" borderId="0" xfId="0" applyNumberFormat="1" applyFont="1" applyFill="1" applyAlignment="1">
      <alignment horizontal="center"/>
    </xf>
    <xf numFmtId="165" fontId="33" fillId="28" borderId="0" xfId="0" applyNumberFormat="1" applyFont="1" applyFill="1" applyAlignment="1">
      <alignment horizontal="center"/>
    </xf>
    <xf numFmtId="165" fontId="32" fillId="38" borderId="20" xfId="0" applyNumberFormat="1" applyFont="1" applyFill="1" applyBorder="1" applyAlignment="1">
      <alignment horizontal="center"/>
    </xf>
    <xf numFmtId="165" fontId="31" fillId="0" borderId="22" xfId="0" applyNumberFormat="1" applyFont="1" applyBorder="1" applyAlignment="1">
      <alignment horizontal="center" vertical="center"/>
    </xf>
    <xf numFmtId="165" fontId="31" fillId="0" borderId="21" xfId="0" applyNumberFormat="1" applyFont="1" applyBorder="1" applyAlignment="1">
      <alignment horizontal="center" vertical="center"/>
    </xf>
    <xf numFmtId="0" fontId="33" fillId="28" borderId="0" xfId="0" applyFont="1" applyFill="1" applyAlignment="1">
      <alignment horizontal="center"/>
    </xf>
    <xf numFmtId="0" fontId="32" fillId="38" borderId="10" xfId="0" applyFont="1" applyFill="1" applyBorder="1" applyAlignment="1">
      <alignment horizontal="center"/>
    </xf>
    <xf numFmtId="0" fontId="32" fillId="33" borderId="0" xfId="0" applyFont="1" applyFill="1" applyAlignment="1">
      <alignment horizontal="center"/>
    </xf>
    <xf numFmtId="0" fontId="32" fillId="29" borderId="0" xfId="0" applyFont="1" applyFill="1" applyAlignment="1">
      <alignment horizontal="center"/>
    </xf>
    <xf numFmtId="0" fontId="34" fillId="30" borderId="0" xfId="0" applyFont="1" applyFill="1" applyAlignment="1">
      <alignment horizontal="center"/>
    </xf>
    <xf numFmtId="0" fontId="34" fillId="25" borderId="0" xfId="0" applyFont="1" applyFill="1" applyAlignment="1">
      <alignment horizontal="center"/>
    </xf>
    <xf numFmtId="0" fontId="31" fillId="29" borderId="0" xfId="0" applyFont="1" applyFill="1" applyAlignment="1">
      <alignment horizontal="center"/>
    </xf>
    <xf numFmtId="0" fontId="31" fillId="41" borderId="10" xfId="0" applyFont="1" applyFill="1" applyBorder="1" applyAlignment="1">
      <alignment horizontal="center"/>
    </xf>
    <xf numFmtId="0" fontId="31" fillId="0" borderId="22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23" xfId="0" applyFont="1" applyBorder="1" applyAlignment="1">
      <alignment horizontal="center"/>
    </xf>
    <xf numFmtId="165" fontId="31" fillId="0" borderId="12" xfId="0" applyNumberFormat="1" applyFont="1" applyBorder="1" applyAlignment="1">
      <alignment horizontal="center" vertical="center"/>
    </xf>
    <xf numFmtId="0" fontId="37" fillId="27" borderId="0" xfId="0" applyFont="1" applyFill="1" applyAlignment="1">
      <alignment horizontal="center"/>
    </xf>
    <xf numFmtId="0" fontId="31" fillId="39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31" fillId="45" borderId="0" xfId="0" applyFont="1" applyFill="1" applyAlignment="1">
      <alignment horizontal="center"/>
    </xf>
    <xf numFmtId="0" fontId="37" fillId="32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36" fillId="36" borderId="20" xfId="0" applyFont="1" applyFill="1" applyBorder="1" applyAlignment="1">
      <alignment horizontal="center"/>
    </xf>
    <xf numFmtId="0" fontId="36" fillId="36" borderId="12" xfId="0" applyFont="1" applyFill="1" applyBorder="1" applyAlignment="1">
      <alignment horizontal="center"/>
    </xf>
    <xf numFmtId="0" fontId="36" fillId="40" borderId="22" xfId="0" applyFont="1" applyFill="1" applyBorder="1" applyAlignment="1">
      <alignment horizontal="center"/>
    </xf>
    <xf numFmtId="0" fontId="36" fillId="40" borderId="21" xfId="0" applyFont="1" applyFill="1" applyBorder="1" applyAlignment="1">
      <alignment horizontal="center"/>
    </xf>
    <xf numFmtId="0" fontId="31" fillId="24" borderId="21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1" fillId="46" borderId="0" xfId="0" applyFont="1" applyFill="1" applyAlignment="1">
      <alignment horizontal="center"/>
    </xf>
    <xf numFmtId="0" fontId="31" fillId="49" borderId="0" xfId="0" applyFont="1" applyFill="1" applyAlignment="1">
      <alignment horizontal="center"/>
    </xf>
    <xf numFmtId="0" fontId="31" fillId="50" borderId="0" xfId="0" applyFont="1" applyFill="1" applyAlignment="1">
      <alignment horizontal="center"/>
    </xf>
    <xf numFmtId="0" fontId="31" fillId="47" borderId="0" xfId="0" applyFont="1" applyFill="1" applyAlignment="1">
      <alignment horizontal="center"/>
    </xf>
    <xf numFmtId="0" fontId="31" fillId="51" borderId="0" xfId="0" applyFont="1" applyFill="1" applyAlignment="1">
      <alignment horizontal="center"/>
    </xf>
    <xf numFmtId="0" fontId="31" fillId="48" borderId="0" xfId="0" applyFont="1" applyFill="1" applyAlignment="1">
      <alignment horizontal="center"/>
    </xf>
    <xf numFmtId="0" fontId="31" fillId="52" borderId="0" xfId="0" applyFont="1" applyFill="1" applyAlignment="1">
      <alignment horizontal="center"/>
    </xf>
    <xf numFmtId="0" fontId="31" fillId="53" borderId="0" xfId="0" applyFont="1" applyFill="1" applyAlignment="1">
      <alignment horizontal="center"/>
    </xf>
    <xf numFmtId="0" fontId="31" fillId="56" borderId="0" xfId="0" applyFont="1" applyFill="1" applyAlignment="1">
      <alignment horizontal="center"/>
    </xf>
    <xf numFmtId="0" fontId="31" fillId="57" borderId="0" xfId="0" applyFont="1" applyFill="1" applyAlignment="1">
      <alignment horizontal="center"/>
    </xf>
    <xf numFmtId="0" fontId="31" fillId="54" borderId="0" xfId="0" applyFont="1" applyFill="1" applyAlignment="1">
      <alignment horizontal="center"/>
    </xf>
    <xf numFmtId="0" fontId="31" fillId="55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32" fillId="37" borderId="14" xfId="0" applyFont="1" applyFill="1" applyBorder="1" applyAlignment="1">
      <alignment horizontal="center"/>
    </xf>
    <xf numFmtId="0" fontId="32" fillId="37" borderId="15" xfId="0" applyFont="1" applyFill="1" applyBorder="1" applyAlignment="1">
      <alignment horizontal="center"/>
    </xf>
    <xf numFmtId="0" fontId="32" fillId="37" borderId="11" xfId="0" applyFont="1" applyFill="1" applyBorder="1" applyAlignment="1">
      <alignment horizontal="center"/>
    </xf>
    <xf numFmtId="0" fontId="32" fillId="0" borderId="14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6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11" xfId="0" applyFont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31" fillId="0" borderId="16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1" fillId="37" borderId="0" xfId="0" applyFont="1" applyFill="1" applyAlignment="1">
      <alignment horizontal="center"/>
    </xf>
    <xf numFmtId="0" fontId="31" fillId="55" borderId="10" xfId="0" applyFont="1" applyFill="1" applyBorder="1" applyAlignment="1">
      <alignment horizontal="center" wrapText="1"/>
    </xf>
    <xf numFmtId="0" fontId="49" fillId="36" borderId="20" xfId="0" applyFont="1" applyFill="1" applyBorder="1" applyAlignment="1">
      <alignment horizontal="center"/>
    </xf>
    <xf numFmtId="0" fontId="49" fillId="36" borderId="12" xfId="0" applyFont="1" applyFill="1" applyBorder="1" applyAlignment="1">
      <alignment horizontal="center"/>
    </xf>
    <xf numFmtId="0" fontId="49" fillId="40" borderId="22" xfId="0" applyFont="1" applyFill="1" applyBorder="1" applyAlignment="1">
      <alignment horizontal="center"/>
    </xf>
    <xf numFmtId="0" fontId="49" fillId="40" borderId="21" xfId="0" applyFont="1" applyFill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6" fillId="0" borderId="10" xfId="0" applyFont="1" applyBorder="1" applyAlignment="1">
      <alignment horizontal="center"/>
    </xf>
    <xf numFmtId="0" fontId="48" fillId="0" borderId="0" xfId="0" applyFont="1" applyAlignment="1">
      <alignment horizontal="center"/>
    </xf>
    <xf numFmtId="0" fontId="45" fillId="56" borderId="17" xfId="0" applyFont="1" applyFill="1" applyBorder="1" applyAlignment="1">
      <alignment horizontal="center"/>
    </xf>
    <xf numFmtId="0" fontId="31" fillId="37" borderId="21" xfId="0" applyFont="1" applyFill="1" applyBorder="1" applyAlignment="1">
      <alignment horizontal="center"/>
    </xf>
    <xf numFmtId="0" fontId="31" fillId="39" borderId="14" xfId="0" applyFont="1" applyFill="1" applyBorder="1" applyAlignment="1">
      <alignment horizontal="center"/>
    </xf>
    <xf numFmtId="0" fontId="31" fillId="39" borderId="15" xfId="0" applyFont="1" applyFill="1" applyBorder="1" applyAlignment="1">
      <alignment horizontal="center"/>
    </xf>
    <xf numFmtId="0" fontId="31" fillId="39" borderId="11" xfId="0" applyFont="1" applyFill="1" applyBorder="1" applyAlignment="1">
      <alignment horizontal="center"/>
    </xf>
    <xf numFmtId="0" fontId="31" fillId="56" borderId="17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31" fillId="37" borderId="14" xfId="0" applyFont="1" applyFill="1" applyBorder="1" applyAlignment="1">
      <alignment horizontal="center"/>
    </xf>
    <xf numFmtId="0" fontId="31" fillId="37" borderId="15" xfId="0" applyFont="1" applyFill="1" applyBorder="1" applyAlignment="1">
      <alignment horizontal="center"/>
    </xf>
    <xf numFmtId="0" fontId="31" fillId="37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5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6"/>
  <sheetViews>
    <sheetView workbookViewId="0">
      <selection activeCell="N23" sqref="N23"/>
    </sheetView>
  </sheetViews>
  <sheetFormatPr defaultRowHeight="15"/>
  <cols>
    <col min="1" max="1" width="9.140625" style="144"/>
    <col min="2" max="2" width="11.85546875" style="144" customWidth="1"/>
    <col min="3" max="3" width="9.42578125" style="144" bestFit="1" customWidth="1"/>
    <col min="4" max="4" width="10.5703125" style="144" customWidth="1"/>
    <col min="5" max="5" width="9.85546875" style="144" bestFit="1" customWidth="1"/>
    <col min="6" max="6" width="9.28515625" style="144" bestFit="1" customWidth="1"/>
    <col min="7" max="7" width="9.42578125" style="144" bestFit="1" customWidth="1"/>
    <col min="8" max="8" width="10.42578125" style="144" bestFit="1" customWidth="1"/>
    <col min="9" max="9" width="9.85546875" style="144" bestFit="1" customWidth="1"/>
    <col min="10" max="10" width="9.28515625" style="144" bestFit="1" customWidth="1"/>
    <col min="11" max="11" width="9.42578125" style="144" bestFit="1" customWidth="1"/>
    <col min="12" max="12" width="10.42578125" style="144" bestFit="1" customWidth="1"/>
    <col min="13" max="13" width="9.85546875" style="144" bestFit="1" customWidth="1"/>
    <col min="14" max="14" width="9.28515625" style="144" bestFit="1" customWidth="1"/>
    <col min="15" max="16384" width="9.140625" style="144"/>
  </cols>
  <sheetData>
    <row r="1" spans="1:14" ht="19.5" thickBot="1">
      <c r="A1" s="252" t="s">
        <v>197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</row>
    <row r="2" spans="1:14" ht="16.5" thickBot="1">
      <c r="A2" s="253" t="s">
        <v>196</v>
      </c>
      <c r="B2" s="255" t="s">
        <v>194</v>
      </c>
      <c r="C2" s="257" t="s">
        <v>192</v>
      </c>
      <c r="D2" s="258"/>
      <c r="E2" s="258"/>
      <c r="F2" s="259"/>
      <c r="G2" s="260" t="s">
        <v>193</v>
      </c>
      <c r="H2" s="258"/>
      <c r="I2" s="258"/>
      <c r="J2" s="259"/>
      <c r="K2" s="260" t="s">
        <v>70</v>
      </c>
      <c r="L2" s="258"/>
      <c r="M2" s="258"/>
      <c r="N2" s="259"/>
    </row>
    <row r="3" spans="1:14" ht="16.5" thickBot="1">
      <c r="A3" s="254"/>
      <c r="B3" s="256"/>
      <c r="C3" s="166">
        <v>44652</v>
      </c>
      <c r="D3" s="159">
        <v>44682</v>
      </c>
      <c r="E3" s="159">
        <v>44713</v>
      </c>
      <c r="F3" s="159">
        <v>44743</v>
      </c>
      <c r="G3" s="159">
        <v>44652</v>
      </c>
      <c r="H3" s="159">
        <v>44682</v>
      </c>
      <c r="I3" s="159">
        <v>44713</v>
      </c>
      <c r="J3" s="159">
        <v>44743</v>
      </c>
      <c r="K3" s="159">
        <v>44652</v>
      </c>
      <c r="L3" s="159">
        <v>44682</v>
      </c>
      <c r="M3" s="159">
        <v>44713</v>
      </c>
      <c r="N3" s="160">
        <v>44743</v>
      </c>
    </row>
    <row r="4" spans="1:14" ht="21" customHeight="1">
      <c r="A4" s="169">
        <v>1</v>
      </c>
      <c r="B4" s="167" t="s">
        <v>77</v>
      </c>
      <c r="C4" s="155">
        <v>43</v>
      </c>
      <c r="D4" s="147">
        <v>34</v>
      </c>
      <c r="E4" s="147">
        <v>33</v>
      </c>
      <c r="F4" s="148">
        <v>32</v>
      </c>
      <c r="G4" s="146">
        <v>0</v>
      </c>
      <c r="H4" s="147">
        <v>0</v>
      </c>
      <c r="I4" s="147">
        <v>0</v>
      </c>
      <c r="J4" s="148">
        <v>0</v>
      </c>
      <c r="K4" s="161">
        <f>C4+G4</f>
        <v>43</v>
      </c>
      <c r="L4" s="162">
        <f t="shared" ref="L4:N15" si="0">D4+H4</f>
        <v>34</v>
      </c>
      <c r="M4" s="162">
        <f t="shared" si="0"/>
        <v>33</v>
      </c>
      <c r="N4" s="163">
        <f t="shared" si="0"/>
        <v>32</v>
      </c>
    </row>
    <row r="5" spans="1:14" ht="21" customHeight="1">
      <c r="A5" s="169">
        <v>2</v>
      </c>
      <c r="B5" s="168" t="s">
        <v>74</v>
      </c>
      <c r="C5" s="158">
        <v>12</v>
      </c>
      <c r="D5" s="150">
        <v>6</v>
      </c>
      <c r="E5" s="150">
        <v>12</v>
      </c>
      <c r="F5" s="151">
        <v>12</v>
      </c>
      <c r="G5" s="149">
        <v>0</v>
      </c>
      <c r="H5" s="150">
        <v>0</v>
      </c>
      <c r="I5" s="150">
        <v>0</v>
      </c>
      <c r="J5" s="151">
        <v>0</v>
      </c>
      <c r="K5" s="164">
        <f t="shared" ref="K5:K14" si="1">C5+G5</f>
        <v>12</v>
      </c>
      <c r="L5" s="157">
        <f t="shared" si="0"/>
        <v>6</v>
      </c>
      <c r="M5" s="157">
        <f t="shared" si="0"/>
        <v>12</v>
      </c>
      <c r="N5" s="165">
        <f t="shared" si="0"/>
        <v>12</v>
      </c>
    </row>
    <row r="6" spans="1:14" ht="21" customHeight="1">
      <c r="A6" s="169">
        <v>3</v>
      </c>
      <c r="B6" s="168" t="s">
        <v>78</v>
      </c>
      <c r="C6" s="158">
        <v>13</v>
      </c>
      <c r="D6" s="150">
        <v>11</v>
      </c>
      <c r="E6" s="150">
        <v>13</v>
      </c>
      <c r="F6" s="151">
        <v>10</v>
      </c>
      <c r="G6" s="149">
        <v>26</v>
      </c>
      <c r="H6" s="150">
        <v>26</v>
      </c>
      <c r="I6" s="150">
        <v>21</v>
      </c>
      <c r="J6" s="151">
        <v>22</v>
      </c>
      <c r="K6" s="164">
        <f t="shared" si="1"/>
        <v>39</v>
      </c>
      <c r="L6" s="157">
        <f t="shared" si="0"/>
        <v>37</v>
      </c>
      <c r="M6" s="157">
        <f t="shared" si="0"/>
        <v>34</v>
      </c>
      <c r="N6" s="165">
        <f t="shared" si="0"/>
        <v>32</v>
      </c>
    </row>
    <row r="7" spans="1:14" ht="21" customHeight="1">
      <c r="A7" s="169">
        <v>4</v>
      </c>
      <c r="B7" s="168" t="s">
        <v>4</v>
      </c>
      <c r="C7" s="158">
        <v>1</v>
      </c>
      <c r="D7" s="150">
        <v>1</v>
      </c>
      <c r="E7" s="150">
        <v>1</v>
      </c>
      <c r="F7" s="151">
        <v>3</v>
      </c>
      <c r="G7" s="149">
        <v>46</v>
      </c>
      <c r="H7" s="150">
        <v>48</v>
      </c>
      <c r="I7" s="150">
        <v>45</v>
      </c>
      <c r="J7" s="151">
        <v>60</v>
      </c>
      <c r="K7" s="164">
        <f t="shared" si="1"/>
        <v>47</v>
      </c>
      <c r="L7" s="157">
        <f t="shared" si="0"/>
        <v>49</v>
      </c>
      <c r="M7" s="157">
        <f t="shared" si="0"/>
        <v>46</v>
      </c>
      <c r="N7" s="165">
        <f t="shared" si="0"/>
        <v>63</v>
      </c>
    </row>
    <row r="8" spans="1:14" ht="21" customHeight="1">
      <c r="A8" s="169">
        <v>5</v>
      </c>
      <c r="B8" s="168" t="s">
        <v>73</v>
      </c>
      <c r="C8" s="158">
        <v>8</v>
      </c>
      <c r="D8" s="150">
        <v>15</v>
      </c>
      <c r="E8" s="150">
        <v>11</v>
      </c>
      <c r="F8" s="151">
        <v>7</v>
      </c>
      <c r="G8" s="149">
        <v>10</v>
      </c>
      <c r="H8" s="150">
        <v>5</v>
      </c>
      <c r="I8" s="150">
        <v>5</v>
      </c>
      <c r="J8" s="151">
        <v>11</v>
      </c>
      <c r="K8" s="164">
        <f t="shared" si="1"/>
        <v>18</v>
      </c>
      <c r="L8" s="157">
        <f t="shared" si="0"/>
        <v>20</v>
      </c>
      <c r="M8" s="157">
        <f t="shared" si="0"/>
        <v>16</v>
      </c>
      <c r="N8" s="165">
        <f t="shared" si="0"/>
        <v>18</v>
      </c>
    </row>
    <row r="9" spans="1:14" ht="21" customHeight="1">
      <c r="A9" s="169">
        <v>6</v>
      </c>
      <c r="B9" s="168" t="s">
        <v>79</v>
      </c>
      <c r="C9" s="158">
        <v>6</v>
      </c>
      <c r="D9" s="150">
        <v>11</v>
      </c>
      <c r="E9" s="150">
        <v>10</v>
      </c>
      <c r="F9" s="151">
        <v>7</v>
      </c>
      <c r="G9" s="149">
        <v>13.5</v>
      </c>
      <c r="H9" s="150">
        <v>14.5</v>
      </c>
      <c r="I9" s="150">
        <v>20</v>
      </c>
      <c r="J9" s="151">
        <v>18</v>
      </c>
      <c r="K9" s="164">
        <f t="shared" si="1"/>
        <v>19.5</v>
      </c>
      <c r="L9" s="157">
        <f t="shared" si="0"/>
        <v>25.5</v>
      </c>
      <c r="M9" s="157">
        <f t="shared" si="0"/>
        <v>30</v>
      </c>
      <c r="N9" s="165">
        <f t="shared" si="0"/>
        <v>25</v>
      </c>
    </row>
    <row r="10" spans="1:14" ht="21" customHeight="1">
      <c r="A10" s="169">
        <v>7</v>
      </c>
      <c r="B10" s="168" t="s">
        <v>80</v>
      </c>
      <c r="C10" s="158">
        <v>7</v>
      </c>
      <c r="D10" s="150">
        <v>9</v>
      </c>
      <c r="E10" s="150">
        <v>10</v>
      </c>
      <c r="F10" s="151">
        <v>10</v>
      </c>
      <c r="G10" s="149">
        <v>47</v>
      </c>
      <c r="H10" s="150">
        <v>42</v>
      </c>
      <c r="I10" s="150">
        <v>50</v>
      </c>
      <c r="J10" s="151">
        <v>38</v>
      </c>
      <c r="K10" s="164">
        <f t="shared" si="1"/>
        <v>54</v>
      </c>
      <c r="L10" s="157">
        <f t="shared" si="0"/>
        <v>51</v>
      </c>
      <c r="M10" s="157">
        <f t="shared" si="0"/>
        <v>60</v>
      </c>
      <c r="N10" s="165">
        <f t="shared" si="0"/>
        <v>48</v>
      </c>
    </row>
    <row r="11" spans="1:14" ht="21" customHeight="1">
      <c r="A11" s="169">
        <v>8</v>
      </c>
      <c r="B11" s="168" t="s">
        <v>81</v>
      </c>
      <c r="C11" s="158">
        <v>5</v>
      </c>
      <c r="D11" s="150">
        <v>6</v>
      </c>
      <c r="E11" s="150">
        <v>8</v>
      </c>
      <c r="F11" s="151">
        <v>9</v>
      </c>
      <c r="G11" s="149">
        <v>4</v>
      </c>
      <c r="H11" s="150">
        <v>10</v>
      </c>
      <c r="I11" s="150">
        <v>11</v>
      </c>
      <c r="J11" s="151">
        <v>6</v>
      </c>
      <c r="K11" s="164">
        <f t="shared" si="1"/>
        <v>9</v>
      </c>
      <c r="L11" s="157">
        <f t="shared" si="0"/>
        <v>16</v>
      </c>
      <c r="M11" s="157">
        <f t="shared" si="0"/>
        <v>19</v>
      </c>
      <c r="N11" s="165">
        <f t="shared" si="0"/>
        <v>15</v>
      </c>
    </row>
    <row r="12" spans="1:14" ht="21" customHeight="1">
      <c r="A12" s="169">
        <v>9</v>
      </c>
      <c r="B12" s="168" t="s">
        <v>82</v>
      </c>
      <c r="C12" s="158">
        <v>10</v>
      </c>
      <c r="D12" s="150">
        <v>5</v>
      </c>
      <c r="E12" s="150">
        <v>13</v>
      </c>
      <c r="F12" s="151">
        <v>10</v>
      </c>
      <c r="G12" s="149">
        <v>15</v>
      </c>
      <c r="H12" s="150">
        <v>12</v>
      </c>
      <c r="I12" s="150">
        <v>18</v>
      </c>
      <c r="J12" s="151">
        <v>15</v>
      </c>
      <c r="K12" s="164">
        <f t="shared" si="1"/>
        <v>25</v>
      </c>
      <c r="L12" s="157">
        <f t="shared" si="0"/>
        <v>17</v>
      </c>
      <c r="M12" s="157">
        <f t="shared" si="0"/>
        <v>31</v>
      </c>
      <c r="N12" s="165">
        <f t="shared" si="0"/>
        <v>25</v>
      </c>
    </row>
    <row r="13" spans="1:14" ht="21" customHeight="1">
      <c r="A13" s="169">
        <v>10</v>
      </c>
      <c r="B13" s="168" t="s">
        <v>75</v>
      </c>
      <c r="C13" s="158">
        <v>3</v>
      </c>
      <c r="D13" s="150">
        <v>5</v>
      </c>
      <c r="E13" s="150">
        <v>5</v>
      </c>
      <c r="F13" s="151">
        <v>1</v>
      </c>
      <c r="G13" s="149">
        <v>4</v>
      </c>
      <c r="H13" s="150">
        <v>5</v>
      </c>
      <c r="I13" s="150">
        <v>2</v>
      </c>
      <c r="J13" s="151">
        <v>2</v>
      </c>
      <c r="K13" s="164">
        <f t="shared" si="1"/>
        <v>7</v>
      </c>
      <c r="L13" s="157">
        <f t="shared" si="0"/>
        <v>10</v>
      </c>
      <c r="M13" s="157">
        <f t="shared" si="0"/>
        <v>7</v>
      </c>
      <c r="N13" s="165">
        <f t="shared" si="0"/>
        <v>3</v>
      </c>
    </row>
    <row r="14" spans="1:14" ht="21" customHeight="1">
      <c r="A14" s="169">
        <v>11</v>
      </c>
      <c r="B14" s="168" t="s">
        <v>94</v>
      </c>
      <c r="C14" s="158">
        <v>0</v>
      </c>
      <c r="D14" s="150">
        <v>0</v>
      </c>
      <c r="E14" s="150">
        <v>0</v>
      </c>
      <c r="F14" s="151">
        <v>0</v>
      </c>
      <c r="G14" s="149">
        <v>23</v>
      </c>
      <c r="H14" s="150">
        <v>24</v>
      </c>
      <c r="I14" s="150">
        <v>17</v>
      </c>
      <c r="J14" s="151">
        <v>16</v>
      </c>
      <c r="K14" s="164">
        <f t="shared" si="1"/>
        <v>23</v>
      </c>
      <c r="L14" s="157">
        <f t="shared" si="0"/>
        <v>24</v>
      </c>
      <c r="M14" s="157">
        <f t="shared" si="0"/>
        <v>17</v>
      </c>
      <c r="N14" s="165">
        <f t="shared" si="0"/>
        <v>16</v>
      </c>
    </row>
    <row r="15" spans="1:14" s="145" customFormat="1" ht="21" customHeight="1" thickBot="1">
      <c r="A15" s="170">
        <v>12</v>
      </c>
      <c r="B15" s="168" t="s">
        <v>195</v>
      </c>
      <c r="C15" s="158">
        <v>0</v>
      </c>
      <c r="D15" s="150">
        <v>0</v>
      </c>
      <c r="E15" s="150">
        <v>0</v>
      </c>
      <c r="F15" s="151">
        <v>0</v>
      </c>
      <c r="G15" s="149">
        <v>5</v>
      </c>
      <c r="H15" s="150">
        <v>2</v>
      </c>
      <c r="I15" s="150">
        <v>6</v>
      </c>
      <c r="J15" s="151">
        <v>4</v>
      </c>
      <c r="K15" s="164">
        <f>C15+G15</f>
        <v>5</v>
      </c>
      <c r="L15" s="157">
        <f t="shared" si="0"/>
        <v>2</v>
      </c>
      <c r="M15" s="157">
        <f t="shared" si="0"/>
        <v>6</v>
      </c>
      <c r="N15" s="165">
        <f t="shared" si="0"/>
        <v>4</v>
      </c>
    </row>
    <row r="16" spans="1:14" ht="16.5" thickBot="1">
      <c r="A16" s="250" t="s">
        <v>70</v>
      </c>
      <c r="B16" s="251"/>
      <c r="C16" s="156">
        <f t="shared" ref="C16:N16" si="2">SUM(C4:C15)</f>
        <v>108</v>
      </c>
      <c r="D16" s="152">
        <f t="shared" si="2"/>
        <v>103</v>
      </c>
      <c r="E16" s="152">
        <f t="shared" si="2"/>
        <v>116</v>
      </c>
      <c r="F16" s="152">
        <f t="shared" si="2"/>
        <v>101</v>
      </c>
      <c r="G16" s="152">
        <f t="shared" si="2"/>
        <v>193.5</v>
      </c>
      <c r="H16" s="152">
        <f t="shared" si="2"/>
        <v>188.5</v>
      </c>
      <c r="I16" s="152">
        <f t="shared" si="2"/>
        <v>195</v>
      </c>
      <c r="J16" s="152">
        <f t="shared" si="2"/>
        <v>192</v>
      </c>
      <c r="K16" s="152">
        <f t="shared" si="2"/>
        <v>301.5</v>
      </c>
      <c r="L16" s="153">
        <f t="shared" si="2"/>
        <v>291.5</v>
      </c>
      <c r="M16" s="153">
        <f t="shared" si="2"/>
        <v>311</v>
      </c>
      <c r="N16" s="154">
        <f t="shared" si="2"/>
        <v>293</v>
      </c>
    </row>
  </sheetData>
  <mergeCells count="7">
    <mergeCell ref="A16:B16"/>
    <mergeCell ref="A1:N1"/>
    <mergeCell ref="A2:A3"/>
    <mergeCell ref="B2:B3"/>
    <mergeCell ref="C2:F2"/>
    <mergeCell ref="G2:J2"/>
    <mergeCell ref="K2:N2"/>
  </mergeCells>
  <pageMargins left="0.28000000000000003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8"/>
  <sheetViews>
    <sheetView workbookViewId="0">
      <selection activeCell="G20" sqref="G20"/>
    </sheetView>
  </sheetViews>
  <sheetFormatPr defaultRowHeight="15"/>
  <cols>
    <col min="1" max="1" width="20.5703125" style="144" customWidth="1"/>
    <col min="2" max="2" width="11.85546875" style="144" customWidth="1"/>
    <col min="3" max="3" width="14.7109375" style="144" bestFit="1" customWidth="1"/>
    <col min="4" max="4" width="11.5703125" style="144" bestFit="1" customWidth="1"/>
    <col min="5" max="5" width="14.28515625" style="144" bestFit="1" customWidth="1"/>
    <col min="6" max="6" width="11.5703125" style="144" bestFit="1" customWidth="1"/>
    <col min="7" max="8" width="14.85546875" style="144" bestFit="1" customWidth="1"/>
    <col min="9" max="9" width="9.85546875" style="144" bestFit="1" customWidth="1"/>
    <col min="10" max="10" width="9.28515625" style="144" bestFit="1" customWidth="1"/>
    <col min="11" max="11" width="9.42578125" style="144" bestFit="1" customWidth="1"/>
    <col min="12" max="12" width="10.42578125" style="144" bestFit="1" customWidth="1"/>
    <col min="13" max="13" width="9.85546875" style="144" bestFit="1" customWidth="1"/>
    <col min="14" max="14" width="9.28515625" style="144" bestFit="1" customWidth="1"/>
    <col min="15" max="16384" width="9.140625" style="144"/>
  </cols>
  <sheetData>
    <row r="1" spans="1:14" ht="19.5" thickBot="1">
      <c r="A1" s="252" t="s">
        <v>197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</row>
    <row r="2" spans="1:14" ht="16.5" thickBot="1">
      <c r="A2" s="253" t="s">
        <v>196</v>
      </c>
      <c r="B2" s="255" t="s">
        <v>194</v>
      </c>
      <c r="C2" s="257" t="s">
        <v>192</v>
      </c>
      <c r="D2" s="258"/>
      <c r="E2" s="258"/>
      <c r="F2" s="259"/>
      <c r="G2" s="260" t="s">
        <v>193</v>
      </c>
      <c r="H2" s="258"/>
      <c r="I2" s="258"/>
      <c r="J2" s="259"/>
      <c r="K2" s="260" t="s">
        <v>70</v>
      </c>
      <c r="L2" s="258"/>
      <c r="M2" s="258"/>
      <c r="N2" s="259"/>
    </row>
    <row r="3" spans="1:14" ht="16.5" thickBot="1">
      <c r="A3" s="254"/>
      <c r="B3" s="256"/>
      <c r="C3" s="166">
        <v>44652</v>
      </c>
      <c r="D3" s="159">
        <v>44682</v>
      </c>
      <c r="E3" s="159">
        <v>44713</v>
      </c>
      <c r="F3" s="159">
        <v>44743</v>
      </c>
      <c r="G3" s="159">
        <v>44652</v>
      </c>
      <c r="H3" s="159">
        <v>44682</v>
      </c>
      <c r="I3" s="159">
        <v>44713</v>
      </c>
      <c r="J3" s="159">
        <v>44743</v>
      </c>
      <c r="K3" s="159">
        <v>44652</v>
      </c>
      <c r="L3" s="159">
        <v>44682</v>
      </c>
      <c r="M3" s="159">
        <v>44713</v>
      </c>
      <c r="N3" s="160">
        <v>44743</v>
      </c>
    </row>
    <row r="4" spans="1:14" ht="21" customHeight="1">
      <c r="A4" s="169">
        <v>1</v>
      </c>
      <c r="B4" s="167" t="s">
        <v>77</v>
      </c>
      <c r="C4" s="155">
        <v>43</v>
      </c>
      <c r="D4" s="147">
        <v>34</v>
      </c>
      <c r="E4" s="147">
        <v>33</v>
      </c>
      <c r="F4" s="148">
        <v>32</v>
      </c>
      <c r="G4" s="146">
        <v>0</v>
      </c>
      <c r="H4" s="147">
        <v>0</v>
      </c>
      <c r="I4" s="147">
        <v>0</v>
      </c>
      <c r="J4" s="148">
        <v>0</v>
      </c>
      <c r="K4" s="161">
        <f>C4+G4</f>
        <v>43</v>
      </c>
      <c r="L4" s="162">
        <f>D4+H4</f>
        <v>34</v>
      </c>
      <c r="M4" s="162">
        <f>E4+I4</f>
        <v>33</v>
      </c>
      <c r="N4" s="163">
        <f>F4+J4</f>
        <v>32</v>
      </c>
    </row>
    <row r="5" spans="1:14" ht="21" customHeight="1">
      <c r="A5" s="169">
        <v>2</v>
      </c>
      <c r="B5" s="168" t="s">
        <v>74</v>
      </c>
      <c r="C5" s="158">
        <v>12</v>
      </c>
      <c r="D5" s="150">
        <v>6</v>
      </c>
      <c r="E5" s="150">
        <v>12</v>
      </c>
      <c r="F5" s="151">
        <v>12</v>
      </c>
      <c r="G5" s="149">
        <v>0</v>
      </c>
      <c r="H5" s="150">
        <v>0</v>
      </c>
      <c r="I5" s="150">
        <v>0</v>
      </c>
      <c r="J5" s="151">
        <v>0</v>
      </c>
      <c r="K5" s="164">
        <f t="shared" ref="K5:K14" si="0">C5+G5</f>
        <v>12</v>
      </c>
      <c r="L5" s="157">
        <f t="shared" ref="L5:L14" si="1">D5+H5</f>
        <v>6</v>
      </c>
      <c r="M5" s="157">
        <f t="shared" ref="M5:M14" si="2">E5+I5</f>
        <v>12</v>
      </c>
      <c r="N5" s="165">
        <f t="shared" ref="N5:N14" si="3">F5+J5</f>
        <v>12</v>
      </c>
    </row>
    <row r="6" spans="1:14" ht="21" customHeight="1">
      <c r="A6" s="169">
        <v>3</v>
      </c>
      <c r="B6" s="168" t="s">
        <v>78</v>
      </c>
      <c r="C6" s="158">
        <v>13</v>
      </c>
      <c r="D6" s="150">
        <v>11</v>
      </c>
      <c r="E6" s="150">
        <v>13</v>
      </c>
      <c r="F6" s="151">
        <v>10</v>
      </c>
      <c r="G6" s="149">
        <v>26</v>
      </c>
      <c r="H6" s="150">
        <v>26</v>
      </c>
      <c r="I6" s="150">
        <v>21</v>
      </c>
      <c r="J6" s="151">
        <v>22</v>
      </c>
      <c r="K6" s="164">
        <f t="shared" si="0"/>
        <v>39</v>
      </c>
      <c r="L6" s="157">
        <f t="shared" si="1"/>
        <v>37</v>
      </c>
      <c r="M6" s="157">
        <f t="shared" si="2"/>
        <v>34</v>
      </c>
      <c r="N6" s="165">
        <f t="shared" si="3"/>
        <v>32</v>
      </c>
    </row>
    <row r="7" spans="1:14" ht="21" customHeight="1">
      <c r="A7" s="169">
        <v>4</v>
      </c>
      <c r="B7" s="168" t="s">
        <v>4</v>
      </c>
      <c r="C7" s="158">
        <v>1</v>
      </c>
      <c r="D7" s="150">
        <v>1</v>
      </c>
      <c r="E7" s="150">
        <v>1</v>
      </c>
      <c r="F7" s="151">
        <v>3</v>
      </c>
      <c r="G7" s="149">
        <v>46</v>
      </c>
      <c r="H7" s="150">
        <v>48</v>
      </c>
      <c r="I7" s="150">
        <v>45</v>
      </c>
      <c r="J7" s="151">
        <v>60</v>
      </c>
      <c r="K7" s="164">
        <f t="shared" si="0"/>
        <v>47</v>
      </c>
      <c r="L7" s="157">
        <f t="shared" si="1"/>
        <v>49</v>
      </c>
      <c r="M7" s="157">
        <f t="shared" si="2"/>
        <v>46</v>
      </c>
      <c r="N7" s="165">
        <f t="shared" si="3"/>
        <v>63</v>
      </c>
    </row>
    <row r="8" spans="1:14" ht="21" customHeight="1">
      <c r="A8" s="169">
        <v>5</v>
      </c>
      <c r="B8" s="168" t="s">
        <v>73</v>
      </c>
      <c r="C8" s="158">
        <v>8</v>
      </c>
      <c r="D8" s="150">
        <v>15</v>
      </c>
      <c r="E8" s="150">
        <v>11</v>
      </c>
      <c r="F8" s="151">
        <v>7</v>
      </c>
      <c r="G8" s="149">
        <v>10</v>
      </c>
      <c r="H8" s="150">
        <v>5</v>
      </c>
      <c r="I8" s="150">
        <v>5</v>
      </c>
      <c r="J8" s="151">
        <v>11</v>
      </c>
      <c r="K8" s="164">
        <f t="shared" si="0"/>
        <v>18</v>
      </c>
      <c r="L8" s="157">
        <f t="shared" si="1"/>
        <v>20</v>
      </c>
      <c r="M8" s="157">
        <f t="shared" si="2"/>
        <v>16</v>
      </c>
      <c r="N8" s="165">
        <f t="shared" si="3"/>
        <v>18</v>
      </c>
    </row>
    <row r="9" spans="1:14" ht="21" customHeight="1">
      <c r="A9" s="169">
        <v>6</v>
      </c>
      <c r="B9" s="168" t="s">
        <v>79</v>
      </c>
      <c r="C9" s="158">
        <v>6</v>
      </c>
      <c r="D9" s="150">
        <v>11</v>
      </c>
      <c r="E9" s="150">
        <v>10</v>
      </c>
      <c r="F9" s="151">
        <v>7</v>
      </c>
      <c r="G9" s="149">
        <v>13.5</v>
      </c>
      <c r="H9" s="150">
        <v>14.5</v>
      </c>
      <c r="I9" s="150">
        <v>20</v>
      </c>
      <c r="J9" s="151">
        <v>18</v>
      </c>
      <c r="K9" s="164">
        <f t="shared" si="0"/>
        <v>19.5</v>
      </c>
      <c r="L9" s="157">
        <f t="shared" si="1"/>
        <v>25.5</v>
      </c>
      <c r="M9" s="157">
        <f t="shared" si="2"/>
        <v>30</v>
      </c>
      <c r="N9" s="165">
        <f t="shared" si="3"/>
        <v>25</v>
      </c>
    </row>
    <row r="10" spans="1:14" ht="21" customHeight="1">
      <c r="A10" s="169">
        <v>7</v>
      </c>
      <c r="B10" s="168" t="s">
        <v>80</v>
      </c>
      <c r="C10" s="158">
        <v>7</v>
      </c>
      <c r="D10" s="150">
        <v>9</v>
      </c>
      <c r="E10" s="150">
        <v>10</v>
      </c>
      <c r="F10" s="151">
        <v>10</v>
      </c>
      <c r="G10" s="149">
        <v>47</v>
      </c>
      <c r="H10" s="150">
        <v>42</v>
      </c>
      <c r="I10" s="150">
        <v>50</v>
      </c>
      <c r="J10" s="151">
        <v>38</v>
      </c>
      <c r="K10" s="164">
        <f t="shared" si="0"/>
        <v>54</v>
      </c>
      <c r="L10" s="157">
        <f t="shared" si="1"/>
        <v>51</v>
      </c>
      <c r="M10" s="157">
        <f t="shared" si="2"/>
        <v>60</v>
      </c>
      <c r="N10" s="165">
        <f t="shared" si="3"/>
        <v>48</v>
      </c>
    </row>
    <row r="11" spans="1:14" ht="21" customHeight="1">
      <c r="A11" s="169">
        <v>8</v>
      </c>
      <c r="B11" s="168" t="s">
        <v>81</v>
      </c>
      <c r="C11" s="158">
        <v>5</v>
      </c>
      <c r="D11" s="150">
        <v>6</v>
      </c>
      <c r="E11" s="150">
        <v>8</v>
      </c>
      <c r="F11" s="151">
        <v>9</v>
      </c>
      <c r="G11" s="149">
        <v>4</v>
      </c>
      <c r="H11" s="150">
        <v>10</v>
      </c>
      <c r="I11" s="150">
        <v>11</v>
      </c>
      <c r="J11" s="151">
        <v>6</v>
      </c>
      <c r="K11" s="164">
        <f t="shared" si="0"/>
        <v>9</v>
      </c>
      <c r="L11" s="157">
        <f t="shared" si="1"/>
        <v>16</v>
      </c>
      <c r="M11" s="157">
        <f t="shared" si="2"/>
        <v>19</v>
      </c>
      <c r="N11" s="165">
        <f t="shared" si="3"/>
        <v>15</v>
      </c>
    </row>
    <row r="12" spans="1:14" ht="21" customHeight="1">
      <c r="A12" s="169">
        <v>9</v>
      </c>
      <c r="B12" s="168" t="s">
        <v>82</v>
      </c>
      <c r="C12" s="158">
        <v>10</v>
      </c>
      <c r="D12" s="150">
        <v>5</v>
      </c>
      <c r="E12" s="150">
        <v>13</v>
      </c>
      <c r="F12" s="151">
        <v>10</v>
      </c>
      <c r="G12" s="149">
        <v>15</v>
      </c>
      <c r="H12" s="150">
        <v>12</v>
      </c>
      <c r="I12" s="150">
        <v>18</v>
      </c>
      <c r="J12" s="151">
        <v>15</v>
      </c>
      <c r="K12" s="164">
        <f t="shared" si="0"/>
        <v>25</v>
      </c>
      <c r="L12" s="157">
        <f t="shared" si="1"/>
        <v>17</v>
      </c>
      <c r="M12" s="157">
        <f t="shared" si="2"/>
        <v>31</v>
      </c>
      <c r="N12" s="165">
        <f t="shared" si="3"/>
        <v>25</v>
      </c>
    </row>
    <row r="13" spans="1:14" ht="21" customHeight="1">
      <c r="A13" s="169">
        <v>10</v>
      </c>
      <c r="B13" s="168" t="s">
        <v>75</v>
      </c>
      <c r="C13" s="158">
        <v>3</v>
      </c>
      <c r="D13" s="150">
        <v>5</v>
      </c>
      <c r="E13" s="150">
        <v>5</v>
      </c>
      <c r="F13" s="151">
        <v>1</v>
      </c>
      <c r="G13" s="149">
        <v>4</v>
      </c>
      <c r="H13" s="150">
        <v>5</v>
      </c>
      <c r="I13" s="150">
        <v>2</v>
      </c>
      <c r="J13" s="151">
        <v>2</v>
      </c>
      <c r="K13" s="164">
        <f t="shared" si="0"/>
        <v>7</v>
      </c>
      <c r="L13" s="157">
        <f t="shared" si="1"/>
        <v>10</v>
      </c>
      <c r="M13" s="157">
        <f t="shared" si="2"/>
        <v>7</v>
      </c>
      <c r="N13" s="165">
        <f t="shared" si="3"/>
        <v>3</v>
      </c>
    </row>
    <row r="14" spans="1:14" ht="21" customHeight="1">
      <c r="A14" s="169">
        <v>11</v>
      </c>
      <c r="B14" s="168" t="s">
        <v>94</v>
      </c>
      <c r="C14" s="158">
        <v>0</v>
      </c>
      <c r="D14" s="150">
        <v>0</v>
      </c>
      <c r="E14" s="150">
        <v>0</v>
      </c>
      <c r="F14" s="151">
        <v>0</v>
      </c>
      <c r="G14" s="149">
        <v>23</v>
      </c>
      <c r="H14" s="150">
        <v>24</v>
      </c>
      <c r="I14" s="150">
        <v>17</v>
      </c>
      <c r="J14" s="151">
        <v>16</v>
      </c>
      <c r="K14" s="164">
        <f t="shared" si="0"/>
        <v>23</v>
      </c>
      <c r="L14" s="157">
        <f t="shared" si="1"/>
        <v>24</v>
      </c>
      <c r="M14" s="157">
        <f t="shared" si="2"/>
        <v>17</v>
      </c>
      <c r="N14" s="165">
        <f t="shared" si="3"/>
        <v>16</v>
      </c>
    </row>
    <row r="15" spans="1:14" s="145" customFormat="1" ht="21" customHeight="1" thickBot="1">
      <c r="A15" s="170">
        <v>12</v>
      </c>
      <c r="B15" s="168" t="s">
        <v>195</v>
      </c>
      <c r="C15" s="158">
        <v>0</v>
      </c>
      <c r="D15" s="150">
        <v>0</v>
      </c>
      <c r="E15" s="150">
        <v>0</v>
      </c>
      <c r="F15" s="151">
        <v>0</v>
      </c>
      <c r="G15" s="149">
        <v>5</v>
      </c>
      <c r="H15" s="150">
        <v>2</v>
      </c>
      <c r="I15" s="150">
        <v>6</v>
      </c>
      <c r="J15" s="151">
        <v>4</v>
      </c>
      <c r="K15" s="164">
        <f>C15+G15</f>
        <v>5</v>
      </c>
      <c r="L15" s="157">
        <f>D15+H15</f>
        <v>2</v>
      </c>
      <c r="M15" s="157">
        <f>E15+I15</f>
        <v>6</v>
      </c>
      <c r="N15" s="165">
        <f>F15+J15</f>
        <v>4</v>
      </c>
    </row>
    <row r="16" spans="1:14" ht="16.5" thickBot="1">
      <c r="A16" s="250" t="s">
        <v>70</v>
      </c>
      <c r="B16" s="251"/>
      <c r="C16" s="156">
        <f t="shared" ref="C16:N16" si="4">SUM(C4:C15)</f>
        <v>108</v>
      </c>
      <c r="D16" s="152">
        <f t="shared" si="4"/>
        <v>103</v>
      </c>
      <c r="E16" s="152">
        <f t="shared" si="4"/>
        <v>116</v>
      </c>
      <c r="F16" s="152">
        <f t="shared" si="4"/>
        <v>101</v>
      </c>
      <c r="G16" s="152">
        <f t="shared" si="4"/>
        <v>193.5</v>
      </c>
      <c r="H16" s="152">
        <f t="shared" si="4"/>
        <v>188.5</v>
      </c>
      <c r="I16" s="152">
        <f t="shared" si="4"/>
        <v>195</v>
      </c>
      <c r="J16" s="152">
        <f t="shared" si="4"/>
        <v>192</v>
      </c>
      <c r="K16" s="152">
        <f t="shared" si="4"/>
        <v>301.5</v>
      </c>
      <c r="L16" s="153">
        <f t="shared" si="4"/>
        <v>291.5</v>
      </c>
      <c r="M16" s="153">
        <f t="shared" si="4"/>
        <v>311</v>
      </c>
      <c r="N16" s="154">
        <f t="shared" si="4"/>
        <v>293</v>
      </c>
    </row>
    <row r="18" spans="1:9" ht="18.75">
      <c r="A18" s="197"/>
      <c r="B18" s="261"/>
      <c r="C18" s="261"/>
      <c r="D18" s="261"/>
      <c r="E18" s="261"/>
      <c r="F18" s="261"/>
      <c r="G18" s="261"/>
      <c r="H18" s="261"/>
      <c r="I18" s="261"/>
    </row>
  </sheetData>
  <mergeCells count="9">
    <mergeCell ref="B18:E18"/>
    <mergeCell ref="F18:I18"/>
    <mergeCell ref="A16:B16"/>
    <mergeCell ref="A1:N1"/>
    <mergeCell ref="C2:F2"/>
    <mergeCell ref="G2:J2"/>
    <mergeCell ref="K2:N2"/>
    <mergeCell ref="B2:B3"/>
    <mergeCell ref="A2:A3"/>
  </mergeCells>
  <pageMargins left="0.28000000000000003" right="0.2" top="0.75" bottom="0.75" header="0.3" footer="0.3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/>
  </sheetPr>
  <dimension ref="A3:S27"/>
  <sheetViews>
    <sheetView zoomScale="80" zoomScaleNormal="80" workbookViewId="0">
      <selection activeCell="Y11" sqref="Y11"/>
    </sheetView>
  </sheetViews>
  <sheetFormatPr defaultRowHeight="12.75"/>
  <cols>
    <col min="1" max="1" width="12.85546875" customWidth="1"/>
    <col min="2" max="2" width="29" customWidth="1"/>
    <col min="3" max="3" width="41.7109375" customWidth="1"/>
    <col min="4" max="5" width="9.28515625" customWidth="1"/>
    <col min="6" max="6" width="11.28515625" customWidth="1"/>
    <col min="7" max="7" width="18.140625" customWidth="1"/>
    <col min="8" max="9" width="9.28515625" bestFit="1" customWidth="1"/>
    <col min="10" max="10" width="13.7109375" customWidth="1"/>
    <col min="11" max="11" width="18.42578125" customWidth="1"/>
    <col min="12" max="12" width="8.7109375" bestFit="1" customWidth="1"/>
    <col min="13" max="13" width="8" bestFit="1" customWidth="1"/>
    <col min="14" max="14" width="11.28515625" bestFit="1" customWidth="1"/>
    <col min="15" max="15" width="16.28515625" bestFit="1" customWidth="1"/>
    <col min="19" max="19" width="15.5703125" customWidth="1"/>
  </cols>
  <sheetData>
    <row r="3" spans="1:19" ht="14.25">
      <c r="A3" s="262" t="s">
        <v>134</v>
      </c>
      <c r="B3" s="262" t="s">
        <v>131</v>
      </c>
      <c r="C3" s="262"/>
      <c r="D3" s="262" t="s">
        <v>159</v>
      </c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</row>
    <row r="4" spans="1:19" ht="14.25">
      <c r="A4" s="262"/>
      <c r="B4" s="262"/>
      <c r="C4" s="262"/>
      <c r="D4" s="263" t="s">
        <v>167</v>
      </c>
      <c r="E4" s="263"/>
      <c r="F4" s="263"/>
      <c r="G4" s="263"/>
      <c r="H4" s="263" t="s">
        <v>182</v>
      </c>
      <c r="I4" s="263"/>
      <c r="J4" s="263"/>
      <c r="K4" s="263"/>
      <c r="L4" s="263" t="s">
        <v>210</v>
      </c>
      <c r="M4" s="263"/>
      <c r="N4" s="263"/>
      <c r="O4" s="263"/>
      <c r="P4" s="262" t="s">
        <v>99</v>
      </c>
      <c r="Q4" s="262"/>
      <c r="R4" s="262"/>
      <c r="S4" s="262"/>
    </row>
    <row r="5" spans="1:19" ht="14.25">
      <c r="A5" s="262"/>
      <c r="B5" s="65" t="s">
        <v>132</v>
      </c>
      <c r="C5" s="65" t="s">
        <v>133</v>
      </c>
      <c r="D5" s="180" t="s">
        <v>93</v>
      </c>
      <c r="E5" s="180" t="s">
        <v>7</v>
      </c>
      <c r="F5" s="180" t="s">
        <v>8</v>
      </c>
      <c r="G5" s="180" t="s">
        <v>9</v>
      </c>
      <c r="H5" s="180" t="s">
        <v>93</v>
      </c>
      <c r="I5" s="180" t="s">
        <v>7</v>
      </c>
      <c r="J5" s="180" t="s">
        <v>8</v>
      </c>
      <c r="K5" s="180" t="s">
        <v>9</v>
      </c>
      <c r="L5" s="180" t="s">
        <v>93</v>
      </c>
      <c r="M5" s="180" t="s">
        <v>7</v>
      </c>
      <c r="N5" s="180" t="s">
        <v>8</v>
      </c>
      <c r="O5" s="180" t="s">
        <v>9</v>
      </c>
      <c r="P5" s="66" t="s">
        <v>93</v>
      </c>
      <c r="Q5" s="66" t="s">
        <v>7</v>
      </c>
      <c r="R5" s="66" t="s">
        <v>8</v>
      </c>
      <c r="S5" s="66" t="s">
        <v>9</v>
      </c>
    </row>
    <row r="6" spans="1:19" ht="14.25">
      <c r="A6" s="188" t="s">
        <v>78</v>
      </c>
      <c r="B6" s="189" t="s">
        <v>120</v>
      </c>
      <c r="C6" s="189" t="s">
        <v>140</v>
      </c>
      <c r="D6" s="181">
        <f>GRMT!T20</f>
        <v>11.045454545454545</v>
      </c>
      <c r="E6" s="181">
        <f>GRMT!U20</f>
        <v>459.81818181818181</v>
      </c>
      <c r="F6" s="181">
        <f>GRMT!V20</f>
        <v>29130.81818181818</v>
      </c>
      <c r="G6" s="181">
        <f>GRMT!W20</f>
        <v>55370928.272727273</v>
      </c>
      <c r="H6" s="181">
        <f>GRMT!X20</f>
        <v>9</v>
      </c>
      <c r="I6" s="181">
        <f>GRMT!Y20</f>
        <v>368.45454545454544</v>
      </c>
      <c r="J6" s="181">
        <f>GRMT!Z20</f>
        <v>23360.81818181818</v>
      </c>
      <c r="K6" s="181">
        <f>GRMT!AA20</f>
        <v>44638209.272727273</v>
      </c>
      <c r="L6" s="181">
        <f>GRMT!AB20</f>
        <v>6.5454545454545459</v>
      </c>
      <c r="M6" s="181">
        <f>GRMT!AC20</f>
        <v>256.09090909090907</v>
      </c>
      <c r="N6" s="181">
        <f>GRMT!AD20</f>
        <v>16309.472727272729</v>
      </c>
      <c r="O6" s="181">
        <f>GRMT!AE20</f>
        <v>46165685.81818182</v>
      </c>
      <c r="P6" s="67">
        <f>(L6-H6)/H6*100</f>
        <v>-27.27272727272727</v>
      </c>
      <c r="Q6" s="67">
        <f>(M6-I6)/I6*100</f>
        <v>-30.495928941524802</v>
      </c>
      <c r="R6" s="67">
        <f>(N6-J6)/J6*100</f>
        <v>-30.184496962668639</v>
      </c>
      <c r="S6" s="67">
        <f>(O6-K6)/K6*100</f>
        <v>3.4219037240541663</v>
      </c>
    </row>
    <row r="7" spans="1:19" ht="14.25">
      <c r="A7" s="188" t="s">
        <v>80</v>
      </c>
      <c r="B7" s="179" t="s">
        <v>138</v>
      </c>
      <c r="C7" s="179" t="s">
        <v>156</v>
      </c>
      <c r="D7" s="181">
        <f>MRJ!T20</f>
        <v>11.590909090909092</v>
      </c>
      <c r="E7" s="181">
        <f>MRJ!U20</f>
        <v>305.09090909090907</v>
      </c>
      <c r="F7" s="181">
        <f>MRJ!V20</f>
        <v>19184.272727272728</v>
      </c>
      <c r="G7" s="181">
        <f>MRJ!W20</f>
        <v>24576838.454545453</v>
      </c>
      <c r="H7" s="181">
        <f>MRJ!X20</f>
        <v>8.7272727272727266</v>
      </c>
      <c r="I7" s="181">
        <f>MRJ!Y20</f>
        <v>197.18181818181819</v>
      </c>
      <c r="J7" s="181">
        <f>MRJ!Z20</f>
        <v>11978.454545454546</v>
      </c>
      <c r="K7" s="181">
        <f>MRJ!AA20</f>
        <v>9302114.6363636367</v>
      </c>
      <c r="L7" s="181">
        <f>MRJ!AB20</f>
        <v>11.909090909090908</v>
      </c>
      <c r="M7" s="181">
        <f>MRJ!AC20</f>
        <v>273.81818181818181</v>
      </c>
      <c r="N7" s="181">
        <f>MRJ!AD20</f>
        <v>17248.618181818179</v>
      </c>
      <c r="O7" s="181">
        <f>MRJ!AE20</f>
        <v>19994984.636363637</v>
      </c>
      <c r="P7" s="67">
        <f t="shared" ref="P7:P27" si="0">(L7-H7)/H7*100</f>
        <v>36.458333333333329</v>
      </c>
      <c r="Q7" s="67">
        <f t="shared" ref="Q7:Q27" si="1">(M7-I7)/I7*100</f>
        <v>38.865836791147991</v>
      </c>
      <c r="R7" s="67">
        <f t="shared" ref="R7:R27" si="2">(N7-J7)/J7*100</f>
        <v>43.997024961483852</v>
      </c>
      <c r="S7" s="67">
        <f t="shared" ref="S7:S27" si="3">(O7-K7)/K7*100</f>
        <v>114.95095919587628</v>
      </c>
    </row>
    <row r="8" spans="1:19" ht="14.25">
      <c r="A8" s="188" t="s">
        <v>79</v>
      </c>
      <c r="B8" s="179" t="s">
        <v>120</v>
      </c>
      <c r="C8" s="179" t="s">
        <v>142</v>
      </c>
      <c r="D8" s="181">
        <f>SLI!T20</f>
        <v>9.4</v>
      </c>
      <c r="E8" s="181">
        <f>SLI!U20</f>
        <v>393.5</v>
      </c>
      <c r="F8" s="181">
        <f>SLI!V20</f>
        <v>24906.2</v>
      </c>
      <c r="G8" s="181">
        <f>SLI!W20</f>
        <v>48011841.399999999</v>
      </c>
      <c r="H8" s="181">
        <f>SLI!X20</f>
        <v>7.4545454545454541</v>
      </c>
      <c r="I8" s="181">
        <f>SLI!Y20</f>
        <v>311.18181818181819</v>
      </c>
      <c r="J8" s="181">
        <f>SLI!Z20</f>
        <v>19719.18181818182</v>
      </c>
      <c r="K8" s="181">
        <f>SLI!AA20</f>
        <v>42533095.545454547</v>
      </c>
      <c r="L8" s="181">
        <f>SLI!AB20</f>
        <v>2</v>
      </c>
      <c r="M8" s="181">
        <f>SLI!AC20</f>
        <v>80.181818181818187</v>
      </c>
      <c r="N8" s="181">
        <f>SLI!AD20</f>
        <v>5102.9818181818182</v>
      </c>
      <c r="O8" s="181">
        <f>SLI!AE20</f>
        <v>14625764.090909092</v>
      </c>
      <c r="P8" s="67">
        <f t="shared" si="0"/>
        <v>-73.170731707317074</v>
      </c>
      <c r="Q8" s="67">
        <f t="shared" si="1"/>
        <v>-74.233128834355824</v>
      </c>
      <c r="R8" s="67">
        <f t="shared" si="2"/>
        <v>-74.121736564766195</v>
      </c>
      <c r="S8" s="67">
        <f t="shared" si="3"/>
        <v>-65.613215066185958</v>
      </c>
    </row>
    <row r="9" spans="1:19" ht="14.25">
      <c r="A9" s="188" t="s">
        <v>81</v>
      </c>
      <c r="B9" s="179" t="s">
        <v>151</v>
      </c>
      <c r="C9" s="179" t="s">
        <v>143</v>
      </c>
      <c r="D9" s="181">
        <f>KRD!T20</f>
        <v>5.4545454545454541</v>
      </c>
      <c r="E9" s="181">
        <f>KRD!U20</f>
        <v>228.18181818181819</v>
      </c>
      <c r="F9" s="181">
        <f>KRD!V20</f>
        <v>14449.272727272728</v>
      </c>
      <c r="G9" s="181">
        <f>KRD!W20</f>
        <v>29288417.454545453</v>
      </c>
      <c r="H9" s="181">
        <f>KRD!X20</f>
        <v>5.5454545454545459</v>
      </c>
      <c r="I9" s="181">
        <f>KRD!Y20</f>
        <v>221.18181818181819</v>
      </c>
      <c r="J9" s="181">
        <f>KRD!Z20</f>
        <v>14027.727272727272</v>
      </c>
      <c r="K9" s="181">
        <f>KRD!AA20</f>
        <v>26260311</v>
      </c>
      <c r="L9" s="181">
        <f>KRD!AB20</f>
        <v>3.5454545454545454</v>
      </c>
      <c r="M9" s="181">
        <f>KRD!AC20</f>
        <v>128.45454545454547</v>
      </c>
      <c r="N9" s="181">
        <f>KRD!AD20</f>
        <v>8174.0727272727263</v>
      </c>
      <c r="O9" s="181">
        <f>KRD!AE20</f>
        <v>23283212.90909091</v>
      </c>
      <c r="P9" s="67">
        <f t="shared" si="0"/>
        <v>-36.06557377049181</v>
      </c>
      <c r="Q9" s="67">
        <f t="shared" si="1"/>
        <v>-41.923551171393335</v>
      </c>
      <c r="R9" s="67">
        <f t="shared" si="2"/>
        <v>-41.729172742296107</v>
      </c>
      <c r="S9" s="67">
        <f t="shared" si="3"/>
        <v>-11.336872936916436</v>
      </c>
    </row>
    <row r="10" spans="1:19" ht="14.25">
      <c r="A10" s="188" t="s">
        <v>82</v>
      </c>
      <c r="B10" s="179" t="s">
        <v>152</v>
      </c>
      <c r="C10" s="179" t="s">
        <v>140</v>
      </c>
      <c r="D10" s="181">
        <f>STR!T20</f>
        <v>5.5454545454545459</v>
      </c>
      <c r="E10" s="181">
        <f>STR!U20</f>
        <v>169.90909090909091</v>
      </c>
      <c r="F10" s="181">
        <f>STR!V20</f>
        <v>10666.727272727272</v>
      </c>
      <c r="G10" s="181">
        <f>STR!W20</f>
        <v>11597745</v>
      </c>
      <c r="H10" s="181">
        <f>STR!X20</f>
        <v>7.3636363636363633</v>
      </c>
      <c r="I10" s="181">
        <f>STR!Y20</f>
        <v>192.90909090909091</v>
      </c>
      <c r="J10" s="181">
        <f>STR!Z20</f>
        <v>12093</v>
      </c>
      <c r="K10" s="181">
        <f>STR!AA20</f>
        <v>10219576.636363637</v>
      </c>
      <c r="L10" s="181">
        <f>STR!AB20</f>
        <v>5.8181818181818183</v>
      </c>
      <c r="M10" s="181">
        <f>STR!AC20</f>
        <v>145.45454545454547</v>
      </c>
      <c r="N10" s="181">
        <f>STR!AD20</f>
        <v>9123.7636363636357</v>
      </c>
      <c r="O10" s="181">
        <f>STR!AE20</f>
        <v>14565464.090909092</v>
      </c>
      <c r="P10" s="67">
        <f t="shared" si="0"/>
        <v>-20.987654320987648</v>
      </c>
      <c r="Q10" s="67">
        <f t="shared" si="1"/>
        <v>-24.599434495758711</v>
      </c>
      <c r="R10" s="67">
        <f t="shared" si="2"/>
        <v>-24.553347917277467</v>
      </c>
      <c r="S10" s="67">
        <f t="shared" si="3"/>
        <v>42.525122215745945</v>
      </c>
    </row>
    <row r="11" spans="1:19" ht="28.5">
      <c r="A11" s="188" t="s">
        <v>75</v>
      </c>
      <c r="B11" s="179" t="s">
        <v>153</v>
      </c>
      <c r="C11" s="179" t="s">
        <v>157</v>
      </c>
      <c r="D11" s="181">
        <f>LNN!T20</f>
        <v>1.6363636363636365</v>
      </c>
      <c r="E11" s="181">
        <f>LNN!U20</f>
        <v>43.81818181818182</v>
      </c>
      <c r="F11" s="181">
        <f>LNN!V20</f>
        <v>2727.3636363636365</v>
      </c>
      <c r="G11" s="181">
        <f>LNN!W20</f>
        <v>1024377.2727272727</v>
      </c>
      <c r="H11" s="181">
        <f>LNN!X20</f>
        <v>3.0909090909090908</v>
      </c>
      <c r="I11" s="181">
        <f>LNN!Y20</f>
        <v>85.181818181818187</v>
      </c>
      <c r="J11" s="181">
        <f>LNN!Z20</f>
        <v>5333.090909090909</v>
      </c>
      <c r="K11" s="181">
        <f>LNN!AA20</f>
        <v>3257856.1818181816</v>
      </c>
      <c r="L11" s="181">
        <f>LNN!AB20</f>
        <v>2.1818181818181817</v>
      </c>
      <c r="M11" s="181">
        <f>LNN!AC20</f>
        <v>40.090909090909093</v>
      </c>
      <c r="N11" s="181">
        <f>LNN!AD20</f>
        <v>2523.0363636363636</v>
      </c>
      <c r="O11" s="181">
        <f>LNN!AE20</f>
        <v>1186944</v>
      </c>
      <c r="P11" s="67">
        <f t="shared" si="0"/>
        <v>-29.411764705882355</v>
      </c>
      <c r="Q11" s="67">
        <f t="shared" si="1"/>
        <v>-52.934898612593386</v>
      </c>
      <c r="R11" s="67">
        <f t="shared" si="2"/>
        <v>-52.6909177689895</v>
      </c>
      <c r="S11" s="67">
        <f t="shared" si="3"/>
        <v>-63.566715847549268</v>
      </c>
    </row>
    <row r="12" spans="1:19" ht="20.25">
      <c r="A12" s="188" t="s">
        <v>94</v>
      </c>
      <c r="B12" s="185" t="s">
        <v>125</v>
      </c>
      <c r="C12" s="179" t="s">
        <v>144</v>
      </c>
      <c r="D12" s="181">
        <f>SSV!T20</f>
        <v>0</v>
      </c>
      <c r="E12" s="181">
        <f>SSV!U20</f>
        <v>0</v>
      </c>
      <c r="F12" s="181">
        <f>SSV!V20</f>
        <v>0</v>
      </c>
      <c r="G12" s="181">
        <f>SSV!W20</f>
        <v>0</v>
      </c>
      <c r="H12" s="181">
        <f>SSV!X20</f>
        <v>0</v>
      </c>
      <c r="I12" s="181">
        <f>SSV!Y20</f>
        <v>0</v>
      </c>
      <c r="J12" s="181">
        <f>SSV!Z20</f>
        <v>0</v>
      </c>
      <c r="K12" s="181">
        <f>SSV!AA20</f>
        <v>0</v>
      </c>
      <c r="L12" s="181">
        <f>SSV!AB20</f>
        <v>0.18181818181818182</v>
      </c>
      <c r="M12" s="181">
        <f>SSV!AC20</f>
        <v>3.9090909090909092</v>
      </c>
      <c r="N12" s="181">
        <f>SSV!AD20</f>
        <v>268.36363636363637</v>
      </c>
      <c r="O12" s="181">
        <f>SSV!AE20</f>
        <v>58318.818181818184</v>
      </c>
      <c r="P12" s="67" t="e">
        <f t="shared" si="0"/>
        <v>#DIV/0!</v>
      </c>
      <c r="Q12" s="67" t="e">
        <f t="shared" si="1"/>
        <v>#DIV/0!</v>
      </c>
      <c r="R12" s="67" t="e">
        <f t="shared" si="2"/>
        <v>#DIV/0!</v>
      </c>
      <c r="S12" s="67" t="e">
        <f t="shared" si="3"/>
        <v>#DIV/0!</v>
      </c>
    </row>
    <row r="13" spans="1:19" ht="14.25">
      <c r="A13" s="188" t="s">
        <v>4</v>
      </c>
      <c r="B13" s="179" t="s">
        <v>154</v>
      </c>
      <c r="C13" s="179" t="s">
        <v>158</v>
      </c>
      <c r="D13" s="181">
        <f>LONI!T20</f>
        <v>0.27272727272727271</v>
      </c>
      <c r="E13" s="181">
        <f>LONI!U20</f>
        <v>5.0909090909090908</v>
      </c>
      <c r="F13" s="181">
        <f>LONI!V20</f>
        <v>11.009090909090908</v>
      </c>
      <c r="G13" s="181">
        <f>LONI!W20</f>
        <v>63002.090909090912</v>
      </c>
      <c r="H13" s="181">
        <f>LONI!X20</f>
        <v>6.7272727272727275</v>
      </c>
      <c r="I13" s="181">
        <f>LONI!Y20</f>
        <v>167.63636363636363</v>
      </c>
      <c r="J13" s="181">
        <f>LONI!Z20</f>
        <v>8269.4181818181805</v>
      </c>
      <c r="K13" s="181">
        <f>LONI!AA20</f>
        <v>8579690.0909090918</v>
      </c>
      <c r="L13" s="181">
        <f>LONI!AB20</f>
        <v>16.363636363636363</v>
      </c>
      <c r="M13" s="181">
        <f>LONI!AC20</f>
        <v>408.45454545454544</v>
      </c>
      <c r="N13" s="181">
        <f>LONI!AD20</f>
        <v>22573.721818181817</v>
      </c>
      <c r="O13" s="181">
        <f>LONI!AE20</f>
        <v>22482688</v>
      </c>
      <c r="P13" s="67">
        <f t="shared" si="0"/>
        <v>143.24324324324326</v>
      </c>
      <c r="Q13" s="67">
        <f t="shared" si="1"/>
        <v>143.65509761388287</v>
      </c>
      <c r="R13" s="67">
        <f t="shared" si="2"/>
        <v>172.97835617763593</v>
      </c>
      <c r="S13" s="67">
        <f t="shared" si="3"/>
        <v>162.04545574230369</v>
      </c>
    </row>
    <row r="14" spans="1:19" ht="28.5">
      <c r="A14" s="188" t="s">
        <v>73</v>
      </c>
      <c r="B14" s="179" t="s">
        <v>155</v>
      </c>
      <c r="C14" s="179" t="s">
        <v>202</v>
      </c>
      <c r="D14" s="181">
        <f>BRMT!T20</f>
        <v>10.7</v>
      </c>
      <c r="E14" s="181">
        <f>BRMT!U20</f>
        <v>327.8</v>
      </c>
      <c r="F14" s="181">
        <f>BRMT!V20</f>
        <v>20664.5</v>
      </c>
      <c r="G14" s="181">
        <f>BRMT!W20</f>
        <v>20999683.800000001</v>
      </c>
      <c r="H14" s="181">
        <f>BRMT!X20</f>
        <v>8.3636363636363633</v>
      </c>
      <c r="I14" s="181">
        <f>BRMT!Y20</f>
        <v>286</v>
      </c>
      <c r="J14" s="181">
        <f>BRMT!Z20</f>
        <v>18057</v>
      </c>
      <c r="K14" s="181">
        <f>BRMT!AA20</f>
        <v>26388543.727272727</v>
      </c>
      <c r="L14" s="181">
        <f>BRMT!AB20</f>
        <v>8.8181818181818183</v>
      </c>
      <c r="M14" s="181">
        <f>BRMT!AC20</f>
        <v>282.54545454545456</v>
      </c>
      <c r="N14" s="181">
        <f>BRMT!AD20</f>
        <v>17908.218181818182</v>
      </c>
      <c r="O14" s="181">
        <f>BRMT!AE20</f>
        <v>40206573.18181818</v>
      </c>
      <c r="P14" s="67">
        <f t="shared" si="0"/>
        <v>5.4347826086956585</v>
      </c>
      <c r="Q14" s="67">
        <f t="shared" si="1"/>
        <v>-1.2078830260648388</v>
      </c>
      <c r="R14" s="67">
        <f t="shared" si="2"/>
        <v>-0.82395646110549026</v>
      </c>
      <c r="S14" s="67">
        <f t="shared" si="3"/>
        <v>52.363743893394286</v>
      </c>
    </row>
    <row r="15" spans="1:19" ht="14.25">
      <c r="A15" s="188" t="s">
        <v>74</v>
      </c>
      <c r="B15" s="179" t="s">
        <v>198</v>
      </c>
      <c r="C15" s="179" t="s">
        <v>199</v>
      </c>
      <c r="D15" s="181">
        <f>KK!T20</f>
        <v>4.3181818181818183</v>
      </c>
      <c r="E15" s="181">
        <f>KK!U20</f>
        <v>64.36363636363636</v>
      </c>
      <c r="F15" s="181">
        <f>KK!V20</f>
        <v>3993</v>
      </c>
      <c r="G15" s="181">
        <f>KK!W20</f>
        <v>1289846.7272727273</v>
      </c>
      <c r="H15" s="181">
        <f>KK!X20</f>
        <v>13.545454545454545</v>
      </c>
      <c r="I15" s="181">
        <f>KK!Y20</f>
        <v>321.09090909090907</v>
      </c>
      <c r="J15" s="181">
        <f>KK!Z20</f>
        <v>18897.590909090908</v>
      </c>
      <c r="K15" s="181">
        <f>KK!AA20</f>
        <v>16846261.454545453</v>
      </c>
      <c r="L15" s="181">
        <f>KK!AB20</f>
        <v>18.545454545454547</v>
      </c>
      <c r="M15" s="181">
        <f>KK!AC20</f>
        <v>443.27272727272725</v>
      </c>
      <c r="N15" s="181">
        <f>KK!AD20</f>
        <v>26125.636363636364</v>
      </c>
      <c r="O15" s="181">
        <f>KK!AE20</f>
        <v>25077898.90909091</v>
      </c>
      <c r="P15" s="67">
        <f t="shared" si="0"/>
        <v>36.912751677852363</v>
      </c>
      <c r="Q15" s="67">
        <f t="shared" si="1"/>
        <v>38.052095130237831</v>
      </c>
      <c r="R15" s="67">
        <f t="shared" si="2"/>
        <v>38.248502093821493</v>
      </c>
      <c r="S15" s="67">
        <f t="shared" si="3"/>
        <v>48.863289203696873</v>
      </c>
    </row>
    <row r="16" spans="1:19" ht="20.25">
      <c r="A16" s="188" t="s">
        <v>77</v>
      </c>
      <c r="B16" s="179" t="s">
        <v>139</v>
      </c>
      <c r="C16" s="185" t="s">
        <v>125</v>
      </c>
      <c r="D16" s="181">
        <f>CCH!T20</f>
        <v>23.363636363636363</v>
      </c>
      <c r="E16" s="181">
        <f>CCH!U20</f>
        <v>585.18181818181813</v>
      </c>
      <c r="F16" s="181">
        <f>CCH!V20</f>
        <v>34207.145454545454</v>
      </c>
      <c r="G16" s="181">
        <f>CCH!W20</f>
        <v>35663581.727272727</v>
      </c>
      <c r="H16" s="181">
        <f>CCH!X20</f>
        <v>37.272727272727273</v>
      </c>
      <c r="I16" s="181">
        <f>CCH!Y20</f>
        <v>964.4545454545455</v>
      </c>
      <c r="J16" s="181">
        <f>CCH!Z20</f>
        <v>45775.305454545451</v>
      </c>
      <c r="K16" s="181">
        <f>CCH!AA20</f>
        <v>64623699.909090906</v>
      </c>
      <c r="L16" s="181">
        <f>CCH!AB20</f>
        <v>35.545454545454547</v>
      </c>
      <c r="M16" s="181">
        <f>CCH!AC20</f>
        <v>915.09090909090912</v>
      </c>
      <c r="N16" s="181">
        <f>CCH!AD20</f>
        <v>37068.414545454543</v>
      </c>
      <c r="O16" s="181">
        <f>CCH!AE20</f>
        <v>76377051.181818187</v>
      </c>
      <c r="P16" s="67">
        <f t="shared" si="0"/>
        <v>-4.6341463414634125</v>
      </c>
      <c r="Q16" s="67">
        <f t="shared" si="1"/>
        <v>-5.1182957865962875</v>
      </c>
      <c r="R16" s="67">
        <f t="shared" si="2"/>
        <v>-19.020934590456829</v>
      </c>
      <c r="S16" s="67">
        <f t="shared" si="3"/>
        <v>18.187369787340021</v>
      </c>
    </row>
    <row r="17" spans="1:19" ht="14.25">
      <c r="A17" s="188" t="s">
        <v>195</v>
      </c>
      <c r="B17" s="179"/>
      <c r="C17" s="179" t="s">
        <v>208</v>
      </c>
      <c r="D17" s="181">
        <f>FSG!T20</f>
        <v>0</v>
      </c>
      <c r="E17" s="181">
        <f>FSG!U20</f>
        <v>0</v>
      </c>
      <c r="F17" s="181">
        <f>FSG!V20</f>
        <v>0</v>
      </c>
      <c r="G17" s="181">
        <f>FSG!W20</f>
        <v>0</v>
      </c>
      <c r="H17" s="181">
        <f>FSG!X20</f>
        <v>0.1</v>
      </c>
      <c r="I17" s="181">
        <f>FSG!Y20</f>
        <v>5.8</v>
      </c>
      <c r="J17" s="181">
        <f>FSG!Z20</f>
        <v>406</v>
      </c>
      <c r="K17" s="181">
        <f>FSG!AA20</f>
        <v>49454.9</v>
      </c>
      <c r="L17" s="181">
        <f>FSG!AB20</f>
        <v>0</v>
      </c>
      <c r="M17" s="181">
        <f>FSG!AC20</f>
        <v>0</v>
      </c>
      <c r="N17" s="181">
        <f>FSG!AD20</f>
        <v>0</v>
      </c>
      <c r="O17" s="181">
        <f>FSG!AE20</f>
        <v>0</v>
      </c>
      <c r="P17" s="67">
        <f t="shared" si="0"/>
        <v>-100</v>
      </c>
      <c r="Q17" s="67">
        <f t="shared" si="1"/>
        <v>-100</v>
      </c>
      <c r="R17" s="67">
        <f t="shared" si="2"/>
        <v>-100</v>
      </c>
      <c r="S17" s="67">
        <f t="shared" si="3"/>
        <v>-100</v>
      </c>
    </row>
    <row r="18" spans="1:19" ht="20.25">
      <c r="A18" s="190" t="s">
        <v>209</v>
      </c>
      <c r="B18" s="186"/>
      <c r="C18" s="191"/>
      <c r="D18" s="182">
        <f>SUM(D6:D17)</f>
        <v>83.327272727272728</v>
      </c>
      <c r="E18" s="182">
        <f t="shared" ref="E18:O18" si="4">SUM(E6:E17)</f>
        <v>2582.7545454545452</v>
      </c>
      <c r="F18" s="182">
        <f t="shared" si="4"/>
        <v>159940.30909090908</v>
      </c>
      <c r="G18" s="182">
        <f t="shared" si="4"/>
        <v>227886262.19999999</v>
      </c>
      <c r="H18" s="182">
        <f t="shared" si="4"/>
        <v>107.19090909090909</v>
      </c>
      <c r="I18" s="182">
        <f t="shared" si="4"/>
        <v>3121.0727272727277</v>
      </c>
      <c r="J18" s="182">
        <f t="shared" si="4"/>
        <v>177917.58727272728</v>
      </c>
      <c r="K18" s="182">
        <f t="shared" si="4"/>
        <v>252698813.35454547</v>
      </c>
      <c r="L18" s="182">
        <f t="shared" si="4"/>
        <v>111.45454545454545</v>
      </c>
      <c r="M18" s="182">
        <f t="shared" si="4"/>
        <v>2977.363636363636</v>
      </c>
      <c r="N18" s="182">
        <f t="shared" si="4"/>
        <v>162426.30000000002</v>
      </c>
      <c r="O18" s="182">
        <f t="shared" si="4"/>
        <v>284024585.63636363</v>
      </c>
      <c r="P18" s="67">
        <f t="shared" si="0"/>
        <v>3.9776100415571216</v>
      </c>
      <c r="Q18" s="67">
        <f t="shared" si="1"/>
        <v>-4.6044774815186145</v>
      </c>
      <c r="R18" s="67">
        <f t="shared" si="2"/>
        <v>-8.7070016574476661</v>
      </c>
      <c r="S18" s="67">
        <f t="shared" si="3"/>
        <v>12.396485708014374</v>
      </c>
    </row>
    <row r="19" spans="1:19" ht="20.25">
      <c r="A19" s="188" t="s">
        <v>84</v>
      </c>
      <c r="B19" s="185" t="s">
        <v>125</v>
      </c>
      <c r="C19" s="179" t="s">
        <v>145</v>
      </c>
      <c r="D19" s="181">
        <f>DASG!T48</f>
        <v>0</v>
      </c>
      <c r="E19" s="181">
        <f>DASG!U48</f>
        <v>0</v>
      </c>
      <c r="F19" s="181">
        <f>DASG!V48</f>
        <v>0</v>
      </c>
      <c r="G19" s="181">
        <f>DASG!W48</f>
        <v>0</v>
      </c>
      <c r="H19" s="181">
        <f>DASG!X48</f>
        <v>0</v>
      </c>
      <c r="I19" s="181">
        <f>DASG!Y48</f>
        <v>0</v>
      </c>
      <c r="J19" s="181">
        <f>DASG!Z48</f>
        <v>0</v>
      </c>
      <c r="K19" s="181">
        <f>DASG!AA48</f>
        <v>0</v>
      </c>
      <c r="L19" s="181"/>
      <c r="M19" s="181"/>
      <c r="N19" s="181"/>
      <c r="O19" s="181"/>
      <c r="P19" s="67" t="e">
        <f t="shared" si="0"/>
        <v>#DIV/0!</v>
      </c>
      <c r="Q19" s="67" t="e">
        <f t="shared" si="1"/>
        <v>#DIV/0!</v>
      </c>
      <c r="R19" s="67" t="e">
        <f t="shared" si="2"/>
        <v>#DIV/0!</v>
      </c>
      <c r="S19" s="67" t="e">
        <f t="shared" si="3"/>
        <v>#DIV/0!</v>
      </c>
    </row>
    <row r="20" spans="1:19" ht="14.25">
      <c r="A20" s="188" t="s">
        <v>127</v>
      </c>
      <c r="B20" s="179" t="s">
        <v>146</v>
      </c>
      <c r="C20" s="179" t="s">
        <v>146</v>
      </c>
      <c r="D20" s="181">
        <f>CRCC!T48</f>
        <v>0</v>
      </c>
      <c r="E20" s="181">
        <f>CRCC!U48</f>
        <v>0</v>
      </c>
      <c r="F20" s="181">
        <f>CRCC!V48</f>
        <v>0</v>
      </c>
      <c r="G20" s="181">
        <f>CRCC!W48</f>
        <v>0</v>
      </c>
      <c r="H20" s="181">
        <f>CRCC!X48</f>
        <v>0</v>
      </c>
      <c r="I20" s="181">
        <f>CRCC!Y48</f>
        <v>0</v>
      </c>
      <c r="J20" s="181">
        <f>CRCC!Z48</f>
        <v>0</v>
      </c>
      <c r="K20" s="181">
        <f>CRCC!AA48</f>
        <v>0</v>
      </c>
      <c r="L20" s="181"/>
      <c r="M20" s="181"/>
      <c r="N20" s="181"/>
      <c r="O20" s="181"/>
      <c r="P20" s="67" t="e">
        <f t="shared" si="0"/>
        <v>#DIV/0!</v>
      </c>
      <c r="Q20" s="67" t="e">
        <f t="shared" si="1"/>
        <v>#DIV/0!</v>
      </c>
      <c r="R20" s="67" t="e">
        <f t="shared" si="2"/>
        <v>#DIV/0!</v>
      </c>
      <c r="S20" s="67" t="e">
        <f t="shared" si="3"/>
        <v>#DIV/0!</v>
      </c>
    </row>
    <row r="21" spans="1:19" ht="20.25">
      <c r="A21" s="188" t="s">
        <v>104</v>
      </c>
      <c r="B21" s="185" t="s">
        <v>125</v>
      </c>
      <c r="C21" s="179" t="s">
        <v>147</v>
      </c>
      <c r="D21" s="181">
        <f>BFSG!T48</f>
        <v>0</v>
      </c>
      <c r="E21" s="181">
        <f>BFSG!U48</f>
        <v>0</v>
      </c>
      <c r="F21" s="181">
        <f>BFSG!V48</f>
        <v>0</v>
      </c>
      <c r="G21" s="181">
        <f>BFSG!W48</f>
        <v>0</v>
      </c>
      <c r="H21" s="181">
        <f>BFSG!X48</f>
        <v>0</v>
      </c>
      <c r="I21" s="181">
        <f>BFSG!Y48</f>
        <v>0</v>
      </c>
      <c r="J21" s="181">
        <f>BFSG!Z48</f>
        <v>0</v>
      </c>
      <c r="K21" s="181">
        <f>BFSG!AA48</f>
        <v>0</v>
      </c>
      <c r="L21" s="181"/>
      <c r="M21" s="181"/>
      <c r="N21" s="181"/>
      <c r="O21" s="181"/>
      <c r="P21" s="67" t="e">
        <f t="shared" si="0"/>
        <v>#DIV/0!</v>
      </c>
      <c r="Q21" s="67" t="e">
        <f t="shared" si="1"/>
        <v>#DIV/0!</v>
      </c>
      <c r="R21" s="67" t="e">
        <f t="shared" si="2"/>
        <v>#DIV/0!</v>
      </c>
      <c r="S21" s="67" t="e">
        <f t="shared" si="3"/>
        <v>#DIV/0!</v>
      </c>
    </row>
    <row r="22" spans="1:19" ht="14.25">
      <c r="A22" s="188" t="s">
        <v>71</v>
      </c>
      <c r="B22" s="187" t="s">
        <v>23</v>
      </c>
      <c r="C22" s="187" t="s">
        <v>23</v>
      </c>
      <c r="D22" s="183">
        <f>HPLG!T20</f>
        <v>7</v>
      </c>
      <c r="E22" s="183">
        <f>HPLG!U20</f>
        <v>349.63636363636363</v>
      </c>
      <c r="F22" s="183">
        <f>HPLG!V20</f>
        <v>17974.900000000001</v>
      </c>
      <c r="G22" s="183">
        <f>HPLG!W20</f>
        <v>9897506.4545454551</v>
      </c>
      <c r="H22" s="183">
        <f>HPLG!X20</f>
        <v>32.272727272727273</v>
      </c>
      <c r="I22" s="183">
        <f>HPLG!Y20</f>
        <v>1606.7272727272727</v>
      </c>
      <c r="J22" s="183">
        <f>HPLG!Z20</f>
        <v>83235.154545454541</v>
      </c>
      <c r="K22" s="183">
        <f>HPLG!AA20</f>
        <v>83857943.090909094</v>
      </c>
      <c r="L22" s="183">
        <f>HPLG!AB20</f>
        <v>30</v>
      </c>
      <c r="M22" s="183">
        <f>HPLG!AC20</f>
        <v>1490.090909090909</v>
      </c>
      <c r="N22" s="183">
        <f>HPLG!AD20</f>
        <v>77489.227272727279</v>
      </c>
      <c r="O22" s="183">
        <f>HPLG!AE20</f>
        <v>69851060.090909094</v>
      </c>
      <c r="P22" s="67">
        <f t="shared" si="0"/>
        <v>-7.0422535211267618</v>
      </c>
      <c r="Q22" s="67">
        <f t="shared" si="1"/>
        <v>-7.2592508769944608</v>
      </c>
      <c r="R22" s="67">
        <f t="shared" si="2"/>
        <v>-6.9032457548804365</v>
      </c>
      <c r="S22" s="67">
        <f t="shared" si="3"/>
        <v>-16.70310823724278</v>
      </c>
    </row>
    <row r="23" spans="1:19" ht="20.25">
      <c r="A23" s="188" t="s">
        <v>101</v>
      </c>
      <c r="B23" s="185" t="s">
        <v>125</v>
      </c>
      <c r="C23" s="179" t="s">
        <v>148</v>
      </c>
      <c r="D23" s="181">
        <f>BVQ!T48</f>
        <v>0</v>
      </c>
      <c r="E23" s="181">
        <f>BVQ!U48</f>
        <v>0</v>
      </c>
      <c r="F23" s="181">
        <f>BVQ!V48</f>
        <v>0</v>
      </c>
      <c r="G23" s="181">
        <f>BVQ!W48</f>
        <v>0</v>
      </c>
      <c r="H23" s="181">
        <f>BVQ!X48</f>
        <v>0</v>
      </c>
      <c r="I23" s="181">
        <f>BVQ!Y48</f>
        <v>0</v>
      </c>
      <c r="J23" s="181">
        <f>BVQ!Z48</f>
        <v>0</v>
      </c>
      <c r="K23" s="181">
        <f>BVQ!AA48</f>
        <v>0</v>
      </c>
      <c r="L23" s="181"/>
      <c r="M23" s="181"/>
      <c r="N23" s="181"/>
      <c r="O23" s="181"/>
      <c r="P23" s="67" t="e">
        <f t="shared" si="0"/>
        <v>#DIV/0!</v>
      </c>
      <c r="Q23" s="67" t="e">
        <f t="shared" si="1"/>
        <v>#DIV/0!</v>
      </c>
      <c r="R23" s="67" t="e">
        <f t="shared" si="2"/>
        <v>#DIV/0!</v>
      </c>
      <c r="S23" s="67" t="e">
        <f t="shared" si="3"/>
        <v>#DIV/0!</v>
      </c>
    </row>
    <row r="24" spans="1:19" ht="20.25">
      <c r="A24" s="188" t="s">
        <v>72</v>
      </c>
      <c r="B24" s="185" t="s">
        <v>125</v>
      </c>
      <c r="C24" s="179" t="s">
        <v>141</v>
      </c>
      <c r="D24" s="181">
        <f>GHSG!T48</f>
        <v>0</v>
      </c>
      <c r="E24" s="181">
        <f>GHSG!U48</f>
        <v>0</v>
      </c>
      <c r="F24" s="181">
        <f>GHSG!V48</f>
        <v>0</v>
      </c>
      <c r="G24" s="181">
        <f>GHSG!W48</f>
        <v>0</v>
      </c>
      <c r="H24" s="181">
        <f>GHSG!X48</f>
        <v>0</v>
      </c>
      <c r="I24" s="181">
        <f>GHSG!Y48</f>
        <v>0</v>
      </c>
      <c r="J24" s="181">
        <f>GHSG!Z48</f>
        <v>0</v>
      </c>
      <c r="K24" s="181">
        <f>GHSG!AA48</f>
        <v>0</v>
      </c>
      <c r="L24" s="181"/>
      <c r="M24" s="181"/>
      <c r="N24" s="181"/>
      <c r="O24" s="181"/>
      <c r="P24" s="67" t="e">
        <f t="shared" si="0"/>
        <v>#DIV/0!</v>
      </c>
      <c r="Q24" s="67" t="e">
        <f t="shared" si="1"/>
        <v>#DIV/0!</v>
      </c>
      <c r="R24" s="67" t="e">
        <f t="shared" si="2"/>
        <v>#DIV/0!</v>
      </c>
      <c r="S24" s="67" t="e">
        <f t="shared" si="3"/>
        <v>#DIV/0!</v>
      </c>
    </row>
    <row r="25" spans="1:19" ht="20.25">
      <c r="A25" s="189" t="s">
        <v>135</v>
      </c>
      <c r="B25" s="185" t="s">
        <v>125</v>
      </c>
      <c r="C25" s="179" t="s">
        <v>149</v>
      </c>
      <c r="D25" s="181">
        <f>GHSG!T49</f>
        <v>0</v>
      </c>
      <c r="E25" s="181">
        <f>GHSG!U49</f>
        <v>0</v>
      </c>
      <c r="F25" s="181">
        <f>GHSG!V49</f>
        <v>0</v>
      </c>
      <c r="G25" s="181">
        <f>GHSG!W49</f>
        <v>0</v>
      </c>
      <c r="H25" s="181">
        <f>GHSG!X49</f>
        <v>0</v>
      </c>
      <c r="I25" s="181">
        <f>GHSG!Y49</f>
        <v>0</v>
      </c>
      <c r="J25" s="181">
        <f>GHSG!Z49</f>
        <v>0</v>
      </c>
      <c r="K25" s="181">
        <f>GHSG!AA49</f>
        <v>0</v>
      </c>
      <c r="L25" s="181"/>
      <c r="M25" s="181"/>
      <c r="N25" s="181"/>
      <c r="O25" s="181"/>
      <c r="P25" s="67" t="e">
        <f t="shared" si="0"/>
        <v>#DIV/0!</v>
      </c>
      <c r="Q25" s="67" t="e">
        <f t="shared" si="1"/>
        <v>#DIV/0!</v>
      </c>
      <c r="R25" s="67" t="e">
        <f t="shared" si="2"/>
        <v>#DIV/0!</v>
      </c>
      <c r="S25" s="67" t="e">
        <f t="shared" si="3"/>
        <v>#DIV/0!</v>
      </c>
    </row>
    <row r="26" spans="1:19" ht="20.25">
      <c r="A26" s="189" t="s">
        <v>136</v>
      </c>
      <c r="B26" s="185" t="s">
        <v>125</v>
      </c>
      <c r="C26" s="179" t="s">
        <v>150</v>
      </c>
      <c r="D26" s="181">
        <f>GHSG!T50</f>
        <v>0</v>
      </c>
      <c r="E26" s="181">
        <f>GHSG!U50</f>
        <v>0</v>
      </c>
      <c r="F26" s="181">
        <f>GHSG!V50</f>
        <v>0</v>
      </c>
      <c r="G26" s="181">
        <f>GHSG!W50</f>
        <v>0</v>
      </c>
      <c r="H26" s="181">
        <f>GHSG!X50</f>
        <v>0</v>
      </c>
      <c r="I26" s="181">
        <f>GHSG!Y50</f>
        <v>0</v>
      </c>
      <c r="J26" s="181">
        <f>GHSG!Z50</f>
        <v>0</v>
      </c>
      <c r="K26" s="181">
        <f>GHSG!AA50</f>
        <v>0</v>
      </c>
      <c r="L26" s="181"/>
      <c r="M26" s="181"/>
      <c r="N26" s="181"/>
      <c r="O26" s="181"/>
      <c r="P26" s="67" t="e">
        <f t="shared" si="0"/>
        <v>#DIV/0!</v>
      </c>
      <c r="Q26" s="67" t="e">
        <f t="shared" si="1"/>
        <v>#DIV/0!</v>
      </c>
      <c r="R26" s="67" t="e">
        <f t="shared" si="2"/>
        <v>#DIV/0!</v>
      </c>
      <c r="S26" s="67" t="e">
        <f t="shared" si="3"/>
        <v>#DIV/0!</v>
      </c>
    </row>
    <row r="27" spans="1:19" ht="14.25">
      <c r="A27" s="262" t="s">
        <v>137</v>
      </c>
      <c r="B27" s="262"/>
      <c r="C27" s="262"/>
      <c r="D27" s="184">
        <f>SUM(D18:D26)</f>
        <v>90.327272727272728</v>
      </c>
      <c r="E27" s="184">
        <f t="shared" ref="E27:O27" si="5">SUM(E18:E26)</f>
        <v>2932.3909090909087</v>
      </c>
      <c r="F27" s="184">
        <f t="shared" si="5"/>
        <v>177915.20909090908</v>
      </c>
      <c r="G27" s="184">
        <f t="shared" si="5"/>
        <v>237783768.65454546</v>
      </c>
      <c r="H27" s="184">
        <f t="shared" si="5"/>
        <v>139.46363636363637</v>
      </c>
      <c r="I27" s="184">
        <f t="shared" si="5"/>
        <v>4727.8</v>
      </c>
      <c r="J27" s="184">
        <f t="shared" si="5"/>
        <v>261152.74181818182</v>
      </c>
      <c r="K27" s="184">
        <f t="shared" si="5"/>
        <v>336556756.4454546</v>
      </c>
      <c r="L27" s="184">
        <f t="shared" si="5"/>
        <v>141.45454545454544</v>
      </c>
      <c r="M27" s="184">
        <f t="shared" si="5"/>
        <v>4467.454545454545</v>
      </c>
      <c r="N27" s="184">
        <f t="shared" si="5"/>
        <v>239915.52727272728</v>
      </c>
      <c r="O27" s="184">
        <f t="shared" si="5"/>
        <v>353875645.72727275</v>
      </c>
      <c r="P27" s="67">
        <f t="shared" si="0"/>
        <v>1.4275470960171943</v>
      </c>
      <c r="Q27" s="67">
        <f t="shared" si="1"/>
        <v>-5.5066934841883146</v>
      </c>
      <c r="R27" s="67">
        <f t="shared" si="2"/>
        <v>-8.1321047589231075</v>
      </c>
      <c r="S27" s="67">
        <f t="shared" si="3"/>
        <v>5.145904502031593</v>
      </c>
    </row>
  </sheetData>
  <mergeCells count="8">
    <mergeCell ref="A27:C27"/>
    <mergeCell ref="L4:O4"/>
    <mergeCell ref="A3:A5"/>
    <mergeCell ref="B3:C4"/>
    <mergeCell ref="D3:S3"/>
    <mergeCell ref="D4:G4"/>
    <mergeCell ref="H4:K4"/>
    <mergeCell ref="P4:S4"/>
  </mergeCells>
  <hyperlinks>
    <hyperlink ref="A6" location="GRMT!A1" display="GRMT"/>
    <hyperlink ref="A7" location="MRJ!A1" display="MRJ"/>
    <hyperlink ref="A8" location="SLI!A1" display="SLI"/>
    <hyperlink ref="A9" location="KRD!A1" display="KRD"/>
    <hyperlink ref="A10" location="STR!A1" display="STR"/>
    <hyperlink ref="A11" location="LNN!A1" display="LNN"/>
    <hyperlink ref="A12" location="SSV!A1" display="SSV"/>
    <hyperlink ref="A13" location="LONI!A1" display="LONI"/>
    <hyperlink ref="A14" location="BRMT!A1" display="BRMT"/>
    <hyperlink ref="A15" location="KK!A1" display="KK"/>
    <hyperlink ref="A16" location="CCH!A1" display="CCH"/>
    <hyperlink ref="A17" location="FSG!A1" display="FSG"/>
    <hyperlink ref="A19" location="DASG!A1" display="DASG"/>
    <hyperlink ref="A20" location="CRCC!A1" display="CRCC"/>
    <hyperlink ref="A21" location="BFSG!A1" display="BFSG"/>
    <hyperlink ref="A22" location="HPLG!A1" display="HPLG"/>
    <hyperlink ref="A23" location="BVQ!A1" display="BVQ"/>
    <hyperlink ref="A24" location="GHSG!A1" display="GHSG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  <pageSetUpPr fitToPage="1"/>
  </sheetPr>
  <dimension ref="A1:AH122"/>
  <sheetViews>
    <sheetView tabSelected="1" zoomScale="80" zoomScaleNormal="80" zoomScaleSheetLayoutView="100" workbookViewId="0">
      <selection activeCell="W50" sqref="W50"/>
    </sheetView>
  </sheetViews>
  <sheetFormatPr defaultRowHeight="12.75"/>
  <cols>
    <col min="1" max="1" width="23.85546875" customWidth="1"/>
    <col min="2" max="2" width="10.5703125" hidden="1" customWidth="1"/>
    <col min="3" max="3" width="13.42578125" hidden="1" customWidth="1"/>
    <col min="4" max="4" width="17.140625" hidden="1" customWidth="1"/>
    <col min="5" max="5" width="20.7109375" hidden="1" customWidth="1"/>
    <col min="6" max="6" width="13.5703125" customWidth="1"/>
    <col min="7" max="7" width="10.42578125" customWidth="1"/>
    <col min="8" max="8" width="14" customWidth="1"/>
    <col min="9" max="9" width="24.140625" customWidth="1"/>
    <col min="10" max="10" width="16.5703125" customWidth="1"/>
    <col min="11" max="11" width="17" customWidth="1"/>
    <col min="12" max="12" width="16.5703125" customWidth="1"/>
    <col min="13" max="13" width="21.42578125" customWidth="1"/>
    <col min="14" max="14" width="16.85546875" hidden="1" customWidth="1"/>
    <col min="15" max="15" width="11.28515625" bestFit="1" customWidth="1"/>
    <col min="16" max="16" width="10" customWidth="1"/>
    <col min="17" max="18" width="11.28515625" bestFit="1" customWidth="1"/>
    <col min="19" max="19" width="14.140625" customWidth="1"/>
    <col min="20" max="20" width="10.140625" bestFit="1" customWidth="1"/>
    <col min="21" max="22" width="9.140625" customWidth="1"/>
    <col min="23" max="23" width="14.85546875" customWidth="1"/>
    <col min="24" max="24" width="14.140625" customWidth="1"/>
    <col min="25" max="26" width="9.140625" customWidth="1"/>
    <col min="27" max="27" width="12.42578125" customWidth="1"/>
    <col min="28" max="28" width="11.7109375" customWidth="1"/>
    <col min="29" max="29" width="13.28515625" bestFit="1" customWidth="1"/>
    <col min="30" max="39" width="9.140625" customWidth="1"/>
  </cols>
  <sheetData>
    <row r="1" spans="1:30">
      <c r="A1" s="273"/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6"/>
    </row>
    <row r="2" spans="1:30">
      <c r="A2" s="274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X2" s="274"/>
      <c r="Y2" s="274"/>
      <c r="Z2" s="274"/>
      <c r="AA2" s="274"/>
      <c r="AB2" s="274"/>
      <c r="AC2" s="274"/>
      <c r="AD2" s="6"/>
    </row>
    <row r="3" spans="1:30" ht="18.75">
      <c r="A3" s="280" t="s">
        <v>230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7"/>
      <c r="U3" s="7"/>
      <c r="V3" s="7"/>
      <c r="AD3" s="6"/>
    </row>
    <row r="4" spans="1:30" ht="18.75">
      <c r="A4" s="275" t="s">
        <v>6</v>
      </c>
      <c r="B4" s="270" t="s">
        <v>167</v>
      </c>
      <c r="C4" s="270"/>
      <c r="D4" s="270"/>
      <c r="E4" s="270"/>
      <c r="F4" s="267" t="s">
        <v>180</v>
      </c>
      <c r="G4" s="268"/>
      <c r="H4" s="268"/>
      <c r="I4" s="269"/>
      <c r="J4" s="267" t="s">
        <v>206</v>
      </c>
      <c r="K4" s="268"/>
      <c r="L4" s="268"/>
      <c r="M4" s="269"/>
      <c r="N4" s="175"/>
      <c r="O4" s="270" t="s">
        <v>99</v>
      </c>
      <c r="P4" s="270"/>
      <c r="Q4" s="270"/>
      <c r="R4" s="270"/>
      <c r="S4" s="270"/>
      <c r="T4" s="279"/>
      <c r="U4" s="279"/>
      <c r="V4" s="279"/>
      <c r="AA4" s="6"/>
      <c r="AD4" s="6"/>
    </row>
    <row r="5" spans="1:30" ht="18.75">
      <c r="A5" s="275"/>
      <c r="B5" s="115" t="s">
        <v>93</v>
      </c>
      <c r="C5" s="115" t="s">
        <v>7</v>
      </c>
      <c r="D5" s="115" t="s">
        <v>8</v>
      </c>
      <c r="E5" s="115" t="s">
        <v>212</v>
      </c>
      <c r="F5" s="115" t="s">
        <v>93</v>
      </c>
      <c r="G5" s="115" t="s">
        <v>7</v>
      </c>
      <c r="H5" s="115" t="s">
        <v>8</v>
      </c>
      <c r="I5" s="115" t="str">
        <f>E5</f>
        <v>AMT( Cr.)</v>
      </c>
      <c r="J5" s="115" t="s">
        <v>93</v>
      </c>
      <c r="K5" s="115" t="s">
        <v>7</v>
      </c>
      <c r="L5" s="115" t="s">
        <v>8</v>
      </c>
      <c r="M5" s="115" t="str">
        <f>I5</f>
        <v>AMT( Cr.)</v>
      </c>
      <c r="N5" s="115" t="s">
        <v>187</v>
      </c>
      <c r="O5" s="115" t="str">
        <f>F5</f>
        <v>Rakes</v>
      </c>
      <c r="P5" s="115" t="s">
        <v>7</v>
      </c>
      <c r="Q5" s="115" t="s">
        <v>8</v>
      </c>
      <c r="R5" s="116" t="s">
        <v>9</v>
      </c>
      <c r="S5" s="115" t="s">
        <v>187</v>
      </c>
      <c r="T5" s="14"/>
      <c r="U5" s="14"/>
      <c r="V5" s="14"/>
      <c r="Y5" s="6"/>
      <c r="Z5" s="6"/>
      <c r="AA5" s="6"/>
      <c r="AB5" s="6"/>
      <c r="AC5" s="6"/>
      <c r="AD5" s="6"/>
    </row>
    <row r="6" spans="1:30" ht="26.25" customHeight="1">
      <c r="A6" s="124" t="s">
        <v>10</v>
      </c>
      <c r="B6" s="118">
        <f>BRMT!T6+HPLG!T6+LONI!T6+SLI!T6+MRJ!T6+GRMT!T6+KRD!T6+STR!T6+LNN!T6+JJR!T6+SSV!T6+KK!T6+PA!T6+CCH!T6+CRCC!T6+BFSG!T6+BVQ!T6+GHSG!T6+DASG!T6</f>
        <v>84</v>
      </c>
      <c r="C6" s="118">
        <f>BRMT!U6+HPLG!U6+LONI!U6+SLI!U6+MRJ!U6+GRMT!U6+KRD!U6+STR!U6+LNN!U6+JJR!U6+SSV!U6+KK!U6+PA!U6+CCH!U6+CRCC!U6+BFSG!U6+BVQ!U6+GHSG!U6+DASG!U6</f>
        <v>2664</v>
      </c>
      <c r="D6" s="118">
        <f>BRMT!V6+HPLG!V6+LONI!V6+SLI!V6+MRJ!V6+GRMT!V6+KRD!V6+STR!V6+LNN!V6+JJR!V6+SSV!V6+KK!V6+PA!V6+CCH!V6+CRCC!V6+BFSG!V6+BVQ!V6+GHSG!V6+DASG!V6</f>
        <v>161951.9</v>
      </c>
      <c r="E6" s="118">
        <v>19.541618</v>
      </c>
      <c r="F6" s="117">
        <f>BRMT!X6+HPLG!X6+LONI!X6+SLI!X6+MRJ!X6+GRMT!X6+KRD!X6+STR!X6+LNN!X6+JJR!X6+SSV!X6+KK!X6+PA!X6+CCH!X6+CRCC!X6+BFSG!X6+BVQ!X6+GHSG!X6+DASG!X6</f>
        <v>139</v>
      </c>
      <c r="G6" s="117">
        <f>BRMT!Y6+HPLG!Y6+LONI!Y6+SLI!Y6+MRJ!Y6+GRMT!Y6+KRD!Y6+STR!Y6+LNN!Y6+JJR!Y6+SSV!Y6+KK!Y6+PA!Y6+CCH!Y6+CRCC!Y6+BFSG!Y6+BVQ!Y6+GHSG!Y6+DASG!Y6</f>
        <v>4733</v>
      </c>
      <c r="H6" s="117">
        <f>BRMT!Z6+HPLG!Z6+LONI!Z6+SLI!Z6+MRJ!Z6+GRMT!Z6+KRD!Z6+STR!Z6+LNN!Z6+JJR!Z6+SSV!Z6+KK!Z6+PA!Z6+CCH!Z6+CRCC!Z6+BFSG!Z6+BVQ!Z6+GHSG!Z6+DASG!Z6</f>
        <v>268062.8</v>
      </c>
      <c r="I6" s="118">
        <v>28.3362947</v>
      </c>
      <c r="J6" s="117">
        <f>BRMT!AB6+HPLG!AB6+LONI!AB6+SLI!AB6+MRJ!AB6+GRMT!AB6+KRD!AB6+STR!AB6+LNN!AB6+JJR!AB6+SSV!AB6+KK!AB6+PA!AB6+CCH!AB6+CRCC!AB6+BFSG!AB6+BVQ!AB6+GHSG!AB6+DASG!AB6</f>
        <v>142</v>
      </c>
      <c r="K6" s="117">
        <f>BRMT!AC6+HPLG!AC6+LONI!AC6+SLI!AC6+MRJ!AC6+GRMT!AC6+KRD!AC6+STR!AC6+LNN!AC6+JJR!AC6+SSV!AC6+KK!AC6+PA!AC6+CCH!AC6+CRCC!AC6+BFSG!AC6+BVQ!AC6+GHSG!AC6+DASG!AC6</f>
        <v>4350</v>
      </c>
      <c r="L6" s="117">
        <f>BRMT!AD6+HPLG!AD6+LONI!AD6+SLI!AD6+MRJ!AD6+GRMT!AD6+KRD!AD6+STR!AD6+LNN!AD6+JJR!AD6+SSV!AD6+KK!AD6+PA!AD6+CCH!AD6+CRCC!AD6+BFSG!AD6+BVQ!AD6+GHSG!AD6+DASG!AD6</f>
        <v>233882.41999999998</v>
      </c>
      <c r="M6" s="193">
        <v>30.757793400000001</v>
      </c>
      <c r="N6" s="193">
        <v>33.58</v>
      </c>
      <c r="O6" s="117">
        <f>(J6-F6)/F6*100</f>
        <v>2.1582733812949639</v>
      </c>
      <c r="P6" s="117">
        <f>(K6-G6)/G6*100</f>
        <v>-8.0921191633213603</v>
      </c>
      <c r="Q6" s="117">
        <f>(L6-H6)/H6*100</f>
        <v>-12.750885240324283</v>
      </c>
      <c r="R6" s="117">
        <f>(M6-I6)/I6*100</f>
        <v>8.545572826781763</v>
      </c>
      <c r="S6" s="117">
        <f>(M6-N6)/M6*100</f>
        <v>-9.1755821469299477</v>
      </c>
      <c r="T6" s="17">
        <f>E6/10000000</f>
        <v>1.9541617999999998E-6</v>
      </c>
      <c r="U6" s="82">
        <f>I6/10000000</f>
        <v>2.8336294699999998E-6</v>
      </c>
      <c r="V6" s="7"/>
    </row>
    <row r="7" spans="1:30" ht="26.25" customHeight="1">
      <c r="A7" s="124" t="s">
        <v>11</v>
      </c>
      <c r="B7" s="118">
        <f>BRMT!T7+HPLG!T7+LONI!T7+SLI!T7+MRJ!T7+GRMT!T7+KRD!T7+STR!T7+LNN!T7+JJR!T7+SSV!T7+KK!T7+PA!T7+CCH!T7+CRCC!T7+BFSG!T7+BVQ!T7+GHSG!T7+DASG!T7</f>
        <v>67.5</v>
      </c>
      <c r="C7" s="118">
        <f>BRMT!U7+HPLG!U7+LONI!U7+SLI!U7+MRJ!U7+GRMT!U7+KRD!U7+STR!U7+LNN!U7+JJR!U7+SSV!U7+KK!U7+PA!U7+CCH!U7+CRCC!U7+BFSG!U7+BVQ!U7+GHSG!U7+DASG!U7</f>
        <v>2071</v>
      </c>
      <c r="D7" s="118">
        <f>BRMT!V7+HPLG!V7+LONI!V7+SLI!V7+MRJ!V7+GRMT!V7+KRD!V7+STR!V7+LNN!V7+JJR!V7+SSV!V7+KK!V7+PA!V7+CCH!V7+CRCC!V7+BFSG!V7+BVQ!V7+GHSG!V7+DASG!V7</f>
        <v>128866</v>
      </c>
      <c r="E7" s="118">
        <v>20.642501599999999</v>
      </c>
      <c r="F7" s="117">
        <f>BRMT!X7+HPLG!X7+LONI!X7+SLI!X7+MRJ!X7+GRMT!X7+KRD!X7+STR!X7+LNN!X7+JJR!X7+SSV!X7+KK!X7+PA!X7+CCH!X7+CRCC!X7+BFSG!X7+BVQ!X7+GHSG!X7+DASG!X7</f>
        <v>125</v>
      </c>
      <c r="G7" s="117">
        <f>BRMT!Y7+HPLG!Y7+LONI!Y7+SLI!Y7+MRJ!Y7+GRMT!Y7+KRD!Y7+STR!Y7+LNN!Y7+JJR!Y7+SSV!Y7+KK!Y7+PA!Y7+CCH!Y7+CRCC!Y7+BFSG!Y7+BVQ!Y7+GHSG!Y7+DASG!Y7</f>
        <v>4405</v>
      </c>
      <c r="H7" s="117">
        <f>BRMT!Z7+HPLG!Z7+LONI!Z7+SLI!Z7+MRJ!Z7+GRMT!Z7+KRD!Z7+STR!Z7+LNN!Z7+JJR!Z7+SSV!Z7+KK!Z7+PA!Z7+CCH!Z7+CRCC!Z7+BFSG!Z7+BVQ!Z7+GHSG!Z7+DASG!Z7</f>
        <v>253326.8</v>
      </c>
      <c r="I7" s="118">
        <v>25.686530699999999</v>
      </c>
      <c r="J7" s="117">
        <f>BRMT!AB7+HPLG!AB7+LONI!AB7+SLI!AB7+MRJ!AB7+GRMT!AB7+KRD!AB7+STR!AB7+LNN!AB7+JJR!AB7+SSV!AB7+KK!AB7+PA!AB7+CCH!AB7+CRCC!AB7+BFSG!AB7+BVQ!AB7+GHSG!AB7+DASG!AB7</f>
        <v>115</v>
      </c>
      <c r="K7" s="117">
        <f>BRMT!AC7+HPLG!AC7+LONI!AC7+SLI!AC7+MRJ!AC7+GRMT!AC7+KRD!AC7+STR!AC7+LNN!AC7+JJR!AC7+SSV!AC7+KK!AC7+PA!AC7+CCH!AC7+CRCC!AC7+BFSG!AC7+BVQ!AC7+GHSG!AC7+DASG!AC7</f>
        <v>3581</v>
      </c>
      <c r="L7" s="117">
        <f>BRMT!AD7+HPLG!AD7+LONI!AD7+SLI!AD7+MRJ!AD7+GRMT!AD7+KRD!AD7+STR!AD7+LNN!AD7+JJR!AD7+SSV!AD7+KK!AD7+PA!AD7+CCH!AD7+CRCC!AD7+BFSG!AD7+BVQ!AD7+GHSG!AD7+DASG!AD7</f>
        <v>189694.83</v>
      </c>
      <c r="M7" s="193">
        <v>28.040987099999999</v>
      </c>
      <c r="N7" s="193">
        <v>31.71</v>
      </c>
      <c r="O7" s="117">
        <f t="shared" ref="O7:O19" si="0">(J7-F7)/F7*100</f>
        <v>-8</v>
      </c>
      <c r="P7" s="117">
        <f t="shared" ref="P7:P20" si="1">(K7-G7)/G7*100</f>
        <v>-18.706015891032919</v>
      </c>
      <c r="Q7" s="117">
        <f t="shared" ref="Q7:Q20" si="2">(L7-H7)/H7*100</f>
        <v>-25.118530688423018</v>
      </c>
      <c r="R7" s="117">
        <f t="shared" ref="R7:R20" si="3">(M7-I7)/I7*100</f>
        <v>9.1661128842128932</v>
      </c>
      <c r="S7" s="117">
        <f t="shared" ref="S7:S12" si="4">(M7-N7)/M7*100</f>
        <v>-13.084464134288631</v>
      </c>
      <c r="T7" s="17">
        <f t="shared" ref="T7:T17" si="5">E7/10000000</f>
        <v>2.0642501599999999E-6</v>
      </c>
      <c r="U7" s="82">
        <f t="shared" ref="U7:U19" si="6">I7/10000000</f>
        <v>2.5686530699999999E-6</v>
      </c>
      <c r="V7" s="7"/>
    </row>
    <row r="8" spans="1:30" ht="26.25" customHeight="1">
      <c r="A8" s="124" t="s">
        <v>12</v>
      </c>
      <c r="B8" s="118">
        <f>BRMT!T8+HPLG!T8+LONI!T8+SLI!T8+MRJ!T8+GRMT!T8+KRD!T8+STR!T8+LNN!T8+JJR!T8+SSV!T8+KK!T8+PA!T8+CCH!T8+CRCC!T8+BFSG!T8+BVQ!T8+GHSG!T8+DASG!T8</f>
        <v>69.5</v>
      </c>
      <c r="C8" s="118">
        <f>BRMT!U8+HPLG!U8+LONI!U8+SLI!U8+MRJ!U8+GRMT!U8+KRD!U8+STR!U8+LNN!U8+JJR!U8+SSV!U8+KK!U8+PA!U8+CCH!U8+CRCC!U8+BFSG!U8+BVQ!U8+GHSG!U8+DASG!U8</f>
        <v>1979</v>
      </c>
      <c r="D8" s="118">
        <f>BRMT!V8+HPLG!V8+LONI!V8+SLI!V8+MRJ!V8+GRMT!V8+KRD!V8+STR!V8+LNN!V8+JJR!V8+SSV!V8+KK!V8+PA!V8+CCH!V8+CRCC!V8+BFSG!V8+BVQ!V8+GHSG!V8+DASG!V8</f>
        <v>122585.9</v>
      </c>
      <c r="E8" s="118">
        <v>13.885429800000001</v>
      </c>
      <c r="F8" s="117">
        <f>BRMT!X8+HPLG!X8+LONI!X8+SLI!X8+MRJ!X8+GRMT!X8+KRD!X8+STR!X8+LNN!X8+JJR!X8+SSV!X8+KK!X8+PA!X8+CCH!X8+CRCC!X8+BFSG!X8+BVQ!X8+GHSG!X8+DASG!X8</f>
        <v>138</v>
      </c>
      <c r="G8" s="117">
        <f>BRMT!Y8+HPLG!Y8+LONI!Y8+SLI!Y8+MRJ!Y8+GRMT!Y8+KRD!Y8+STR!Y8+LNN!Y8+JJR!Y8+SSV!Y8+KK!Y8+PA!Y8+CCH!Y8+CRCC!Y8+BFSG!Y8+BVQ!Y8+GHSG!Y8+DASG!Y8</f>
        <v>4886</v>
      </c>
      <c r="H8" s="117">
        <f>BRMT!Z8+HPLG!Z8+LONI!Z8+SLI!Z8+MRJ!Z8+GRMT!Z8+KRD!Z8+STR!Z8+LNN!Z8+JJR!Z8+SSV!Z8+KK!Z8+PA!Z8+CCH!Z8+CRCC!Z8+BFSG!Z8+BVQ!Z8+GHSG!Z8+DASG!Z8</f>
        <v>281326.5</v>
      </c>
      <c r="I8" s="118">
        <v>35.257206600000004</v>
      </c>
      <c r="J8" s="117">
        <f>BRMT!AB8+HPLG!AB8+LONI!AB8+SLI!AB8+MRJ!AB8+GRMT!AB8+KRD!AB8+STR!AB8+LNN!AB8+JJR!AB8+SSV!AB8+KK!AB8+PA!AB8+CCH!AB8+CRCC!AB8+BFSG!AB8+BVQ!AB8+GHSG!AB8+DASG!AB8</f>
        <v>140</v>
      </c>
      <c r="K8" s="117">
        <f>BRMT!AC8+HPLG!AC8+LONI!AC8+SLI!AC8+MRJ!AC8+GRMT!AC8+KRD!AC8+STR!AC8+LNN!AC8+JJR!AC8+SSV!AC8+KK!AC8+PA!AC8+CCH!AC8+CRCC!AC8+BFSG!AC8+BVQ!AC8+GHSG!AC8+DASG!AC8</f>
        <v>4185</v>
      </c>
      <c r="L8" s="117">
        <f>BRMT!AD8+HPLG!AD8+LONI!AD8+SLI!AD8+MRJ!AD8+GRMT!AD8+KRD!AD8+STR!AD8+LNN!AD8+JJR!AD8+SSV!AD8+KK!AD8+PA!AD8+CCH!AD8+CRCC!AD8+BFSG!AD8+BVQ!AD8+GHSG!AD8+DASG!AD8</f>
        <v>221823.86000000002</v>
      </c>
      <c r="M8" s="193">
        <v>36.144107699999999</v>
      </c>
      <c r="N8" s="193">
        <v>42.52</v>
      </c>
      <c r="O8" s="117">
        <f t="shared" si="0"/>
        <v>1.4492753623188406</v>
      </c>
      <c r="P8" s="117">
        <f t="shared" si="1"/>
        <v>-14.347114203847728</v>
      </c>
      <c r="Q8" s="117">
        <f t="shared" si="2"/>
        <v>-21.150741220610211</v>
      </c>
      <c r="R8" s="117">
        <f t="shared" si="3"/>
        <v>2.5155172106005574</v>
      </c>
      <c r="S8" s="117">
        <f t="shared" si="4"/>
        <v>-17.640198377341608</v>
      </c>
      <c r="T8" s="17">
        <f t="shared" si="5"/>
        <v>1.38854298E-6</v>
      </c>
      <c r="U8" s="82">
        <f t="shared" si="6"/>
        <v>3.5257206600000004E-6</v>
      </c>
      <c r="V8" s="7"/>
    </row>
    <row r="9" spans="1:30" ht="26.25" customHeight="1">
      <c r="A9" s="124" t="s">
        <v>13</v>
      </c>
      <c r="B9" s="118">
        <f>BRMT!T9+HPLG!T9+LONI!T9+SLI!T9+MRJ!T9+GRMT!T9+KRD!T9+STR!T9+LNN!T9+JJR!T9+SSV!T9+KK!T9+PA!T9+CCH!T9+CRCC!T9+BFSG!T9+BVQ!T9+GHSG!T9+DASG!T9</f>
        <v>67</v>
      </c>
      <c r="C9" s="118">
        <f>BRMT!U9+HPLG!U9+LONI!U9+SLI!U9+MRJ!U9+GRMT!U9+KRD!U9+STR!U9+LNN!U9+JJR!U9+SSV!U9+KK!U9+PA!U9+CCH!U9+CRCC!U9+BFSG!U9+BVQ!U9+GHSG!U9+DASG!U9</f>
        <v>1850</v>
      </c>
      <c r="D9" s="118">
        <f>BRMT!V9+HPLG!V9+LONI!V9+SLI!V9+MRJ!V9+GRMT!V9+KRD!V9+STR!V9+LNN!V9+JJR!V9+SSV!V9+KK!V9+PA!V9+CCH!V9+CRCC!V9+BFSG!V9+BVQ!V9+GHSG!V9+DASG!V9</f>
        <v>112812.2</v>
      </c>
      <c r="E9" s="118">
        <v>15.211028000000001</v>
      </c>
      <c r="F9" s="117">
        <f>BRMT!X9+HPLG!X9+LONI!X9+SLI!X9+MRJ!X9+GRMT!X9+KRD!X9+STR!X9+LNN!X9+JJR!X9+SSV!X9+KK!X9+PA!X9+CCH!X9+CRCC!X9+BFSG!X9+BVQ!X9+GHSG!X9+DASG!X9</f>
        <v>145</v>
      </c>
      <c r="G9" s="117">
        <f>BRMT!Y9+HPLG!Y9+LONI!Y9+SLI!Y9+MRJ!Y9+GRMT!Y9+KRD!Y9+STR!Y9+LNN!Y9+JJR!Y9+SSV!Y9+KK!Y9+PA!Y9+CCH!Y9+CRCC!Y9+BFSG!Y9+BVQ!Y9+GHSG!Y9+DASG!Y9</f>
        <v>5102</v>
      </c>
      <c r="H9" s="117">
        <f>BRMT!Z9+HPLG!Z9+LONI!Z9+SLI!Z9+MRJ!Z9+GRMT!Z9+KRD!Z9+STR!Z9+LNN!Z9+JJR!Z9+SSV!Z9+KK!Z9+PA!Z9+CCH!Z9+CRCC!Z9+BFSG!Z9+BVQ!Z9+GHSG!Z9+DASG!Z9</f>
        <v>282567.3</v>
      </c>
      <c r="I9" s="118">
        <v>40.540534000000001</v>
      </c>
      <c r="J9" s="117">
        <f>BRMT!AB9+HPLG!AB9+LONI!AB9+SLI!AB9+MRJ!AB9+GRMT!AB9+KRD!AB9+STR!AB9+LNN!AB9+JJR!AB9+SSV!AB9+KK!AB9+PA!AB9+CCH!AB9+CRCC!AB9+BFSG!AB9+BVQ!AB9+GHSG!AB9+DASG!AB9</f>
        <v>124</v>
      </c>
      <c r="K9" s="117">
        <f>BRMT!AC9+HPLG!AC9+LONI!AC9+SLI!AC9+MRJ!AC9+GRMT!AC9+KRD!AC9+STR!AC9+LNN!AC9+JJR!AC9+SSV!AC9+KK!AC9+PA!AC9+CCH!AC9+CRCC!AC9+BFSG!AC9+BVQ!AC9+GHSG!AC9+DASG!AC9</f>
        <v>4088</v>
      </c>
      <c r="L9" s="117">
        <f>BRMT!AD9+HPLG!AD9+LONI!AD9+SLI!AD9+MRJ!AD9+GRMT!AD9+KRD!AD9+STR!AD9+LNN!AD9+JJR!AD9+SSV!AD9+KK!AD9+PA!AD9+CCH!AD9+CRCC!AD9+BFSG!AD9+BVQ!AD9+GHSG!AD9+DASG!AD9</f>
        <v>211152.72999999998</v>
      </c>
      <c r="M9" s="193">
        <v>34.986479899999999</v>
      </c>
      <c r="N9" s="193">
        <v>48.87</v>
      </c>
      <c r="O9" s="117">
        <f t="shared" si="0"/>
        <v>-14.482758620689657</v>
      </c>
      <c r="P9" s="117">
        <f t="shared" si="1"/>
        <v>-19.874558996471972</v>
      </c>
      <c r="Q9" s="117">
        <f t="shared" si="2"/>
        <v>-25.273472903623318</v>
      </c>
      <c r="R9" s="117">
        <f t="shared" si="3"/>
        <v>-13.70000232360038</v>
      </c>
      <c r="S9" s="117">
        <f t="shared" si="4"/>
        <v>-39.682529193227005</v>
      </c>
      <c r="T9" s="17">
        <f t="shared" si="5"/>
        <v>1.5211028000000001E-6</v>
      </c>
      <c r="U9" s="82">
        <f t="shared" si="6"/>
        <v>4.0540534000000002E-6</v>
      </c>
      <c r="V9" s="7"/>
    </row>
    <row r="10" spans="1:30" ht="26.25" customHeight="1">
      <c r="A10" s="124" t="s">
        <v>14</v>
      </c>
      <c r="B10" s="118">
        <f>BRMT!T10+HPLG!T10+LONI!T10+SLI!T10+MRJ!T10+GRMT!T10+KRD!T10+STR!T10+LNN!T10+JJR!T10+SSV!T10+KK!T10+PA!T10+CCH!T10+CRCC!T10+BFSG!T10+BVQ!T10+GHSG!T10+DASG!T10</f>
        <v>102</v>
      </c>
      <c r="C10" s="118">
        <f>BRMT!U10+HPLG!U10+LONI!U10+SLI!U10+MRJ!U10+GRMT!U10+KRD!U10+STR!U10+LNN!U10+JJR!U10+SSV!U10+KK!U10+PA!U10+CCH!U10+CRCC!U10+BFSG!U10+BVQ!U10+GHSG!U10+DASG!U10</f>
        <v>3086</v>
      </c>
      <c r="D10" s="118">
        <f>BRMT!V10+HPLG!V10+LONI!V10+SLI!V10+MRJ!V10+GRMT!V10+KRD!V10+STR!V10+LNN!V10+JJR!V10+SSV!V10+KK!V10+PA!V10+CCH!V10+CRCC!V10+BFSG!V10+BVQ!V10+GHSG!V10+DASG!V10</f>
        <v>192254.9</v>
      </c>
      <c r="E10" s="118">
        <v>30.321334499999999</v>
      </c>
      <c r="F10" s="117">
        <f>BRMT!X10+HPLG!X10+LONI!X10+SLI!X10+MRJ!X10+GRMT!X10+KRD!X10+STR!X10+LNN!X10+JJR!X10+SSV!X10+KK!X10+PA!X10+CCH!X10+CRCC!X10+BFSG!X10+BVQ!X10+GHSG!X10+DASG!X10</f>
        <v>167</v>
      </c>
      <c r="G10" s="117">
        <f>BRMT!Y10+HPLG!Y10+LONI!Y10+SLI!Y10+MRJ!Y10+GRMT!Y10+KRD!Y10+STR!Y10+LNN!Y10+JJR!Y10+SSV!Y10+KK!Y10+PA!Y10+CCH!Y10+CRCC!Y10+BFSG!Y10+BVQ!Y10+GHSG!Y10+DASG!Y10</f>
        <v>5350</v>
      </c>
      <c r="H10" s="117">
        <f>BRMT!Z10+HPLG!Z10+LONI!Z10+SLI!Z10+MRJ!Z10+GRMT!Z10+KRD!Z10+STR!Z10+LNN!Z10+JJR!Z10+SSV!Z10+KK!Z10+PA!Z10+CCH!Z10+CRCC!Z10+BFSG!Z10+BVQ!Z10+GHSG!Z10+DASG!Z10</f>
        <v>288284.60000000003</v>
      </c>
      <c r="I10" s="118">
        <v>34.395103800000001</v>
      </c>
      <c r="J10" s="204">
        <f>BRMT!AB10+HPLG!AB10+LONI!AB10+SLI!AB10+MRJ!AB10+GRMT!AB10+KRD!AB10+STR!AB10+LNN!AB10+JJR!AB10+SSV!AB10+KK!AB10+PA!AB10+CCH!AB10+CRCC!AB10+BFSG!AB10+BVQ!AB10+GHSG!AB10+DASG!AB10</f>
        <v>159</v>
      </c>
      <c r="K10" s="204">
        <f>BRMT!AC10+HPLG!AC10+LONI!AC10+SLI!AC10+MRJ!AC10+GRMT!AC10+KRD!AC10+STR!AC10+LNN!AC10+JJR!AC10+SSV!AC10+KK!AC10+PA!AC10+CCH!AC10+CRCC!AC10+BFSG!AC10+BVQ!AC10+GHSG!AC10+DASG!AC10</f>
        <v>5343</v>
      </c>
      <c r="L10" s="204">
        <f>BRMT!AD10+HPLG!AD10+LONI!AD10+SLI!AD10+MRJ!AD10+GRMT!AD10+KRD!AD10+STR!AD10+LNN!AD10+JJR!AD10+SSV!AD10+KK!AD10+PA!AD10+CCH!AD10+CRCC!AD10+BFSG!AD10+BVQ!AD10+GHSG!AD10+DASG!AD10</f>
        <v>284036.40000000002</v>
      </c>
      <c r="M10" s="205">
        <v>43.979068400000003</v>
      </c>
      <c r="N10" s="193">
        <v>41.59</v>
      </c>
      <c r="O10" s="117">
        <f t="shared" si="0"/>
        <v>-4.7904191616766472</v>
      </c>
      <c r="P10" s="117">
        <f t="shared" si="1"/>
        <v>-0.13084112149532712</v>
      </c>
      <c r="Q10" s="117">
        <f t="shared" si="2"/>
        <v>-1.47361322803924</v>
      </c>
      <c r="R10" s="117">
        <f t="shared" si="3"/>
        <v>27.864328178012364</v>
      </c>
      <c r="S10" s="117">
        <f t="shared" si="4"/>
        <v>5.4322851459036343</v>
      </c>
      <c r="T10" s="17">
        <f t="shared" si="5"/>
        <v>3.0321334499999997E-6</v>
      </c>
      <c r="U10" s="82">
        <f t="shared" si="6"/>
        <v>3.4395103800000002E-6</v>
      </c>
      <c r="V10" s="17"/>
    </row>
    <row r="11" spans="1:30" ht="26.25" customHeight="1">
      <c r="A11" s="124" t="s">
        <v>15</v>
      </c>
      <c r="B11" s="118">
        <f>BRMT!T11+HPLG!T11+LONI!T11+SLI!T11+MRJ!T11+GRMT!T11+KRD!T11+STR!T11+LNN!T11+JJR!T11+SSV!T11+KK!T11+PA!T11+CCH!T11+CRCC!T11+BFSG!T11+BVQ!T11+GHSG!T11+DASG!T11</f>
        <v>82</v>
      </c>
      <c r="C11" s="118">
        <f>BRMT!U11+HPLG!U11+LONI!U11+SLI!U11+MRJ!U11+GRMT!U11+KRD!U11+STR!U11+LNN!U11+JJR!U11+SSV!U11+KK!U11+PA!U11+CCH!U11+CRCC!U11+BFSG!U11+BVQ!U11+GHSG!U11+DASG!U11</f>
        <v>2822</v>
      </c>
      <c r="D11" s="118">
        <f>BRMT!V11+HPLG!V11+LONI!V11+SLI!V11+MRJ!V11+GRMT!V11+KRD!V11+STR!V11+LNN!V11+JJR!V11+SSV!V11+KK!V11+PA!V11+CCH!V11+CRCC!V11+BFSG!V11+BVQ!V11+GHSG!V11+DASG!V11</f>
        <v>171121.5</v>
      </c>
      <c r="E11" s="118">
        <v>26.052749299999999</v>
      </c>
      <c r="F11" s="117">
        <f>BRMT!X11+HPLG!X11+LONI!X11+SLI!X11+MRJ!X11+GRMT!X11+KRD!X11+STR!X11+LNN!X11+JJR!X11+SSV!X11+KK!X11+PA!X11+CCH!X11+CRCC!X11+BFSG!X11+BVQ!X11+GHSG!X11+DASG!X11</f>
        <v>155</v>
      </c>
      <c r="G11" s="117">
        <f>BRMT!Y11+HPLG!Y11+LONI!Y11+SLI!Y11+MRJ!Y11+GRMT!Y11+KRD!Y11+STR!Y11+LNN!Y11+JJR!Y11+SSV!Y11+KK!Y11+PA!Y11+CCH!Y11+CRCC!Y11+BFSG!Y11+BVQ!Y11+GHSG!Y11+DASG!Y11</f>
        <v>5216</v>
      </c>
      <c r="H11" s="117">
        <f>BRMT!Z11+HPLG!Z11+LONI!Z11+SLI!Z11+MRJ!Z11+GRMT!Z11+KRD!Z11+STR!Z11+LNN!Z11+JJR!Z11+SSV!Z11+KK!Z11+PA!Z11+CCH!Z11+CRCC!Z11+BFSG!Z11+BVQ!Z11+GHSG!Z11+DASG!Z11</f>
        <v>284035.09999999998</v>
      </c>
      <c r="I11" s="118">
        <v>38.905856800000002</v>
      </c>
      <c r="J11" s="117">
        <f>BRMT!AB11+HPLG!AB11+LONI!AB11+SLI!AB11+MRJ!AB11+GRMT!AB11+KRD!AB11+STR!AB11+LNN!AB11+JJR!AB11+SSV!AB11+KK!AB11+PA!AB11+CCH!AB11+CRCC!AB11+BFSG!AB11+BVQ!AB11+GHSG!AB11+DASG!AB11</f>
        <v>154</v>
      </c>
      <c r="K11" s="117">
        <f>BRMT!AC11+HPLG!AC11+LONI!AC11+SLI!AC11+MRJ!AC11+GRMT!AC11+KRD!AC11+STR!AC11+LNN!AC11+JJR!AC11+SSV!AC11+KK!AC11+PA!AC11+CCH!AC11+CRCC!AC11+BFSG!AC11+BVQ!AC11+GHSG!AC11+DASG!AC11</f>
        <v>5063</v>
      </c>
      <c r="L11" s="117">
        <f>BRMT!AD11+HPLG!AD11+LONI!AD11+SLI!AD11+MRJ!AD11+GRMT!AD11+KRD!AD11+STR!AD11+LNN!AD11+JJR!AD11+SSV!AD11+KK!AD11+PA!AD11+CCH!AD11+CRCC!AD11+BFSG!AD11+BVQ!AD11+GHSG!AD11+DASG!AD11</f>
        <v>275127.06</v>
      </c>
      <c r="M11" s="193">
        <v>40.174039</v>
      </c>
      <c r="N11" s="193">
        <v>46.87</v>
      </c>
      <c r="O11" s="117">
        <f t="shared" si="0"/>
        <v>-0.64516129032258063</v>
      </c>
      <c r="P11" s="117">
        <f t="shared" si="1"/>
        <v>-2.9332822085889569</v>
      </c>
      <c r="Q11" s="117">
        <f t="shared" si="2"/>
        <v>-3.1362461892913869</v>
      </c>
      <c r="R11" s="117">
        <f t="shared" si="3"/>
        <v>3.2596177139067608</v>
      </c>
      <c r="S11" s="117">
        <f t="shared" si="4"/>
        <v>-16.667383132674303</v>
      </c>
      <c r="T11" s="17">
        <f t="shared" si="5"/>
        <v>2.6052749299999998E-6</v>
      </c>
      <c r="U11" s="82">
        <f t="shared" si="6"/>
        <v>3.8905856800000002E-6</v>
      </c>
      <c r="V11" s="7"/>
    </row>
    <row r="12" spans="1:30" ht="26.25" customHeight="1">
      <c r="A12" s="124" t="s">
        <v>16</v>
      </c>
      <c r="B12" s="118">
        <f>BRMT!T12+HPLG!T12+LONI!T12+SLI!T12+MRJ!T12+GRMT!T12+KRD!T12+STR!T12+LNN!T12+JJR!T12+SSV!T12+KK!T12+PA!T12+CCH!T12+CRCC!T12+BFSG!T12+BVQ!T12+GHSG!T12+DASG!T12</f>
        <v>102.5</v>
      </c>
      <c r="C12" s="118">
        <f>BRMT!U12+HPLG!U12+LONI!U12+SLI!U12+MRJ!U12+GRMT!U12+KRD!U12+STR!U12+LNN!U12+JJR!U12+SSV!U12+KK!U12+PA!U12+CCH!U12+CRCC!U12+BFSG!U12+BVQ!U12+GHSG!U12+DASG!U12</f>
        <v>3341</v>
      </c>
      <c r="D12" s="118">
        <f>BRMT!V12+HPLG!V12+LONI!V12+SLI!V12+MRJ!V12+GRMT!V12+KRD!V12+STR!V12+LNN!V12+JJR!V12+SSV!V12+KK!V12+PA!V12+CCH!V12+CRCC!V12+BFSG!V12+BVQ!V12+GHSG!V12+DASG!V12</f>
        <v>203031</v>
      </c>
      <c r="E12" s="118">
        <v>33.418018699999998</v>
      </c>
      <c r="F12" s="117">
        <f>BRMT!X12+HPLG!X12+LONI!X12+SLI!X12+MRJ!X12+GRMT!X12+KRD!X12+STR!X12+LNN!X12+JJR!X12+SSV!X12+KK!X12+PA!X12+CCH!X12+CRCC!X12+BFSG!X12+BVQ!X12+GHSG!X12+DASG!X12</f>
        <v>114</v>
      </c>
      <c r="G12" s="117">
        <f>BRMT!Y12+HPLG!Y12+LONI!Y12+SLI!Y12+MRJ!Y12+GRMT!Y12+KRD!Y12+STR!Y12+LNN!Y12+JJR!Y12+SSV!Y12+KK!Y12+PA!Y12+CCH!Y12+CRCC!Y12+BFSG!Y12+BVQ!Y12+GHSG!Y12+DASG!Y12</f>
        <v>3657</v>
      </c>
      <c r="H12" s="117">
        <f>BRMT!Z12+HPLG!Z12+LONI!Z12+SLI!Z12+MRJ!Z12+GRMT!Z12+KRD!Z12+STR!Z12+LNN!Z12+JJR!Z12+SSV!Z12+KK!Z12+PA!Z12+CCH!Z12+CRCC!Z12+BFSG!Z12+BVQ!Z12+GHSG!Z12+DASG!Z12</f>
        <v>194590.86000000002</v>
      </c>
      <c r="I12" s="118">
        <v>30.021893899999998</v>
      </c>
      <c r="J12" s="117">
        <f>BRMT!AB12+HPLG!AB12+LONI!AB12+SLI!AB12+MRJ!AB12+GRMT!AB12+KRD!AB12+STR!AB12+LNN!AB12+JJR!AB12+SSV!AB12+KK!AB12+PA!AB12+CCH!AB12+CRCC!AB12+BFSG!AB12+BVQ!AB12+GHSG!AB12+DASG!AB12</f>
        <v>157</v>
      </c>
      <c r="K12" s="117">
        <f>BRMT!AC12+HPLG!AC12+LONI!AC12+SLI!AC12+MRJ!AC12+GRMT!AC12+KRD!AC12+STR!AC12+LNN!AC12+JJR!AC12+SSV!AC12+KK!AC12+PA!AC12+CCH!AC12+CRCC!AC12+BFSG!AC12+BVQ!AC12+GHSG!AC12+DASG!AC12</f>
        <v>4968</v>
      </c>
      <c r="L12" s="117">
        <f>BRMT!AD12+HPLG!AD12+LONI!AD12+SLI!AD12+MRJ!AD12+GRMT!AD12+KRD!AD12+STR!AD12+LNN!AD12+JJR!AD12+SSV!AD12+KK!AD12+PA!AD12+CCH!AD12+CRCC!AD12+BFSG!AD12+BVQ!AD12+GHSG!AD12+DASG!AD12</f>
        <v>273103.40000000002</v>
      </c>
      <c r="M12" s="193">
        <v>42.375416000000001</v>
      </c>
      <c r="N12" s="193">
        <v>35.86</v>
      </c>
      <c r="O12" s="117">
        <f t="shared" si="0"/>
        <v>37.719298245614034</v>
      </c>
      <c r="P12" s="117">
        <f t="shared" si="1"/>
        <v>35.849056603773583</v>
      </c>
      <c r="Q12" s="117">
        <f t="shared" si="2"/>
        <v>40.347496280143893</v>
      </c>
      <c r="R12" s="117">
        <f t="shared" si="3"/>
        <v>41.148377051589016</v>
      </c>
      <c r="S12" s="117">
        <f t="shared" si="4"/>
        <v>15.375462036762075</v>
      </c>
      <c r="T12" s="17">
        <f t="shared" si="5"/>
        <v>3.3418018699999997E-6</v>
      </c>
      <c r="U12" s="82">
        <f t="shared" si="6"/>
        <v>3.0021893899999997E-6</v>
      </c>
      <c r="V12" s="7"/>
    </row>
    <row r="13" spans="1:30" ht="26.25" customHeight="1">
      <c r="A13" s="124" t="s">
        <v>17</v>
      </c>
      <c r="B13" s="118">
        <f>BRMT!T13+HPLG!T13+LONI!T13+SLI!T13+MRJ!T13+GRMT!T13+KRD!T13+STR!T13+LNN!T13+JJR!T13+SSV!T13+KK!T13+PA!T13+CCH!T13+CRCC!T13+BFSG!T13+BVQ!T13+GHSG!T13+DASG!T13</f>
        <v>88</v>
      </c>
      <c r="C13" s="118">
        <f>BRMT!U13+HPLG!U13+LONI!U13+SLI!U13+MRJ!U13+GRMT!U13+KRD!U13+STR!U13+LNN!U13+JJR!U13+SSV!U13+KK!U13+PA!U13+CCH!U13+CRCC!U13+BFSG!U13+BVQ!U13+GHSG!U13+DASG!U13</f>
        <v>2998</v>
      </c>
      <c r="D13" s="118">
        <f>BRMT!V13+HPLG!V13+LONI!V13+SLI!V13+MRJ!V13+GRMT!V13+KRD!V13+STR!V13+LNN!V13+JJR!V13+SSV!V13+KK!V13+PA!V13+CCH!V13+CRCC!V13+BFSG!V13+BVQ!V13+GHSG!V13+DASG!V13</f>
        <v>180362.8</v>
      </c>
      <c r="E13" s="118">
        <v>25.9155318</v>
      </c>
      <c r="F13" s="204">
        <f>BRMT!X13+HPLG!X13+LONI!X13+SLI!X13+MRJ!X13+GRMT!X13+KRD!X13+STR!X13+LNN!X13+JJR!X13+SSV!X13+KK!X13+PA!X13+CCH!X13+CRCC!X13+BFSG!X13+BVQ!X13+GHSG!X13+DASG!X13</f>
        <v>153</v>
      </c>
      <c r="G13" s="204">
        <f>BRMT!Y13+HPLG!Y13+LONI!Y13+SLI!Y13+MRJ!Y13+GRMT!Y13+KRD!Y13+STR!Y13+LNN!Y13+JJR!Y13+SSV!Y13+KK!Y13+PA!Y13+CCH!Y13+CRCC!Y13+BFSG!Y13+BVQ!Y13+GHSG!Y13+DASG!Y13</f>
        <v>5318</v>
      </c>
      <c r="H13" s="204">
        <f>BRMT!Z13+HPLG!Z13+LONI!Z13+SLI!Z13+MRJ!Z13+GRMT!Z13+KRD!Z13+STR!Z13+LNN!Z13+JJR!Z13+SSV!Z13+KK!Z13+PA!Z13+CCH!Z13+CRCC!Z13+BFSG!Z13+BVQ!Z13+GHSG!Z13+DASG!Z13</f>
        <v>297598.8</v>
      </c>
      <c r="I13" s="206">
        <v>43.154922800000001</v>
      </c>
      <c r="J13" s="117">
        <f>BRMT!AB13+HPLG!AB13+LONI!AB13+SLI!AB13+MRJ!AB13+GRMT!AB13+KRD!AB13+STR!AB13+LNN!AB13+JJR!AB13+SSV!AB13+KK!AB13+PA!AB13+CCH!AB13+CRCC!AB13+BFSG!AB13+BVQ!AB13+GHSG!AB13+DASG!AB13</f>
        <v>145</v>
      </c>
      <c r="K13" s="117">
        <f>BRMT!AC13+HPLG!AC13+LONI!AC13+SLI!AC13+MRJ!AC13+GRMT!AC13+KRD!AC13+STR!AC13+LNN!AC13+JJR!AC13+SSV!AC13+KK!AC13+PA!AC13+CCH!AC13+CRCC!AC13+BFSG!AC13+BVQ!AC13+GHSG!AC13+DASG!AC13</f>
        <v>4420</v>
      </c>
      <c r="L13" s="117">
        <f>BRMT!AD13+HPLG!AD13+LONI!AD13+SLI!AD13+MRJ!AD13+GRMT!AD13+KRD!AD13+STR!AD13+LNN!AD13+JJR!AD13+SSV!AD13+KK!AD13+PA!AD13+CCH!AD13+CRCC!AD13+BFSG!AD13+BVQ!AD13+GHSG!AD13+DASG!AD13</f>
        <v>237044.00000000003</v>
      </c>
      <c r="M13" s="193">
        <v>31.41</v>
      </c>
      <c r="N13" s="193">
        <v>51.94</v>
      </c>
      <c r="O13" s="117">
        <f t="shared" si="0"/>
        <v>-5.2287581699346406</v>
      </c>
      <c r="P13" s="117">
        <f t="shared" si="1"/>
        <v>-16.886047386235429</v>
      </c>
      <c r="Q13" s="117">
        <f t="shared" si="2"/>
        <v>-20.347797101332386</v>
      </c>
      <c r="R13" s="117">
        <f t="shared" si="3"/>
        <v>-27.21571963975336</v>
      </c>
      <c r="S13" s="117">
        <f t="shared" ref="S13:S19" si="7">(M13-N13)/M13*100</f>
        <v>-65.361349888570501</v>
      </c>
      <c r="T13" s="17">
        <f t="shared" si="5"/>
        <v>2.5915531799999999E-6</v>
      </c>
      <c r="U13" s="82">
        <f t="shared" si="6"/>
        <v>4.3154922800000004E-6</v>
      </c>
      <c r="V13" s="7">
        <f>M13/10000000</f>
        <v>3.1410000000000001E-6</v>
      </c>
      <c r="W13" s="7"/>
    </row>
    <row r="14" spans="1:30" ht="26.25" customHeight="1">
      <c r="A14" s="124" t="s">
        <v>18</v>
      </c>
      <c r="B14" s="118">
        <f>BRMT!T14+HPLG!T14+LONI!T14+SLI!T14+MRJ!T14+GRMT!T14+KRD!T14+STR!T14+LNN!T14+JJR!T14+SSV!T14+KK!T14+PA!T14+CCH!T14+CRCC!T14+BFSG!T14+BVQ!T14+GHSG!T14+DASG!T14</f>
        <v>118</v>
      </c>
      <c r="C14" s="118">
        <f>BRMT!U14+HPLG!U14+LONI!U14+SLI!U14+MRJ!U14+GRMT!U14+KRD!U14+STR!U14+LNN!U14+JJR!U14+SSV!U14+KK!U14+PA!U14+CCH!U14+CRCC!U14+BFSG!U14+BVQ!U14+GHSG!U14+DASG!U14</f>
        <v>4099</v>
      </c>
      <c r="D14" s="118">
        <f>BRMT!V14+HPLG!V14+LONI!V14+SLI!V14+MRJ!V14+GRMT!V14+KRD!V14+STR!V14+LNN!V14+JJR!V14+SSV!V14+KK!V14+PA!V14+CCH!V14+CRCC!V14+BFSG!V14+BVQ!V14+GHSG!V14+DASG!V14</f>
        <v>246874.9</v>
      </c>
      <c r="E14" s="118">
        <v>30.849263199999999</v>
      </c>
      <c r="F14" s="117">
        <f>BRMT!X14+HPLG!X14+LONI!X14+SLI!X14+MRJ!X14+GRMT!X14+KRD!X14+STR!X14+LNN!X14+JJR!X14+SSV!X14+KK!X14+PA!X14+CCH!X14+CRCC!X14+BFSG!X14+BVQ!X14+GHSG!X14+DASG!X14</f>
        <v>160</v>
      </c>
      <c r="G14" s="117">
        <f>BRMT!Y14+HPLG!Y14+LONI!Y14+SLI!Y14+MRJ!Y14+GRMT!Y14+KRD!Y14+STR!Y14+LNN!Y14+JJR!Y14+SSV!Y14+KK!Y14+PA!Y14+CCH!Y14+CRCC!Y14+BFSG!Y14+BVQ!Y14+GHSG!Y14+DASG!Y14</f>
        <v>5269</v>
      </c>
      <c r="H14" s="117">
        <f>BRMT!Z14+HPLG!Z14+LONI!Z14+SLI!Z14+MRJ!Z14+GRMT!Z14+KRD!Z14+STR!Z14+LNN!Z14+JJR!Z14+SSV!Z14+KK!Z14+PA!Z14+CCH!Z14+CRCC!Z14+BFSG!Z14+BVQ!Z14+GHSG!Z14+DASG!Z14</f>
        <v>286256.39</v>
      </c>
      <c r="I14" s="118">
        <v>36.828302899999997</v>
      </c>
      <c r="J14" s="117">
        <f>BRMT!AB14+HPLG!AB14+LONI!AB14+SLI!AB14+MRJ!AB14+GRMT!AB14+KRD!AB14+STR!AB14+LNN!AB14+JJR!AB14+SSV!AB14+KK!AB14+PA!AB14+CCH!AB14+CRCC!AB14+BFSG!AB14+BVQ!AB14+GHSG!AB14+DASG!AB14</f>
        <v>165</v>
      </c>
      <c r="K14" s="117">
        <f>BRMT!AC14+HPLG!AC14+LONI!AC14+SLI!AC14+MRJ!AC14+GRMT!AC14+KRD!AC14+STR!AC14+LNN!AC14+JJR!AC14+SSV!AC14+KK!AC14+PA!AC14+CCH!AC14+CRCC!AC14+BFSG!AC14+BVQ!AC14+GHSG!AC14+DASG!AC14</f>
        <v>5246</v>
      </c>
      <c r="L14" s="117">
        <f>BRMT!AD14+HPLG!AD14+LONI!AD14+SLI!AD14+MRJ!AD14+GRMT!AD14+KRD!AD14+STR!AD14+LNN!AD14+JJR!AD14+SSV!AD14+KK!AD14+PA!AD14+CCH!AD14+CRCC!AD14+BFSG!AD14+BVQ!AD14+GHSG!AD14+DASG!AD14</f>
        <v>283080.60000000003</v>
      </c>
      <c r="M14" s="193">
        <v>40.699604600000001</v>
      </c>
      <c r="N14" s="193">
        <v>44.4</v>
      </c>
      <c r="O14" s="117">
        <f t="shared" si="0"/>
        <v>3.125</v>
      </c>
      <c r="P14" s="117">
        <f t="shared" si="1"/>
        <v>-0.43651546783070794</v>
      </c>
      <c r="Q14" s="117">
        <f t="shared" si="2"/>
        <v>-1.1094215224330815</v>
      </c>
      <c r="R14" s="117">
        <f t="shared" si="3"/>
        <v>10.511756978082213</v>
      </c>
      <c r="S14" s="117">
        <f t="shared" si="7"/>
        <v>-9.091968918046927</v>
      </c>
      <c r="T14" s="17">
        <f t="shared" si="5"/>
        <v>3.0849263200000001E-6</v>
      </c>
      <c r="U14" s="82">
        <f t="shared" si="6"/>
        <v>3.6828302899999997E-6</v>
      </c>
      <c r="V14" s="82">
        <f>M14/10000000</f>
        <v>4.0699604600000001E-6</v>
      </c>
      <c r="W14" s="7"/>
    </row>
    <row r="15" spans="1:30" ht="26.25" customHeight="1">
      <c r="A15" s="124" t="s">
        <v>19</v>
      </c>
      <c r="B15" s="118">
        <f>BRMT!T15+HPLG!T15+LONI!T15+SLI!T15+MRJ!T15+GRMT!T15+KRD!T15+STR!T15+LNN!T15+JJR!T15+SSV!T15+KK!T15+PA!T15+CCH!T15+CRCC!T15+BFSG!T15+BVQ!T15+GHSG!T15+DASG!T15</f>
        <v>122</v>
      </c>
      <c r="C15" s="118">
        <f>BRMT!U15+HPLG!U15+LONI!U15+SLI!U15+MRJ!U15+GRMT!U15+KRD!U15+STR!U15+LNN!U15+JJR!U15+SSV!U15+KK!U15+PA!U15+CCH!U15+CRCC!U15+BFSG!U15+BVQ!U15+GHSG!U15+DASG!U15</f>
        <v>4193</v>
      </c>
      <c r="D15" s="118">
        <f>BRMT!V15+HPLG!V15+LONI!V15+SLI!V15+MRJ!V15+GRMT!V15+KRD!V15+STR!V15+LNN!V15+JJR!V15+SSV!V15+KK!V15+PA!V15+CCH!V15+CRCC!V15+BFSG!V15+BVQ!V15+GHSG!V15+DASG!V15</f>
        <v>251171</v>
      </c>
      <c r="E15" s="118">
        <v>25.841326500000001</v>
      </c>
      <c r="F15" s="117">
        <f>BRMT!X15+HPLG!X15+LONI!X15+SLI!X15+MRJ!X15+GRMT!X15+KRD!X15+STR!X15+LNN!X15+JJR!X15+SSV!X15+KK!X15+PA!X15+CCH!X15+CRCC!X15+BFSG!X15+BVQ!X15+GHSG!X15+DASG!X15</f>
        <v>119</v>
      </c>
      <c r="G15" s="117">
        <f>BRMT!Y15+HPLG!Y15+LONI!Y15+SLI!Y15+MRJ!Y15+GRMT!Y15+KRD!Y15+STR!Y15+LNN!Y15+JJR!Y15+SSV!Y15+KK!Y15+PA!Y15+CCH!Y15+CRCC!Y15+BFSG!Y15+BVQ!Y15+GHSG!Y15+DASG!Y15</f>
        <v>4000</v>
      </c>
      <c r="H15" s="117">
        <f>BRMT!Z15+HPLG!Z15+LONI!Z15+SLI!Z15+MRJ!Z15+GRMT!Z15+KRD!Z15+STR!Z15+LNN!Z15+JJR!Z15+SSV!Z15+KK!Z15+PA!Z15+CCH!Z15+CRCC!Z15+BFSG!Z15+BVQ!Z15+GHSG!Z15+DASG!Z15</f>
        <v>220158.33000000002</v>
      </c>
      <c r="I15" s="118">
        <v>28.774218300000001</v>
      </c>
      <c r="J15" s="117">
        <f>BRMT!AB15+HPLG!AB15+LONI!AB15+SLI!AB15+MRJ!AB15+GRMT!AB15+KRD!AB15+STR!AB15+LNN!AB15+JJR!AB15+SSV!AB15+KK!AB15+PA!AB15+CCH!AB15+CRCC!AB15+BFSG!AB15+BVQ!AB15+GHSG!AB15+DASG!AB15+FSG!AB15</f>
        <v>121</v>
      </c>
      <c r="K15" s="117">
        <f>BRMT!AC15+HPLG!AC15+LONI!AC15+SLI!AC15+MRJ!AC15+GRMT!AC15+KRD!AC15+STR!AC15+LNN!AC15+JJR!AC15+SSV!AC15+KK!AC15+PA!AC15+CCH!AC15+CRCC!AC15+BFSG!AC15+BVQ!AC15+GHSG!AC15+DASG!AC15+FSG!AC15</f>
        <v>3845</v>
      </c>
      <c r="L15" s="117">
        <f>BRMT!AD15+HPLG!AD15+LONI!AD15+SLI!AD15+MRJ!AD15+GRMT!AD15+KRD!AD15+STR!AD15+LNN!AD15+JJR!AD15+SSV!AD15+KK!AD15+PA!AD15+CCH!AD15+CRCC!AD15+BFSG!AD15+BVQ!AD15+GHSG!AD15+DASG!AD15+FSG!AD15</f>
        <v>210177.90000000002</v>
      </c>
      <c r="M15" s="193">
        <v>28.046658900000001</v>
      </c>
      <c r="N15" s="193">
        <v>34.56</v>
      </c>
      <c r="O15" s="117">
        <f t="shared" si="0"/>
        <v>1.680672268907563</v>
      </c>
      <c r="P15" s="117">
        <f t="shared" si="1"/>
        <v>-3.875</v>
      </c>
      <c r="Q15" s="117">
        <f t="shared" si="2"/>
        <v>-4.5332965597985737</v>
      </c>
      <c r="R15" s="117">
        <f t="shared" si="3"/>
        <v>-2.528511434835401</v>
      </c>
      <c r="S15" s="117">
        <f t="shared" si="7"/>
        <v>-23.223233552428599</v>
      </c>
      <c r="T15" s="17">
        <f t="shared" si="5"/>
        <v>2.58413265E-6</v>
      </c>
      <c r="U15" s="82">
        <f t="shared" si="6"/>
        <v>2.87742183E-6</v>
      </c>
      <c r="V15" s="82">
        <f>M15/10000000</f>
        <v>2.8046658900000002E-6</v>
      </c>
    </row>
    <row r="16" spans="1:30" ht="26.25" customHeight="1">
      <c r="A16" s="124" t="s">
        <v>20</v>
      </c>
      <c r="B16" s="118">
        <f>BRMT!T16+HPLG!T16+LONI!T16+SLI!T16+MRJ!T16+GRMT!T16+KRD!T16+STR!T16+LNN!T16+JJR!T16+SSV!T16+KK!T16+PA!T16+CCH!T16+CRCC!T16+BFSG!T16+BVQ!T16+GHSG!T16+DASG!T16</f>
        <v>88</v>
      </c>
      <c r="C16" s="118">
        <f>BRMT!U16+HPLG!U16+LONI!U16+SLI!U16+MRJ!U16+GRMT!U16+KRD!U16+STR!U16+LNN!U16+JJR!U16+SSV!U16+KK!U16+PA!U16+CCH!U16+CRCC!U16+BFSG!U16+BVQ!U16+GHSG!U16+DASG!U16</f>
        <v>2946</v>
      </c>
      <c r="D16" s="118">
        <f>BRMT!V16+HPLG!V16+LONI!V16+SLI!V16+MRJ!V16+GRMT!V16+KRD!V16+STR!V16+LNN!V16+JJR!V16+SSV!V16+KK!V16+PA!V16+CCH!V16+CRCC!V16+BFSG!V16+BVQ!V16+GHSG!V16+DASG!V16</f>
        <v>172899.5</v>
      </c>
      <c r="E16" s="118">
        <v>18.2102316</v>
      </c>
      <c r="F16" s="117">
        <f>BRMT!X16+HPLG!X16+LONI!X16+SLI!X16+MRJ!X16+GRMT!X16+KRD!X16+STR!X16+LNN!X16+JJR!X16+SSV!X16+KK!X16+PA!X16+CCH!X16+CRCC!X16+BFSG!X16+BVQ!X16+GHSG!X16+DASG!X16</f>
        <v>118</v>
      </c>
      <c r="G16" s="117">
        <f>BRMT!Y16+HPLG!Y16+LONI!Y16+SLI!Y16+MRJ!Y16+GRMT!Y16+KRD!Y16+STR!Y16+LNN!Y16+JJR!Y16+SSV!Y16+KK!Y16+PA!Y16+CCH!Y16+CRCC!Y16+BFSG!Y16+BVQ!Y16+GHSG!Y16+DASG!Y16</f>
        <v>4006</v>
      </c>
      <c r="H16" s="117">
        <f>BRMT!Z16+HPLG!Z16+LONI!Z16+SLI!Z16+MRJ!Z16+GRMT!Z16+KRD!Z16+STR!Z16+LNN!Z16+JJR!Z16+SSV!Z16+KK!Z16+PA!Z16+CCH!Z16+CRCC!Z16+BFSG!Z16+BVQ!Z16+GHSG!Z16+DASG!Z16</f>
        <v>212006.68000000005</v>
      </c>
      <c r="I16" s="118">
        <v>28.257167200000001</v>
      </c>
      <c r="J16" s="117">
        <f>BRMT!AB16+HPLG!AB16+LONI!AB16+SLI!AB16+MRJ!AB16+GRMT!AB16+KRD!AB16+STR!AB16+LNN!AB16+JJR!AB16+SSV!AB16+KK!AB16+PA!AB16+CCH!AB16+CRCC!AB16+BFSG!AB16+BVQ!AB16+GHSG!AB16+DASG!AB16</f>
        <v>134</v>
      </c>
      <c r="K16" s="117">
        <f>BRMT!AC16+HPLG!AC16+LONI!AC16+SLI!AC16+MRJ!AC16+GRMT!AC16+KRD!AC16+STR!AC16+LNN!AC16+JJR!AC16+SSV!AC16+KK!AC16+PA!AC16+CCH!AC16+CRCC!AC16+BFSG!AC16+BVQ!AC16+GHSG!AC16+DASG!AC16</f>
        <v>4053</v>
      </c>
      <c r="L16" s="117">
        <f>BRMT!AD16+HPLG!AD16+LONI!AD16+SLI!AD16+MRJ!AD16+GRMT!AD16+KRD!AD16+STR!AD16+LNN!AD16+JJR!AD16+SSV!AD16+KK!AD16+PA!AD16+CCH!AD16+CRCC!AD16+BFSG!AD16+BVQ!AD16+GHSG!AD16+DASG!AD16</f>
        <v>219947.59999999998</v>
      </c>
      <c r="M16" s="193">
        <v>32.642308</v>
      </c>
      <c r="N16" s="193">
        <v>34.270000000000003</v>
      </c>
      <c r="O16" s="117">
        <f t="shared" si="0"/>
        <v>13.559322033898304</v>
      </c>
      <c r="P16" s="117">
        <f t="shared" si="1"/>
        <v>1.1732401397903147</v>
      </c>
      <c r="Q16" s="117">
        <f t="shared" si="2"/>
        <v>3.7455989594289778</v>
      </c>
      <c r="R16" s="117">
        <f t="shared" si="3"/>
        <v>15.518685114337993</v>
      </c>
      <c r="S16" s="117">
        <f t="shared" si="7"/>
        <v>-4.9864488748773628</v>
      </c>
      <c r="T16" s="17">
        <f t="shared" si="5"/>
        <v>1.82102316E-6</v>
      </c>
      <c r="U16" s="82">
        <f t="shared" si="6"/>
        <v>2.82571672E-6</v>
      </c>
      <c r="V16" s="7"/>
      <c r="W16">
        <f>M16/10000000</f>
        <v>3.2642307999999999E-6</v>
      </c>
    </row>
    <row r="17" spans="1:32" ht="26.25" customHeight="1">
      <c r="A17" s="124" t="s">
        <v>21</v>
      </c>
      <c r="B17" s="118">
        <f>BRMT!T17+HPLG!T17+LONI!T17+SLI!T17+MRJ!T17+GRMT!T17+KRD!T17+STR!T17+LNN!T17+JJR!T17+SSV!T17+KK!T17+PA!T17+CCH!T17+CRCC!T17+BFSG!T17+BVQ!T17+GHSG!T17+DASG!T17</f>
        <v>105</v>
      </c>
      <c r="C17" s="118">
        <f>BRMT!U17+HPLG!U17+LONI!U17+SLI!U17+MRJ!U17+GRMT!U17+KRD!U17+STR!U17+LNN!U17+JJR!U17+SSV!U17+KK!U17+PA!U17+CCH!U17+CRCC!U17+BFSG!U17+BVQ!U17+GHSG!U17+DASG!U17</f>
        <v>3316</v>
      </c>
      <c r="D17" s="118">
        <f>BRMT!V17+HPLG!V17+LONI!V17+SLI!V17+MRJ!V17+GRMT!V17+KRD!V17+STR!V17+LNN!V17+JJR!V17+SSV!V17+KK!V17+PA!V17+CCH!V17+CRCC!V17+BFSG!V17+BVQ!V17+GHSG!V17+DASG!V17</f>
        <v>187767.40000000002</v>
      </c>
      <c r="E17" s="118">
        <v>15.451956300000001</v>
      </c>
      <c r="F17" s="117">
        <f>BRMT!X17+HPLG!X17+LONI!X17+SLI!X17+MRJ!X17+GRMT!X17+KRD!X17+STR!X17+LNN!X17+JJR!X17+SSV!X17+KK!X17+PA!X17+CCH!X17+CRCC!X17+BFSG!X17+BVQ!X17+GHSG!X17+DASG!X17</f>
        <v>124</v>
      </c>
      <c r="G17" s="117">
        <f>BRMT!Y17+HPLG!Y17+LONI!Y17+SLI!Y17+MRJ!Y17+GRMT!Y17+KRD!Y17+STR!Y17+LNN!Y17+JJR!Y17+SSV!Y17+KK!Y17+PA!Y17+CCH!Y17+CRCC!Y17+BFSG!Y17+BVQ!Y17+GHSG!Y17+DASG!Y17</f>
        <v>4089</v>
      </c>
      <c r="H17" s="117">
        <f>BRMT!Z17+HPLG!Z17+LONI!Z17+SLI!Z17+MRJ!Z17+GRMT!Z17+KRD!Z17+STR!Z17+LNN!Z17+JJR!Z17+SSV!Z17+KK!Z17+PA!Z17+CCH!Z17+CRCC!Z17+BFSG!Z17+BVQ!Z17+GHSG!Z17+DASG!Z17</f>
        <v>215195.95</v>
      </c>
      <c r="I17" s="118">
        <v>32.893735499999998</v>
      </c>
      <c r="J17" s="117">
        <f>BRMT!AB17+HPLG!AB17+LONI!AB17+SLI!AB17+MRJ!AB17+GRMT!AB17+KRD!AB17+STR!AB17+LNN!AB17+JJR!AB17+SSV!AB17+KK!AB17+PA!AB17+CCH!AB17+CRCC!AB17+BFSG!AB17+BVQ!AB17+GHSG!AB17+DASG!AB17</f>
        <v>0</v>
      </c>
      <c r="K17" s="117">
        <f>BRMT!AC17+HPLG!AC17+LONI!AC17+SLI!AC17+MRJ!AC17+GRMT!AC17+KRD!AC17+STR!AC17+LNN!AC17+JJR!AC17+SSV!AC17+KK!AC17+PA!AC17+CCH!AC17+CRCC!AC17+BFSG!AC17+BVQ!AC17+GHSG!AC17+DASG!AC17</f>
        <v>0</v>
      </c>
      <c r="L17" s="117">
        <f>BRMT!AD17+HPLG!AD17+LONI!AD17+SLI!AD17+MRJ!AD17+GRMT!AD17+KRD!AD17+STR!AD17+LNN!AD17+JJR!AD17+SSV!AD17+KK!AD17+PA!AD17+CCH!AD17+CRCC!AD17+BFSG!AD17+BVQ!AD17+GHSG!AD17+DASG!AD17</f>
        <v>0</v>
      </c>
      <c r="M17" s="193">
        <v>0</v>
      </c>
      <c r="N17" s="193">
        <v>39.65</v>
      </c>
      <c r="O17" s="117">
        <f t="shared" si="0"/>
        <v>-100</v>
      </c>
      <c r="P17" s="117">
        <f t="shared" si="1"/>
        <v>-100</v>
      </c>
      <c r="Q17" s="117">
        <f t="shared" si="2"/>
        <v>-100</v>
      </c>
      <c r="R17" s="117">
        <f t="shared" si="3"/>
        <v>-100</v>
      </c>
      <c r="S17" s="117" t="e">
        <f t="shared" si="7"/>
        <v>#DIV/0!</v>
      </c>
      <c r="T17" s="17">
        <f t="shared" si="5"/>
        <v>1.5451956300000001E-6</v>
      </c>
      <c r="U17" s="82">
        <f t="shared" si="6"/>
        <v>3.2893735499999998E-6</v>
      </c>
      <c r="V17" s="7"/>
    </row>
    <row r="18" spans="1:32" ht="26.25" customHeight="1">
      <c r="A18" s="125" t="s">
        <v>205</v>
      </c>
      <c r="B18" s="118">
        <f>BRMT!T18+HPLG!T18+LONI!T18+SLI!T18+MRJ!T18+GRMT!T18+KRD!T18+STR!T18+LNN!T18+JJR!T18+SSV!T18+KK!T18+PA!T18+CCH!T18+CRCC!T18+BFSG!T18+BVQ!T18+GHSG!T18+DASG!T18</f>
        <v>973.5</v>
      </c>
      <c r="C18" s="118">
        <f>BRMT!U18+HPLG!U18+LONI!U18+SLI!U18+MRJ!U18+GRMT!U18+KRD!U18+STR!U18+LNN!U18+JJR!U18+SSV!U18+KK!U18+PA!U18+CCH!U18+CRCC!U18+BFSG!U18+BVQ!U18+GHSG!U18+DASG!U18</f>
        <v>31535</v>
      </c>
      <c r="D18" s="118">
        <f>BRMT!V18+HPLG!V18+LONI!V18+SLI!V18+MRJ!V18+GRMT!V18+KRD!V18+STR!V18+LNN!V18+JJR!V18+SSV!V18+KK!V18+PA!V18+CCH!V18+CRCC!V18+BFSG!V18+BVQ!V18+GHSG!V18+DASG!V18</f>
        <v>1911496.6</v>
      </c>
      <c r="E18" s="118">
        <v>159.0726799</v>
      </c>
      <c r="F18" s="126">
        <f>SUM(F6:F16)</f>
        <v>1533</v>
      </c>
      <c r="G18" s="126">
        <f t="shared" ref="G18:M18" si="8">SUM(G6:G16)</f>
        <v>51942</v>
      </c>
      <c r="H18" s="126">
        <f t="shared" si="8"/>
        <v>2868214.1600000006</v>
      </c>
      <c r="I18" s="126">
        <f t="shared" si="8"/>
        <v>370.15803170000004</v>
      </c>
      <c r="J18" s="126">
        <f t="shared" si="8"/>
        <v>1556</v>
      </c>
      <c r="K18" s="126">
        <f t="shared" si="8"/>
        <v>49142</v>
      </c>
      <c r="L18" s="126">
        <f t="shared" si="8"/>
        <v>2639070.8000000003</v>
      </c>
      <c r="M18" s="126">
        <f t="shared" si="8"/>
        <v>389.256463</v>
      </c>
      <c r="N18" s="126">
        <f>SUM(N6:N13)</f>
        <v>332.94</v>
      </c>
      <c r="O18" s="117">
        <f t="shared" si="0"/>
        <v>1.5003261578604044</v>
      </c>
      <c r="P18" s="117">
        <f t="shared" si="1"/>
        <v>-5.3906280081629507</v>
      </c>
      <c r="Q18" s="117">
        <f t="shared" si="2"/>
        <v>-7.9890603426907392</v>
      </c>
      <c r="R18" s="117">
        <f t="shared" si="3"/>
        <v>5.1595344864699735</v>
      </c>
      <c r="S18" s="117">
        <f>(M18-N18)/M18*100</f>
        <v>14.467701464985053</v>
      </c>
      <c r="T18" s="7">
        <f>E18/10000000</f>
        <v>1.5907267989999999E-5</v>
      </c>
      <c r="U18" s="82">
        <f t="shared" si="6"/>
        <v>3.7015803170000001E-5</v>
      </c>
      <c r="V18" s="7"/>
      <c r="W18" s="17"/>
      <c r="Y18" s="99"/>
      <c r="AC18" s="98"/>
      <c r="AD18" s="98"/>
      <c r="AE18" s="98"/>
      <c r="AF18" s="98"/>
    </row>
    <row r="19" spans="1:32" ht="26.25" customHeight="1">
      <c r="A19" s="125" t="s">
        <v>128</v>
      </c>
      <c r="B19" s="126">
        <f>SUM(B6:B17)</f>
        <v>1095.5</v>
      </c>
      <c r="C19" s="126">
        <f t="shared" ref="C19:M19" si="9">SUM(C6:C17)</f>
        <v>35365</v>
      </c>
      <c r="D19" s="126">
        <f t="shared" si="9"/>
        <v>2131699</v>
      </c>
      <c r="E19" s="194">
        <v>275.34098929999999</v>
      </c>
      <c r="F19" s="126">
        <f t="shared" si="9"/>
        <v>1657</v>
      </c>
      <c r="G19" s="126">
        <f t="shared" si="9"/>
        <v>56031</v>
      </c>
      <c r="H19" s="126">
        <f t="shared" si="9"/>
        <v>3083410.1100000008</v>
      </c>
      <c r="I19" s="194">
        <v>403.10122209999997</v>
      </c>
      <c r="J19" s="126">
        <f t="shared" si="9"/>
        <v>1556</v>
      </c>
      <c r="K19" s="126">
        <f t="shared" si="9"/>
        <v>49142</v>
      </c>
      <c r="L19" s="126">
        <f t="shared" si="9"/>
        <v>2639070.8000000003</v>
      </c>
      <c r="M19" s="126">
        <f t="shared" si="9"/>
        <v>389.256463</v>
      </c>
      <c r="N19" s="194">
        <v>485.82</v>
      </c>
      <c r="O19" s="117">
        <f t="shared" si="0"/>
        <v>-6.0953530476765234</v>
      </c>
      <c r="P19" s="117">
        <f t="shared" si="1"/>
        <v>-12.294979564883725</v>
      </c>
      <c r="Q19" s="117">
        <f t="shared" si="2"/>
        <v>-14.410645815778311</v>
      </c>
      <c r="R19" s="117">
        <f t="shared" si="3"/>
        <v>-3.4345614304700409</v>
      </c>
      <c r="S19" s="117">
        <f t="shared" si="7"/>
        <v>-24.807176290866106</v>
      </c>
      <c r="T19" s="7"/>
      <c r="U19" s="82">
        <f t="shared" si="6"/>
        <v>4.0310122209999999E-5</v>
      </c>
      <c r="V19" s="7"/>
      <c r="W19" s="17"/>
      <c r="Y19" s="99"/>
      <c r="AC19" s="98"/>
      <c r="AD19" s="98"/>
      <c r="AE19" s="98"/>
      <c r="AF19" s="98"/>
    </row>
    <row r="20" spans="1:32" ht="26.25" customHeight="1">
      <c r="A20" s="128" t="s">
        <v>129</v>
      </c>
      <c r="B20" s="129">
        <f>B18/7</f>
        <v>139.07142857142858</v>
      </c>
      <c r="C20" s="129">
        <f>C18/7</f>
        <v>4505</v>
      </c>
      <c r="D20" s="129">
        <f>D18/7</f>
        <v>273070.94285714289</v>
      </c>
      <c r="E20" s="129">
        <f>E18/7</f>
        <v>22.724668557142856</v>
      </c>
      <c r="F20" s="129">
        <f>F18/11</f>
        <v>139.36363636363637</v>
      </c>
      <c r="G20" s="129">
        <f t="shared" ref="G20:M20" si="10">G18/11</f>
        <v>4722</v>
      </c>
      <c r="H20" s="129">
        <f t="shared" si="10"/>
        <v>260746.74181818188</v>
      </c>
      <c r="I20" s="129">
        <f t="shared" si="10"/>
        <v>33.650730154545457</v>
      </c>
      <c r="J20" s="129">
        <f t="shared" si="10"/>
        <v>141.45454545454547</v>
      </c>
      <c r="K20" s="129">
        <f t="shared" si="10"/>
        <v>4467.454545454545</v>
      </c>
      <c r="L20" s="129">
        <f t="shared" si="10"/>
        <v>239915.52727272731</v>
      </c>
      <c r="M20" s="129">
        <f t="shared" si="10"/>
        <v>35.386951181818183</v>
      </c>
      <c r="N20" s="195">
        <f>N18/6</f>
        <v>55.49</v>
      </c>
      <c r="O20" s="117">
        <f>(J20-F20)/F20*100</f>
        <v>1.5003261578604064</v>
      </c>
      <c r="P20" s="117">
        <f t="shared" si="1"/>
        <v>-5.3906280081629596</v>
      </c>
      <c r="Q20" s="117">
        <f t="shared" si="2"/>
        <v>-7.9890603426907347</v>
      </c>
      <c r="R20" s="117">
        <f t="shared" si="3"/>
        <v>5.1595344864699832</v>
      </c>
      <c r="S20" s="127"/>
      <c r="T20" s="7"/>
      <c r="U20" s="82"/>
      <c r="V20" s="17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 spans="1:32" ht="18.75">
      <c r="A21" s="130"/>
      <c r="B21" s="130"/>
      <c r="C21" s="130"/>
      <c r="D21" s="130" t="s">
        <v>172</v>
      </c>
      <c r="E21" s="131">
        <f>E18/10000000</f>
        <v>1.5907267989999999E-5</v>
      </c>
      <c r="F21" s="130"/>
      <c r="G21" s="130"/>
      <c r="H21" s="130"/>
      <c r="I21" s="131">
        <f>I18/10000000</f>
        <v>3.7015803170000001E-5</v>
      </c>
      <c r="J21" s="131"/>
      <c r="K21" s="131"/>
      <c r="L21" s="131">
        <f>L18/1000000</f>
        <v>2.6390708000000003</v>
      </c>
      <c r="M21" s="131"/>
      <c r="N21" s="131"/>
      <c r="O21" s="130"/>
      <c r="P21" s="130"/>
      <c r="Q21" s="130"/>
      <c r="R21" s="130"/>
      <c r="S21" s="7"/>
      <c r="T21" s="7"/>
      <c r="U21" s="7"/>
      <c r="V21" s="7"/>
    </row>
    <row r="22" spans="1:32" ht="18.75">
      <c r="A22" s="281" t="s">
        <v>231</v>
      </c>
      <c r="B22" s="281"/>
      <c r="C22" s="281"/>
      <c r="D22" s="281"/>
      <c r="E22" s="281"/>
      <c r="F22" s="281"/>
      <c r="G22" s="281"/>
      <c r="H22" s="281"/>
      <c r="I22" s="281"/>
      <c r="J22" s="281"/>
      <c r="K22" s="281"/>
      <c r="L22" s="281"/>
      <c r="M22" s="281"/>
      <c r="N22" s="281"/>
      <c r="O22" s="281"/>
      <c r="P22" s="281"/>
      <c r="Q22" s="281"/>
      <c r="R22" s="281"/>
      <c r="S22" s="7"/>
      <c r="T22" s="7"/>
      <c r="U22" s="7"/>
      <c r="V22" s="7"/>
      <c r="W22" s="7"/>
    </row>
    <row r="23" spans="1:32" ht="18.75">
      <c r="A23" s="277" t="s">
        <v>6</v>
      </c>
      <c r="B23" s="270" t="s">
        <v>167</v>
      </c>
      <c r="C23" s="270"/>
      <c r="D23" s="270"/>
      <c r="E23" s="270"/>
      <c r="F23" s="270" t="s">
        <v>180</v>
      </c>
      <c r="G23" s="270"/>
      <c r="H23" s="270"/>
      <c r="I23" s="270"/>
      <c r="J23" s="267" t="s">
        <v>206</v>
      </c>
      <c r="K23" s="268"/>
      <c r="L23" s="268"/>
      <c r="M23" s="269"/>
      <c r="N23" s="132"/>
      <c r="O23" s="264" t="s">
        <v>99</v>
      </c>
      <c r="P23" s="265"/>
      <c r="Q23" s="265"/>
      <c r="R23" s="266"/>
      <c r="S23" s="7"/>
      <c r="T23" s="70"/>
      <c r="U23" s="70"/>
      <c r="V23" s="70"/>
      <c r="W23" s="70"/>
    </row>
    <row r="24" spans="1:32" ht="18.75">
      <c r="A24" s="278"/>
      <c r="B24" s="115" t="s">
        <v>93</v>
      </c>
      <c r="C24" s="115" t="s">
        <v>7</v>
      </c>
      <c r="D24" s="115" t="s">
        <v>8</v>
      </c>
      <c r="E24" s="115" t="s">
        <v>212</v>
      </c>
      <c r="F24" s="115" t="s">
        <v>93</v>
      </c>
      <c r="G24" s="115" t="s">
        <v>7</v>
      </c>
      <c r="H24" s="115" t="s">
        <v>8</v>
      </c>
      <c r="I24" s="115" t="s">
        <v>212</v>
      </c>
      <c r="J24" s="115" t="s">
        <v>93</v>
      </c>
      <c r="K24" s="115" t="s">
        <v>7</v>
      </c>
      <c r="L24" s="115" t="s">
        <v>8</v>
      </c>
      <c r="M24" s="115" t="str">
        <f>I24</f>
        <v>AMT( Cr.)</v>
      </c>
      <c r="N24" s="115"/>
      <c r="O24" s="115" t="str">
        <f>F24</f>
        <v>Rakes</v>
      </c>
      <c r="P24" s="115" t="s">
        <v>7</v>
      </c>
      <c r="Q24" s="115" t="s">
        <v>8</v>
      </c>
      <c r="R24" s="116" t="s">
        <v>9</v>
      </c>
      <c r="S24" s="7"/>
      <c r="T24" s="7"/>
      <c r="U24" s="7"/>
      <c r="V24" s="7"/>
      <c r="X24" s="98"/>
      <c r="Y24" s="98"/>
      <c r="Z24" s="98"/>
      <c r="AA24" s="98"/>
      <c r="AB24" s="174"/>
    </row>
    <row r="25" spans="1:32" ht="24" customHeight="1">
      <c r="A25" s="119" t="s">
        <v>77</v>
      </c>
      <c r="B25" s="117">
        <f>CCH!T18</f>
        <v>257</v>
      </c>
      <c r="C25" s="117">
        <f>CCH!U18</f>
        <v>6437</v>
      </c>
      <c r="D25" s="117">
        <f>CCH!V18</f>
        <v>376278.60000000003</v>
      </c>
      <c r="E25" s="117">
        <v>19.409614699999999</v>
      </c>
      <c r="F25" s="117">
        <f>CCH!X18</f>
        <v>410</v>
      </c>
      <c r="G25" s="117">
        <f>CCH!Y18</f>
        <v>10609</v>
      </c>
      <c r="H25" s="117">
        <f>CCH!Z18</f>
        <v>503528.35999999993</v>
      </c>
      <c r="I25" s="117">
        <v>71.086069899999998</v>
      </c>
      <c r="J25" s="117">
        <f>CCH!AB18</f>
        <v>391</v>
      </c>
      <c r="K25" s="117">
        <f>CCH!AC18</f>
        <v>10066</v>
      </c>
      <c r="L25" s="117">
        <f>CCH!AD18</f>
        <v>407752.56</v>
      </c>
      <c r="M25" s="117">
        <v>84.014756300000002</v>
      </c>
      <c r="N25" s="117"/>
      <c r="O25" s="117">
        <f>(J25-F25)/F25*100</f>
        <v>-4.6341463414634143</v>
      </c>
      <c r="P25" s="117">
        <f>(K25-G25)/G25*100</f>
        <v>-5.1182957865962866</v>
      </c>
      <c r="Q25" s="117">
        <f>(L25-H25)/H25*100</f>
        <v>-19.020934590456822</v>
      </c>
      <c r="R25" s="117">
        <f>(M25-I25)/I25*100</f>
        <v>18.187369787340014</v>
      </c>
      <c r="S25" s="82">
        <f>I25/10000000</f>
        <v>7.1086069900000002E-6</v>
      </c>
      <c r="T25" s="7">
        <f>I25/10000000</f>
        <v>7.1086069900000002E-6</v>
      </c>
      <c r="U25" s="7">
        <f>M25/10000000</f>
        <v>8.4014756299999998E-6</v>
      </c>
      <c r="V25" s="7"/>
      <c r="X25" s="98"/>
      <c r="Y25" s="98"/>
      <c r="Z25" s="98"/>
      <c r="AA25" s="98"/>
      <c r="AB25" s="174"/>
    </row>
    <row r="26" spans="1:32" ht="24" customHeight="1">
      <c r="A26" s="119" t="s">
        <v>74</v>
      </c>
      <c r="B26" s="117">
        <f>KK!T18</f>
        <v>47.5</v>
      </c>
      <c r="C26" s="117">
        <f>KK!U18</f>
        <v>708</v>
      </c>
      <c r="D26" s="117">
        <f>KK!V18</f>
        <v>43923</v>
      </c>
      <c r="E26" s="117">
        <v>1.1583577</v>
      </c>
      <c r="F26" s="117">
        <f>KK!X18</f>
        <v>149</v>
      </c>
      <c r="G26" s="117">
        <f>KK!Y18</f>
        <v>3532</v>
      </c>
      <c r="H26" s="117">
        <f>KK!Z18</f>
        <v>207873.5</v>
      </c>
      <c r="I26" s="117">
        <v>18.5308876</v>
      </c>
      <c r="J26" s="117">
        <f>KK!AB18</f>
        <v>204</v>
      </c>
      <c r="K26" s="117">
        <f>KK!AC18</f>
        <v>4876</v>
      </c>
      <c r="L26" s="117">
        <f>KK!AD18</f>
        <v>287382</v>
      </c>
      <c r="M26" s="117">
        <v>27.5856888</v>
      </c>
      <c r="N26" s="117"/>
      <c r="O26" s="117">
        <f t="shared" ref="O26:O46" si="11">(J26-F26)/F26*100</f>
        <v>36.912751677852349</v>
      </c>
      <c r="P26" s="117">
        <f t="shared" ref="P26:P46" si="12">(K26-G26)/G26*100</f>
        <v>38.052095130237824</v>
      </c>
      <c r="Q26" s="117">
        <f t="shared" ref="Q26:Q46" si="13">(L26-H26)/H26*100</f>
        <v>38.248502093821486</v>
      </c>
      <c r="R26" s="117">
        <f t="shared" ref="R26:R46" si="14">(M26-I26)/I26*100</f>
        <v>48.863289203696858</v>
      </c>
      <c r="S26" s="82">
        <f t="shared" ref="S26:S44" si="15">I26/10000000</f>
        <v>1.85308876E-6</v>
      </c>
      <c r="T26" s="7">
        <f t="shared" ref="T26:T44" si="16">I26/10000000</f>
        <v>1.85308876E-6</v>
      </c>
      <c r="U26" s="7">
        <f t="shared" ref="U26:U44" si="17">M26/10000000</f>
        <v>2.7585688799999999E-6</v>
      </c>
      <c r="V26" s="7"/>
      <c r="X26" s="98"/>
      <c r="Y26" s="98"/>
      <c r="Z26" s="98"/>
      <c r="AA26" s="98"/>
      <c r="AB26" s="174"/>
    </row>
    <row r="27" spans="1:32" ht="24" customHeight="1">
      <c r="A27" s="119" t="s">
        <v>127</v>
      </c>
      <c r="B27" s="117">
        <f>CRCC!T18</f>
        <v>0</v>
      </c>
      <c r="C27" s="117">
        <f>CRCC!U18</f>
        <v>0</v>
      </c>
      <c r="D27" s="117">
        <f>CRCC!V18</f>
        <v>0</v>
      </c>
      <c r="E27" s="196">
        <v>0</v>
      </c>
      <c r="F27" s="117">
        <f>CRCC!X19</f>
        <v>0</v>
      </c>
      <c r="G27" s="117">
        <f>CRCC!Y19</f>
        <v>0</v>
      </c>
      <c r="H27" s="117">
        <f>CRCC!Z19</f>
        <v>0</v>
      </c>
      <c r="I27" s="117">
        <v>0</v>
      </c>
      <c r="J27" s="117">
        <f>CRCC!AB19</f>
        <v>0</v>
      </c>
      <c r="K27" s="117">
        <f>CRCC!AC19</f>
        <v>0</v>
      </c>
      <c r="L27" s="117">
        <f>CRCC!AD19</f>
        <v>0</v>
      </c>
      <c r="M27" s="117">
        <v>0</v>
      </c>
      <c r="N27" s="117"/>
      <c r="O27" s="117" t="e">
        <f t="shared" si="11"/>
        <v>#DIV/0!</v>
      </c>
      <c r="P27" s="117" t="e">
        <f t="shared" si="12"/>
        <v>#DIV/0!</v>
      </c>
      <c r="Q27" s="117" t="e">
        <f t="shared" si="13"/>
        <v>#DIV/0!</v>
      </c>
      <c r="R27" s="117" t="e">
        <f t="shared" si="14"/>
        <v>#DIV/0!</v>
      </c>
      <c r="S27" s="82">
        <f t="shared" si="15"/>
        <v>0</v>
      </c>
      <c r="T27" s="7">
        <f t="shared" si="16"/>
        <v>0</v>
      </c>
      <c r="U27" s="7">
        <f t="shared" si="17"/>
        <v>0</v>
      </c>
      <c r="V27" s="7"/>
      <c r="X27" s="98"/>
      <c r="Y27" s="98"/>
      <c r="Z27" s="98"/>
      <c r="AA27" s="98"/>
      <c r="AB27" s="174"/>
    </row>
    <row r="28" spans="1:32" ht="24" customHeight="1">
      <c r="A28" s="119" t="s">
        <v>78</v>
      </c>
      <c r="B28" s="117">
        <f>GRMT!T18</f>
        <v>121.5</v>
      </c>
      <c r="C28" s="117">
        <f>GRMT!U18</f>
        <v>5058</v>
      </c>
      <c r="D28" s="117">
        <f>GRMT!V18</f>
        <v>320439</v>
      </c>
      <c r="E28" s="117">
        <v>36.362192499999999</v>
      </c>
      <c r="F28" s="117">
        <f>GRMT!X18</f>
        <v>99</v>
      </c>
      <c r="G28" s="117">
        <f>GRMT!Y18</f>
        <v>4053</v>
      </c>
      <c r="H28" s="117">
        <f>GRMT!Z18</f>
        <v>256969</v>
      </c>
      <c r="I28" s="117">
        <v>49.102030200000002</v>
      </c>
      <c r="J28" s="117">
        <f>GRMT!AB18</f>
        <v>72</v>
      </c>
      <c r="K28" s="117">
        <f>GRMT!AC18</f>
        <v>2817</v>
      </c>
      <c r="L28" s="117">
        <f>GRMT!AD18</f>
        <v>179404.2</v>
      </c>
      <c r="M28" s="117">
        <v>50.782254399999999</v>
      </c>
      <c r="N28" s="117"/>
      <c r="O28" s="117">
        <f t="shared" si="11"/>
        <v>-27.27272727272727</v>
      </c>
      <c r="P28" s="117">
        <f t="shared" si="12"/>
        <v>-30.495928941524795</v>
      </c>
      <c r="Q28" s="117">
        <f t="shared" si="13"/>
        <v>-30.184496962668643</v>
      </c>
      <c r="R28" s="117">
        <f t="shared" si="14"/>
        <v>3.4219037240541588</v>
      </c>
      <c r="S28" s="82">
        <f t="shared" si="15"/>
        <v>4.9102030200000004E-6</v>
      </c>
      <c r="T28" s="7">
        <f t="shared" si="16"/>
        <v>4.9102030200000004E-6</v>
      </c>
      <c r="U28" s="7">
        <f t="shared" si="17"/>
        <v>5.0782254399999999E-6</v>
      </c>
      <c r="V28" s="7"/>
      <c r="X28" s="98"/>
      <c r="Y28" s="98"/>
      <c r="Z28" s="98"/>
      <c r="AA28" s="98"/>
      <c r="AB28" s="174"/>
    </row>
    <row r="29" spans="1:32" ht="24" customHeight="1">
      <c r="A29" s="119" t="s">
        <v>4</v>
      </c>
      <c r="B29" s="117">
        <f>LONI!T18</f>
        <v>3</v>
      </c>
      <c r="C29" s="117">
        <f>LONI!U18</f>
        <v>56</v>
      </c>
      <c r="D29" s="117">
        <f>LONI!V18</f>
        <v>121.1</v>
      </c>
      <c r="E29" s="196">
        <v>6.9302299999999995E-9</v>
      </c>
      <c r="F29" s="117">
        <f>LONI!X18</f>
        <v>74</v>
      </c>
      <c r="G29" s="117">
        <f>LONI!Y18</f>
        <v>1844</v>
      </c>
      <c r="H29" s="117">
        <f>LONI!Z18</f>
        <v>90963.599999999991</v>
      </c>
      <c r="I29" s="117">
        <v>9.4376590999999994</v>
      </c>
      <c r="J29" s="117">
        <f>LONI!AB18</f>
        <v>180</v>
      </c>
      <c r="K29" s="117">
        <f>LONI!AC18</f>
        <v>4493</v>
      </c>
      <c r="L29" s="117">
        <f>LONI!AD18</f>
        <v>248310.94</v>
      </c>
      <c r="M29" s="117">
        <v>24.730956800000001</v>
      </c>
      <c r="N29" s="117"/>
      <c r="O29" s="117">
        <f t="shared" si="11"/>
        <v>143.24324324324326</v>
      </c>
      <c r="P29" s="117">
        <f t="shared" si="12"/>
        <v>143.65509761388287</v>
      </c>
      <c r="Q29" s="117">
        <f t="shared" si="13"/>
        <v>172.97835617763593</v>
      </c>
      <c r="R29" s="117">
        <f t="shared" si="14"/>
        <v>162.04545574230374</v>
      </c>
      <c r="S29" s="82">
        <f t="shared" si="15"/>
        <v>9.4376590999999997E-7</v>
      </c>
      <c r="T29" s="7">
        <f t="shared" si="16"/>
        <v>9.4376590999999997E-7</v>
      </c>
      <c r="U29" s="7">
        <f t="shared" si="17"/>
        <v>2.4730956800000001E-6</v>
      </c>
      <c r="V29" s="7"/>
      <c r="X29" s="98"/>
      <c r="Y29" s="98"/>
      <c r="Z29" s="98"/>
      <c r="AA29" s="98"/>
      <c r="AB29" s="174"/>
    </row>
    <row r="30" spans="1:32" ht="24" customHeight="1">
      <c r="A30" s="119" t="s">
        <v>73</v>
      </c>
      <c r="B30" s="117">
        <f>BRMT!T18</f>
        <v>107</v>
      </c>
      <c r="C30" s="117">
        <f>BRMT!U18</f>
        <v>3278</v>
      </c>
      <c r="D30" s="117">
        <f>BRMT!V18</f>
        <v>206645</v>
      </c>
      <c r="E30" s="117">
        <v>15.7364011</v>
      </c>
      <c r="F30" s="117">
        <f>BRMT!X18</f>
        <v>92</v>
      </c>
      <c r="G30" s="117">
        <f>BRMT!Y18</f>
        <v>3146</v>
      </c>
      <c r="H30" s="117">
        <f>BRMT!Z18</f>
        <v>198627</v>
      </c>
      <c r="I30" s="117">
        <v>29.027398099999999</v>
      </c>
      <c r="J30" s="117">
        <f>BRMT!AB18</f>
        <v>97</v>
      </c>
      <c r="K30" s="117">
        <f>BRMT!AC18</f>
        <v>3108</v>
      </c>
      <c r="L30" s="117">
        <f>BRMT!AD18</f>
        <v>196990.4</v>
      </c>
      <c r="M30" s="117">
        <v>44.227230499999997</v>
      </c>
      <c r="N30" s="117"/>
      <c r="O30" s="117">
        <f t="shared" si="11"/>
        <v>5.4347826086956523</v>
      </c>
      <c r="P30" s="117">
        <f t="shared" si="12"/>
        <v>-1.2078830260648443</v>
      </c>
      <c r="Q30" s="117">
        <f t="shared" si="13"/>
        <v>-0.82395646110549214</v>
      </c>
      <c r="R30" s="117">
        <f t="shared" si="14"/>
        <v>52.363743893394286</v>
      </c>
      <c r="S30" s="82">
        <f t="shared" si="15"/>
        <v>2.90273981E-6</v>
      </c>
      <c r="T30" s="7">
        <f t="shared" si="16"/>
        <v>2.90273981E-6</v>
      </c>
      <c r="U30" s="7">
        <f t="shared" si="17"/>
        <v>4.4227230499999996E-6</v>
      </c>
      <c r="V30" s="7"/>
      <c r="X30" s="98"/>
      <c r="Y30" s="98"/>
      <c r="Z30" s="98"/>
      <c r="AA30" s="98"/>
      <c r="AB30" s="174"/>
    </row>
    <row r="31" spans="1:32" ht="29.25" customHeight="1">
      <c r="A31" s="119" t="s">
        <v>79</v>
      </c>
      <c r="B31" s="117">
        <f>SLI!T18</f>
        <v>94</v>
      </c>
      <c r="C31" s="117">
        <f>SLI!U18</f>
        <v>3935</v>
      </c>
      <c r="D31" s="117">
        <f>SLI!V18</f>
        <v>249062</v>
      </c>
      <c r="E31" s="117">
        <v>34.637031899999997</v>
      </c>
      <c r="F31" s="117">
        <f>SLI!X18</f>
        <v>82</v>
      </c>
      <c r="G31" s="117">
        <f>SLI!Y18</f>
        <v>3423</v>
      </c>
      <c r="H31" s="117">
        <f>SLI!Z18</f>
        <v>216911</v>
      </c>
      <c r="I31" s="117">
        <v>46.786405100000003</v>
      </c>
      <c r="J31" s="117">
        <f>SLI!AB18</f>
        <v>22</v>
      </c>
      <c r="K31" s="117">
        <f>SLI!AC18</f>
        <v>882</v>
      </c>
      <c r="L31" s="117">
        <f>SLI!AD18</f>
        <v>56132.800000000003</v>
      </c>
      <c r="M31" s="117">
        <v>16.088340500000001</v>
      </c>
      <c r="N31" s="117"/>
      <c r="O31" s="117">
        <f t="shared" si="11"/>
        <v>-73.170731707317074</v>
      </c>
      <c r="P31" s="117">
        <f t="shared" si="12"/>
        <v>-74.233128834355838</v>
      </c>
      <c r="Q31" s="117">
        <f t="shared" si="13"/>
        <v>-74.121736564766209</v>
      </c>
      <c r="R31" s="117">
        <f t="shared" si="14"/>
        <v>-65.613215066185973</v>
      </c>
      <c r="S31" s="82">
        <f t="shared" si="15"/>
        <v>4.6786405100000002E-6</v>
      </c>
      <c r="T31" s="7">
        <f t="shared" si="16"/>
        <v>4.6786405100000002E-6</v>
      </c>
      <c r="U31" s="7">
        <f t="shared" si="17"/>
        <v>1.60883405E-6</v>
      </c>
      <c r="V31" s="7"/>
      <c r="X31" s="99"/>
      <c r="Y31" s="98"/>
      <c r="Z31" s="98"/>
      <c r="AA31" s="99"/>
      <c r="AB31" s="174"/>
    </row>
    <row r="32" spans="1:32" ht="29.25" customHeight="1">
      <c r="A32" s="119" t="s">
        <v>80</v>
      </c>
      <c r="B32" s="117">
        <f>MRJ!T18</f>
        <v>127.5</v>
      </c>
      <c r="C32" s="117">
        <f>MRJ!U18</f>
        <v>3356</v>
      </c>
      <c r="D32" s="117">
        <f>MRJ!V18</f>
        <v>211027</v>
      </c>
      <c r="E32" s="117">
        <v>12.5528973</v>
      </c>
      <c r="F32" s="117">
        <f>MRJ!X18</f>
        <v>96</v>
      </c>
      <c r="G32" s="117">
        <f>MRJ!Y18</f>
        <v>2169</v>
      </c>
      <c r="H32" s="117">
        <f>MRJ!Z18</f>
        <v>131763</v>
      </c>
      <c r="I32" s="117">
        <v>10.2323261</v>
      </c>
      <c r="J32" s="117">
        <f>MRJ!AB18</f>
        <v>131</v>
      </c>
      <c r="K32" s="117">
        <f>MRJ!AC18</f>
        <v>3012</v>
      </c>
      <c r="L32" s="117">
        <f>MRJ!AD18</f>
        <v>189734.8</v>
      </c>
      <c r="M32" s="117">
        <v>21.9944831</v>
      </c>
      <c r="N32" s="117"/>
      <c r="O32" s="117">
        <f t="shared" si="11"/>
        <v>36.458333333333329</v>
      </c>
      <c r="P32" s="117">
        <f t="shared" si="12"/>
        <v>38.865836791147998</v>
      </c>
      <c r="Q32" s="117">
        <f t="shared" si="13"/>
        <v>43.997024961483866</v>
      </c>
      <c r="R32" s="117">
        <f t="shared" si="14"/>
        <v>114.95095919587629</v>
      </c>
      <c r="S32" s="82">
        <f t="shared" si="15"/>
        <v>1.0232326099999999E-6</v>
      </c>
      <c r="T32" s="7">
        <f t="shared" si="16"/>
        <v>1.0232326099999999E-6</v>
      </c>
      <c r="U32" s="7">
        <f t="shared" si="17"/>
        <v>2.1994483100000002E-6</v>
      </c>
      <c r="V32" s="7"/>
      <c r="X32" s="98"/>
      <c r="Y32" s="98"/>
      <c r="Z32" s="98"/>
      <c r="AA32" s="98"/>
      <c r="AB32" s="174"/>
    </row>
    <row r="33" spans="1:29" ht="29.25" customHeight="1">
      <c r="A33" s="119" t="s">
        <v>81</v>
      </c>
      <c r="B33" s="118">
        <f>KRD!T18</f>
        <v>60</v>
      </c>
      <c r="C33" s="118">
        <f>KRD!U18</f>
        <v>2510</v>
      </c>
      <c r="D33" s="118">
        <f>KRD!V18</f>
        <v>158942</v>
      </c>
      <c r="E33" s="118">
        <v>22.670566600000001</v>
      </c>
      <c r="F33" s="118">
        <f>KRD!X18</f>
        <v>61</v>
      </c>
      <c r="G33" s="118">
        <f>KRD!Y18</f>
        <v>2433</v>
      </c>
      <c r="H33" s="118">
        <f>KRD!Z18</f>
        <v>154305</v>
      </c>
      <c r="I33" s="118">
        <v>28.8863421</v>
      </c>
      <c r="J33" s="117">
        <f>KRD!AB18</f>
        <v>39</v>
      </c>
      <c r="K33" s="117">
        <f>KRD!AC18</f>
        <v>1413</v>
      </c>
      <c r="L33" s="117">
        <f>KRD!AD18</f>
        <v>89914.799999999988</v>
      </c>
      <c r="M33" s="117">
        <v>25.611534200000001</v>
      </c>
      <c r="N33" s="117"/>
      <c r="O33" s="117">
        <f t="shared" si="11"/>
        <v>-36.065573770491802</v>
      </c>
      <c r="P33" s="117">
        <f t="shared" si="12"/>
        <v>-41.923551171393342</v>
      </c>
      <c r="Q33" s="117">
        <f t="shared" si="13"/>
        <v>-41.729172742296115</v>
      </c>
      <c r="R33" s="117">
        <f t="shared" si="14"/>
        <v>-11.336872936916437</v>
      </c>
      <c r="S33" s="82">
        <f t="shared" si="15"/>
        <v>2.88863421E-6</v>
      </c>
      <c r="T33" s="7">
        <f t="shared" si="16"/>
        <v>2.88863421E-6</v>
      </c>
      <c r="U33" s="7">
        <f t="shared" si="17"/>
        <v>2.5611534200000002E-6</v>
      </c>
      <c r="V33" s="7"/>
      <c r="X33" s="98"/>
      <c r="Y33" s="98"/>
      <c r="Z33" s="98"/>
      <c r="AA33" s="98"/>
      <c r="AB33" s="174"/>
    </row>
    <row r="34" spans="1:29" ht="29.25" customHeight="1">
      <c r="A34" s="119" t="s">
        <v>82</v>
      </c>
      <c r="B34" s="117">
        <f>STR!T18</f>
        <v>61</v>
      </c>
      <c r="C34" s="117">
        <f>STR!U18</f>
        <v>1869</v>
      </c>
      <c r="D34" s="117">
        <f>STR!V18</f>
        <v>117334</v>
      </c>
      <c r="E34" s="117">
        <v>10.6985709</v>
      </c>
      <c r="F34" s="117">
        <f>STR!X18</f>
        <v>81</v>
      </c>
      <c r="G34" s="117">
        <f>STR!Y18</f>
        <v>2122</v>
      </c>
      <c r="H34" s="117">
        <f>STR!Z18</f>
        <v>133023</v>
      </c>
      <c r="I34" s="117">
        <v>11.2415343</v>
      </c>
      <c r="J34" s="117">
        <f>STR!AB18</f>
        <v>64</v>
      </c>
      <c r="K34" s="117">
        <f>STR!AC18</f>
        <v>1600</v>
      </c>
      <c r="L34" s="117">
        <f>STR!AD18</f>
        <v>100361.4</v>
      </c>
      <c r="M34" s="117">
        <v>16.0220105</v>
      </c>
      <c r="N34" s="117"/>
      <c r="O34" s="117">
        <f t="shared" si="11"/>
        <v>-20.987654320987652</v>
      </c>
      <c r="P34" s="117">
        <f t="shared" si="12"/>
        <v>-24.599434495758718</v>
      </c>
      <c r="Q34" s="117">
        <f t="shared" si="13"/>
        <v>-24.553347917277467</v>
      </c>
      <c r="R34" s="117">
        <f t="shared" si="14"/>
        <v>42.525122215745945</v>
      </c>
      <c r="S34" s="82">
        <f t="shared" si="15"/>
        <v>1.12415343E-6</v>
      </c>
      <c r="T34" s="7">
        <f t="shared" si="16"/>
        <v>1.12415343E-6</v>
      </c>
      <c r="U34" s="7">
        <f t="shared" si="17"/>
        <v>1.6022010500000001E-6</v>
      </c>
      <c r="V34" s="7"/>
      <c r="X34" s="99"/>
      <c r="Y34" s="98"/>
      <c r="Z34" s="98"/>
      <c r="AA34" s="99"/>
      <c r="AB34" s="99"/>
    </row>
    <row r="35" spans="1:29" ht="29.25" customHeight="1">
      <c r="A35" s="119" t="s">
        <v>75</v>
      </c>
      <c r="B35" s="117">
        <f>LNN!T18</f>
        <v>18</v>
      </c>
      <c r="C35" s="117">
        <f>LNN!U18</f>
        <v>482</v>
      </c>
      <c r="D35" s="117">
        <f>LNN!V18</f>
        <v>30001</v>
      </c>
      <c r="E35" s="117">
        <v>0.46765590000000001</v>
      </c>
      <c r="F35" s="117">
        <f>LNN!X18</f>
        <v>34</v>
      </c>
      <c r="G35" s="117">
        <f>LNN!Y18</f>
        <v>937</v>
      </c>
      <c r="H35" s="117">
        <f>LNN!Z18</f>
        <v>58664</v>
      </c>
      <c r="I35" s="117">
        <v>3.5836418000000001</v>
      </c>
      <c r="J35" s="117">
        <f>LNN!AB18</f>
        <v>24</v>
      </c>
      <c r="K35" s="117">
        <f>LNN!AC18</f>
        <v>441</v>
      </c>
      <c r="L35" s="117">
        <f>LNN!AD18</f>
        <v>27753.399999999998</v>
      </c>
      <c r="M35" s="117">
        <v>1.3056384000000001</v>
      </c>
      <c r="N35" s="117"/>
      <c r="O35" s="117">
        <f t="shared" si="11"/>
        <v>-29.411764705882355</v>
      </c>
      <c r="P35" s="117">
        <f t="shared" si="12"/>
        <v>-52.934898612593386</v>
      </c>
      <c r="Q35" s="117">
        <f t="shared" si="13"/>
        <v>-52.6909177689895</v>
      </c>
      <c r="R35" s="117">
        <f t="shared" si="14"/>
        <v>-63.566715847549283</v>
      </c>
      <c r="S35" s="82">
        <f t="shared" si="15"/>
        <v>3.5836418000000001E-7</v>
      </c>
      <c r="T35" s="7">
        <f t="shared" si="16"/>
        <v>3.5836418000000001E-7</v>
      </c>
      <c r="U35" s="7">
        <f t="shared" si="17"/>
        <v>1.3056384000000001E-7</v>
      </c>
      <c r="V35" s="7"/>
      <c r="X35" s="98"/>
      <c r="Y35" s="98"/>
      <c r="Z35" s="98"/>
    </row>
    <row r="36" spans="1:29" ht="18.75">
      <c r="A36" s="119" t="s">
        <v>98</v>
      </c>
      <c r="B36" s="117">
        <f>JJR!T18</f>
        <v>0</v>
      </c>
      <c r="C36" s="117">
        <f>JJR!U18</f>
        <v>0</v>
      </c>
      <c r="D36" s="117">
        <f>JJR!V18</f>
        <v>0</v>
      </c>
      <c r="E36" s="196">
        <v>0</v>
      </c>
      <c r="F36" s="117">
        <f>JJR!X18</f>
        <v>0</v>
      </c>
      <c r="G36" s="117">
        <f>JJR!Y18</f>
        <v>0</v>
      </c>
      <c r="H36" s="117">
        <f>JJR!Z18</f>
        <v>0</v>
      </c>
      <c r="I36" s="117">
        <v>0</v>
      </c>
      <c r="J36" s="117">
        <f>JJR!AB18</f>
        <v>0</v>
      </c>
      <c r="K36" s="117">
        <f>JJR!AC18</f>
        <v>0</v>
      </c>
      <c r="L36" s="117">
        <f>JJR!AD18</f>
        <v>0</v>
      </c>
      <c r="M36" s="117">
        <v>0</v>
      </c>
      <c r="N36" s="117"/>
      <c r="O36" s="117" t="e">
        <f t="shared" si="11"/>
        <v>#DIV/0!</v>
      </c>
      <c r="P36" s="117" t="e">
        <f t="shared" si="12"/>
        <v>#DIV/0!</v>
      </c>
      <c r="Q36" s="117" t="e">
        <f t="shared" si="13"/>
        <v>#DIV/0!</v>
      </c>
      <c r="R36" s="117" t="e">
        <f t="shared" si="14"/>
        <v>#DIV/0!</v>
      </c>
      <c r="S36" s="82">
        <f t="shared" si="15"/>
        <v>0</v>
      </c>
      <c r="T36" s="7">
        <f t="shared" si="16"/>
        <v>0</v>
      </c>
      <c r="U36" s="7">
        <f t="shared" si="17"/>
        <v>0</v>
      </c>
      <c r="V36" s="7"/>
      <c r="Y36" s="98"/>
      <c r="Z36" s="98"/>
    </row>
    <row r="37" spans="1:29" ht="29.25" customHeight="1">
      <c r="A37" s="119" t="s">
        <v>94</v>
      </c>
      <c r="B37" s="117">
        <f>SSV!T18</f>
        <v>0</v>
      </c>
      <c r="C37" s="117">
        <f>SSV!U18</f>
        <v>0</v>
      </c>
      <c r="D37" s="117">
        <f>SSV!V18</f>
        <v>0</v>
      </c>
      <c r="E37" s="196">
        <v>0</v>
      </c>
      <c r="F37" s="118">
        <f>SSV!X19</f>
        <v>0</v>
      </c>
      <c r="G37" s="117">
        <f>SSV!Y19</f>
        <v>0</v>
      </c>
      <c r="H37" s="117">
        <f>SSV!Z19</f>
        <v>0</v>
      </c>
      <c r="I37" s="193">
        <v>0</v>
      </c>
      <c r="J37" s="117">
        <f>SSV!AB19</f>
        <v>2</v>
      </c>
      <c r="K37" s="117">
        <f>SSV!AC19</f>
        <v>43</v>
      </c>
      <c r="L37" s="117">
        <f>SSV!AD19</f>
        <v>2952</v>
      </c>
      <c r="M37" s="117">
        <v>6.4150700000000005E-2</v>
      </c>
      <c r="N37" s="117"/>
      <c r="O37" s="117" t="e">
        <f t="shared" si="11"/>
        <v>#DIV/0!</v>
      </c>
      <c r="P37" s="117" t="e">
        <f t="shared" si="12"/>
        <v>#DIV/0!</v>
      </c>
      <c r="Q37" s="117" t="e">
        <f t="shared" si="13"/>
        <v>#DIV/0!</v>
      </c>
      <c r="R37" s="117" t="e">
        <f t="shared" si="14"/>
        <v>#DIV/0!</v>
      </c>
      <c r="S37" s="82">
        <f t="shared" si="15"/>
        <v>0</v>
      </c>
      <c r="T37" s="7">
        <f t="shared" si="16"/>
        <v>0</v>
      </c>
      <c r="U37" s="7">
        <f t="shared" si="17"/>
        <v>6.4150700000000007E-9</v>
      </c>
      <c r="V37" s="7"/>
    </row>
    <row r="38" spans="1:29" ht="18.75">
      <c r="A38" s="119" t="s">
        <v>104</v>
      </c>
      <c r="B38" s="117">
        <f>BFSG!T18</f>
        <v>0</v>
      </c>
      <c r="C38" s="117">
        <f>BFSG!U18</f>
        <v>0</v>
      </c>
      <c r="D38" s="117">
        <f>BFSG!V18</f>
        <v>0</v>
      </c>
      <c r="E38" s="196">
        <v>0</v>
      </c>
      <c r="F38" s="117">
        <f>BFSG!X19</f>
        <v>0</v>
      </c>
      <c r="G38" s="117">
        <f>BFSG!Y19</f>
        <v>0</v>
      </c>
      <c r="H38" s="117">
        <f>BFSG!Z19</f>
        <v>0</v>
      </c>
      <c r="I38" s="193">
        <v>0</v>
      </c>
      <c r="J38" s="117">
        <f>BFSG!AB19</f>
        <v>0</v>
      </c>
      <c r="K38" s="117">
        <f>BFSG!AC19</f>
        <v>0</v>
      </c>
      <c r="L38" s="117">
        <f>BFSG!AD19</f>
        <v>0</v>
      </c>
      <c r="M38" s="117">
        <v>0</v>
      </c>
      <c r="N38" s="117"/>
      <c r="O38" s="117" t="e">
        <f t="shared" si="11"/>
        <v>#DIV/0!</v>
      </c>
      <c r="P38" s="117" t="e">
        <f t="shared" si="12"/>
        <v>#DIV/0!</v>
      </c>
      <c r="Q38" s="117" t="e">
        <f t="shared" si="13"/>
        <v>#DIV/0!</v>
      </c>
      <c r="R38" s="117" t="e">
        <f t="shared" si="14"/>
        <v>#DIV/0!</v>
      </c>
      <c r="S38" s="82">
        <f t="shared" si="15"/>
        <v>0</v>
      </c>
      <c r="T38" s="7">
        <f t="shared" si="16"/>
        <v>0</v>
      </c>
      <c r="U38" s="7">
        <f t="shared" si="17"/>
        <v>0</v>
      </c>
      <c r="V38" s="7"/>
    </row>
    <row r="39" spans="1:29" ht="18.75">
      <c r="A39" s="119" t="s">
        <v>101</v>
      </c>
      <c r="B39" s="117">
        <f>BVQ!T18</f>
        <v>0</v>
      </c>
      <c r="C39" s="117">
        <f>BVQ!U18</f>
        <v>0</v>
      </c>
      <c r="D39" s="117">
        <f>BVQ!V18</f>
        <v>0</v>
      </c>
      <c r="E39" s="196">
        <v>0</v>
      </c>
      <c r="F39" s="117">
        <f>BVQ!X19</f>
        <v>0</v>
      </c>
      <c r="G39" s="117">
        <f>BVQ!Y19</f>
        <v>0</v>
      </c>
      <c r="H39" s="117">
        <f>BVQ!Z19</f>
        <v>0</v>
      </c>
      <c r="I39" s="193">
        <v>0</v>
      </c>
      <c r="J39" s="117">
        <f>BVQ!AB19</f>
        <v>0</v>
      </c>
      <c r="K39" s="117">
        <f>BVQ!AC19</f>
        <v>0</v>
      </c>
      <c r="L39" s="117">
        <f>BVQ!AD19</f>
        <v>0</v>
      </c>
      <c r="M39" s="117">
        <v>0</v>
      </c>
      <c r="N39" s="117"/>
      <c r="O39" s="117" t="e">
        <f t="shared" si="11"/>
        <v>#DIV/0!</v>
      </c>
      <c r="P39" s="117" t="e">
        <f t="shared" si="12"/>
        <v>#DIV/0!</v>
      </c>
      <c r="Q39" s="117" t="e">
        <f t="shared" si="13"/>
        <v>#DIV/0!</v>
      </c>
      <c r="R39" s="117" t="e">
        <f t="shared" si="14"/>
        <v>#DIV/0!</v>
      </c>
      <c r="S39" s="82">
        <f t="shared" si="15"/>
        <v>0</v>
      </c>
      <c r="T39" s="7">
        <f t="shared" si="16"/>
        <v>0</v>
      </c>
      <c r="U39" s="7">
        <f t="shared" si="17"/>
        <v>0</v>
      </c>
      <c r="V39" s="7"/>
    </row>
    <row r="40" spans="1:29" ht="18.75">
      <c r="A40" s="119" t="s">
        <v>84</v>
      </c>
      <c r="B40" s="117">
        <f>DASG!T18</f>
        <v>0</v>
      </c>
      <c r="C40" s="117">
        <f>DASG!U18</f>
        <v>0</v>
      </c>
      <c r="D40" s="117">
        <f>DASG!V18</f>
        <v>0</v>
      </c>
      <c r="E40" s="196">
        <v>0</v>
      </c>
      <c r="F40" s="117">
        <f>DASG!X19</f>
        <v>0</v>
      </c>
      <c r="G40" s="117">
        <f>DASG!Y19</f>
        <v>0</v>
      </c>
      <c r="H40" s="117">
        <f>DASG!Z19</f>
        <v>0</v>
      </c>
      <c r="I40" s="193">
        <v>0</v>
      </c>
      <c r="J40" s="117">
        <f>DASG!AB19</f>
        <v>0</v>
      </c>
      <c r="K40" s="117">
        <f>DASG!AC19</f>
        <v>0</v>
      </c>
      <c r="L40" s="117">
        <f>DASG!AD19</f>
        <v>0</v>
      </c>
      <c r="M40" s="117">
        <v>0</v>
      </c>
      <c r="N40" s="117"/>
      <c r="O40" s="117" t="e">
        <f t="shared" si="11"/>
        <v>#DIV/0!</v>
      </c>
      <c r="P40" s="117" t="e">
        <f t="shared" si="12"/>
        <v>#DIV/0!</v>
      </c>
      <c r="Q40" s="117" t="e">
        <f t="shared" si="13"/>
        <v>#DIV/0!</v>
      </c>
      <c r="R40" s="117" t="e">
        <f t="shared" si="14"/>
        <v>#DIV/0!</v>
      </c>
      <c r="S40" s="82">
        <f t="shared" si="15"/>
        <v>0</v>
      </c>
      <c r="T40" s="7">
        <f t="shared" si="16"/>
        <v>0</v>
      </c>
      <c r="U40" s="7">
        <f t="shared" si="17"/>
        <v>0</v>
      </c>
      <c r="V40" s="7"/>
      <c r="W40" s="74"/>
      <c r="Z40" s="74"/>
    </row>
    <row r="41" spans="1:29" ht="29.25" customHeight="1">
      <c r="A41" s="119" t="s">
        <v>71</v>
      </c>
      <c r="B41" s="117">
        <f>HPLG!T18</f>
        <v>77</v>
      </c>
      <c r="C41" s="117">
        <f>HPLG!U18</f>
        <v>3846</v>
      </c>
      <c r="D41" s="117">
        <f>HPLG!V18</f>
        <v>197723.90000000002</v>
      </c>
      <c r="E41" s="117">
        <v>5.3100889999999996</v>
      </c>
      <c r="F41" s="117">
        <f>HPLG!X18</f>
        <v>355</v>
      </c>
      <c r="G41" s="117">
        <f>HPLG!Y18</f>
        <v>17674</v>
      </c>
      <c r="H41" s="117">
        <f>HPLG!Z18</f>
        <v>915586.7</v>
      </c>
      <c r="I41" s="117">
        <v>92.243737400000001</v>
      </c>
      <c r="J41" s="117">
        <f>HPLG!AB18</f>
        <v>330</v>
      </c>
      <c r="K41" s="117">
        <f>HPLG!AC18</f>
        <v>16391</v>
      </c>
      <c r="L41" s="117">
        <f>HPLG!AD18</f>
        <v>852381.5</v>
      </c>
      <c r="M41" s="117">
        <v>76.8361661</v>
      </c>
      <c r="N41" s="117"/>
      <c r="O41" s="117">
        <f t="shared" si="11"/>
        <v>-7.042253521126761</v>
      </c>
      <c r="P41" s="117">
        <f t="shared" si="12"/>
        <v>-7.2592508769944555</v>
      </c>
      <c r="Q41" s="117">
        <f t="shared" si="13"/>
        <v>-6.9032457548804453</v>
      </c>
      <c r="R41" s="117">
        <f t="shared" si="14"/>
        <v>-16.70310823724278</v>
      </c>
      <c r="S41" s="82">
        <f t="shared" si="15"/>
        <v>9.2243737399999993E-6</v>
      </c>
      <c r="T41" s="7">
        <f t="shared" si="16"/>
        <v>9.2243737399999993E-6</v>
      </c>
      <c r="U41" s="7">
        <f t="shared" si="17"/>
        <v>7.6836166100000003E-6</v>
      </c>
      <c r="V41" s="133"/>
      <c r="W41" s="133"/>
      <c r="X41" s="133"/>
      <c r="Y41" s="133"/>
      <c r="Z41" s="133"/>
      <c r="AA41" s="134"/>
      <c r="AB41" s="134"/>
      <c r="AC41" s="133"/>
    </row>
    <row r="42" spans="1:29" ht="18" customHeight="1">
      <c r="A42" s="119" t="s">
        <v>96</v>
      </c>
      <c r="B42" s="117">
        <f>PA!T18</f>
        <v>0</v>
      </c>
      <c r="C42" s="119">
        <f>PA!U18</f>
        <v>0</v>
      </c>
      <c r="D42" s="119">
        <f>PA!V18</f>
        <v>0</v>
      </c>
      <c r="E42" s="196">
        <v>0</v>
      </c>
      <c r="F42" s="117">
        <f>PA!X19</f>
        <v>0</v>
      </c>
      <c r="G42" s="119">
        <f>PA!Y19</f>
        <v>0</v>
      </c>
      <c r="H42" s="119">
        <f>PA!Z19</f>
        <v>0</v>
      </c>
      <c r="I42" s="193">
        <v>0</v>
      </c>
      <c r="J42" s="119"/>
      <c r="K42" s="119"/>
      <c r="L42" s="119"/>
      <c r="M42" s="119">
        <v>0</v>
      </c>
      <c r="N42" s="119"/>
      <c r="O42" s="117" t="e">
        <f t="shared" si="11"/>
        <v>#DIV/0!</v>
      </c>
      <c r="P42" s="117" t="e">
        <f t="shared" si="12"/>
        <v>#DIV/0!</v>
      </c>
      <c r="Q42" s="117" t="e">
        <f t="shared" si="13"/>
        <v>#DIV/0!</v>
      </c>
      <c r="R42" s="117" t="e">
        <f t="shared" si="14"/>
        <v>#DIV/0!</v>
      </c>
      <c r="S42" s="82">
        <f t="shared" si="15"/>
        <v>0</v>
      </c>
      <c r="T42" s="7">
        <f t="shared" si="16"/>
        <v>0</v>
      </c>
      <c r="U42" s="7">
        <f t="shared" si="17"/>
        <v>0</v>
      </c>
      <c r="V42" s="133"/>
      <c r="W42" s="133"/>
      <c r="X42" s="133"/>
      <c r="Y42" s="133"/>
      <c r="Z42" s="133"/>
      <c r="AA42" s="134"/>
      <c r="AB42" s="134"/>
      <c r="AC42" s="133"/>
    </row>
    <row r="43" spans="1:29" ht="18.75">
      <c r="A43" s="119" t="s">
        <v>72</v>
      </c>
      <c r="B43" s="117">
        <f>GHSG!T18</f>
        <v>0</v>
      </c>
      <c r="C43" s="119">
        <f>GHSG!U18</f>
        <v>0</v>
      </c>
      <c r="D43" s="119">
        <f>GHSG!V18</f>
        <v>0</v>
      </c>
      <c r="E43" s="196">
        <v>0</v>
      </c>
      <c r="F43" s="117">
        <f>GHSG!X19</f>
        <v>0</v>
      </c>
      <c r="G43" s="119">
        <f>GHSG!Y19</f>
        <v>0</v>
      </c>
      <c r="H43" s="119">
        <f>GHSG!Z19</f>
        <v>0</v>
      </c>
      <c r="I43" s="193">
        <v>0</v>
      </c>
      <c r="J43" s="119"/>
      <c r="K43" s="119"/>
      <c r="L43" s="119"/>
      <c r="M43" s="119">
        <v>0</v>
      </c>
      <c r="N43" s="119"/>
      <c r="O43" s="117" t="e">
        <f t="shared" si="11"/>
        <v>#DIV/0!</v>
      </c>
      <c r="P43" s="117" t="e">
        <f t="shared" si="12"/>
        <v>#DIV/0!</v>
      </c>
      <c r="Q43" s="117" t="e">
        <f t="shared" si="13"/>
        <v>#DIV/0!</v>
      </c>
      <c r="R43" s="117" t="e">
        <f t="shared" si="14"/>
        <v>#DIV/0!</v>
      </c>
      <c r="S43" s="82">
        <f t="shared" si="15"/>
        <v>0</v>
      </c>
      <c r="T43" s="7">
        <f t="shared" si="16"/>
        <v>0</v>
      </c>
      <c r="U43" s="7">
        <f t="shared" si="17"/>
        <v>0</v>
      </c>
      <c r="V43" s="133"/>
      <c r="W43" s="133"/>
      <c r="X43" s="134"/>
      <c r="Y43" s="134"/>
      <c r="Z43" s="133"/>
      <c r="AA43" s="134"/>
      <c r="AB43" s="134"/>
      <c r="AC43" s="133"/>
    </row>
    <row r="44" spans="1:29" ht="18.75">
      <c r="A44" s="119" t="s">
        <v>195</v>
      </c>
      <c r="B44" s="117">
        <v>0</v>
      </c>
      <c r="C44" s="119">
        <v>0</v>
      </c>
      <c r="D44" s="119">
        <v>0</v>
      </c>
      <c r="E44" s="196">
        <v>0</v>
      </c>
      <c r="F44" s="117"/>
      <c r="G44" s="117"/>
      <c r="H44" s="117"/>
      <c r="I44" s="193">
        <v>0</v>
      </c>
      <c r="J44" s="117">
        <f>FSG!AB15</f>
        <v>0</v>
      </c>
      <c r="K44" s="117">
        <f>FSG!AC15</f>
        <v>0</v>
      </c>
      <c r="L44" s="117">
        <f>FSG!AD15</f>
        <v>0</v>
      </c>
      <c r="M44" s="117">
        <v>0</v>
      </c>
      <c r="N44" s="119"/>
      <c r="O44" s="117" t="e">
        <f t="shared" si="11"/>
        <v>#DIV/0!</v>
      </c>
      <c r="P44" s="117" t="e">
        <f t="shared" si="12"/>
        <v>#DIV/0!</v>
      </c>
      <c r="Q44" s="117" t="e">
        <f t="shared" si="13"/>
        <v>#DIV/0!</v>
      </c>
      <c r="R44" s="117" t="e">
        <f t="shared" si="14"/>
        <v>#DIV/0!</v>
      </c>
      <c r="S44" s="82">
        <f t="shared" si="15"/>
        <v>0</v>
      </c>
      <c r="T44" s="7">
        <f t="shared" si="16"/>
        <v>0</v>
      </c>
      <c r="U44" s="7">
        <f t="shared" si="17"/>
        <v>0</v>
      </c>
      <c r="V44" s="133"/>
      <c r="W44" s="133"/>
      <c r="X44" s="134"/>
      <c r="Y44" s="134"/>
      <c r="Z44" s="133"/>
      <c r="AA44" s="134"/>
      <c r="AB44" s="134"/>
      <c r="AC44" s="133"/>
    </row>
    <row r="45" spans="1:29" ht="29.25" customHeight="1">
      <c r="A45" s="120" t="s">
        <v>22</v>
      </c>
      <c r="B45" s="121">
        <f>SUM(B25:B44)</f>
        <v>973.5</v>
      </c>
      <c r="C45" s="121">
        <f t="shared" ref="C45:M45" si="18">SUM(C25:C44)</f>
        <v>31535</v>
      </c>
      <c r="D45" s="121">
        <f t="shared" si="18"/>
        <v>1911496.6</v>
      </c>
      <c r="E45" s="121">
        <f t="shared" si="18"/>
        <v>159.00337760693023</v>
      </c>
      <c r="F45" s="121">
        <f t="shared" si="18"/>
        <v>1533</v>
      </c>
      <c r="G45" s="121">
        <f t="shared" si="18"/>
        <v>51942</v>
      </c>
      <c r="H45" s="121">
        <f t="shared" si="18"/>
        <v>2868214.16</v>
      </c>
      <c r="I45" s="121">
        <f t="shared" si="18"/>
        <v>370.15803169999998</v>
      </c>
      <c r="J45" s="121">
        <f t="shared" si="18"/>
        <v>1556</v>
      </c>
      <c r="K45" s="121">
        <f t="shared" si="18"/>
        <v>49142</v>
      </c>
      <c r="L45" s="121">
        <f t="shared" si="18"/>
        <v>2639070.7999999998</v>
      </c>
      <c r="M45" s="249">
        <f t="shared" si="18"/>
        <v>389.26321030000008</v>
      </c>
      <c r="N45" s="122"/>
      <c r="O45" s="117">
        <f t="shared" si="11"/>
        <v>1.5003261578604044</v>
      </c>
      <c r="P45" s="117">
        <f t="shared" si="12"/>
        <v>-5.3906280081629507</v>
      </c>
      <c r="Q45" s="117">
        <f t="shared" si="13"/>
        <v>-7.9890603426907401</v>
      </c>
      <c r="R45" s="117">
        <f t="shared" si="14"/>
        <v>5.161357302516719</v>
      </c>
      <c r="S45" s="82">
        <f>E45/10000000</f>
        <v>1.5900337760693024E-5</v>
      </c>
      <c r="T45" s="7"/>
      <c r="U45" s="7"/>
      <c r="V45" s="133"/>
      <c r="W45" s="133"/>
      <c r="X45" s="134"/>
      <c r="Y45" s="134"/>
      <c r="Z45" s="133"/>
      <c r="AA45" s="134"/>
      <c r="AB45" s="134"/>
      <c r="AC45" s="133"/>
    </row>
    <row r="46" spans="1:29" ht="29.25" customHeight="1">
      <c r="A46" s="122" t="s">
        <v>129</v>
      </c>
      <c r="B46" s="122">
        <f>B45/6</f>
        <v>162.25</v>
      </c>
      <c r="C46" s="122">
        <f>C45/6</f>
        <v>5255.833333333333</v>
      </c>
      <c r="D46" s="122">
        <f>D45/6</f>
        <v>318582.76666666666</v>
      </c>
      <c r="E46" s="122">
        <f>E45/6</f>
        <v>26.500562934488372</v>
      </c>
      <c r="F46" s="122">
        <f>F45/11</f>
        <v>139.36363636363637</v>
      </c>
      <c r="G46" s="122">
        <f t="shared" ref="G46:M46" si="19">G45/11</f>
        <v>4722</v>
      </c>
      <c r="H46" s="122">
        <f t="shared" si="19"/>
        <v>260746.74181818182</v>
      </c>
      <c r="I46" s="122">
        <f t="shared" si="19"/>
        <v>33.65073015454545</v>
      </c>
      <c r="J46" s="122">
        <f t="shared" si="19"/>
        <v>141.45454545454547</v>
      </c>
      <c r="K46" s="122">
        <f t="shared" si="19"/>
        <v>4467.454545454545</v>
      </c>
      <c r="L46" s="122">
        <f t="shared" si="19"/>
        <v>239915.52727272725</v>
      </c>
      <c r="M46" s="122">
        <f t="shared" si="19"/>
        <v>35.387564572727278</v>
      </c>
      <c r="N46" s="122"/>
      <c r="O46" s="117">
        <f t="shared" si="11"/>
        <v>1.5003261578604064</v>
      </c>
      <c r="P46" s="117">
        <f t="shared" si="12"/>
        <v>-5.3906280081629596</v>
      </c>
      <c r="Q46" s="117">
        <f t="shared" si="13"/>
        <v>-7.9890603426907374</v>
      </c>
      <c r="R46" s="117">
        <f t="shared" si="14"/>
        <v>5.1613573025167243</v>
      </c>
      <c r="S46" s="7"/>
      <c r="T46" s="7"/>
      <c r="U46" s="7"/>
      <c r="V46" s="133"/>
      <c r="W46" s="133"/>
      <c r="X46" s="134"/>
      <c r="Y46" s="134"/>
      <c r="Z46" s="133"/>
      <c r="AA46" s="134"/>
      <c r="AB46" s="134"/>
      <c r="AC46" s="133"/>
    </row>
    <row r="47" spans="1:29" ht="18.75">
      <c r="A47" s="130"/>
      <c r="B47" s="135"/>
      <c r="C47" s="136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0"/>
      <c r="P47" s="130"/>
      <c r="Q47" s="130"/>
      <c r="R47" s="130"/>
      <c r="S47" s="7"/>
      <c r="T47" s="133"/>
      <c r="U47" s="133"/>
      <c r="V47" s="133"/>
      <c r="W47" s="133"/>
      <c r="X47" s="134"/>
      <c r="Y47" s="134"/>
      <c r="Z47" s="133"/>
      <c r="AA47" s="134"/>
      <c r="AB47" s="134"/>
      <c r="AC47" s="133"/>
    </row>
    <row r="48" spans="1:29" ht="18.75">
      <c r="A48" s="276" t="s">
        <v>232</v>
      </c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7"/>
      <c r="T48" s="133"/>
      <c r="U48" s="133"/>
      <c r="V48" s="133"/>
      <c r="W48" s="133"/>
      <c r="X48" s="134"/>
      <c r="Y48" s="134"/>
      <c r="Z48" s="133"/>
      <c r="AA48" s="134"/>
      <c r="AB48" s="134"/>
      <c r="AC48" s="133"/>
    </row>
    <row r="49" spans="1:29" ht="18.75">
      <c r="A49" s="270" t="s">
        <v>169</v>
      </c>
      <c r="B49" s="270" t="s">
        <v>167</v>
      </c>
      <c r="C49" s="270"/>
      <c r="D49" s="270"/>
      <c r="E49" s="270"/>
      <c r="F49" s="270" t="s">
        <v>180</v>
      </c>
      <c r="G49" s="270"/>
      <c r="H49" s="270"/>
      <c r="I49" s="270"/>
      <c r="J49" s="267" t="s">
        <v>210</v>
      </c>
      <c r="K49" s="268"/>
      <c r="L49" s="268"/>
      <c r="M49" s="269"/>
      <c r="N49" s="132"/>
      <c r="O49" s="264" t="s">
        <v>99</v>
      </c>
      <c r="P49" s="265"/>
      <c r="Q49" s="265"/>
      <c r="R49" s="266"/>
      <c r="S49" s="7"/>
      <c r="T49" s="137"/>
      <c r="U49" s="137"/>
      <c r="V49" s="137"/>
      <c r="W49" s="137"/>
      <c r="X49" s="138"/>
      <c r="Y49" s="138"/>
      <c r="Z49" s="137"/>
      <c r="AA49" s="139"/>
      <c r="AB49" s="134"/>
      <c r="AC49" s="133"/>
    </row>
    <row r="50" spans="1:29" ht="18.75">
      <c r="A50" s="270"/>
      <c r="B50" s="140" t="s">
        <v>93</v>
      </c>
      <c r="C50" s="140" t="s">
        <v>7</v>
      </c>
      <c r="D50" s="140" t="s">
        <v>8</v>
      </c>
      <c r="E50" s="115" t="s">
        <v>212</v>
      </c>
      <c r="F50" s="140" t="s">
        <v>93</v>
      </c>
      <c r="G50" s="140" t="s">
        <v>7</v>
      </c>
      <c r="H50" s="140" t="s">
        <v>8</v>
      </c>
      <c r="I50" s="115" t="s">
        <v>212</v>
      </c>
      <c r="J50" s="140" t="s">
        <v>93</v>
      </c>
      <c r="K50" s="140" t="s">
        <v>7</v>
      </c>
      <c r="L50" s="140" t="s">
        <v>8</v>
      </c>
      <c r="M50" s="115" t="s">
        <v>212</v>
      </c>
      <c r="N50" s="140"/>
      <c r="O50" s="115" t="str">
        <f>F50</f>
        <v>Rakes</v>
      </c>
      <c r="P50" s="115" t="s">
        <v>7</v>
      </c>
      <c r="Q50" s="115" t="s">
        <v>8</v>
      </c>
      <c r="R50" s="116" t="s">
        <v>9</v>
      </c>
      <c r="S50" s="7"/>
      <c r="T50" s="133"/>
      <c r="U50" s="133"/>
      <c r="V50" s="133"/>
      <c r="W50" s="133"/>
      <c r="X50" s="134"/>
      <c r="Y50" s="134"/>
      <c r="Z50" s="133"/>
      <c r="AA50" s="134"/>
      <c r="AB50" s="134"/>
      <c r="AC50" s="133"/>
    </row>
    <row r="51" spans="1:29" ht="22.5" customHeight="1">
      <c r="A51" s="123" t="s">
        <v>0</v>
      </c>
      <c r="B51" s="118">
        <f>'COMM SUMM'!B18</f>
        <v>253.5</v>
      </c>
      <c r="C51" s="118">
        <f>'COMM SUMM'!C18</f>
        <v>10602</v>
      </c>
      <c r="D51" s="118">
        <f>'COMM SUMM'!D18</f>
        <v>671425</v>
      </c>
      <c r="E51" s="118">
        <v>128.12494359999999</v>
      </c>
      <c r="F51" s="118">
        <f>'COMM SUMM'!F18</f>
        <v>345</v>
      </c>
      <c r="G51" s="118">
        <f>'COMM SUMM'!G18</f>
        <v>14208</v>
      </c>
      <c r="H51" s="118">
        <f>'COMM SUMM'!H18</f>
        <v>900544</v>
      </c>
      <c r="I51" s="118">
        <v>169.3367198</v>
      </c>
      <c r="J51" s="118">
        <f>'COMM SUMM'!J18</f>
        <v>237</v>
      </c>
      <c r="K51" s="118">
        <f>'COMM SUMM'!K18</f>
        <v>9304</v>
      </c>
      <c r="L51" s="118">
        <f>'COMM SUMM'!L18</f>
        <v>592082.4</v>
      </c>
      <c r="M51" s="118">
        <v>166.31872820000001</v>
      </c>
      <c r="N51" s="118">
        <f>'COMM SUMM'!N18</f>
        <v>-31.304347826086961</v>
      </c>
      <c r="O51" s="117">
        <f t="shared" ref="O51:R52" si="20">(J51-F51)/F51*100</f>
        <v>-31.304347826086961</v>
      </c>
      <c r="P51" s="117">
        <f t="shared" si="20"/>
        <v>-34.515765765765764</v>
      </c>
      <c r="Q51" s="117">
        <f t="shared" si="20"/>
        <v>-34.252807192097215</v>
      </c>
      <c r="R51" s="117">
        <f t="shared" si="20"/>
        <v>-1.7822428611847883</v>
      </c>
      <c r="S51" s="7">
        <f>I51/10000000</f>
        <v>1.6933671980000001E-5</v>
      </c>
      <c r="T51" s="133">
        <f>I51/10000000</f>
        <v>1.6933671980000001E-5</v>
      </c>
      <c r="U51" s="133">
        <f>I51/10000000</f>
        <v>1.6933671980000001E-5</v>
      </c>
      <c r="V51" s="133">
        <f>M51/10000000</f>
        <v>1.6631872820000002E-5</v>
      </c>
      <c r="W51" s="133"/>
      <c r="X51" s="134"/>
      <c r="Y51" s="134"/>
      <c r="Z51" s="133"/>
      <c r="AA51" s="134"/>
      <c r="AB51" s="134"/>
      <c r="AC51" s="133"/>
    </row>
    <row r="52" spans="1:29" ht="22.5" customHeight="1">
      <c r="A52" s="123" t="s">
        <v>23</v>
      </c>
      <c r="B52" s="117">
        <f>'COMM SUMM'!B37</f>
        <v>25</v>
      </c>
      <c r="C52" s="117">
        <f>'COMM SUMM'!C37</f>
        <v>1250</v>
      </c>
      <c r="D52" s="117">
        <f>'COMM SUMM'!D37</f>
        <v>64436.9</v>
      </c>
      <c r="E52" s="117">
        <v>5.3100889999999996</v>
      </c>
      <c r="F52" s="117">
        <f>'COMM SUMM'!F37</f>
        <v>355</v>
      </c>
      <c r="G52" s="117">
        <f>'COMM SUMM'!G37</f>
        <v>17674</v>
      </c>
      <c r="H52" s="117">
        <f>'COMM SUMM'!H37</f>
        <v>915586.7</v>
      </c>
      <c r="I52" s="117">
        <v>92.243737400000001</v>
      </c>
      <c r="J52" s="117">
        <f>'COMM SUMM'!J37</f>
        <v>330</v>
      </c>
      <c r="K52" s="117">
        <f>'COMM SUMM'!K37</f>
        <v>16391</v>
      </c>
      <c r="L52" s="117">
        <f>'COMM SUMM'!L37</f>
        <v>852381.5</v>
      </c>
      <c r="M52" s="117">
        <v>76.8361661</v>
      </c>
      <c r="N52" s="117">
        <f>'COMM SUMM'!N37</f>
        <v>-7.042253521126761</v>
      </c>
      <c r="O52" s="117">
        <f t="shared" si="20"/>
        <v>-7.042253521126761</v>
      </c>
      <c r="P52" s="117">
        <f t="shared" si="20"/>
        <v>-7.2592508769944555</v>
      </c>
      <c r="Q52" s="117">
        <f t="shared" si="20"/>
        <v>-6.9032457548804453</v>
      </c>
      <c r="R52" s="117">
        <f t="shared" si="20"/>
        <v>-16.70310823724278</v>
      </c>
      <c r="S52" s="7">
        <f t="shared" ref="S52:S71" si="21">I52/10000000</f>
        <v>9.2243737399999993E-6</v>
      </c>
      <c r="T52" s="133">
        <f t="shared" ref="T52:T71" si="22">I52/10000000</f>
        <v>9.2243737399999993E-6</v>
      </c>
      <c r="U52" s="133">
        <f>I52/10000000</f>
        <v>9.2243737399999993E-6</v>
      </c>
      <c r="V52" s="133">
        <f>M52/10000000</f>
        <v>7.6836166100000003E-6</v>
      </c>
      <c r="W52" s="133"/>
      <c r="X52" s="134"/>
      <c r="Y52" s="134"/>
      <c r="Z52" s="133"/>
      <c r="AA52" s="134"/>
      <c r="AB52" s="134"/>
      <c r="AC52" s="133"/>
    </row>
    <row r="53" spans="1:29" ht="22.5" customHeight="1">
      <c r="A53" s="123" t="s">
        <v>124</v>
      </c>
      <c r="B53" s="118">
        <f>'COMM SUMM'!B56</f>
        <v>0.5</v>
      </c>
      <c r="C53" s="118">
        <f>'COMM SUMM'!C56</f>
        <v>21</v>
      </c>
      <c r="D53" s="118">
        <f>'COMM SUMM'!D56</f>
        <v>1329</v>
      </c>
      <c r="E53" s="118">
        <v>0.1991029</v>
      </c>
      <c r="F53" s="118">
        <f>'COMM SUMM'!F56</f>
        <v>0</v>
      </c>
      <c r="G53" s="118">
        <f>'COMM SUMM'!G56</f>
        <v>0</v>
      </c>
      <c r="H53" s="118">
        <f>'COMM SUMM'!H56</f>
        <v>0</v>
      </c>
      <c r="I53" s="193">
        <v>0</v>
      </c>
      <c r="J53" s="118">
        <f>'COMM SUMM'!J56</f>
        <v>0</v>
      </c>
      <c r="K53" s="118">
        <f>'COMM SUMM'!K56</f>
        <v>0</v>
      </c>
      <c r="L53" s="118">
        <f>'COMM SUMM'!L56</f>
        <v>0</v>
      </c>
      <c r="M53" s="193">
        <v>0</v>
      </c>
      <c r="N53" s="117"/>
      <c r="O53" s="117" t="s">
        <v>125</v>
      </c>
      <c r="P53" s="117" t="s">
        <v>125</v>
      </c>
      <c r="Q53" s="117" t="s">
        <v>125</v>
      </c>
      <c r="R53" s="117" t="s">
        <v>125</v>
      </c>
      <c r="S53" s="7">
        <f t="shared" si="21"/>
        <v>0</v>
      </c>
      <c r="T53" s="133">
        <f t="shared" si="22"/>
        <v>0</v>
      </c>
      <c r="U53" s="133">
        <f>I53/10000000</f>
        <v>0</v>
      </c>
      <c r="V53" s="133">
        <f t="shared" ref="V53:V71" si="23">M53/10000000</f>
        <v>0</v>
      </c>
      <c r="W53" s="133"/>
      <c r="X53" s="134"/>
      <c r="Y53" s="134"/>
      <c r="Z53" s="133"/>
      <c r="AA53" s="134"/>
      <c r="AB53" s="134"/>
      <c r="AC53" s="133"/>
    </row>
    <row r="54" spans="1:29" ht="22.5" customHeight="1">
      <c r="A54" s="123" t="s">
        <v>188</v>
      </c>
      <c r="B54" s="117">
        <f>'COMM SUMM'!B75</f>
        <v>118</v>
      </c>
      <c r="C54" s="117">
        <f>'COMM SUMM'!C75</f>
        <v>2954</v>
      </c>
      <c r="D54" s="117">
        <f>'COMM SUMM'!D75</f>
        <v>173145.4</v>
      </c>
      <c r="E54" s="117">
        <v>19.409614699999999</v>
      </c>
      <c r="F54" s="117">
        <f>'COMM SUMM'!F75</f>
        <v>603</v>
      </c>
      <c r="G54" s="117">
        <f>'COMM SUMM'!G75</f>
        <v>15416</v>
      </c>
      <c r="H54" s="117">
        <f>'COMM SUMM'!H75</f>
        <v>785216.76</v>
      </c>
      <c r="I54" s="117">
        <v>98.474686399999996</v>
      </c>
      <c r="J54" s="117">
        <f>'COMM SUMM'!J75</f>
        <v>745</v>
      </c>
      <c r="K54" s="117">
        <f>'COMM SUMM'!K75</f>
        <v>18883</v>
      </c>
      <c r="L54" s="117">
        <f>'COMM SUMM'!L75</f>
        <v>925551.1</v>
      </c>
      <c r="M54" s="117">
        <v>135.43685110000001</v>
      </c>
      <c r="N54" s="117">
        <f>'COMM SUMM'!N75</f>
        <v>23.548922056384743</v>
      </c>
      <c r="O54" s="117">
        <f>(J54-F54)/F54*100</f>
        <v>23.548922056384743</v>
      </c>
      <c r="P54" s="117">
        <f>(K54-G54)/G54*100</f>
        <v>22.489621172807471</v>
      </c>
      <c r="Q54" s="117">
        <f>(L54-H54)/H54*100</f>
        <v>17.872051024483987</v>
      </c>
      <c r="R54" s="117">
        <f>(M54-I54)/I54*100</f>
        <v>37.534686376010654</v>
      </c>
      <c r="S54" s="7">
        <f t="shared" si="21"/>
        <v>9.8474686399999999E-6</v>
      </c>
      <c r="T54" s="133">
        <f t="shared" si="22"/>
        <v>9.8474686399999999E-6</v>
      </c>
      <c r="U54" s="133">
        <f>I54/10000000</f>
        <v>9.8474686399999999E-6</v>
      </c>
      <c r="V54" s="133">
        <f t="shared" si="23"/>
        <v>1.3543685110000001E-5</v>
      </c>
      <c r="W54" s="133"/>
      <c r="X54" s="134"/>
      <c r="Y54" s="134"/>
      <c r="Z54" s="133"/>
      <c r="AA54" s="134"/>
      <c r="AB54" s="134"/>
      <c r="AC54" s="133"/>
    </row>
    <row r="55" spans="1:29" ht="18.75">
      <c r="A55" s="123" t="s">
        <v>126</v>
      </c>
      <c r="B55" s="118">
        <f>'COMM SUMM'!B94</f>
        <v>0</v>
      </c>
      <c r="C55" s="117">
        <f>'COMM SUMM'!C94</f>
        <v>0</v>
      </c>
      <c r="D55" s="117">
        <f>'COMM SUMM'!D94</f>
        <v>0</v>
      </c>
      <c r="E55" s="193">
        <v>0</v>
      </c>
      <c r="F55" s="118">
        <f>'COMM SUMM'!F95</f>
        <v>0</v>
      </c>
      <c r="G55" s="117">
        <f>'COMM SUMM'!G95</f>
        <v>0</v>
      </c>
      <c r="H55" s="117">
        <f>'COMM SUMM'!H95</f>
        <v>0</v>
      </c>
      <c r="I55" s="193">
        <v>0</v>
      </c>
      <c r="J55" s="117">
        <f>'COMM SUMM'!J95</f>
        <v>0</v>
      </c>
      <c r="K55" s="117">
        <f>'COMM SUMM'!K95</f>
        <v>0</v>
      </c>
      <c r="L55" s="117">
        <f>'COMM SUMM'!L95</f>
        <v>0</v>
      </c>
      <c r="M55" s="193">
        <v>0</v>
      </c>
      <c r="N55" s="117"/>
      <c r="O55" s="117" t="s">
        <v>125</v>
      </c>
      <c r="P55" s="117" t="s">
        <v>125</v>
      </c>
      <c r="Q55" s="117" t="s">
        <v>125</v>
      </c>
      <c r="R55" s="117" t="s">
        <v>125</v>
      </c>
      <c r="S55" s="7">
        <f t="shared" si="21"/>
        <v>0</v>
      </c>
      <c r="T55" s="133">
        <f t="shared" si="22"/>
        <v>0</v>
      </c>
      <c r="U55" s="133"/>
      <c r="V55" s="133">
        <f t="shared" si="23"/>
        <v>0</v>
      </c>
    </row>
    <row r="56" spans="1:29" ht="17.25" customHeight="1">
      <c r="A56" s="141" t="s">
        <v>110</v>
      </c>
      <c r="B56" s="118">
        <f>'COMM SUMM'!B113</f>
        <v>0</v>
      </c>
      <c r="C56" s="117">
        <f>'COMM SUMM'!C113</f>
        <v>0</v>
      </c>
      <c r="D56" s="117">
        <f>'COMM SUMM'!D113</f>
        <v>0</v>
      </c>
      <c r="E56" s="193">
        <v>0</v>
      </c>
      <c r="F56" s="118">
        <f>'COMM SUMM'!F114</f>
        <v>0</v>
      </c>
      <c r="G56" s="117">
        <f>'COMM SUMM'!G114</f>
        <v>0</v>
      </c>
      <c r="H56" s="117">
        <f>'COMM SUMM'!H114</f>
        <v>0</v>
      </c>
      <c r="I56" s="193">
        <v>0</v>
      </c>
      <c r="J56" s="117">
        <f>'COMM SUMM'!J114</f>
        <v>0</v>
      </c>
      <c r="K56" s="117">
        <f>'COMM SUMM'!K114</f>
        <v>0</v>
      </c>
      <c r="L56" s="117">
        <f>'COMM SUMM'!L114</f>
        <v>0</v>
      </c>
      <c r="M56" s="193">
        <v>0</v>
      </c>
      <c r="N56" s="117"/>
      <c r="O56" s="117" t="s">
        <v>125</v>
      </c>
      <c r="P56" s="117" t="s">
        <v>125</v>
      </c>
      <c r="Q56" s="117" t="s">
        <v>125</v>
      </c>
      <c r="R56" s="117" t="s">
        <v>125</v>
      </c>
      <c r="S56" s="7">
        <f t="shared" si="21"/>
        <v>0</v>
      </c>
      <c r="T56" s="133">
        <f t="shared" si="22"/>
        <v>0</v>
      </c>
      <c r="U56" s="133"/>
      <c r="V56" s="133">
        <f t="shared" si="23"/>
        <v>0</v>
      </c>
      <c r="W56" s="7"/>
      <c r="Z56">
        <f t="shared" ref="Z56:AC57" si="24">B51/9</f>
        <v>28.166666666666668</v>
      </c>
      <c r="AA56">
        <f t="shared" si="24"/>
        <v>1178</v>
      </c>
      <c r="AB56">
        <f t="shared" si="24"/>
        <v>74602.777777777781</v>
      </c>
      <c r="AC56">
        <f t="shared" si="24"/>
        <v>14.236104844444444</v>
      </c>
    </row>
    <row r="57" spans="1:29" ht="38.25" customHeight="1">
      <c r="A57" s="141" t="s">
        <v>100</v>
      </c>
      <c r="B57" s="118">
        <f>'COMM SUMM'!B132</f>
        <v>0</v>
      </c>
      <c r="C57" s="117">
        <f>'COMM SUMM'!C132</f>
        <v>0</v>
      </c>
      <c r="D57" s="117">
        <f>'COMM SUMM'!D132</f>
        <v>0</v>
      </c>
      <c r="E57" s="193">
        <v>0</v>
      </c>
      <c r="F57" s="118">
        <f>'COMM SUMM'!F133</f>
        <v>0</v>
      </c>
      <c r="G57" s="117">
        <f>'COMM SUMM'!G133</f>
        <v>0</v>
      </c>
      <c r="H57" s="117">
        <f>'COMM SUMM'!H133</f>
        <v>0</v>
      </c>
      <c r="I57" s="193">
        <v>0</v>
      </c>
      <c r="J57" s="117">
        <f>'COMM SUMM'!J133</f>
        <v>0</v>
      </c>
      <c r="K57" s="117">
        <f>'COMM SUMM'!K133</f>
        <v>0</v>
      </c>
      <c r="L57" s="117">
        <f>'COMM SUMM'!L133</f>
        <v>0</v>
      </c>
      <c r="M57" s="193">
        <v>0</v>
      </c>
      <c r="N57" s="117"/>
      <c r="O57" s="117" t="s">
        <v>125</v>
      </c>
      <c r="P57" s="117" t="s">
        <v>125</v>
      </c>
      <c r="Q57" s="117" t="s">
        <v>125</v>
      </c>
      <c r="R57" s="117" t="s">
        <v>125</v>
      </c>
      <c r="S57" s="7">
        <f t="shared" si="21"/>
        <v>0</v>
      </c>
      <c r="T57" s="133">
        <f t="shared" si="22"/>
        <v>0</v>
      </c>
      <c r="U57" s="133"/>
      <c r="V57" s="133">
        <f t="shared" si="23"/>
        <v>0</v>
      </c>
      <c r="W57" s="7"/>
      <c r="Z57">
        <f t="shared" si="24"/>
        <v>2.7777777777777777</v>
      </c>
      <c r="AA57">
        <f t="shared" si="24"/>
        <v>138.88888888888889</v>
      </c>
      <c r="AB57">
        <f t="shared" si="24"/>
        <v>7159.655555555556</v>
      </c>
      <c r="AC57">
        <f t="shared" si="24"/>
        <v>0.59000988888888883</v>
      </c>
    </row>
    <row r="58" spans="1:29" ht="18.75">
      <c r="A58" s="123" t="s">
        <v>64</v>
      </c>
      <c r="B58" s="118">
        <f>'COMM SUMM'!B151</f>
        <v>0</v>
      </c>
      <c r="C58" s="117">
        <f>'COMM SUMM'!C151</f>
        <v>0</v>
      </c>
      <c r="D58" s="117">
        <f>'COMM SUMM'!D151</f>
        <v>0</v>
      </c>
      <c r="E58" s="193">
        <v>0</v>
      </c>
      <c r="F58" s="118">
        <f>'COMM SUMM'!F152</f>
        <v>0</v>
      </c>
      <c r="G58" s="117">
        <f>'COMM SUMM'!G152</f>
        <v>0</v>
      </c>
      <c r="H58" s="117">
        <f>'COMM SUMM'!H152</f>
        <v>0</v>
      </c>
      <c r="I58" s="193">
        <v>0</v>
      </c>
      <c r="J58" s="117">
        <f>'COMM SUMM'!J152</f>
        <v>0</v>
      </c>
      <c r="K58" s="117">
        <f>'COMM SUMM'!K152</f>
        <v>0</v>
      </c>
      <c r="L58" s="117">
        <f>'COMM SUMM'!L152</f>
        <v>0</v>
      </c>
      <c r="M58" s="193">
        <v>0</v>
      </c>
      <c r="N58" s="117"/>
      <c r="O58" s="117" t="s">
        <v>125</v>
      </c>
      <c r="P58" s="117" t="s">
        <v>125</v>
      </c>
      <c r="Q58" s="117" t="s">
        <v>125</v>
      </c>
      <c r="R58" s="117" t="s">
        <v>125</v>
      </c>
      <c r="S58" s="7">
        <f t="shared" si="21"/>
        <v>0</v>
      </c>
      <c r="T58" s="133">
        <f t="shared" si="22"/>
        <v>0</v>
      </c>
      <c r="U58" s="133"/>
      <c r="V58" s="133">
        <f t="shared" si="23"/>
        <v>0</v>
      </c>
    </row>
    <row r="59" spans="1:29" ht="18.75">
      <c r="A59" s="123" t="s">
        <v>123</v>
      </c>
      <c r="B59" s="118">
        <f>'COMM SUMM'!B170</f>
        <v>0</v>
      </c>
      <c r="C59" s="117">
        <f>'COMM SUMM'!C170</f>
        <v>0</v>
      </c>
      <c r="D59" s="117">
        <f>'COMM SUMM'!D170</f>
        <v>0</v>
      </c>
      <c r="E59" s="193">
        <v>0</v>
      </c>
      <c r="F59" s="118">
        <f>'COMM SUMM'!F171</f>
        <v>1</v>
      </c>
      <c r="G59" s="118">
        <f>'COMM SUMM'!G171</f>
        <v>42</v>
      </c>
      <c r="H59" s="118">
        <f>'COMM SUMM'!H171</f>
        <v>2661</v>
      </c>
      <c r="I59" s="118">
        <v>4.1814400000000002E-2</v>
      </c>
      <c r="J59" s="117">
        <f>'COMM SUMM'!J171</f>
        <v>0</v>
      </c>
      <c r="K59" s="117">
        <f>'COMM SUMM'!K171</f>
        <v>0</v>
      </c>
      <c r="L59" s="117">
        <f>'COMM SUMM'!L171</f>
        <v>0</v>
      </c>
      <c r="M59" s="193">
        <v>0</v>
      </c>
      <c r="N59" s="117"/>
      <c r="O59" s="117">
        <f>(J59-F59)/F59*100</f>
        <v>-100</v>
      </c>
      <c r="P59" s="117">
        <f>(K59-G59)/G59*100</f>
        <v>-100</v>
      </c>
      <c r="Q59" s="117">
        <f>(L59-H59)/H59*100</f>
        <v>-100</v>
      </c>
      <c r="R59" s="117">
        <f>(M59-I59)/I59*100</f>
        <v>-100</v>
      </c>
      <c r="S59" s="7">
        <f t="shared" si="21"/>
        <v>4.18144E-9</v>
      </c>
      <c r="T59" s="133">
        <f t="shared" si="22"/>
        <v>4.18144E-9</v>
      </c>
      <c r="U59" s="133"/>
      <c r="V59" s="133">
        <f t="shared" si="23"/>
        <v>0</v>
      </c>
    </row>
    <row r="60" spans="1:29" ht="18.75">
      <c r="A60" s="123" t="s">
        <v>121</v>
      </c>
      <c r="B60" s="118">
        <f>'COMM SUMM'!B189</f>
        <v>0</v>
      </c>
      <c r="C60" s="117">
        <f>'COMM SUMM'!C189</f>
        <v>0</v>
      </c>
      <c r="D60" s="117">
        <f>'COMM SUMM'!D189</f>
        <v>0</v>
      </c>
      <c r="E60" s="193">
        <v>0</v>
      </c>
      <c r="F60" s="118">
        <f>'COMM SUMM'!F190</f>
        <v>0</v>
      </c>
      <c r="G60" s="117">
        <f>'COMM SUMM'!G190</f>
        <v>0</v>
      </c>
      <c r="H60" s="117">
        <f>'COMM SUMM'!H190</f>
        <v>0</v>
      </c>
      <c r="I60" s="193">
        <v>0</v>
      </c>
      <c r="J60" s="117">
        <f>'COMM SUMM'!J190</f>
        <v>0</v>
      </c>
      <c r="K60" s="117">
        <f>'COMM SUMM'!K190</f>
        <v>0</v>
      </c>
      <c r="L60" s="117">
        <f>'COMM SUMM'!L190</f>
        <v>0</v>
      </c>
      <c r="M60" s="193">
        <v>0</v>
      </c>
      <c r="N60" s="117"/>
      <c r="O60" s="117" t="s">
        <v>125</v>
      </c>
      <c r="P60" s="117" t="s">
        <v>125</v>
      </c>
      <c r="Q60" s="117" t="s">
        <v>125</v>
      </c>
      <c r="R60" s="117" t="s">
        <v>125</v>
      </c>
      <c r="S60" s="7">
        <f t="shared" si="21"/>
        <v>0</v>
      </c>
      <c r="T60" s="133">
        <f t="shared" si="22"/>
        <v>0</v>
      </c>
      <c r="U60" s="133"/>
      <c r="V60" s="133">
        <f t="shared" si="23"/>
        <v>0</v>
      </c>
    </row>
    <row r="61" spans="1:29" ht="18.75">
      <c r="A61" s="123" t="s">
        <v>105</v>
      </c>
      <c r="B61" s="118">
        <f>'COMM SUMM'!B208</f>
        <v>0</v>
      </c>
      <c r="C61" s="117">
        <f>'COMM SUMM'!C208</f>
        <v>0</v>
      </c>
      <c r="D61" s="117">
        <f>'COMM SUMM'!D208</f>
        <v>0</v>
      </c>
      <c r="E61" s="193">
        <v>0</v>
      </c>
      <c r="F61" s="118">
        <f>'COMM SUMM'!F208</f>
        <v>0</v>
      </c>
      <c r="G61" s="117">
        <f>'COMM SUMM'!G208</f>
        <v>0</v>
      </c>
      <c r="H61" s="117">
        <f>'COMM SUMM'!H208</f>
        <v>0</v>
      </c>
      <c r="I61" s="193">
        <v>0</v>
      </c>
      <c r="J61" s="117">
        <f>'COMM SUMM'!J208</f>
        <v>0</v>
      </c>
      <c r="K61" s="117">
        <f>'COMM SUMM'!K208</f>
        <v>0</v>
      </c>
      <c r="L61" s="117">
        <f>'COMM SUMM'!L208</f>
        <v>0</v>
      </c>
      <c r="M61" s="193">
        <v>0</v>
      </c>
      <c r="N61" s="117"/>
      <c r="O61" s="117" t="s">
        <v>125</v>
      </c>
      <c r="P61" s="117" t="s">
        <v>125</v>
      </c>
      <c r="Q61" s="117" t="s">
        <v>125</v>
      </c>
      <c r="R61" s="117" t="s">
        <v>125</v>
      </c>
      <c r="S61" s="7">
        <f t="shared" si="21"/>
        <v>0</v>
      </c>
      <c r="T61" s="133">
        <f t="shared" si="22"/>
        <v>0</v>
      </c>
      <c r="U61" s="133"/>
      <c r="V61" s="133">
        <f t="shared" si="23"/>
        <v>0</v>
      </c>
    </row>
    <row r="62" spans="1:29" ht="18.75">
      <c r="A62" s="123" t="s">
        <v>83</v>
      </c>
      <c r="B62" s="118">
        <f>'COMM SUMM'!B227</f>
        <v>0</v>
      </c>
      <c r="C62" s="117">
        <f>'COMM SUMM'!C227</f>
        <v>0</v>
      </c>
      <c r="D62" s="117">
        <f>'COMM SUMM'!D227</f>
        <v>0</v>
      </c>
      <c r="E62" s="193">
        <v>0</v>
      </c>
      <c r="F62" s="118">
        <f>'COMM SUMM'!F228</f>
        <v>0</v>
      </c>
      <c r="G62" s="117">
        <f>'COMM SUMM'!G228</f>
        <v>0</v>
      </c>
      <c r="H62" s="117">
        <f>'COMM SUMM'!H228</f>
        <v>0</v>
      </c>
      <c r="I62" s="193">
        <v>0</v>
      </c>
      <c r="J62" s="117">
        <f>'COMM SUMM'!J228</f>
        <v>0</v>
      </c>
      <c r="K62" s="117">
        <f>'COMM SUMM'!K228</f>
        <v>0</v>
      </c>
      <c r="L62" s="117">
        <f>'COMM SUMM'!L228</f>
        <v>0</v>
      </c>
      <c r="M62" s="193">
        <v>0</v>
      </c>
      <c r="N62" s="117"/>
      <c r="O62" s="117" t="s">
        <v>125</v>
      </c>
      <c r="P62" s="117" t="s">
        <v>125</v>
      </c>
      <c r="Q62" s="117" t="s">
        <v>125</v>
      </c>
      <c r="R62" s="117" t="s">
        <v>125</v>
      </c>
      <c r="S62" s="7">
        <f t="shared" si="21"/>
        <v>0</v>
      </c>
      <c r="T62" s="133">
        <f t="shared" si="22"/>
        <v>0</v>
      </c>
      <c r="U62" s="133"/>
      <c r="V62" s="133">
        <f t="shared" si="23"/>
        <v>0</v>
      </c>
    </row>
    <row r="63" spans="1:29" ht="22.5" customHeight="1">
      <c r="A63" s="123" t="s">
        <v>122</v>
      </c>
      <c r="B63" s="118">
        <f>'COMM SUMM'!B246</f>
        <v>0.5</v>
      </c>
      <c r="C63" s="118">
        <f>'COMM SUMM'!C246</f>
        <v>21</v>
      </c>
      <c r="D63" s="118">
        <f>'COMM SUMM'!D246</f>
        <v>1377</v>
      </c>
      <c r="E63" s="118">
        <v>3.8016399999999999E-2</v>
      </c>
      <c r="F63" s="118">
        <f>'COMM SUMM'!F246</f>
        <v>2</v>
      </c>
      <c r="G63" s="118">
        <f>'COMM SUMM'!G246</f>
        <v>42</v>
      </c>
      <c r="H63" s="118">
        <f>'COMM SUMM'!H246</f>
        <v>2748</v>
      </c>
      <c r="I63" s="118">
        <v>0.1131489</v>
      </c>
      <c r="J63" s="118">
        <f>'COMM SUMM'!J246</f>
        <v>0</v>
      </c>
      <c r="K63" s="118">
        <f>'COMM SUMM'!K246</f>
        <v>0</v>
      </c>
      <c r="L63" s="118">
        <f>'COMM SUMM'!L246</f>
        <v>0</v>
      </c>
      <c r="M63" s="193">
        <v>0</v>
      </c>
      <c r="N63" s="117"/>
      <c r="O63" s="117">
        <f t="shared" ref="O63:R64" si="25">(J63-F63)/F63*100</f>
        <v>-100</v>
      </c>
      <c r="P63" s="117">
        <f t="shared" si="25"/>
        <v>-100</v>
      </c>
      <c r="Q63" s="117">
        <f t="shared" si="25"/>
        <v>-100</v>
      </c>
      <c r="R63" s="117">
        <f t="shared" si="25"/>
        <v>-100</v>
      </c>
      <c r="S63" s="7">
        <f t="shared" si="21"/>
        <v>1.131489E-8</v>
      </c>
      <c r="T63" s="133">
        <f t="shared" si="22"/>
        <v>1.131489E-8</v>
      </c>
      <c r="U63" s="133"/>
      <c r="V63" s="133">
        <f t="shared" si="23"/>
        <v>0</v>
      </c>
    </row>
    <row r="64" spans="1:29" ht="22.5" customHeight="1">
      <c r="A64" s="123" t="s">
        <v>154</v>
      </c>
      <c r="B64" s="117">
        <f>'COMM SUMM'!B265</f>
        <v>174</v>
      </c>
      <c r="C64" s="117">
        <f>'COMM SUMM'!C265</f>
        <v>2909</v>
      </c>
      <c r="D64" s="117">
        <f>'COMM SUMM'!D265</f>
        <v>180789</v>
      </c>
      <c r="E64" s="117">
        <v>5.9216110000000004</v>
      </c>
      <c r="F64" s="117">
        <f>'COMM SUMM'!F265</f>
        <v>216</v>
      </c>
      <c r="G64" s="117">
        <f>'COMM SUMM'!G265</f>
        <v>4263</v>
      </c>
      <c r="H64" s="117">
        <f>'COMM SUMM'!H265</f>
        <v>261457.7</v>
      </c>
      <c r="I64" s="117">
        <v>9.6790202000000001</v>
      </c>
      <c r="J64" s="117">
        <f>'COMM SUMM'!J265</f>
        <v>231</v>
      </c>
      <c r="K64" s="117">
        <f>'COMM SUMM'!K265</f>
        <v>4236</v>
      </c>
      <c r="L64" s="117">
        <f>'COMM SUMM'!L265</f>
        <v>265172.8</v>
      </c>
      <c r="M64" s="117">
        <v>9.8349113999999993</v>
      </c>
      <c r="N64" s="117">
        <f>'COMM SUMM'!N265</f>
        <v>6.9444444444444446</v>
      </c>
      <c r="O64" s="117">
        <f t="shared" si="25"/>
        <v>6.9444444444444446</v>
      </c>
      <c r="P64" s="117">
        <f t="shared" si="25"/>
        <v>-0.63335679099225894</v>
      </c>
      <c r="Q64" s="117">
        <f t="shared" si="25"/>
        <v>1.4209181829412469</v>
      </c>
      <c r="R64" s="117">
        <f t="shared" si="25"/>
        <v>1.6106093052683081</v>
      </c>
      <c r="S64" s="7">
        <f t="shared" si="21"/>
        <v>9.6790202E-7</v>
      </c>
      <c r="T64" s="133">
        <f t="shared" si="22"/>
        <v>9.6790202E-7</v>
      </c>
      <c r="U64" s="133"/>
      <c r="V64" s="133">
        <f t="shared" si="23"/>
        <v>9.8349114000000003E-7</v>
      </c>
    </row>
    <row r="65" spans="1:34" ht="22.5" customHeight="1">
      <c r="A65" s="141" t="s">
        <v>162</v>
      </c>
      <c r="B65" s="117">
        <f>'COMM SUMM'!B284</f>
        <v>0</v>
      </c>
      <c r="C65" s="117">
        <f>'COMM SUMM'!C284</f>
        <v>0</v>
      </c>
      <c r="D65" s="117">
        <f>'COMM SUMM'!D284</f>
        <v>0</v>
      </c>
      <c r="E65" s="193">
        <v>0</v>
      </c>
      <c r="F65" s="117">
        <f>'COMM SUMM'!F285</f>
        <v>0</v>
      </c>
      <c r="G65" s="117">
        <f>'COMM SUMM'!G285</f>
        <v>0</v>
      </c>
      <c r="H65" s="117">
        <f>'COMM SUMM'!H285</f>
        <v>0</v>
      </c>
      <c r="I65" s="193">
        <v>0</v>
      </c>
      <c r="J65" s="117">
        <f>'COMM SUMM'!J285</f>
        <v>0</v>
      </c>
      <c r="K65" s="117">
        <f>'COMM SUMM'!K285</f>
        <v>0</v>
      </c>
      <c r="L65" s="117">
        <f>'COMM SUMM'!L285</f>
        <v>0</v>
      </c>
      <c r="M65" s="193">
        <v>0</v>
      </c>
      <c r="N65" s="117"/>
      <c r="O65" s="117" t="s">
        <v>125</v>
      </c>
      <c r="P65" s="117" t="s">
        <v>125</v>
      </c>
      <c r="Q65" s="117" t="s">
        <v>125</v>
      </c>
      <c r="R65" s="117" t="s">
        <v>125</v>
      </c>
      <c r="S65" s="7">
        <f t="shared" si="21"/>
        <v>0</v>
      </c>
      <c r="T65" s="133">
        <f t="shared" si="22"/>
        <v>0</v>
      </c>
      <c r="U65" s="133"/>
      <c r="V65" s="133">
        <f t="shared" si="23"/>
        <v>0</v>
      </c>
    </row>
    <row r="66" spans="1:34" ht="39.75" customHeight="1">
      <c r="A66" s="141" t="s">
        <v>106</v>
      </c>
      <c r="B66" s="117">
        <f>'COMM SUMM'!B303</f>
        <v>0</v>
      </c>
      <c r="C66" s="117">
        <f>'COMM SUMM'!C303</f>
        <v>0</v>
      </c>
      <c r="D66" s="117">
        <f>'COMM SUMM'!D303</f>
        <v>0</v>
      </c>
      <c r="E66" s="193">
        <v>0</v>
      </c>
      <c r="F66" s="117">
        <f>'COMM SUMM'!F304</f>
        <v>0</v>
      </c>
      <c r="G66" s="117">
        <f>'COMM SUMM'!G304</f>
        <v>0</v>
      </c>
      <c r="H66" s="117">
        <f>'COMM SUMM'!H304</f>
        <v>0</v>
      </c>
      <c r="I66" s="193">
        <v>0</v>
      </c>
      <c r="J66" s="117">
        <f>'COMM SUMM'!J304</f>
        <v>0</v>
      </c>
      <c r="K66" s="117">
        <f>'COMM SUMM'!K304</f>
        <v>0</v>
      </c>
      <c r="L66" s="117">
        <f>'COMM SUMM'!L304</f>
        <v>0</v>
      </c>
      <c r="M66" s="193">
        <v>0</v>
      </c>
      <c r="N66" s="117"/>
      <c r="O66" s="117" t="s">
        <v>125</v>
      </c>
      <c r="P66" s="117" t="s">
        <v>125</v>
      </c>
      <c r="Q66" s="117" t="s">
        <v>125</v>
      </c>
      <c r="R66" s="117" t="s">
        <v>125</v>
      </c>
      <c r="S66" s="7">
        <f t="shared" si="21"/>
        <v>0</v>
      </c>
      <c r="T66" s="133">
        <f t="shared" si="22"/>
        <v>0</v>
      </c>
      <c r="U66" s="133"/>
      <c r="V66" s="133">
        <f t="shared" si="23"/>
        <v>0</v>
      </c>
    </row>
    <row r="67" spans="1:34" ht="34.5" customHeight="1">
      <c r="A67" s="141" t="s">
        <v>166</v>
      </c>
      <c r="B67" s="117">
        <f>'COMM SUMM'!B322</f>
        <v>2</v>
      </c>
      <c r="C67" s="117">
        <f>'COMM SUMM'!C322</f>
        <v>54</v>
      </c>
      <c r="D67" s="117">
        <f>'COMM SUMM'!D322</f>
        <v>0</v>
      </c>
      <c r="E67" s="117">
        <v>5.1092400000000003E-2</v>
      </c>
      <c r="F67" s="117">
        <f>'COMM SUMM'!F322</f>
        <v>11</v>
      </c>
      <c r="G67" s="117">
        <f>'COMM SUMM'!G322</f>
        <v>297</v>
      </c>
      <c r="H67" s="117">
        <f>'COMM SUMM'!H322</f>
        <v>0</v>
      </c>
      <c r="I67" s="117">
        <v>0.26890459999999999</v>
      </c>
      <c r="J67" s="117">
        <f>'COMM SUMM'!J322</f>
        <v>10</v>
      </c>
      <c r="K67" s="117">
        <f>'COMM SUMM'!K322</f>
        <v>270</v>
      </c>
      <c r="L67" s="117">
        <f>'COMM SUMM'!L322</f>
        <v>0</v>
      </c>
      <c r="M67" s="117">
        <v>0.32248199999999999</v>
      </c>
      <c r="N67" s="117">
        <f>'COMM SUMM'!N322</f>
        <v>-9.0909090909090917</v>
      </c>
      <c r="O67" s="117">
        <f>(J67-F67)/F67*100</f>
        <v>-9.0909090909090917</v>
      </c>
      <c r="P67" s="117">
        <f>(K67-G67)/G67*100</f>
        <v>-9.0909090909090917</v>
      </c>
      <c r="Q67" s="117" t="e">
        <f>(L67-H67)/H67*100</f>
        <v>#DIV/0!</v>
      </c>
      <c r="R67" s="117">
        <f>(M67-I67)/I67*100</f>
        <v>19.924315166047734</v>
      </c>
      <c r="S67" s="7">
        <f t="shared" si="21"/>
        <v>2.6890459999999999E-8</v>
      </c>
      <c r="T67" s="133">
        <f t="shared" si="22"/>
        <v>2.6890459999999999E-8</v>
      </c>
      <c r="U67" s="133"/>
      <c r="V67" s="133">
        <f t="shared" si="23"/>
        <v>3.2248199999999996E-8</v>
      </c>
    </row>
    <row r="68" spans="1:34" ht="15.75" customHeight="1">
      <c r="A68" s="141" t="s">
        <v>124</v>
      </c>
      <c r="B68" s="117">
        <f>'COMM SUMM'!B342</f>
        <v>0</v>
      </c>
      <c r="C68" s="117">
        <f>'COMM SUMM'!C342</f>
        <v>0</v>
      </c>
      <c r="D68" s="117">
        <f>'COMM SUMM'!D342</f>
        <v>0</v>
      </c>
      <c r="E68" s="193">
        <v>0</v>
      </c>
      <c r="F68" s="118">
        <f>'COMM SUMM'!F342</f>
        <v>0</v>
      </c>
      <c r="G68" s="117">
        <f>'COMM SUMM'!G342</f>
        <v>0</v>
      </c>
      <c r="H68" s="117">
        <f>'COMM SUMM'!H342</f>
        <v>0</v>
      </c>
      <c r="I68" s="193">
        <v>0</v>
      </c>
      <c r="J68" s="117">
        <v>0</v>
      </c>
      <c r="K68" s="117">
        <v>0</v>
      </c>
      <c r="L68" s="117">
        <v>0</v>
      </c>
      <c r="M68" s="193">
        <v>0</v>
      </c>
      <c r="N68" s="117"/>
      <c r="O68" s="117" t="s">
        <v>125</v>
      </c>
      <c r="P68" s="117" t="s">
        <v>125</v>
      </c>
      <c r="Q68" s="117" t="s">
        <v>125</v>
      </c>
      <c r="R68" s="117" t="s">
        <v>125</v>
      </c>
      <c r="S68" s="7">
        <f t="shared" si="21"/>
        <v>0</v>
      </c>
      <c r="T68" s="133">
        <f t="shared" si="22"/>
        <v>0</v>
      </c>
      <c r="U68" s="133"/>
      <c r="V68" s="133">
        <f t="shared" si="23"/>
        <v>0</v>
      </c>
    </row>
    <row r="69" spans="1:34" ht="82.5" customHeight="1">
      <c r="A69" s="142" t="s">
        <v>175</v>
      </c>
      <c r="B69" s="117">
        <f>'COMM SUMM'!B362</f>
        <v>1</v>
      </c>
      <c r="C69" s="117">
        <f>'COMM SUMM'!C362</f>
        <v>2</v>
      </c>
      <c r="D69" s="117">
        <f>'COMM SUMM'!D362</f>
        <v>121.1</v>
      </c>
      <c r="E69" s="117">
        <v>1.8209900000000001E-2</v>
      </c>
      <c r="F69" s="117">
        <f>'COMM SUMM'!F362</f>
        <v>0</v>
      </c>
      <c r="G69" s="117">
        <f>'COMM SUMM'!G362</f>
        <v>0</v>
      </c>
      <c r="H69" s="117">
        <f>'COMM SUMM'!H362</f>
        <v>0</v>
      </c>
      <c r="I69" s="193">
        <v>0</v>
      </c>
      <c r="J69" s="117">
        <f>'COMM SUMM'!J362</f>
        <v>0</v>
      </c>
      <c r="K69" s="117">
        <f>'COMM SUMM'!K362</f>
        <v>0</v>
      </c>
      <c r="L69" s="117">
        <f>'COMM SUMM'!L362</f>
        <v>0</v>
      </c>
      <c r="M69" s="193">
        <v>0</v>
      </c>
      <c r="N69" s="117"/>
      <c r="O69" s="117" t="s">
        <v>125</v>
      </c>
      <c r="P69" s="117" t="s">
        <v>125</v>
      </c>
      <c r="Q69" s="117" t="s">
        <v>125</v>
      </c>
      <c r="R69" s="117" t="s">
        <v>125</v>
      </c>
      <c r="S69" s="7">
        <f t="shared" si="21"/>
        <v>0</v>
      </c>
      <c r="T69" s="133">
        <f t="shared" si="22"/>
        <v>0</v>
      </c>
      <c r="U69" s="133"/>
      <c r="V69" s="133">
        <f t="shared" si="23"/>
        <v>0</v>
      </c>
      <c r="W69" s="192"/>
    </row>
    <row r="70" spans="1:34" ht="82.5" customHeight="1">
      <c r="A70" s="142" t="s">
        <v>204</v>
      </c>
      <c r="B70" s="117"/>
      <c r="C70" s="117"/>
      <c r="D70" s="117"/>
      <c r="E70" s="193">
        <v>0</v>
      </c>
      <c r="F70" s="117">
        <f>F44</f>
        <v>0</v>
      </c>
      <c r="G70" s="117">
        <f>G44</f>
        <v>0</v>
      </c>
      <c r="H70" s="117">
        <f>H44</f>
        <v>0</v>
      </c>
      <c r="I70" s="117">
        <v>0</v>
      </c>
      <c r="J70" s="117">
        <f>'COMM SUMM'!J342</f>
        <v>1</v>
      </c>
      <c r="K70" s="117">
        <f>'COMM SUMM'!K342</f>
        <v>34</v>
      </c>
      <c r="L70" s="117">
        <f>'COMM SUMM'!L342</f>
        <v>2356</v>
      </c>
      <c r="M70" s="117">
        <v>3.7203600000000003E-2</v>
      </c>
      <c r="N70" s="117" t="e">
        <f>'COMM SUMM'!N342</f>
        <v>#DIV/0!</v>
      </c>
      <c r="O70" s="117"/>
      <c r="P70" s="117"/>
      <c r="Q70" s="117"/>
      <c r="R70" s="117"/>
      <c r="S70" s="7">
        <f>I70/10000000</f>
        <v>0</v>
      </c>
      <c r="T70" s="133">
        <f t="shared" si="22"/>
        <v>0</v>
      </c>
      <c r="U70" s="133"/>
      <c r="V70" s="133">
        <f t="shared" si="23"/>
        <v>3.7203600000000002E-9</v>
      </c>
      <c r="W70" s="192"/>
    </row>
    <row r="71" spans="1:34" ht="82.5" customHeight="1">
      <c r="A71" s="142" t="s">
        <v>215</v>
      </c>
      <c r="B71" s="117"/>
      <c r="C71" s="117"/>
      <c r="D71" s="117"/>
      <c r="E71" s="193">
        <v>0</v>
      </c>
      <c r="F71" s="117"/>
      <c r="G71" s="117"/>
      <c r="H71" s="117"/>
      <c r="I71" s="117">
        <v>0</v>
      </c>
      <c r="J71" s="117">
        <f>'COMM SUMM'!J382</f>
        <v>2</v>
      </c>
      <c r="K71" s="117">
        <f>'COMM SUMM'!K382</f>
        <v>24</v>
      </c>
      <c r="L71" s="117">
        <f>'COMM SUMM'!L382</f>
        <v>1527</v>
      </c>
      <c r="M71" s="117">
        <v>0.47686790000000001</v>
      </c>
      <c r="N71" s="117" t="str">
        <f>'COMM SUMM'!N382</f>
        <v>-</v>
      </c>
      <c r="O71" s="117"/>
      <c r="P71" s="117"/>
      <c r="Q71" s="117"/>
      <c r="R71" s="117"/>
      <c r="S71" s="7">
        <f t="shared" si="21"/>
        <v>0</v>
      </c>
      <c r="T71" s="133">
        <f t="shared" si="22"/>
        <v>0</v>
      </c>
      <c r="U71" s="133"/>
      <c r="V71" s="133">
        <f t="shared" si="23"/>
        <v>4.7686790000000001E-8</v>
      </c>
      <c r="W71" s="192"/>
    </row>
    <row r="72" spans="1:34" ht="18.75">
      <c r="A72" s="95" t="s">
        <v>70</v>
      </c>
      <c r="B72" s="96">
        <f>SUM(B51:B71)</f>
        <v>574.5</v>
      </c>
      <c r="C72" s="96">
        <f t="shared" ref="C72:M72" si="26">SUM(C51:C71)</f>
        <v>17813</v>
      </c>
      <c r="D72" s="96">
        <f t="shared" si="26"/>
        <v>1092623.4000000001</v>
      </c>
      <c r="E72" s="96">
        <f t="shared" si="26"/>
        <v>159.0726799</v>
      </c>
      <c r="F72" s="96">
        <f t="shared" si="26"/>
        <v>1533</v>
      </c>
      <c r="G72" s="96">
        <f t="shared" si="26"/>
        <v>51942</v>
      </c>
      <c r="H72" s="96">
        <f t="shared" si="26"/>
        <v>2868214.16</v>
      </c>
      <c r="I72" s="96">
        <f t="shared" si="26"/>
        <v>370.15803170000004</v>
      </c>
      <c r="J72" s="96">
        <f t="shared" si="26"/>
        <v>1556</v>
      </c>
      <c r="K72" s="96">
        <f t="shared" si="26"/>
        <v>49142</v>
      </c>
      <c r="L72" s="96">
        <f t="shared" si="26"/>
        <v>2639070.7999999998</v>
      </c>
      <c r="M72" s="96">
        <f t="shared" si="26"/>
        <v>389.26321030000003</v>
      </c>
      <c r="N72" s="97"/>
      <c r="O72" s="117">
        <f t="shared" ref="O72:R73" si="27">(J72-F72)/F72*100</f>
        <v>1.5003261578604044</v>
      </c>
      <c r="P72" s="117">
        <f t="shared" si="27"/>
        <v>-5.3906280081629507</v>
      </c>
      <c r="Q72" s="117">
        <f t="shared" si="27"/>
        <v>-7.9890603426907401</v>
      </c>
      <c r="R72" s="117">
        <f t="shared" si="27"/>
        <v>5.1613573025166879</v>
      </c>
      <c r="S72" s="7">
        <f>M72/10000000</f>
        <v>3.8926321030000001E-5</v>
      </c>
      <c r="T72" s="133"/>
      <c r="U72" s="133"/>
      <c r="V72" s="133">
        <f>M72/10000000</f>
        <v>3.8926321030000001E-5</v>
      </c>
    </row>
    <row r="73" spans="1:34" ht="18.75">
      <c r="A73" s="143" t="s">
        <v>129</v>
      </c>
      <c r="B73" s="13">
        <f>B72/7</f>
        <v>82.071428571428569</v>
      </c>
      <c r="C73" s="13">
        <f>C72/7</f>
        <v>2544.7142857142858</v>
      </c>
      <c r="D73" s="13">
        <f>D72/7</f>
        <v>156089.05714285717</v>
      </c>
      <c r="E73" s="13">
        <f>E72/7</f>
        <v>22.724668557142856</v>
      </c>
      <c r="F73" s="13">
        <f>F72/9</f>
        <v>170.33333333333334</v>
      </c>
      <c r="G73" s="13">
        <f t="shared" ref="G73:M73" si="28">G72/9</f>
        <v>5771.333333333333</v>
      </c>
      <c r="H73" s="13">
        <f t="shared" si="28"/>
        <v>318690.46222222224</v>
      </c>
      <c r="I73" s="13">
        <f t="shared" si="28"/>
        <v>41.12867018888889</v>
      </c>
      <c r="J73" s="13">
        <f t="shared" si="28"/>
        <v>172.88888888888889</v>
      </c>
      <c r="K73" s="13">
        <f t="shared" si="28"/>
        <v>5460.2222222222226</v>
      </c>
      <c r="L73" s="13">
        <f t="shared" si="28"/>
        <v>293230.08888888889</v>
      </c>
      <c r="M73" s="13">
        <f t="shared" si="28"/>
        <v>43.251467811111112</v>
      </c>
      <c r="N73" s="13"/>
      <c r="O73" s="117">
        <f t="shared" si="27"/>
        <v>1.5003261578603968</v>
      </c>
      <c r="P73" s="117">
        <f t="shared" si="27"/>
        <v>-5.3906280081629392</v>
      </c>
      <c r="Q73" s="117">
        <f t="shared" si="27"/>
        <v>-7.989060342690733</v>
      </c>
      <c r="R73" s="117">
        <f t="shared" si="27"/>
        <v>5.1613573025166923</v>
      </c>
    </row>
    <row r="74" spans="1:34" ht="18.75">
      <c r="Q74" s="210"/>
    </row>
    <row r="75" spans="1:34" ht="32.25" customHeight="1">
      <c r="A75" s="271" t="s">
        <v>233</v>
      </c>
      <c r="B75" s="272"/>
      <c r="C75" s="272"/>
      <c r="D75" s="272"/>
      <c r="E75" s="272"/>
      <c r="F75" s="272"/>
      <c r="G75" s="272"/>
      <c r="H75" s="272"/>
      <c r="I75" s="272"/>
      <c r="J75" s="272"/>
      <c r="K75" s="272"/>
      <c r="L75" s="272"/>
      <c r="M75" s="272"/>
      <c r="N75" s="272"/>
      <c r="O75" s="272"/>
      <c r="P75" s="272"/>
      <c r="Q75" s="272"/>
      <c r="R75" s="272"/>
    </row>
    <row r="76" spans="1:34" ht="18.75">
      <c r="A76" s="293" t="s">
        <v>6</v>
      </c>
      <c r="B76" s="295" t="s">
        <v>167</v>
      </c>
      <c r="C76" s="295"/>
      <c r="D76" s="295"/>
      <c r="E76" s="295"/>
      <c r="F76" s="295" t="s">
        <v>180</v>
      </c>
      <c r="G76" s="295"/>
      <c r="H76" s="295"/>
      <c r="I76" s="295"/>
      <c r="J76" s="296" t="s">
        <v>206</v>
      </c>
      <c r="K76" s="297"/>
      <c r="L76" s="297"/>
      <c r="M76" s="298"/>
      <c r="N76" s="211"/>
      <c r="O76" s="282" t="s">
        <v>99</v>
      </c>
      <c r="P76" s="283"/>
      <c r="Q76" s="283"/>
      <c r="R76" s="284"/>
    </row>
    <row r="77" spans="1:34" ht="21">
      <c r="A77" s="294"/>
      <c r="B77" s="212" t="s">
        <v>93</v>
      </c>
      <c r="C77" s="212" t="s">
        <v>7</v>
      </c>
      <c r="D77" s="212" t="s">
        <v>8</v>
      </c>
      <c r="E77" s="212" t="s">
        <v>212</v>
      </c>
      <c r="F77" s="213" t="s">
        <v>93</v>
      </c>
      <c r="G77" s="213" t="s">
        <v>7</v>
      </c>
      <c r="H77" s="213" t="s">
        <v>218</v>
      </c>
      <c r="I77" s="213" t="s">
        <v>212</v>
      </c>
      <c r="J77" s="213" t="s">
        <v>93</v>
      </c>
      <c r="K77" s="213" t="s">
        <v>7</v>
      </c>
      <c r="L77" s="213" t="s">
        <v>218</v>
      </c>
      <c r="M77" s="213" t="str">
        <f>I77</f>
        <v>AMT( Cr.)</v>
      </c>
      <c r="N77" s="214"/>
      <c r="O77" s="213" t="str">
        <f>F77</f>
        <v>Rakes</v>
      </c>
      <c r="P77" s="213" t="s">
        <v>7</v>
      </c>
      <c r="Q77" s="213" t="s">
        <v>8</v>
      </c>
      <c r="R77" s="215" t="s">
        <v>9</v>
      </c>
    </row>
    <row r="78" spans="1:34" ht="32.25" customHeight="1">
      <c r="A78" s="221" t="s">
        <v>77</v>
      </c>
      <c r="B78" s="216">
        <f>CCH!T71</f>
        <v>0</v>
      </c>
      <c r="C78" s="216">
        <f>CCH!U71</f>
        <v>0</v>
      </c>
      <c r="D78" s="216">
        <f>CCH!V71</f>
        <v>0</v>
      </c>
      <c r="E78" s="216">
        <v>19.409614699999999</v>
      </c>
      <c r="F78" s="216">
        <f>CCH!X15</f>
        <v>31</v>
      </c>
      <c r="G78" s="216">
        <f>CCH!Y15</f>
        <v>791</v>
      </c>
      <c r="H78" s="216">
        <f>CCH!Z15</f>
        <v>35992.03</v>
      </c>
      <c r="I78" s="216">
        <f>CCH!AA15</f>
        <v>56482852</v>
      </c>
      <c r="J78" s="216">
        <f>CCH!AB15</f>
        <v>34</v>
      </c>
      <c r="K78" s="216">
        <f>CCH!AC15</f>
        <v>871</v>
      </c>
      <c r="L78" s="216">
        <f>CCH!AD15</f>
        <v>37023.600000000006</v>
      </c>
      <c r="M78" s="216">
        <f>CCH!AE15</f>
        <v>70550891</v>
      </c>
      <c r="N78" s="236"/>
      <c r="O78" s="216">
        <f>(J78-F78)/F78*100</f>
        <v>9.67741935483871</v>
      </c>
      <c r="P78" s="216">
        <f>(K78-G78)/G78*100</f>
        <v>10.11378002528445</v>
      </c>
      <c r="Q78" s="216">
        <f>(L78-H78)/H78*100</f>
        <v>2.8661067464102663</v>
      </c>
      <c r="R78" s="216">
        <f>(M78-I78)/I78*100</f>
        <v>24.906743377618394</v>
      </c>
      <c r="S78" s="209">
        <f>I78/10000000</f>
        <v>5.6482852000000001</v>
      </c>
      <c r="T78" s="207">
        <f>M78/10000000</f>
        <v>7.0550891</v>
      </c>
      <c r="U78">
        <f>CCH!X16</f>
        <v>26</v>
      </c>
      <c r="V78">
        <f>CCH!Y16</f>
        <v>675</v>
      </c>
      <c r="W78">
        <f>CCH!Z16</f>
        <v>24337.08</v>
      </c>
      <c r="X78">
        <f>CCH!AA16</f>
        <v>52049252</v>
      </c>
      <c r="Y78">
        <f>CCH!AB16</f>
        <v>35</v>
      </c>
      <c r="Z78">
        <f>CCH!AC16</f>
        <v>904</v>
      </c>
      <c r="AA78">
        <f>CCH!AD16</f>
        <v>35416.199999999997</v>
      </c>
      <c r="AB78">
        <f>CCH!AE16</f>
        <v>78152271</v>
      </c>
      <c r="AC78">
        <f>CCH!AF16</f>
        <v>34.615384615384613</v>
      </c>
      <c r="AD78">
        <f>CCH!AG16</f>
        <v>33.925925925925924</v>
      </c>
      <c r="AE78">
        <f>CCH!AH16</f>
        <v>45.523620746613787</v>
      </c>
      <c r="AF78">
        <f>CCH!AI16</f>
        <v>50.150613115439199</v>
      </c>
      <c r="AG78">
        <f>CCH!AJ16</f>
        <v>0</v>
      </c>
      <c r="AH78">
        <f>CCH!AK16</f>
        <v>0</v>
      </c>
    </row>
    <row r="79" spans="1:34" ht="32.25" customHeight="1">
      <c r="A79" s="221" t="s">
        <v>74</v>
      </c>
      <c r="B79" s="216">
        <f>KK!T71</f>
        <v>0</v>
      </c>
      <c r="C79" s="216">
        <f>KK!U71</f>
        <v>0</v>
      </c>
      <c r="D79" s="216">
        <f>KK!V71</f>
        <v>0</v>
      </c>
      <c r="E79" s="216">
        <v>1.1583577</v>
      </c>
      <c r="F79" s="216">
        <f>KK!X15</f>
        <v>11</v>
      </c>
      <c r="G79" s="216">
        <f>KK!Y15</f>
        <v>271</v>
      </c>
      <c r="H79" s="216">
        <f>KK!Z15</f>
        <v>16032.7</v>
      </c>
      <c r="I79" s="216">
        <f>KK!AA15</f>
        <v>15115926</v>
      </c>
      <c r="J79" s="216">
        <f>KK!AB15</f>
        <v>16</v>
      </c>
      <c r="K79" s="216">
        <f>KK!AC15</f>
        <v>384</v>
      </c>
      <c r="L79" s="216">
        <f>KK!AD15</f>
        <v>22810.2</v>
      </c>
      <c r="M79" s="216">
        <f>KK!AE15</f>
        <v>22007172</v>
      </c>
      <c r="N79" s="236"/>
      <c r="O79" s="216">
        <f t="shared" ref="O79:O90" si="29">(J79-F79)/F79*100</f>
        <v>45.454545454545453</v>
      </c>
      <c r="P79" s="216">
        <f t="shared" ref="P79:P90" si="30">(K79-G79)/G79*100</f>
        <v>41.697416974169741</v>
      </c>
      <c r="Q79" s="216">
        <f t="shared" ref="Q79:Q90" si="31">(L79-H79)/H79*100</f>
        <v>42.272979597946694</v>
      </c>
      <c r="R79" s="216">
        <f t="shared" ref="R79:R90" si="32">(M79-I79)/I79*100</f>
        <v>45.589307595181403</v>
      </c>
      <c r="S79" s="209">
        <f t="shared" ref="S79:S90" si="33">I79/10000000</f>
        <v>1.5115926</v>
      </c>
      <c r="T79" s="207">
        <f t="shared" ref="T79:T90" si="34">M79/10000000</f>
        <v>2.2007172000000002</v>
      </c>
    </row>
    <row r="80" spans="1:34" ht="32.25" customHeight="1">
      <c r="A80" s="221" t="s">
        <v>78</v>
      </c>
      <c r="B80" s="216">
        <f>GRMT!T71</f>
        <v>0</v>
      </c>
      <c r="C80" s="216">
        <f>GRMT!U71</f>
        <v>0</v>
      </c>
      <c r="D80" s="216">
        <f>GRMT!V71</f>
        <v>0</v>
      </c>
      <c r="E80" s="216">
        <v>36.362192499999999</v>
      </c>
      <c r="F80" s="216">
        <f>GRMT!X15</f>
        <v>8</v>
      </c>
      <c r="G80" s="216">
        <f>GRMT!Y15</f>
        <v>315</v>
      </c>
      <c r="H80" s="216">
        <f>GRMT!Z15</f>
        <v>20142</v>
      </c>
      <c r="I80" s="216">
        <f>GRMT!AA15</f>
        <v>41311596</v>
      </c>
      <c r="J80" s="216">
        <f>GRMT!AB15</f>
        <v>5</v>
      </c>
      <c r="K80" s="216">
        <f>GRMT!AC15</f>
        <v>210</v>
      </c>
      <c r="L80" s="216">
        <f>GRMT!AD15</f>
        <v>13375.2</v>
      </c>
      <c r="M80" s="216">
        <f>GRMT!AE15</f>
        <v>39079398</v>
      </c>
      <c r="N80" s="236"/>
      <c r="O80" s="216">
        <f t="shared" si="29"/>
        <v>-37.5</v>
      </c>
      <c r="P80" s="216">
        <f t="shared" si="30"/>
        <v>-33.333333333333329</v>
      </c>
      <c r="Q80" s="216">
        <f t="shared" si="31"/>
        <v>-33.595472147750968</v>
      </c>
      <c r="R80" s="216">
        <f t="shared" si="32"/>
        <v>-5.4033206560211333</v>
      </c>
      <c r="S80" s="209">
        <f t="shared" si="33"/>
        <v>4.1311596000000002</v>
      </c>
      <c r="T80" s="207">
        <f t="shared" si="34"/>
        <v>3.9079397999999999</v>
      </c>
    </row>
    <row r="81" spans="1:20" ht="32.25" customHeight="1">
      <c r="A81" s="221" t="s">
        <v>4</v>
      </c>
      <c r="B81" s="216">
        <f>LONI!T71</f>
        <v>0</v>
      </c>
      <c r="C81" s="216">
        <f>LONI!U71</f>
        <v>0</v>
      </c>
      <c r="D81" s="216">
        <f>LONI!V71</f>
        <v>0</v>
      </c>
      <c r="E81" s="218">
        <v>6.9302299999999995E-9</v>
      </c>
      <c r="F81" s="216">
        <f>LONI!X15</f>
        <v>7</v>
      </c>
      <c r="G81" s="216">
        <f>LONI!Y16</f>
        <v>224</v>
      </c>
      <c r="H81" s="216">
        <f>LONI!Z16</f>
        <v>13171.2</v>
      </c>
      <c r="I81" s="234">
        <v>1.436145</v>
      </c>
      <c r="J81" s="216">
        <f>LONI!AB16</f>
        <v>16</v>
      </c>
      <c r="K81" s="216">
        <f>LONI!AC16</f>
        <v>394</v>
      </c>
      <c r="L81" s="216">
        <f>LONI!AD16</f>
        <v>23167.200000000001</v>
      </c>
      <c r="M81" s="234">
        <v>2.2446236000000002</v>
      </c>
      <c r="N81" s="236"/>
      <c r="O81" s="216">
        <f t="shared" si="29"/>
        <v>128.57142857142858</v>
      </c>
      <c r="P81" s="216">
        <f t="shared" si="30"/>
        <v>75.892857142857139</v>
      </c>
      <c r="Q81" s="216">
        <f t="shared" si="31"/>
        <v>75.892857142857139</v>
      </c>
      <c r="R81" s="216">
        <f t="shared" si="32"/>
        <v>56.295053772425497</v>
      </c>
      <c r="S81" s="209">
        <f t="shared" si="33"/>
        <v>1.4361449999999999E-7</v>
      </c>
      <c r="T81" s="207">
        <f t="shared" si="34"/>
        <v>2.2446236000000002E-7</v>
      </c>
    </row>
    <row r="82" spans="1:20" ht="32.25" customHeight="1">
      <c r="A82" s="221" t="s">
        <v>73</v>
      </c>
      <c r="B82" s="216">
        <f>BRMT!T71</f>
        <v>0</v>
      </c>
      <c r="C82" s="216">
        <f>BRMT!U71</f>
        <v>0</v>
      </c>
      <c r="D82" s="216">
        <f>BRMT!V71</f>
        <v>0</v>
      </c>
      <c r="E82" s="216">
        <v>15.7364011</v>
      </c>
      <c r="F82" s="216">
        <f>BRMT!X15</f>
        <v>10</v>
      </c>
      <c r="G82" s="216">
        <f>BRMT!Y16</f>
        <v>270</v>
      </c>
      <c r="H82" s="216">
        <f>BRMT!Z16</f>
        <v>17109</v>
      </c>
      <c r="I82" s="234">
        <v>4.4723404000000002</v>
      </c>
      <c r="J82" s="216">
        <f>BRMT!AB16</f>
        <v>9</v>
      </c>
      <c r="K82" s="216">
        <f>BRMT!AC16</f>
        <v>360</v>
      </c>
      <c r="L82" s="216">
        <f>BRMT!AD16</f>
        <v>22891.8</v>
      </c>
      <c r="M82" s="234">
        <v>6.2206976000000003</v>
      </c>
      <c r="N82" s="236"/>
      <c r="O82" s="216">
        <f t="shared" si="29"/>
        <v>-10</v>
      </c>
      <c r="P82" s="216">
        <f t="shared" si="30"/>
        <v>33.333333333333329</v>
      </c>
      <c r="Q82" s="216">
        <f t="shared" si="31"/>
        <v>33.79975451516745</v>
      </c>
      <c r="R82" s="216">
        <f t="shared" si="32"/>
        <v>39.092668348768797</v>
      </c>
      <c r="S82" s="209">
        <f t="shared" si="33"/>
        <v>4.4723404000000001E-7</v>
      </c>
      <c r="T82" s="207">
        <f t="shared" si="34"/>
        <v>6.2206976000000004E-7</v>
      </c>
    </row>
    <row r="83" spans="1:20" ht="32.25" customHeight="1">
      <c r="A83" s="221" t="s">
        <v>79</v>
      </c>
      <c r="B83" s="216">
        <f>SLI!T71</f>
        <v>0</v>
      </c>
      <c r="C83" s="216">
        <f>SLI!U71</f>
        <v>0</v>
      </c>
      <c r="D83" s="216">
        <f>SLI!V71</f>
        <v>0</v>
      </c>
      <c r="E83" s="216">
        <v>34.637031899999997</v>
      </c>
      <c r="F83" s="216">
        <f>SLI!X15</f>
        <v>5</v>
      </c>
      <c r="G83" s="216">
        <f>SLI!Y16</f>
        <v>84</v>
      </c>
      <c r="H83" s="216">
        <f>SLI!Z16</f>
        <v>5383</v>
      </c>
      <c r="I83" s="234">
        <v>0.88628949999999995</v>
      </c>
      <c r="J83" s="216">
        <f>SLI!AB16</f>
        <v>2</v>
      </c>
      <c r="K83" s="216">
        <f>SLI!AC16</f>
        <v>84</v>
      </c>
      <c r="L83" s="216">
        <f>SLI!AD16</f>
        <v>5331.7999999999993</v>
      </c>
      <c r="M83" s="234">
        <v>1.5150532999999999</v>
      </c>
      <c r="N83" s="236"/>
      <c r="O83" s="216">
        <f t="shared" si="29"/>
        <v>-60</v>
      </c>
      <c r="P83" s="216">
        <f t="shared" si="30"/>
        <v>0</v>
      </c>
      <c r="Q83" s="216">
        <f t="shared" si="31"/>
        <v>-0.95114248560283721</v>
      </c>
      <c r="R83" s="216">
        <f t="shared" si="32"/>
        <v>70.943388136720557</v>
      </c>
      <c r="S83" s="209">
        <f t="shared" si="33"/>
        <v>8.8628949999999996E-8</v>
      </c>
      <c r="T83" s="207">
        <f t="shared" si="34"/>
        <v>1.5150532999999999E-7</v>
      </c>
    </row>
    <row r="84" spans="1:20" ht="32.25" customHeight="1">
      <c r="A84" s="221" t="s">
        <v>80</v>
      </c>
      <c r="B84" s="216">
        <f>MRJ!T71</f>
        <v>0</v>
      </c>
      <c r="C84" s="216">
        <f>MRJ!U71</f>
        <v>0</v>
      </c>
      <c r="D84" s="216">
        <f>MRJ!V71</f>
        <v>0</v>
      </c>
      <c r="E84" s="216">
        <v>12.5528973</v>
      </c>
      <c r="F84" s="216">
        <f>MRJ!X15</f>
        <v>2</v>
      </c>
      <c r="G84" s="216">
        <f>MRJ!Y16</f>
        <v>208</v>
      </c>
      <c r="H84" s="216">
        <f>MRJ!Z16</f>
        <v>12896</v>
      </c>
      <c r="I84" s="234">
        <v>0.52104019999999995</v>
      </c>
      <c r="J84" s="216">
        <f>MRJ!AB16</f>
        <v>9</v>
      </c>
      <c r="K84" s="216">
        <f>MRJ!AC16</f>
        <v>155</v>
      </c>
      <c r="L84" s="216">
        <f>MRJ!AD16</f>
        <v>10137</v>
      </c>
      <c r="M84" s="234">
        <v>0.4044836</v>
      </c>
      <c r="N84" s="236"/>
      <c r="O84" s="216">
        <f t="shared" si="29"/>
        <v>350</v>
      </c>
      <c r="P84" s="216">
        <f t="shared" si="30"/>
        <v>-25.48076923076923</v>
      </c>
      <c r="Q84" s="216">
        <f t="shared" si="31"/>
        <v>-21.394230769230766</v>
      </c>
      <c r="R84" s="216">
        <f t="shared" si="32"/>
        <v>-22.369982200989476</v>
      </c>
      <c r="S84" s="209">
        <f t="shared" si="33"/>
        <v>5.2104019999999994E-8</v>
      </c>
      <c r="T84" s="207">
        <f t="shared" si="34"/>
        <v>4.0448360000000002E-8</v>
      </c>
    </row>
    <row r="85" spans="1:20" ht="32.25" customHeight="1">
      <c r="A85" s="221" t="s">
        <v>81</v>
      </c>
      <c r="B85" s="219">
        <f>KRD!T71</f>
        <v>0</v>
      </c>
      <c r="C85" s="219">
        <f>KRD!U71</f>
        <v>0</v>
      </c>
      <c r="D85" s="219">
        <f>KRD!V71</f>
        <v>0</v>
      </c>
      <c r="E85" s="219">
        <v>22.670566600000001</v>
      </c>
      <c r="F85" s="216">
        <f>KRD!X15</f>
        <v>1</v>
      </c>
      <c r="G85" s="216">
        <f>KRD!Y16</f>
        <v>81</v>
      </c>
      <c r="H85" s="216">
        <f>KRD!Z16</f>
        <v>5265</v>
      </c>
      <c r="I85" s="234">
        <v>0.33575509999999997</v>
      </c>
      <c r="J85" s="216">
        <f>KRD!AB16</f>
        <v>3</v>
      </c>
      <c r="K85" s="216">
        <f>KRD!AC16</f>
        <v>105</v>
      </c>
      <c r="L85" s="216">
        <f>KRD!AD16</f>
        <v>6691.4000000000005</v>
      </c>
      <c r="M85" s="234">
        <v>1.8461126000000001</v>
      </c>
      <c r="N85" s="236"/>
      <c r="O85" s="216">
        <f t="shared" si="29"/>
        <v>200</v>
      </c>
      <c r="P85" s="216">
        <f t="shared" si="30"/>
        <v>29.629629629629626</v>
      </c>
      <c r="Q85" s="216">
        <f t="shared" si="31"/>
        <v>27.092117758784433</v>
      </c>
      <c r="R85" s="216">
        <f t="shared" si="32"/>
        <v>449.83903446291657</v>
      </c>
      <c r="S85" s="209">
        <f t="shared" si="33"/>
        <v>3.3575509999999998E-8</v>
      </c>
      <c r="T85" s="207">
        <f t="shared" si="34"/>
        <v>1.8461126E-7</v>
      </c>
    </row>
    <row r="86" spans="1:20" ht="32.25" customHeight="1">
      <c r="A86" s="221" t="s">
        <v>82</v>
      </c>
      <c r="B86" s="216">
        <f>STR!T71</f>
        <v>0</v>
      </c>
      <c r="C86" s="216">
        <f>STR!U71</f>
        <v>0</v>
      </c>
      <c r="D86" s="216">
        <f>STR!V71</f>
        <v>0</v>
      </c>
      <c r="E86" s="216">
        <v>10.6985709</v>
      </c>
      <c r="F86" s="216">
        <f>STR!X15</f>
        <v>4</v>
      </c>
      <c r="G86" s="216">
        <f>STR!Y16</f>
        <v>85</v>
      </c>
      <c r="H86" s="216">
        <f>STR!Z16</f>
        <v>5425</v>
      </c>
      <c r="I86" s="234">
        <v>0.19858819999999999</v>
      </c>
      <c r="J86" s="216">
        <f>STR!AB16</f>
        <v>7</v>
      </c>
      <c r="K86" s="216">
        <f>STR!AC16</f>
        <v>271</v>
      </c>
      <c r="L86" s="216">
        <f>STR!AD16</f>
        <v>17261.399999999998</v>
      </c>
      <c r="M86" s="234">
        <v>4.7230961999999996</v>
      </c>
      <c r="N86" s="236"/>
      <c r="O86" s="216">
        <f t="shared" si="29"/>
        <v>75</v>
      </c>
      <c r="P86" s="216">
        <f t="shared" si="30"/>
        <v>218.82352941176472</v>
      </c>
      <c r="Q86" s="216">
        <f t="shared" si="31"/>
        <v>218.18248847926264</v>
      </c>
      <c r="R86" s="216">
        <f t="shared" si="32"/>
        <v>2278.3367793252569</v>
      </c>
      <c r="S86" s="209">
        <f t="shared" si="33"/>
        <v>1.9858819999999998E-8</v>
      </c>
      <c r="T86" s="207">
        <f t="shared" si="34"/>
        <v>4.7230961999999997E-7</v>
      </c>
    </row>
    <row r="87" spans="1:20" ht="32.25" customHeight="1">
      <c r="A87" s="221" t="s">
        <v>75</v>
      </c>
      <c r="B87" s="216">
        <f>LNN!T71</f>
        <v>0</v>
      </c>
      <c r="C87" s="216">
        <f>LNN!U71</f>
        <v>0</v>
      </c>
      <c r="D87" s="216">
        <f>LNN!V71</f>
        <v>0</v>
      </c>
      <c r="E87" s="216">
        <v>0.46765590000000001</v>
      </c>
      <c r="F87" s="216">
        <f>LNN!X15</f>
        <v>8</v>
      </c>
      <c r="G87" s="216">
        <f>LNN!Y16</f>
        <v>129</v>
      </c>
      <c r="H87" s="216">
        <f>LNN!Z16</f>
        <v>8049</v>
      </c>
      <c r="I87" s="234">
        <v>0.83447150000000003</v>
      </c>
      <c r="J87" s="216">
        <f>LNN!AB16</f>
        <v>2</v>
      </c>
      <c r="K87" s="216">
        <f>LNN!AC16</f>
        <v>37</v>
      </c>
      <c r="L87" s="216">
        <f>LNN!AD16</f>
        <v>2419.8000000000002</v>
      </c>
      <c r="M87" s="234">
        <v>0.12331309999999999</v>
      </c>
      <c r="N87" s="236"/>
      <c r="O87" s="216" t="s">
        <v>125</v>
      </c>
      <c r="P87" s="216" t="s">
        <v>125</v>
      </c>
      <c r="Q87" s="216" t="s">
        <v>125</v>
      </c>
      <c r="R87" s="216" t="s">
        <v>125</v>
      </c>
      <c r="S87" s="209">
        <f t="shared" si="33"/>
        <v>8.3447150000000007E-8</v>
      </c>
      <c r="T87" s="207">
        <f t="shared" si="34"/>
        <v>1.2331309999999999E-8</v>
      </c>
    </row>
    <row r="88" spans="1:20" ht="32.25" customHeight="1">
      <c r="A88" s="221" t="s">
        <v>94</v>
      </c>
      <c r="B88" s="216">
        <f>SSV!T71</f>
        <v>0</v>
      </c>
      <c r="C88" s="216">
        <f>SSV!U71</f>
        <v>0</v>
      </c>
      <c r="D88" s="216">
        <f>SSV!V71</f>
        <v>0</v>
      </c>
      <c r="E88" s="218">
        <v>0</v>
      </c>
      <c r="F88" s="219">
        <f>SSV!X15</f>
        <v>0</v>
      </c>
      <c r="G88" s="219">
        <f>SSV!Y16</f>
        <v>0</v>
      </c>
      <c r="H88" s="219">
        <f>SSV!Z16</f>
        <v>0</v>
      </c>
      <c r="I88" s="234">
        <v>0</v>
      </c>
      <c r="J88" s="219">
        <f>SSV!AB16</f>
        <v>0</v>
      </c>
      <c r="K88" s="219">
        <f>SSV!AC16</f>
        <v>0</v>
      </c>
      <c r="L88" s="219">
        <f>SSV!AD16</f>
        <v>0</v>
      </c>
      <c r="M88" s="234">
        <v>0</v>
      </c>
      <c r="N88" s="236"/>
      <c r="O88" s="216" t="s">
        <v>125</v>
      </c>
      <c r="P88" s="216" t="s">
        <v>125</v>
      </c>
      <c r="Q88" s="216" t="s">
        <v>125</v>
      </c>
      <c r="R88" s="216" t="s">
        <v>125</v>
      </c>
      <c r="S88" s="209">
        <f t="shared" si="33"/>
        <v>0</v>
      </c>
      <c r="T88" s="207">
        <f t="shared" si="34"/>
        <v>0</v>
      </c>
    </row>
    <row r="89" spans="1:20" ht="32.25" customHeight="1">
      <c r="A89" s="221" t="s">
        <v>71</v>
      </c>
      <c r="B89" s="216">
        <f>HPLG!T71</f>
        <v>0</v>
      </c>
      <c r="C89" s="216">
        <f>HPLG!U71</f>
        <v>0</v>
      </c>
      <c r="D89" s="216">
        <f>HPLG!V71</f>
        <v>0</v>
      </c>
      <c r="E89" s="216">
        <v>5.3100889999999996</v>
      </c>
      <c r="F89" s="216">
        <f>HPLG!X15</f>
        <v>32</v>
      </c>
      <c r="G89" s="216">
        <f>HPLG!Y16</f>
        <v>1674</v>
      </c>
      <c r="H89" s="216">
        <f>HPLG!Z16</f>
        <v>85254.200000000012</v>
      </c>
      <c r="I89" s="234">
        <v>9.0381318000000004</v>
      </c>
      <c r="J89" s="216">
        <f>HPLG!AB16</f>
        <v>19</v>
      </c>
      <c r="K89" s="216">
        <f>HPLG!AC16</f>
        <v>945</v>
      </c>
      <c r="L89" s="216">
        <f>HPLG!AD16</f>
        <v>49169.399999999994</v>
      </c>
      <c r="M89" s="234">
        <v>2.1057701</v>
      </c>
      <c r="N89" s="236"/>
      <c r="O89" s="216">
        <f t="shared" si="29"/>
        <v>-40.625</v>
      </c>
      <c r="P89" s="216">
        <f t="shared" si="30"/>
        <v>-43.548387096774192</v>
      </c>
      <c r="Q89" s="216">
        <f t="shared" si="31"/>
        <v>-42.326125868285679</v>
      </c>
      <c r="R89" s="216">
        <f t="shared" si="32"/>
        <v>-76.701268065154792</v>
      </c>
      <c r="S89" s="209">
        <f t="shared" si="33"/>
        <v>9.0381317999999999E-7</v>
      </c>
      <c r="T89" s="207">
        <f t="shared" si="34"/>
        <v>2.1057701E-7</v>
      </c>
    </row>
    <row r="90" spans="1:20" ht="32.25" customHeight="1">
      <c r="A90" s="221" t="s">
        <v>70</v>
      </c>
      <c r="B90" s="220">
        <v>0</v>
      </c>
      <c r="C90" s="221">
        <v>0</v>
      </c>
      <c r="D90" s="221">
        <v>0</v>
      </c>
      <c r="E90" s="222">
        <v>0</v>
      </c>
      <c r="F90" s="220">
        <f>SUM(F78:F89)</f>
        <v>119</v>
      </c>
      <c r="G90" s="220">
        <f t="shared" ref="G90:M90" si="35">SUM(G78:G89)</f>
        <v>4132</v>
      </c>
      <c r="H90" s="220">
        <f t="shared" si="35"/>
        <v>224719.13</v>
      </c>
      <c r="I90" s="237">
        <v>28.257167200000001</v>
      </c>
      <c r="J90" s="220">
        <f t="shared" si="35"/>
        <v>122</v>
      </c>
      <c r="K90" s="220">
        <f t="shared" si="35"/>
        <v>3816</v>
      </c>
      <c r="L90" s="220">
        <f t="shared" si="35"/>
        <v>210278.79999999996</v>
      </c>
      <c r="M90" s="237">
        <f t="shared" si="35"/>
        <v>131637480.1831501</v>
      </c>
      <c r="N90" s="236"/>
      <c r="O90" s="216">
        <f t="shared" si="29"/>
        <v>2.5210084033613445</v>
      </c>
      <c r="P90" s="216">
        <f t="shared" si="30"/>
        <v>-7.647628267182963</v>
      </c>
      <c r="Q90" s="216">
        <f t="shared" si="31"/>
        <v>-6.4259460242659561</v>
      </c>
      <c r="R90" s="216">
        <f t="shared" si="32"/>
        <v>465855090.83154976</v>
      </c>
      <c r="S90" s="209">
        <f t="shared" si="33"/>
        <v>2.82571672E-6</v>
      </c>
      <c r="T90" s="207">
        <f t="shared" si="34"/>
        <v>13.16374801831501</v>
      </c>
    </row>
    <row r="91" spans="1:20" ht="32.25" customHeight="1">
      <c r="A91" s="224"/>
      <c r="B91" s="225"/>
      <c r="C91" s="226"/>
      <c r="D91" s="226"/>
      <c r="E91" s="227"/>
      <c r="F91" s="228"/>
      <c r="G91" s="228"/>
      <c r="H91" s="228"/>
      <c r="I91" s="229"/>
      <c r="J91" s="228"/>
      <c r="K91" s="228"/>
      <c r="L91" s="228"/>
      <c r="M91" s="229"/>
      <c r="N91" s="217"/>
      <c r="O91" s="230"/>
      <c r="P91" s="230"/>
      <c r="Q91" s="230"/>
      <c r="R91" s="230"/>
      <c r="S91" s="231"/>
      <c r="T91" s="232"/>
    </row>
    <row r="92" spans="1:20" ht="32.25" hidden="1" customHeight="1">
      <c r="A92" s="224"/>
      <c r="B92" s="225"/>
      <c r="C92" s="226"/>
      <c r="D92" s="226"/>
      <c r="E92" s="227"/>
      <c r="F92" s="228"/>
      <c r="G92" s="228"/>
      <c r="H92" s="228"/>
      <c r="I92" s="229"/>
      <c r="J92" s="228"/>
      <c r="K92" s="228"/>
      <c r="L92" s="228"/>
      <c r="M92" s="229"/>
      <c r="N92" s="217"/>
      <c r="O92" s="230"/>
      <c r="P92" s="230"/>
      <c r="Q92" s="230"/>
      <c r="R92" s="230"/>
      <c r="S92" s="231"/>
      <c r="T92" s="232"/>
    </row>
    <row r="93" spans="1:20" ht="32.25" hidden="1" customHeight="1">
      <c r="A93" s="224"/>
      <c r="B93" s="225"/>
      <c r="C93" s="226"/>
      <c r="D93" s="226"/>
      <c r="E93" s="227"/>
      <c r="F93" s="228"/>
      <c r="G93" s="228"/>
      <c r="H93" s="228"/>
      <c r="I93" s="229"/>
      <c r="J93" s="228"/>
      <c r="K93" s="228"/>
      <c r="L93" s="228"/>
      <c r="M93" s="229"/>
      <c r="N93" s="217"/>
      <c r="O93" s="230"/>
      <c r="P93" s="230"/>
      <c r="Q93" s="230"/>
      <c r="R93" s="230"/>
      <c r="S93" s="231"/>
      <c r="T93" s="232"/>
    </row>
    <row r="94" spans="1:20" ht="32.25" hidden="1" customHeight="1">
      <c r="A94" s="224"/>
      <c r="B94" s="225"/>
      <c r="C94" s="226"/>
      <c r="D94" s="226"/>
      <c r="E94" s="227"/>
      <c r="F94" s="228"/>
      <c r="G94" s="228"/>
      <c r="H94" s="228"/>
      <c r="I94" s="229"/>
      <c r="J94" s="228"/>
      <c r="K94" s="228"/>
      <c r="L94" s="228"/>
      <c r="M94" s="229"/>
      <c r="N94" s="217"/>
      <c r="O94" s="230"/>
      <c r="P94" s="230"/>
      <c r="Q94" s="230"/>
      <c r="R94" s="230"/>
      <c r="S94" s="231"/>
      <c r="T94" s="232"/>
    </row>
    <row r="95" spans="1:20" ht="13.5" hidden="1">
      <c r="A95" s="211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</row>
    <row r="96" spans="1:20" ht="13.5" hidden="1">
      <c r="A96" s="211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</row>
    <row r="97" spans="1:20" ht="13.5">
      <c r="A97" s="211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</row>
    <row r="98" spans="1:20" ht="28.5" customHeight="1">
      <c r="A98" s="290" t="s">
        <v>234</v>
      </c>
      <c r="B98" s="291"/>
      <c r="C98" s="291"/>
      <c r="D98" s="291"/>
      <c r="E98" s="291"/>
      <c r="F98" s="291"/>
      <c r="G98" s="291"/>
      <c r="H98" s="291"/>
      <c r="I98" s="291"/>
      <c r="J98" s="291"/>
      <c r="K98" s="291"/>
      <c r="L98" s="291"/>
      <c r="M98" s="291"/>
      <c r="N98" s="291"/>
      <c r="O98" s="291"/>
      <c r="P98" s="291"/>
      <c r="Q98" s="291"/>
      <c r="R98" s="292"/>
    </row>
    <row r="99" spans="1:20" ht="18.75">
      <c r="A99" s="285" t="s">
        <v>169</v>
      </c>
      <c r="B99" s="221"/>
      <c r="C99" s="221"/>
      <c r="D99" s="221"/>
      <c r="E99" s="221"/>
      <c r="F99" s="287" t="s">
        <v>180</v>
      </c>
      <c r="G99" s="288"/>
      <c r="H99" s="288"/>
      <c r="I99" s="289"/>
      <c r="J99" s="287" t="s">
        <v>210</v>
      </c>
      <c r="K99" s="288"/>
      <c r="L99" s="288"/>
      <c r="M99" s="289"/>
      <c r="N99" s="221"/>
      <c r="O99" s="287" t="s">
        <v>99</v>
      </c>
      <c r="P99" s="288"/>
      <c r="Q99" s="288"/>
      <c r="R99" s="289"/>
    </row>
    <row r="100" spans="1:20" ht="31.5" customHeight="1">
      <c r="A100" s="286"/>
      <c r="B100" s="221"/>
      <c r="C100" s="221"/>
      <c r="D100" s="221"/>
      <c r="E100" s="221"/>
      <c r="F100" s="213" t="s">
        <v>93</v>
      </c>
      <c r="G100" s="213" t="s">
        <v>7</v>
      </c>
      <c r="H100" s="213" t="s">
        <v>218</v>
      </c>
      <c r="I100" s="213" t="s">
        <v>212</v>
      </c>
      <c r="J100" s="213" t="s">
        <v>93</v>
      </c>
      <c r="K100" s="213" t="s">
        <v>7</v>
      </c>
      <c r="L100" s="213" t="s">
        <v>218</v>
      </c>
      <c r="M100" s="213" t="s">
        <v>212</v>
      </c>
      <c r="N100" s="213"/>
      <c r="O100" s="213" t="str">
        <f>F100</f>
        <v>Rakes</v>
      </c>
      <c r="P100" s="213" t="s">
        <v>7</v>
      </c>
      <c r="Q100" s="213" t="s">
        <v>8</v>
      </c>
      <c r="R100" s="213" t="s">
        <v>9</v>
      </c>
    </row>
    <row r="101" spans="1:20" ht="31.5" customHeight="1">
      <c r="A101" s="233" t="s">
        <v>0</v>
      </c>
      <c r="B101" s="223"/>
      <c r="C101" s="223"/>
      <c r="D101" s="223"/>
      <c r="E101" s="223"/>
      <c r="F101" s="223">
        <f>'COMM SUMM'!F16</f>
        <v>17</v>
      </c>
      <c r="G101" s="223">
        <f>'COMM SUMM'!G16</f>
        <v>672</v>
      </c>
      <c r="H101" s="223">
        <f>'COMM SUMM'!H16</f>
        <v>42789</v>
      </c>
      <c r="I101" s="234">
        <v>9.3696978000000009</v>
      </c>
      <c r="J101" s="223">
        <f>'COMM SUMM'!J16</f>
        <v>22</v>
      </c>
      <c r="K101" s="223">
        <f>'COMM SUMM'!K16</f>
        <v>864</v>
      </c>
      <c r="L101" s="223">
        <f>'COMM SUMM'!L16</f>
        <v>54939.8</v>
      </c>
      <c r="M101" s="234">
        <v>15.538539399999999</v>
      </c>
      <c r="N101" s="223"/>
      <c r="O101" s="216">
        <f>(J101-F101)/F101*100</f>
        <v>29.411764705882355</v>
      </c>
      <c r="P101" s="216">
        <f>(K101-G101)/G101*100</f>
        <v>28.571428571428569</v>
      </c>
      <c r="Q101" s="216">
        <f>(L101-H101)/H101*100</f>
        <v>28.397017925167688</v>
      </c>
      <c r="R101" s="216">
        <f>(M101-I101)/I101*100</f>
        <v>65.838213053146688</v>
      </c>
      <c r="S101" s="208">
        <f>I101/10000000</f>
        <v>9.3696978000000005E-7</v>
      </c>
      <c r="T101" s="208">
        <f>M101/10000000</f>
        <v>1.5538539399999998E-6</v>
      </c>
    </row>
    <row r="102" spans="1:20" ht="31.5" customHeight="1">
      <c r="A102" s="233" t="s">
        <v>23</v>
      </c>
      <c r="B102" s="223"/>
      <c r="C102" s="223"/>
      <c r="D102" s="223"/>
      <c r="E102" s="223"/>
      <c r="F102" s="216">
        <f>'COMM SUMM'!F35</f>
        <v>34</v>
      </c>
      <c r="G102" s="216">
        <f>'COMM SUMM'!G35</f>
        <v>1674</v>
      </c>
      <c r="H102" s="216">
        <f>'COMM SUMM'!H35</f>
        <v>85254.200000000012</v>
      </c>
      <c r="I102" s="234">
        <v>9.0381318000000004</v>
      </c>
      <c r="J102" s="216">
        <f>'COMM SUMM'!J35</f>
        <v>19</v>
      </c>
      <c r="K102" s="216">
        <f>'COMM SUMM'!K35</f>
        <v>945</v>
      </c>
      <c r="L102" s="216">
        <f>'COMM SUMM'!L35</f>
        <v>49169.399999999994</v>
      </c>
      <c r="M102" s="234">
        <v>2.1057701</v>
      </c>
      <c r="N102" s="223"/>
      <c r="O102" s="216">
        <f t="shared" ref="O102:O122" si="36">(J102-F102)/F102*100</f>
        <v>-44.117647058823529</v>
      </c>
      <c r="P102" s="216">
        <f t="shared" ref="P102:P122" si="37">(K102-G102)/G102*100</f>
        <v>-43.548387096774192</v>
      </c>
      <c r="Q102" s="216">
        <f t="shared" ref="Q102:Q122" si="38">(L102-H102)/H102*100</f>
        <v>-42.326125868285679</v>
      </c>
      <c r="R102" s="216">
        <f t="shared" ref="R102:R122" si="39">(M102-I102)/I102*100</f>
        <v>-76.701268065154792</v>
      </c>
      <c r="S102" s="208">
        <f t="shared" ref="S102:S122" si="40">I102/10000000</f>
        <v>9.0381317999999999E-7</v>
      </c>
      <c r="T102" s="208">
        <f t="shared" ref="T102:T122" si="41">M102/10000000</f>
        <v>2.1057701E-7</v>
      </c>
    </row>
    <row r="103" spans="1:20" ht="31.5" hidden="1" customHeight="1">
      <c r="A103" s="233" t="s">
        <v>124</v>
      </c>
      <c r="B103" s="223"/>
      <c r="C103" s="223"/>
      <c r="D103" s="223"/>
      <c r="E103" s="223"/>
      <c r="F103" s="223"/>
      <c r="G103" s="223"/>
      <c r="H103" s="223"/>
      <c r="I103" s="234">
        <v>0</v>
      </c>
      <c r="J103" s="223"/>
      <c r="K103" s="223"/>
      <c r="L103" s="223"/>
      <c r="M103" s="234">
        <v>0</v>
      </c>
      <c r="N103" s="223"/>
      <c r="O103" s="216" t="e">
        <f t="shared" si="36"/>
        <v>#DIV/0!</v>
      </c>
      <c r="P103" s="216" t="e">
        <f t="shared" si="37"/>
        <v>#DIV/0!</v>
      </c>
      <c r="Q103" s="216" t="e">
        <f t="shared" si="38"/>
        <v>#DIV/0!</v>
      </c>
      <c r="R103" s="216" t="e">
        <f t="shared" si="39"/>
        <v>#DIV/0!</v>
      </c>
      <c r="S103" s="208">
        <f t="shared" si="40"/>
        <v>0</v>
      </c>
      <c r="T103" s="208">
        <f t="shared" si="41"/>
        <v>0</v>
      </c>
    </row>
    <row r="104" spans="1:20" ht="31.5" customHeight="1">
      <c r="A104" s="233" t="s">
        <v>188</v>
      </c>
      <c r="B104" s="223"/>
      <c r="C104" s="223"/>
      <c r="D104" s="223"/>
      <c r="E104" s="223"/>
      <c r="F104" s="216">
        <f>'COMM SUMM'!F73</f>
        <v>48</v>
      </c>
      <c r="G104" s="216">
        <f>'COMM SUMM'!G73</f>
        <v>1223</v>
      </c>
      <c r="H104" s="216">
        <f>'COMM SUMM'!H73</f>
        <v>56559.48</v>
      </c>
      <c r="I104" s="234">
        <v>8.7239553000000001</v>
      </c>
      <c r="J104" s="216">
        <f>'COMM SUMM'!J73</f>
        <v>79</v>
      </c>
      <c r="K104" s="216">
        <f>'COMM SUMM'!K73</f>
        <v>1997</v>
      </c>
      <c r="L104" s="216">
        <f>'COMM SUMM'!L73</f>
        <v>99684.599999999991</v>
      </c>
      <c r="M104" s="234">
        <v>14.3513287</v>
      </c>
      <c r="N104" s="223"/>
      <c r="O104" s="216">
        <f t="shared" si="36"/>
        <v>64.583333333333343</v>
      </c>
      <c r="P104" s="216">
        <f t="shared" si="37"/>
        <v>63.286999182338512</v>
      </c>
      <c r="Q104" s="216">
        <f t="shared" si="38"/>
        <v>76.247377097526325</v>
      </c>
      <c r="R104" s="216">
        <f t="shared" si="39"/>
        <v>64.504839909026117</v>
      </c>
      <c r="S104" s="208">
        <f t="shared" si="40"/>
        <v>8.7239552999999999E-7</v>
      </c>
      <c r="T104" s="208">
        <f t="shared" si="41"/>
        <v>1.43513287E-6</v>
      </c>
    </row>
    <row r="105" spans="1:20" ht="31.5" hidden="1" customHeight="1">
      <c r="A105" s="233" t="s">
        <v>126</v>
      </c>
      <c r="B105" s="223"/>
      <c r="C105" s="223"/>
      <c r="D105" s="223"/>
      <c r="E105" s="223"/>
      <c r="F105" s="223"/>
      <c r="G105" s="223"/>
      <c r="H105" s="223"/>
      <c r="I105" s="234">
        <v>0</v>
      </c>
      <c r="J105" s="223"/>
      <c r="K105" s="223"/>
      <c r="L105" s="223"/>
      <c r="M105" s="234">
        <v>0</v>
      </c>
      <c r="N105" s="223"/>
      <c r="O105" s="216" t="e">
        <f t="shared" si="36"/>
        <v>#DIV/0!</v>
      </c>
      <c r="P105" s="216" t="e">
        <f t="shared" si="37"/>
        <v>#DIV/0!</v>
      </c>
      <c r="Q105" s="216" t="e">
        <f t="shared" si="38"/>
        <v>#DIV/0!</v>
      </c>
      <c r="R105" s="216" t="e">
        <f t="shared" si="39"/>
        <v>#DIV/0!</v>
      </c>
      <c r="S105" s="208">
        <f t="shared" si="40"/>
        <v>0</v>
      </c>
      <c r="T105" s="208">
        <f t="shared" si="41"/>
        <v>0</v>
      </c>
    </row>
    <row r="106" spans="1:20" ht="31.5" hidden="1" customHeight="1">
      <c r="A106" s="233" t="s">
        <v>110</v>
      </c>
      <c r="B106" s="223"/>
      <c r="C106" s="223"/>
      <c r="D106" s="223"/>
      <c r="E106" s="223"/>
      <c r="F106" s="223"/>
      <c r="G106" s="223"/>
      <c r="H106" s="223"/>
      <c r="I106" s="234">
        <v>0</v>
      </c>
      <c r="J106" s="223"/>
      <c r="K106" s="223"/>
      <c r="L106" s="223"/>
      <c r="M106" s="234">
        <v>0</v>
      </c>
      <c r="N106" s="223"/>
      <c r="O106" s="216" t="e">
        <f t="shared" si="36"/>
        <v>#DIV/0!</v>
      </c>
      <c r="P106" s="216" t="e">
        <f t="shared" si="37"/>
        <v>#DIV/0!</v>
      </c>
      <c r="Q106" s="216" t="e">
        <f t="shared" si="38"/>
        <v>#DIV/0!</v>
      </c>
      <c r="R106" s="216" t="e">
        <f t="shared" si="39"/>
        <v>#DIV/0!</v>
      </c>
      <c r="S106" s="208">
        <f t="shared" si="40"/>
        <v>0</v>
      </c>
      <c r="T106" s="208">
        <f t="shared" si="41"/>
        <v>0</v>
      </c>
    </row>
    <row r="107" spans="1:20" ht="31.5" hidden="1" customHeight="1">
      <c r="A107" s="233" t="s">
        <v>100</v>
      </c>
      <c r="B107" s="223"/>
      <c r="C107" s="223"/>
      <c r="D107" s="223"/>
      <c r="E107" s="223"/>
      <c r="F107" s="223"/>
      <c r="G107" s="223"/>
      <c r="H107" s="223"/>
      <c r="I107" s="234">
        <v>0</v>
      </c>
      <c r="J107" s="223"/>
      <c r="K107" s="223"/>
      <c r="L107" s="223"/>
      <c r="M107" s="234">
        <v>0</v>
      </c>
      <c r="N107" s="223"/>
      <c r="O107" s="216" t="e">
        <f t="shared" si="36"/>
        <v>#DIV/0!</v>
      </c>
      <c r="P107" s="216" t="e">
        <f t="shared" si="37"/>
        <v>#DIV/0!</v>
      </c>
      <c r="Q107" s="216" t="e">
        <f t="shared" si="38"/>
        <v>#DIV/0!</v>
      </c>
      <c r="R107" s="216" t="e">
        <f t="shared" si="39"/>
        <v>#DIV/0!</v>
      </c>
      <c r="S107" s="208">
        <f t="shared" si="40"/>
        <v>0</v>
      </c>
      <c r="T107" s="208">
        <f t="shared" si="41"/>
        <v>0</v>
      </c>
    </row>
    <row r="108" spans="1:20" ht="31.5" hidden="1" customHeight="1">
      <c r="A108" s="233" t="s">
        <v>64</v>
      </c>
      <c r="B108" s="223"/>
      <c r="C108" s="223"/>
      <c r="D108" s="223"/>
      <c r="E108" s="223"/>
      <c r="F108" s="223"/>
      <c r="G108" s="223"/>
      <c r="H108" s="223"/>
      <c r="I108" s="234">
        <v>0</v>
      </c>
      <c r="J108" s="223"/>
      <c r="K108" s="223"/>
      <c r="L108" s="223"/>
      <c r="M108" s="234">
        <v>0</v>
      </c>
      <c r="N108" s="223"/>
      <c r="O108" s="216" t="e">
        <f t="shared" si="36"/>
        <v>#DIV/0!</v>
      </c>
      <c r="P108" s="216" t="e">
        <f t="shared" si="37"/>
        <v>#DIV/0!</v>
      </c>
      <c r="Q108" s="216" t="e">
        <f t="shared" si="38"/>
        <v>#DIV/0!</v>
      </c>
      <c r="R108" s="216" t="e">
        <f t="shared" si="39"/>
        <v>#DIV/0!</v>
      </c>
      <c r="S108" s="208">
        <f t="shared" si="40"/>
        <v>0</v>
      </c>
      <c r="T108" s="208">
        <f t="shared" si="41"/>
        <v>0</v>
      </c>
    </row>
    <row r="109" spans="1:20" ht="31.5" hidden="1" customHeight="1">
      <c r="A109" s="233" t="s">
        <v>123</v>
      </c>
      <c r="B109" s="223"/>
      <c r="C109" s="223"/>
      <c r="D109" s="223"/>
      <c r="E109" s="223"/>
      <c r="F109" s="223"/>
      <c r="G109" s="223"/>
      <c r="H109" s="223"/>
      <c r="I109" s="234">
        <v>0</v>
      </c>
      <c r="J109" s="223"/>
      <c r="K109" s="223"/>
      <c r="L109" s="223"/>
      <c r="M109" s="234">
        <v>0</v>
      </c>
      <c r="N109" s="223"/>
      <c r="O109" s="216" t="e">
        <f t="shared" si="36"/>
        <v>#DIV/0!</v>
      </c>
      <c r="P109" s="216" t="e">
        <f t="shared" si="37"/>
        <v>#DIV/0!</v>
      </c>
      <c r="Q109" s="216" t="e">
        <f t="shared" si="38"/>
        <v>#DIV/0!</v>
      </c>
      <c r="R109" s="216" t="e">
        <f t="shared" si="39"/>
        <v>#DIV/0!</v>
      </c>
      <c r="S109" s="208">
        <f t="shared" si="40"/>
        <v>0</v>
      </c>
      <c r="T109" s="208">
        <f t="shared" si="41"/>
        <v>0</v>
      </c>
    </row>
    <row r="110" spans="1:20" ht="31.5" hidden="1" customHeight="1">
      <c r="A110" s="233" t="s">
        <v>121</v>
      </c>
      <c r="B110" s="223"/>
      <c r="C110" s="223"/>
      <c r="D110" s="223"/>
      <c r="E110" s="223"/>
      <c r="F110" s="223"/>
      <c r="G110" s="223"/>
      <c r="H110" s="223"/>
      <c r="I110" s="234">
        <v>0</v>
      </c>
      <c r="J110" s="223"/>
      <c r="K110" s="223"/>
      <c r="L110" s="223"/>
      <c r="M110" s="234">
        <v>0</v>
      </c>
      <c r="N110" s="223"/>
      <c r="O110" s="216" t="e">
        <f t="shared" si="36"/>
        <v>#DIV/0!</v>
      </c>
      <c r="P110" s="216" t="e">
        <f t="shared" si="37"/>
        <v>#DIV/0!</v>
      </c>
      <c r="Q110" s="216" t="e">
        <f t="shared" si="38"/>
        <v>#DIV/0!</v>
      </c>
      <c r="R110" s="216" t="e">
        <f t="shared" si="39"/>
        <v>#DIV/0!</v>
      </c>
      <c r="S110" s="208">
        <f t="shared" si="40"/>
        <v>0</v>
      </c>
      <c r="T110" s="208">
        <f t="shared" si="41"/>
        <v>0</v>
      </c>
    </row>
    <row r="111" spans="1:20" ht="31.5" hidden="1" customHeight="1">
      <c r="A111" s="233" t="s">
        <v>105</v>
      </c>
      <c r="B111" s="223"/>
      <c r="C111" s="223"/>
      <c r="D111" s="223"/>
      <c r="E111" s="223"/>
      <c r="F111" s="223"/>
      <c r="G111" s="223"/>
      <c r="H111" s="223"/>
      <c r="I111" s="234">
        <v>0</v>
      </c>
      <c r="J111" s="223"/>
      <c r="K111" s="223"/>
      <c r="L111" s="223"/>
      <c r="M111" s="234">
        <v>0</v>
      </c>
      <c r="N111" s="223"/>
      <c r="O111" s="216" t="e">
        <f t="shared" si="36"/>
        <v>#DIV/0!</v>
      </c>
      <c r="P111" s="216" t="e">
        <f t="shared" si="37"/>
        <v>#DIV/0!</v>
      </c>
      <c r="Q111" s="216" t="e">
        <f t="shared" si="38"/>
        <v>#DIV/0!</v>
      </c>
      <c r="R111" s="216" t="e">
        <f t="shared" si="39"/>
        <v>#DIV/0!</v>
      </c>
      <c r="S111" s="208">
        <f t="shared" si="40"/>
        <v>0</v>
      </c>
      <c r="T111" s="208">
        <f t="shared" si="41"/>
        <v>0</v>
      </c>
    </row>
    <row r="112" spans="1:20" ht="31.5" hidden="1" customHeight="1">
      <c r="A112" s="233" t="s">
        <v>83</v>
      </c>
      <c r="B112" s="223"/>
      <c r="C112" s="223"/>
      <c r="D112" s="223"/>
      <c r="E112" s="223"/>
      <c r="F112" s="223"/>
      <c r="G112" s="223"/>
      <c r="H112" s="223"/>
      <c r="I112" s="234">
        <v>0</v>
      </c>
      <c r="J112" s="223"/>
      <c r="K112" s="223"/>
      <c r="L112" s="223"/>
      <c r="M112" s="234">
        <v>0</v>
      </c>
      <c r="N112" s="223"/>
      <c r="O112" s="216" t="e">
        <f t="shared" si="36"/>
        <v>#DIV/0!</v>
      </c>
      <c r="P112" s="216" t="e">
        <f t="shared" si="37"/>
        <v>#DIV/0!</v>
      </c>
      <c r="Q112" s="216" t="e">
        <f t="shared" si="38"/>
        <v>#DIV/0!</v>
      </c>
      <c r="R112" s="216" t="e">
        <f t="shared" si="39"/>
        <v>#DIV/0!</v>
      </c>
      <c r="S112" s="208">
        <f t="shared" si="40"/>
        <v>0</v>
      </c>
      <c r="T112" s="208">
        <f t="shared" si="41"/>
        <v>0</v>
      </c>
    </row>
    <row r="113" spans="1:20" ht="31.5" hidden="1" customHeight="1">
      <c r="A113" s="233" t="s">
        <v>122</v>
      </c>
      <c r="B113" s="223"/>
      <c r="C113" s="223"/>
      <c r="D113" s="223"/>
      <c r="E113" s="223"/>
      <c r="F113" s="223"/>
      <c r="G113" s="223"/>
      <c r="H113" s="223"/>
      <c r="I113" s="234">
        <v>0</v>
      </c>
      <c r="J113" s="223"/>
      <c r="K113" s="223"/>
      <c r="L113" s="223"/>
      <c r="M113" s="234">
        <v>0</v>
      </c>
      <c r="N113" s="223"/>
      <c r="O113" s="216" t="e">
        <f t="shared" si="36"/>
        <v>#DIV/0!</v>
      </c>
      <c r="P113" s="216" t="e">
        <f t="shared" si="37"/>
        <v>#DIV/0!</v>
      </c>
      <c r="Q113" s="216" t="e">
        <f t="shared" si="38"/>
        <v>#DIV/0!</v>
      </c>
      <c r="R113" s="216" t="e">
        <f t="shared" si="39"/>
        <v>#DIV/0!</v>
      </c>
      <c r="S113" s="208">
        <f t="shared" si="40"/>
        <v>0</v>
      </c>
      <c r="T113" s="208">
        <f t="shared" si="41"/>
        <v>0</v>
      </c>
    </row>
    <row r="114" spans="1:20" ht="31.5" customHeight="1">
      <c r="A114" s="233" t="s">
        <v>154</v>
      </c>
      <c r="B114" s="223"/>
      <c r="C114" s="223"/>
      <c r="D114" s="223"/>
      <c r="E114" s="223"/>
      <c r="F114" s="223">
        <f>'COMM SUMM'!F263</f>
        <v>19</v>
      </c>
      <c r="G114" s="223">
        <f>'COMM SUMM'!G263</f>
        <v>437</v>
      </c>
      <c r="H114" s="223">
        <f>'COMM SUMM'!H263</f>
        <v>27404</v>
      </c>
      <c r="I114" s="234">
        <v>1.1253823000000001</v>
      </c>
      <c r="J114" s="223">
        <f>'COMM SUMM'!J263</f>
        <v>14</v>
      </c>
      <c r="K114" s="223">
        <f>'COMM SUMM'!K263</f>
        <v>247</v>
      </c>
      <c r="L114" s="223">
        <f>'COMM SUMM'!L263</f>
        <v>16153.800000000001</v>
      </c>
      <c r="M114" s="234">
        <v>0.64666979999999996</v>
      </c>
      <c r="N114" s="223"/>
      <c r="O114" s="216">
        <f t="shared" si="36"/>
        <v>-26.315789473684209</v>
      </c>
      <c r="P114" s="216">
        <f t="shared" si="37"/>
        <v>-43.478260869565219</v>
      </c>
      <c r="Q114" s="216">
        <f t="shared" si="38"/>
        <v>-41.053130929791266</v>
      </c>
      <c r="R114" s="216">
        <f t="shared" si="39"/>
        <v>-42.537766943731036</v>
      </c>
      <c r="S114" s="208">
        <f t="shared" si="40"/>
        <v>1.1253823000000001E-7</v>
      </c>
      <c r="T114" s="208">
        <f t="shared" si="41"/>
        <v>6.466698E-8</v>
      </c>
    </row>
    <row r="115" spans="1:20" ht="31.5" hidden="1" customHeight="1">
      <c r="A115" s="233" t="s">
        <v>162</v>
      </c>
      <c r="B115" s="223"/>
      <c r="C115" s="223"/>
      <c r="D115" s="223"/>
      <c r="E115" s="223"/>
      <c r="F115" s="223"/>
      <c r="G115" s="223"/>
      <c r="H115" s="223"/>
      <c r="I115" s="234">
        <v>0</v>
      </c>
      <c r="J115" s="223"/>
      <c r="K115" s="223"/>
      <c r="L115" s="223"/>
      <c r="M115" s="234">
        <v>0</v>
      </c>
      <c r="N115" s="223"/>
      <c r="O115" s="216" t="e">
        <f t="shared" si="36"/>
        <v>#DIV/0!</v>
      </c>
      <c r="P115" s="216" t="e">
        <f t="shared" si="37"/>
        <v>#DIV/0!</v>
      </c>
      <c r="Q115" s="216" t="e">
        <f t="shared" si="38"/>
        <v>#DIV/0!</v>
      </c>
      <c r="R115" s="216" t="e">
        <f t="shared" si="39"/>
        <v>#DIV/0!</v>
      </c>
      <c r="S115" s="208">
        <f t="shared" si="40"/>
        <v>0</v>
      </c>
      <c r="T115" s="208">
        <f t="shared" si="41"/>
        <v>0</v>
      </c>
    </row>
    <row r="116" spans="1:20" ht="41.25" customHeight="1">
      <c r="A116" s="235" t="s">
        <v>217</v>
      </c>
      <c r="B116" s="223"/>
      <c r="C116" s="223"/>
      <c r="D116" s="223"/>
      <c r="E116" s="223"/>
      <c r="F116" s="223">
        <f>'COMM SUMM'!F320</f>
        <v>0</v>
      </c>
      <c r="G116" s="223">
        <f>'COMM SUMM'!G320</f>
        <v>0</v>
      </c>
      <c r="H116" s="223">
        <f>'COMM SUMM'!H320</f>
        <v>0</v>
      </c>
      <c r="I116" s="234">
        <v>0</v>
      </c>
      <c r="J116" s="223">
        <f>'COMM SUMM'!J320</f>
        <v>0</v>
      </c>
      <c r="K116" s="223">
        <f>'COMM SUMM'!K320</f>
        <v>0</v>
      </c>
      <c r="L116" s="223">
        <f>'COMM SUMM'!L320</f>
        <v>0</v>
      </c>
      <c r="M116" s="234">
        <v>1.2899279999999998E-8</v>
      </c>
      <c r="N116" s="223"/>
      <c r="O116" s="216" t="s">
        <v>125</v>
      </c>
      <c r="P116" s="216" t="s">
        <v>125</v>
      </c>
      <c r="Q116" s="216" t="s">
        <v>125</v>
      </c>
      <c r="R116" s="216" t="s">
        <v>125</v>
      </c>
      <c r="S116" s="208">
        <f t="shared" si="40"/>
        <v>0</v>
      </c>
      <c r="T116" s="208">
        <f t="shared" si="41"/>
        <v>1.2899279999999998E-15</v>
      </c>
    </row>
    <row r="117" spans="1:20" ht="31.5" hidden="1" customHeight="1">
      <c r="A117" s="233" t="s">
        <v>166</v>
      </c>
      <c r="B117" s="223"/>
      <c r="C117" s="223"/>
      <c r="D117" s="223"/>
      <c r="E117" s="223"/>
      <c r="F117" s="223"/>
      <c r="G117" s="223"/>
      <c r="H117" s="223"/>
      <c r="I117" s="234">
        <v>0</v>
      </c>
      <c r="J117" s="223"/>
      <c r="K117" s="223"/>
      <c r="L117" s="223"/>
      <c r="M117" s="234">
        <v>0</v>
      </c>
      <c r="N117" s="223"/>
      <c r="O117" s="216" t="e">
        <f t="shared" si="36"/>
        <v>#DIV/0!</v>
      </c>
      <c r="P117" s="216" t="e">
        <f t="shared" si="37"/>
        <v>#DIV/0!</v>
      </c>
      <c r="Q117" s="216" t="e">
        <f t="shared" si="38"/>
        <v>#DIV/0!</v>
      </c>
      <c r="R117" s="216" t="e">
        <f t="shared" si="39"/>
        <v>#DIV/0!</v>
      </c>
      <c r="S117" s="208">
        <f t="shared" si="40"/>
        <v>0</v>
      </c>
      <c r="T117" s="208">
        <f t="shared" si="41"/>
        <v>0</v>
      </c>
    </row>
    <row r="118" spans="1:20" ht="31.5" hidden="1" customHeight="1">
      <c r="A118" s="233" t="s">
        <v>124</v>
      </c>
      <c r="B118" s="223"/>
      <c r="C118" s="223"/>
      <c r="D118" s="223"/>
      <c r="E118" s="223"/>
      <c r="F118" s="223"/>
      <c r="G118" s="223"/>
      <c r="H118" s="223"/>
      <c r="I118" s="234">
        <v>0</v>
      </c>
      <c r="J118" s="223"/>
      <c r="K118" s="223"/>
      <c r="L118" s="223"/>
      <c r="M118" s="234">
        <v>0</v>
      </c>
      <c r="N118" s="223"/>
      <c r="O118" s="216" t="e">
        <f t="shared" si="36"/>
        <v>#DIV/0!</v>
      </c>
      <c r="P118" s="216" t="e">
        <f t="shared" si="37"/>
        <v>#DIV/0!</v>
      </c>
      <c r="Q118" s="216" t="e">
        <f t="shared" si="38"/>
        <v>#DIV/0!</v>
      </c>
      <c r="R118" s="216" t="e">
        <f t="shared" si="39"/>
        <v>#DIV/0!</v>
      </c>
      <c r="S118" s="208">
        <f t="shared" si="40"/>
        <v>0</v>
      </c>
      <c r="T118" s="208">
        <f t="shared" si="41"/>
        <v>0</v>
      </c>
    </row>
    <row r="119" spans="1:20" ht="31.5" hidden="1" customHeight="1">
      <c r="A119" s="233" t="s">
        <v>175</v>
      </c>
      <c r="B119" s="223"/>
      <c r="C119" s="223"/>
      <c r="D119" s="223"/>
      <c r="E119" s="223"/>
      <c r="F119" s="223"/>
      <c r="G119" s="223"/>
      <c r="H119" s="223"/>
      <c r="I119" s="234">
        <v>0</v>
      </c>
      <c r="J119" s="223"/>
      <c r="K119" s="223"/>
      <c r="L119" s="223"/>
      <c r="M119" s="234">
        <v>0</v>
      </c>
      <c r="N119" s="223"/>
      <c r="O119" s="216" t="e">
        <f t="shared" si="36"/>
        <v>#DIV/0!</v>
      </c>
      <c r="P119" s="216" t="e">
        <f t="shared" si="37"/>
        <v>#DIV/0!</v>
      </c>
      <c r="Q119" s="216" t="e">
        <f t="shared" si="38"/>
        <v>#DIV/0!</v>
      </c>
      <c r="R119" s="216" t="e">
        <f t="shared" si="39"/>
        <v>#DIV/0!</v>
      </c>
      <c r="S119" s="208">
        <f t="shared" si="40"/>
        <v>0</v>
      </c>
      <c r="T119" s="208">
        <f t="shared" si="41"/>
        <v>0</v>
      </c>
    </row>
    <row r="120" spans="1:20" ht="31.5" hidden="1" customHeight="1">
      <c r="A120" s="233" t="s">
        <v>204</v>
      </c>
      <c r="B120" s="223"/>
      <c r="C120" s="223"/>
      <c r="D120" s="223"/>
      <c r="E120" s="223"/>
      <c r="F120" s="223"/>
      <c r="G120" s="223"/>
      <c r="H120" s="223"/>
      <c r="I120" s="234">
        <v>0</v>
      </c>
      <c r="J120" s="223"/>
      <c r="K120" s="223"/>
      <c r="L120" s="223"/>
      <c r="M120" s="234">
        <v>0</v>
      </c>
      <c r="N120" s="223"/>
      <c r="O120" s="216" t="e">
        <f t="shared" si="36"/>
        <v>#DIV/0!</v>
      </c>
      <c r="P120" s="216" t="e">
        <f t="shared" si="37"/>
        <v>#DIV/0!</v>
      </c>
      <c r="Q120" s="216" t="e">
        <f t="shared" si="38"/>
        <v>#DIV/0!</v>
      </c>
      <c r="R120" s="216" t="e">
        <f t="shared" si="39"/>
        <v>#DIV/0!</v>
      </c>
      <c r="S120" s="208">
        <f t="shared" si="40"/>
        <v>0</v>
      </c>
      <c r="T120" s="208">
        <f t="shared" si="41"/>
        <v>0</v>
      </c>
    </row>
    <row r="121" spans="1:20" ht="31.5" hidden="1" customHeight="1">
      <c r="A121" s="233" t="s">
        <v>215</v>
      </c>
      <c r="B121" s="223"/>
      <c r="C121" s="223"/>
      <c r="D121" s="223"/>
      <c r="E121" s="223"/>
      <c r="F121" s="223"/>
      <c r="G121" s="223"/>
      <c r="H121" s="223"/>
      <c r="I121" s="234">
        <v>0</v>
      </c>
      <c r="J121" s="223"/>
      <c r="K121" s="223"/>
      <c r="L121" s="223"/>
      <c r="M121" s="234">
        <v>0</v>
      </c>
      <c r="N121" s="223"/>
      <c r="O121" s="216" t="e">
        <f t="shared" si="36"/>
        <v>#DIV/0!</v>
      </c>
      <c r="P121" s="216" t="e">
        <f t="shared" si="37"/>
        <v>#DIV/0!</v>
      </c>
      <c r="Q121" s="216" t="e">
        <f t="shared" si="38"/>
        <v>#DIV/0!</v>
      </c>
      <c r="R121" s="216" t="e">
        <f t="shared" si="39"/>
        <v>#DIV/0!</v>
      </c>
      <c r="S121" s="208">
        <f t="shared" si="40"/>
        <v>0</v>
      </c>
      <c r="T121" s="208">
        <f t="shared" si="41"/>
        <v>0</v>
      </c>
    </row>
    <row r="122" spans="1:20" ht="31.5" customHeight="1">
      <c r="A122" s="233" t="s">
        <v>70</v>
      </c>
      <c r="B122" s="223"/>
      <c r="C122" s="223"/>
      <c r="D122" s="223"/>
      <c r="E122" s="223"/>
      <c r="F122" s="223">
        <f>SUM(F101:F121)</f>
        <v>118</v>
      </c>
      <c r="G122" s="223">
        <f>SUM(G101:G121)</f>
        <v>4006</v>
      </c>
      <c r="H122" s="223">
        <f>SUM(H101:H121)</f>
        <v>212006.68000000002</v>
      </c>
      <c r="I122" s="234">
        <f>SUM(I101:I121)</f>
        <v>28.257167199999998</v>
      </c>
      <c r="J122" s="223">
        <f t="shared" ref="J122:M122" si="42">SUM(J101:J121)</f>
        <v>134</v>
      </c>
      <c r="K122" s="223">
        <f t="shared" si="42"/>
        <v>4053</v>
      </c>
      <c r="L122" s="223">
        <f t="shared" si="42"/>
        <v>219947.59999999998</v>
      </c>
      <c r="M122" s="234">
        <f t="shared" si="42"/>
        <v>32.642308012899278</v>
      </c>
      <c r="N122" s="223"/>
      <c r="O122" s="216">
        <f t="shared" si="36"/>
        <v>13.559322033898304</v>
      </c>
      <c r="P122" s="216">
        <f t="shared" si="37"/>
        <v>1.1732401397903147</v>
      </c>
      <c r="Q122" s="216">
        <f t="shared" si="38"/>
        <v>3.7455989594289925</v>
      </c>
      <c r="R122" s="216">
        <f t="shared" si="39"/>
        <v>15.518685159987589</v>
      </c>
      <c r="S122" s="208">
        <f t="shared" si="40"/>
        <v>2.82571672E-6</v>
      </c>
      <c r="T122" s="208">
        <f t="shared" si="41"/>
        <v>3.2642308012899278E-6</v>
      </c>
    </row>
  </sheetData>
  <mergeCells count="33">
    <mergeCell ref="O76:R76"/>
    <mergeCell ref="A99:A100"/>
    <mergeCell ref="F99:I99"/>
    <mergeCell ref="J99:M99"/>
    <mergeCell ref="O99:R99"/>
    <mergeCell ref="A98:R98"/>
    <mergeCell ref="A76:A77"/>
    <mergeCell ref="B76:E76"/>
    <mergeCell ref="F76:I76"/>
    <mergeCell ref="J76:M76"/>
    <mergeCell ref="A75:R75"/>
    <mergeCell ref="A1:AC1"/>
    <mergeCell ref="A2:V2"/>
    <mergeCell ref="X2:AC2"/>
    <mergeCell ref="A4:A5"/>
    <mergeCell ref="A48:R48"/>
    <mergeCell ref="A23:A24"/>
    <mergeCell ref="B4:E4"/>
    <mergeCell ref="F23:I23"/>
    <mergeCell ref="T4:V4"/>
    <mergeCell ref="O4:S4"/>
    <mergeCell ref="A3:S3"/>
    <mergeCell ref="O23:R23"/>
    <mergeCell ref="B23:E23"/>
    <mergeCell ref="A22:R22"/>
    <mergeCell ref="F4:I4"/>
    <mergeCell ref="O49:R49"/>
    <mergeCell ref="J49:M49"/>
    <mergeCell ref="J4:M4"/>
    <mergeCell ref="J23:M23"/>
    <mergeCell ref="A49:A50"/>
    <mergeCell ref="B49:E49"/>
    <mergeCell ref="F49:I49"/>
  </mergeCells>
  <phoneticPr fontId="2" type="noConversion"/>
  <printOptions horizontalCentered="1"/>
  <pageMargins left="0.19685039370078741" right="0.19685039370078741" top="0.39370078740157483" bottom="0.39370078740157483" header="0.51181102362204722" footer="0.51181102362204722"/>
  <pageSetup scale="68" orientation="landscape" horizontalDpi="4294967295" r:id="rId1"/>
  <headerFooter alignWithMargins="0"/>
  <rowBreaks count="1" manualBreakCount="1">
    <brk id="21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  <pageSetUpPr fitToPage="1"/>
  </sheetPr>
  <dimension ref="A3:AV384"/>
  <sheetViews>
    <sheetView topLeftCell="L1" workbookViewId="0">
      <selection activeCell="W25" sqref="W25"/>
    </sheetView>
  </sheetViews>
  <sheetFormatPr defaultRowHeight="15.75"/>
  <cols>
    <col min="1" max="1" width="13.85546875" style="7" customWidth="1"/>
    <col min="2" max="2" width="9.140625" style="7" hidden="1" customWidth="1"/>
    <col min="3" max="3" width="8.42578125" style="7" hidden="1" customWidth="1"/>
    <col min="4" max="4" width="10.7109375" style="7" hidden="1" customWidth="1"/>
    <col min="5" max="5" width="13" style="7" hidden="1" customWidth="1"/>
    <col min="6" max="6" width="7.85546875" style="7" customWidth="1"/>
    <col min="7" max="7" width="9.140625" style="7" customWidth="1"/>
    <col min="8" max="8" width="10.85546875" style="7" customWidth="1"/>
    <col min="9" max="13" width="15.140625" style="7" customWidth="1"/>
    <col min="14" max="14" width="10.140625" style="70" customWidth="1"/>
    <col min="15" max="17" width="8.42578125" style="70" bestFit="1" customWidth="1"/>
    <col min="18" max="18" width="8.140625" style="7" customWidth="1"/>
    <col min="19" max="19" width="14" style="7" customWidth="1"/>
    <col min="20" max="20" width="13.85546875" style="7" bestFit="1" customWidth="1"/>
    <col min="21" max="21" width="10.140625" style="7" bestFit="1" customWidth="1"/>
    <col min="22" max="22" width="13" style="7" customWidth="1"/>
    <col min="23" max="23" width="13.5703125" style="7" customWidth="1"/>
    <col min="24" max="24" width="11.7109375" style="7" bestFit="1" customWidth="1"/>
    <col min="25" max="25" width="9.5703125" style="7" bestFit="1" customWidth="1"/>
    <col min="26" max="26" width="14.42578125" style="7" customWidth="1"/>
    <col min="27" max="27" width="15.42578125" style="7" customWidth="1"/>
    <col min="28" max="30" width="13.5703125" style="7" customWidth="1"/>
    <col min="31" max="31" width="16.140625" style="7" customWidth="1"/>
    <col min="32" max="33" width="9.140625" style="7"/>
    <col min="34" max="34" width="12.85546875" style="7" bestFit="1" customWidth="1"/>
    <col min="35" max="40" width="9.140625" style="7"/>
    <col min="41" max="41" width="13.7109375" style="7" customWidth="1"/>
    <col min="42" max="16384" width="9.140625" style="7"/>
  </cols>
  <sheetData>
    <row r="3" spans="1:41" ht="26.25" customHeight="1">
      <c r="B3" s="8"/>
      <c r="C3" s="314" t="s">
        <v>0</v>
      </c>
      <c r="D3" s="314"/>
      <c r="E3" s="314"/>
      <c r="F3" s="314"/>
      <c r="G3" s="314"/>
      <c r="H3" s="314"/>
      <c r="I3" s="8"/>
      <c r="J3" s="8"/>
      <c r="K3" s="8"/>
      <c r="L3" s="8"/>
      <c r="M3" s="8"/>
      <c r="N3" s="316" t="s">
        <v>0</v>
      </c>
      <c r="O3" s="316"/>
      <c r="P3" s="316"/>
      <c r="Q3" s="316"/>
      <c r="R3" s="27"/>
      <c r="S3" s="304" t="s">
        <v>201</v>
      </c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247"/>
      <c r="AH3" s="247"/>
      <c r="AI3" s="247"/>
    </row>
    <row r="4" spans="1:41"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299" t="s">
        <v>210</v>
      </c>
      <c r="K4" s="300"/>
      <c r="L4" s="300"/>
      <c r="M4" s="301"/>
      <c r="N4" s="303" t="s">
        <v>95</v>
      </c>
      <c r="O4" s="303"/>
      <c r="P4" s="303"/>
      <c r="Q4" s="303"/>
      <c r="R4" s="44"/>
      <c r="S4" s="242"/>
      <c r="T4" s="306" t="s">
        <v>167</v>
      </c>
      <c r="U4" s="306"/>
      <c r="V4" s="306"/>
      <c r="W4" s="306"/>
      <c r="X4" s="306" t="s">
        <v>180</v>
      </c>
      <c r="Y4" s="306"/>
      <c r="Z4" s="306"/>
      <c r="AA4" s="306"/>
      <c r="AB4" s="306" t="s">
        <v>180</v>
      </c>
      <c r="AC4" s="306"/>
      <c r="AD4" s="306"/>
      <c r="AE4" s="306"/>
      <c r="AF4" s="307" t="s">
        <v>95</v>
      </c>
      <c r="AG4" s="307"/>
      <c r="AH4" s="307"/>
      <c r="AI4" s="307"/>
    </row>
    <row r="5" spans="1:41">
      <c r="A5" s="10" t="s">
        <v>6</v>
      </c>
      <c r="B5" s="10" t="s">
        <v>91</v>
      </c>
      <c r="C5" s="10" t="s">
        <v>7</v>
      </c>
      <c r="D5" s="10" t="s">
        <v>8</v>
      </c>
      <c r="E5" s="10" t="s">
        <v>9</v>
      </c>
      <c r="F5" s="10" t="s">
        <v>91</v>
      </c>
      <c r="G5" s="10" t="s">
        <v>7</v>
      </c>
      <c r="H5" s="10" t="s">
        <v>8</v>
      </c>
      <c r="I5" s="10" t="s">
        <v>9</v>
      </c>
      <c r="J5" s="10" t="s">
        <v>91</v>
      </c>
      <c r="K5" s="10" t="s">
        <v>7</v>
      </c>
      <c r="L5" s="10" t="s">
        <v>8</v>
      </c>
      <c r="M5" s="10" t="s">
        <v>9</v>
      </c>
      <c r="N5" s="57" t="s">
        <v>91</v>
      </c>
      <c r="O5" s="68" t="s">
        <v>7</v>
      </c>
      <c r="P5" s="68" t="s">
        <v>8</v>
      </c>
      <c r="Q5" s="68" t="s">
        <v>9</v>
      </c>
      <c r="R5" s="44"/>
      <c r="S5" s="243" t="s">
        <v>6</v>
      </c>
      <c r="T5" s="240" t="s">
        <v>91</v>
      </c>
      <c r="U5" s="240" t="s">
        <v>7</v>
      </c>
      <c r="V5" s="240" t="s">
        <v>8</v>
      </c>
      <c r="W5" s="240" t="s">
        <v>9</v>
      </c>
      <c r="X5" s="240" t="s">
        <v>91</v>
      </c>
      <c r="Y5" s="240" t="s">
        <v>7</v>
      </c>
      <c r="Z5" s="240" t="s">
        <v>8</v>
      </c>
      <c r="AA5" s="240" t="s">
        <v>9</v>
      </c>
      <c r="AB5" s="240" t="s">
        <v>91</v>
      </c>
      <c r="AC5" s="240" t="s">
        <v>7</v>
      </c>
      <c r="AD5" s="240" t="s">
        <v>8</v>
      </c>
      <c r="AE5" s="240" t="s">
        <v>9</v>
      </c>
      <c r="AF5" s="240" t="s">
        <v>91</v>
      </c>
      <c r="AG5" s="244" t="s">
        <v>7</v>
      </c>
      <c r="AH5" s="244" t="s">
        <v>8</v>
      </c>
      <c r="AI5" s="244" t="s">
        <v>9</v>
      </c>
    </row>
    <row r="6" spans="1:41">
      <c r="A6" s="10" t="s">
        <v>10</v>
      </c>
      <c r="B6" s="10">
        <f>BRMT!B6+HPLG!B6+LONI!B6+SLI!B6+MRJ!B6+GRMT!B6+KRD!B6+STR!B6+LNN!B6+JJR!B6+SSV!B6+KK!B6+PA!B6+CCH!B6+CRCC!B6+BFSG!B6+BVQ!B6+GHSG!B6+DASG!B6</f>
        <v>34.5</v>
      </c>
      <c r="C6" s="10">
        <f>BRMT!C6+HPLG!C6+LONI!C6+SLI!C6+MRJ!C6+GRMT!C6+KRD!C6+STR!C6+LNN!C6+JJR!C6+SSV!C6+KK!C6+PA!C6+CCH!C6+CRCC!C6+BFSG!C6+BVQ!C6+GHSG!C6+DASG!C6</f>
        <v>1449</v>
      </c>
      <c r="D6" s="10">
        <f>BRMT!D6+HPLG!D6+LONI!D6+SLI!D6+MRJ!D6+GRMT!D6+KRD!D6+STR!D6+LNN!D6+JJR!D6+SSV!D6+KK!D6+PA!D6+CCH!D6+CRCC!D6+BFSG!D6+BVQ!D6+GHSG!D6+DASG!D6</f>
        <v>91791</v>
      </c>
      <c r="E6" s="10">
        <f>BRMT!E6+HPLG!E6+LONI!E6+SLI!E6+MRJ!E6+GRMT!E6+KRD!E6+STR!E6+LNN!E6+JJR!E6+SSV!E6+KK!E6+PA!E6+CCH!E6+CRCC!E6+BFSG!E6+BVQ!E6+GHSG!E6+DASG!E6</f>
        <v>152690810</v>
      </c>
      <c r="F6" s="10">
        <f>BRMT!F6+HPLG!F6+LONI!F6+SLI!F6+MRJ!F6+GRMT!F6+KRD!F6+STR!F6+LNN!F6+JJR!F6+SSV!F6+KK!F6+PA!F6+CCH!F6+CRCC!F6+BFSG!F6+BVQ!F6+GHSG!F6+DASG!F6</f>
        <v>41</v>
      </c>
      <c r="G6" s="10">
        <f>BRMT!G6+HPLG!G6+LONI!G6+SLI!G6+MRJ!G6+GRMT!G6+KRD!G6+STR!G6+LNN!G6+JJR!G6+SSV!G6+KK!G6+PA!G6+CCH!G6+CRCC!G6+BFSG!G6+BVQ!G6+GHSG!G6+DASG!G6</f>
        <v>1680</v>
      </c>
      <c r="H6" s="10">
        <f>BRMT!H6+HPLG!H6+LONI!H6+SLI!H6+MRJ!H6+GRMT!H6+KRD!H6+STR!H6+LNN!H6+JJR!H6+SSV!H6+KK!H6+PA!H6+CCH!H6+CRCC!H6+BFSG!H6+BVQ!H6+GHSG!H6+DASG!H6</f>
        <v>106428</v>
      </c>
      <c r="I6" s="10">
        <f>BRMT!I6+HPLG!I6+LONI!I6+SLI!I6+MRJ!I6+GRMT!I6+KRD!I6+STR!I6+LNN!I6+JJR!I6+SSV!I6+KK!I6+PA!I6+CCH!I6+CRCC!I6+BFSG!I6+BVQ!I6+GHSG!I6+DASG!I6</f>
        <v>161726209</v>
      </c>
      <c r="J6" s="10">
        <f>BRMT!J6+HPLG!J6+LONI!J6+SLI!J6+MRJ!J6+GRMT!J6+KRD!J6+STR!J6+LNN!J6+JJR!J6+SSV!J6+KK!J6+PA!J6+CCH!J6+CRCC!J6+BFSG!J6+BVQ!J6+GHSG!J6+DASG!J6</f>
        <v>18</v>
      </c>
      <c r="K6" s="10">
        <f>BRMT!K6+HPLG!K6+LONI!K6+SLI!K6+MRJ!K6+GRMT!K6+KRD!K6+STR!K6+LNN!K6+JJR!K6+SSV!K6+KK!K6+PA!K6+CCH!K6+CRCC!K6+BFSG!K6+BVQ!K6+GHSG!K6+DASG!K6</f>
        <v>672</v>
      </c>
      <c r="L6" s="10">
        <f>BRMT!L6+HPLG!L6+LONI!L6+SLI!L6+MRJ!L6+GRMT!L6+KRD!L6+STR!L6+LNN!L6+JJR!L6+SSV!L6+KK!L6+PA!L6+CCH!L6+CRCC!L6+BFSG!L6+BVQ!L6+GHSG!L6+DASG!L6</f>
        <v>42706</v>
      </c>
      <c r="M6" s="10">
        <f>BRMT!M6+HPLG!M6+LONI!M6+SLI!M6+MRJ!M6+GRMT!M6+KRD!M6+STR!M6+LNN!M6+JJR!M6+SSV!M6+KK!M6+PA!M6+CCH!M6+CRCC!M6+BFSG!M6+BVQ!M6+GHSG!M6+DASG!M6</f>
        <v>122959467</v>
      </c>
      <c r="N6" s="13">
        <f>(J6-F6)/F6*100</f>
        <v>-56.09756097560976</v>
      </c>
      <c r="O6" s="13">
        <f>(K6-G6)/G6*100</f>
        <v>-60</v>
      </c>
      <c r="P6" s="13">
        <f>(L6-H6)/H6*100</f>
        <v>-59.873341601834106</v>
      </c>
      <c r="Q6" s="13">
        <f>(M6-I6)/I6*100</f>
        <v>-23.970599595270301</v>
      </c>
      <c r="R6" s="46"/>
      <c r="S6" s="243" t="s">
        <v>10</v>
      </c>
      <c r="T6" s="245">
        <f t="shared" ref="T6:T17" si="0">B6+B25+B44+B63+B82+B101+B120+B139+B158+B177+B196+B215+B234+B253+B272+B291+B310</f>
        <v>84</v>
      </c>
      <c r="U6" s="245">
        <f t="shared" ref="U6:U17" si="1">C6+C25+C44+C63+C82+C101+C120+C139+C158+C177+C196+C215+C234+C253+C272+C291+C310</f>
        <v>2664</v>
      </c>
      <c r="V6" s="245">
        <f t="shared" ref="V6:V17" si="2">D6+D25+D44+D63+D82+D101+D120+D139+D158+D177+D196+D215+D234+D253+D272+D291+D310</f>
        <v>161951.9</v>
      </c>
      <c r="W6" s="245">
        <f t="shared" ref="W6:W17" si="3">E6+E25+E44+E63+E82+E101+E120+E139+E158+E177+E196+E215+E234+E253+E272+E291+E310</f>
        <v>195416180</v>
      </c>
      <c r="X6" s="246">
        <f t="shared" ref="X6:X16" si="4">F6+F25+F44+F63+F82+F101+F120+F139+F158+F177+F196+F215+F234+F253+F272+F291+F310</f>
        <v>139</v>
      </c>
      <c r="Y6" s="246">
        <f t="shared" ref="Y6:AE6" si="5">G6+G25+G44+G63+G82+G101+G120+G139+G158+G177+G196+G215+G234+G253+G272+G291+G310</f>
        <v>4733</v>
      </c>
      <c r="Z6" s="246">
        <f t="shared" si="5"/>
        <v>268062.8</v>
      </c>
      <c r="AA6" s="246">
        <f t="shared" si="5"/>
        <v>283362947</v>
      </c>
      <c r="AB6" s="245">
        <f t="shared" si="5"/>
        <v>142</v>
      </c>
      <c r="AC6" s="245">
        <f t="shared" si="5"/>
        <v>4350</v>
      </c>
      <c r="AD6" s="245">
        <f t="shared" si="5"/>
        <v>233882.41999999998</v>
      </c>
      <c r="AE6" s="245">
        <f t="shared" si="5"/>
        <v>307577934</v>
      </c>
      <c r="AF6" s="245">
        <f>(AB6-X6)/X6*100</f>
        <v>2.1582733812949639</v>
      </c>
      <c r="AG6" s="245">
        <f t="shared" ref="AG6:AG17" si="6">(AC6-Y6)/Y6*100</f>
        <v>-8.0921191633213603</v>
      </c>
      <c r="AH6" s="245">
        <f t="shared" ref="AH6:AH17" si="7">(AD6-Z6)/Z6*100</f>
        <v>-12.750885240324283</v>
      </c>
      <c r="AI6" s="245">
        <f t="shared" ref="AI6:AI17" si="8">(AE6-AA6)/AA6*100</f>
        <v>8.5455728267817594</v>
      </c>
    </row>
    <row r="7" spans="1:41">
      <c r="A7" s="10" t="s">
        <v>11</v>
      </c>
      <c r="B7" s="10">
        <f>BRMT!B7+HPLG!B7+LONI!B7+SLI!B7+MRJ!B7+GRMT!B7+KRD!B7+STR!B7+LNN!B7+JJR!B7+SSV!B7+KK!B7+PA!B7+CCH!B7+CRCC!B7+BFSG!B7+BVQ!B7+GHSG!B7+DASG!B7</f>
        <v>32</v>
      </c>
      <c r="C7" s="10">
        <f>BRMT!C7+HPLG!C7+LONI!C7+SLI!C7+MRJ!C7+GRMT!C7+KRD!C7+STR!C7+LNN!C7+JJR!C7+SSV!C7+KK!C7+PA!C7+CCH!C7+CRCC!C7+BFSG!C7+BVQ!C7+GHSG!C7+DASG!C7</f>
        <v>1335</v>
      </c>
      <c r="D7" s="10">
        <f>BRMT!D7+HPLG!D7+LONI!D7+SLI!D7+MRJ!D7+GRMT!D7+KRD!D7+STR!D7+LNN!D7+JJR!D7+SSV!D7+KK!D7+PA!D7+CCH!D7+CRCC!D7+BFSG!D7+BVQ!D7+GHSG!D7+DASG!D7</f>
        <v>84519</v>
      </c>
      <c r="E7" s="10">
        <f>BRMT!E7+HPLG!E7+LONI!E7+SLI!E7+MRJ!E7+GRMT!E7+KRD!E7+STR!E7+LNN!E7+JJR!E7+SSV!E7+KK!E7+PA!E7+CCH!E7+CRCC!E7+BFSG!E7+BVQ!E7+GHSG!E7+DASG!E7</f>
        <v>174540393</v>
      </c>
      <c r="F7" s="10">
        <f>BRMT!F7+HPLG!F7+LONI!F7+SLI!F7+MRJ!F7+GRMT!F7+KRD!F7+STR!F7+LNN!F7+JJR!F7+SSV!F7+KK!F7+PA!F7+CCH!F7+CRCC!F7+BFSG!F7+BVQ!F7+GHSG!F7+DASG!F7</f>
        <v>47</v>
      </c>
      <c r="G7" s="10">
        <f>BRMT!G7+HPLG!G7+LONI!G7+SLI!G7+MRJ!G7+GRMT!G7+KRD!G7+STR!G7+LNN!G7+JJR!G7+SSV!G7+KK!G7+PA!G7+CCH!G7+CRCC!G7+BFSG!G7+BVQ!G7+GHSG!G7+DASG!G7</f>
        <v>1971</v>
      </c>
      <c r="H7" s="10">
        <f>BRMT!H7+HPLG!H7+LONI!H7+SLI!H7+MRJ!H7+GRMT!H7+KRD!H7+STR!H7+LNN!H7+JJR!H7+SSV!H7+KK!H7+PA!H7+CCH!H7+CRCC!H7+BFSG!H7+BVQ!H7+GHSG!H7+DASG!H7</f>
        <v>124950</v>
      </c>
      <c r="I7" s="10">
        <f>BRMT!I7+HPLG!I7+LONI!I7+SLI!I7+MRJ!I7+GRMT!I7+KRD!I7+STR!I7+LNN!I7+JJR!I7+SSV!I7+KK!I7+PA!I7+CCH!I7+CRCC!I7+BFSG!I7+BVQ!I7+GHSG!I7+DASG!I7</f>
        <v>159457172</v>
      </c>
      <c r="J7" s="10">
        <f>BRMT!J7+HPLG!J7+LONI!J7+SLI!J7+MRJ!J7+GRMT!J7+KRD!J7+STR!J7+LNN!J7+JJR!J7+SSV!J7+KK!J7+PA!J7+CCH!J7+CRCC!J7+BFSG!J7+BVQ!J7+GHSG!J7+DASG!J7</f>
        <v>20</v>
      </c>
      <c r="K7" s="10">
        <f>BRMT!K7+HPLG!K7+LONI!K7+SLI!K7+MRJ!K7+GRMT!K7+KRD!K7+STR!K7+LNN!K7+JJR!K7+SSV!K7+KK!K7+PA!K7+CCH!K7+CRCC!K7+BFSG!K7+BVQ!K7+GHSG!K7+DASG!K7</f>
        <v>819</v>
      </c>
      <c r="L7" s="10">
        <f>BRMT!L7+HPLG!L7+LONI!L7+SLI!L7+MRJ!L7+GRMT!L7+KRD!L7+STR!L7+LNN!L7+JJR!L7+SSV!L7+KK!L7+PA!L7+CCH!L7+CRCC!L7+BFSG!L7+BVQ!L7+GHSG!L7+DASG!L7</f>
        <v>52189</v>
      </c>
      <c r="M7" s="10">
        <f>BRMT!M7+HPLG!M7+LONI!M7+SLI!M7+MRJ!M7+GRMT!M7+KRD!M7+STR!M7+LNN!M7+JJR!M7+SSV!M7+KK!M7+PA!M7+CCH!M7+CRCC!M7+BFSG!M7+BVQ!M7+GHSG!M7+DASG!M7</f>
        <v>140955779</v>
      </c>
      <c r="N7" s="13">
        <f t="shared" ref="N7:N17" si="9">(J7-F7)/F7*100</f>
        <v>-57.446808510638306</v>
      </c>
      <c r="O7" s="13">
        <f t="shared" ref="O7:O17" si="10">(K7-G7)/G7*100</f>
        <v>-58.447488584474883</v>
      </c>
      <c r="P7" s="13">
        <f t="shared" ref="P7:P17" si="11">(L7-H7)/H7*100</f>
        <v>-58.23209283713485</v>
      </c>
      <c r="Q7" s="13">
        <f t="shared" ref="Q7:Q17" si="12">(M7-I7)/I7*100</f>
        <v>-11.602734933741331</v>
      </c>
      <c r="R7" s="45"/>
      <c r="S7" s="243" t="s">
        <v>11</v>
      </c>
      <c r="T7" s="245">
        <f>B7+B26+B45+B64+B83+B102+B121+B140+B159+B178+B197+B216+B235+B254+B273+B292+B311+B351</f>
        <v>67.5</v>
      </c>
      <c r="U7" s="245">
        <f>C7+C26+C45+C64+C83+C102+C121+C140+C159+C178+C197+C216+C235+C254+C273+C292+C311+C351</f>
        <v>2071</v>
      </c>
      <c r="V7" s="245">
        <f>D7+D26+D45+D64+D83+D102+D121+D140+D159+D178+D197+D216+D235+D254+D273+D292+D311+D351</f>
        <v>128866</v>
      </c>
      <c r="W7" s="245">
        <f>E7+E26+E45+E64+E83+E102+E121+E140+E159+E178+E197+E216+E235+E254+E273+E292+E311+E351</f>
        <v>206425016</v>
      </c>
      <c r="X7" s="246">
        <f>F7+F26+F45+F64+F83+F102+F121+F140+F159+F178+F197+F216+F235+F254+F273+F292+F311+F331+F351</f>
        <v>125</v>
      </c>
      <c r="Y7" s="246">
        <f t="shared" ref="Y7:AE7" si="13">G7+G26+G45+G64+G83+G102+G121+G140+G159+G178+G197+G216+G235+G254+G273+G292+G311+G331+G351</f>
        <v>4405</v>
      </c>
      <c r="Z7" s="246">
        <f t="shared" si="13"/>
        <v>253326.8</v>
      </c>
      <c r="AA7" s="246">
        <f t="shared" si="13"/>
        <v>256865307</v>
      </c>
      <c r="AB7" s="245">
        <f t="shared" si="13"/>
        <v>115</v>
      </c>
      <c r="AC7" s="245">
        <f t="shared" si="13"/>
        <v>3581</v>
      </c>
      <c r="AD7" s="245">
        <f t="shared" si="13"/>
        <v>189694.83000000002</v>
      </c>
      <c r="AE7" s="245">
        <f t="shared" si="13"/>
        <v>280409871</v>
      </c>
      <c r="AF7" s="245">
        <f t="shared" ref="AF7:AF17" si="14">(AB7-X7)/X7*100</f>
        <v>-8</v>
      </c>
      <c r="AG7" s="245">
        <f t="shared" si="6"/>
        <v>-18.706015891032919</v>
      </c>
      <c r="AH7" s="245">
        <f t="shared" si="7"/>
        <v>-25.118530688423007</v>
      </c>
      <c r="AI7" s="245">
        <f t="shared" si="8"/>
        <v>9.1661128842128914</v>
      </c>
    </row>
    <row r="8" spans="1:41">
      <c r="A8" s="10" t="s">
        <v>12</v>
      </c>
      <c r="B8" s="10">
        <f>BRMT!B8+HPLG!B8+LONI!B8+SLI!B8+MRJ!B8+GRMT!B8+KRD!B8+STR!B8+LNN!B8+JJR!B8+SSV!B8+KK!B8+PA!B8+CCH!B8+CRCC!B8+BFSG!B8+BVQ!B8+GHSG!B8+DASG!B8</f>
        <v>27.5</v>
      </c>
      <c r="C8" s="10">
        <f>BRMT!C8+HPLG!C8+LONI!C8+SLI!C8+MRJ!C8+GRMT!C8+KRD!C8+STR!C8+LNN!C8+JJR!C8+SSV!C8+KK!C8+PA!C8+CCH!C8+CRCC!C8+BFSG!C8+BVQ!C8+GHSG!C8+DASG!C8</f>
        <v>1134</v>
      </c>
      <c r="D8" s="10">
        <f>BRMT!D8+HPLG!D8+LONI!D8+SLI!D8+MRJ!D8+GRMT!D8+KRD!D8+STR!D8+LNN!D8+JJR!D8+SSV!D8+KK!D8+PA!D8+CCH!D8+CRCC!D8+BFSG!D8+BVQ!D8+GHSG!D8+DASG!D8</f>
        <v>71802</v>
      </c>
      <c r="E8" s="10">
        <f>BRMT!E8+HPLG!E8+LONI!E8+SLI!E8+MRJ!E8+GRMT!E8+KRD!E8+STR!E8+LNN!E8+JJR!E8+SSV!E8+KK!E8+PA!E8+CCH!E8+CRCC!E8+BFSG!E8+BVQ!E8+GHSG!E8+DASG!E8</f>
        <v>104968218</v>
      </c>
      <c r="F8" s="10">
        <f>BRMT!F8+HPLG!F8+LONI!F8+SLI!F8+MRJ!F8+GRMT!F8+KRD!F8+STR!F8+LNN!F8+JJR!F8+SSV!F8+KK!F8+PA!F8+CCH!F8+CRCC!F8+BFSG!F8+BVQ!F8+GHSG!F8+DASG!F8</f>
        <v>56</v>
      </c>
      <c r="G8" s="10">
        <f>BRMT!G8+HPLG!G8+LONI!G8+SLI!G8+MRJ!G8+GRMT!G8+KRD!G8+STR!G8+LNN!G8+JJR!G8+SSV!G8+KK!G8+PA!G8+CCH!G8+CRCC!G8+BFSG!G8+BVQ!G8+GHSG!G8+DASG!G8</f>
        <v>2352</v>
      </c>
      <c r="H8" s="10">
        <f>BRMT!H8+HPLG!H8+LONI!H8+SLI!H8+MRJ!H8+GRMT!H8+KRD!H8+STR!H8+LNN!H8+JJR!H8+SSV!H8+KK!H8+PA!H8+CCH!H8+CRCC!H8+BFSG!H8+BVQ!H8+GHSG!H8+DASG!H8</f>
        <v>149076</v>
      </c>
      <c r="I8" s="10">
        <f>BRMT!I8+HPLG!I8+LONI!I8+SLI!I8+MRJ!I8+GRMT!I8+KRD!I8+STR!I8+LNN!I8+JJR!I8+SSV!I8+KK!I8+PA!I8+CCH!I8+CRCC!I8+BFSG!I8+BVQ!I8+GHSG!I8+DASG!I8</f>
        <v>237432110</v>
      </c>
      <c r="J8" s="10">
        <f>BRMT!J8+HPLG!J8+LONI!J8+SLI!J8+MRJ!J8+GRMT!J8+KRD!J8+STR!J8+LNN!J8+JJR!J8+SSV!J8+KK!J8+PA!J8+CCH!J8+CRCC!J8+BFSG!J8+BVQ!J8+GHSG!J8+DASG!J8</f>
        <v>23</v>
      </c>
      <c r="K8" s="10">
        <f>BRMT!K8+HPLG!K8+LONI!K8+SLI!K8+MRJ!K8+GRMT!K8+KRD!K8+STR!K8+LNN!K8+JJR!K8+SSV!K8+KK!K8+PA!K8+CCH!K8+CRCC!K8+BFSG!K8+BVQ!K8+GHSG!K8+DASG!K8</f>
        <v>797</v>
      </c>
      <c r="L8" s="10">
        <f>BRMT!L8+HPLG!L8+LONI!L8+SLI!L8+MRJ!L8+GRMT!L8+KRD!L8+STR!L8+LNN!L8+JJR!L8+SSV!L8+KK!L8+PA!L8+CCH!L8+CRCC!L8+BFSG!L8+BVQ!L8+GHSG!L8+DASG!L8</f>
        <v>50759</v>
      </c>
      <c r="M8" s="10">
        <f>BRMT!M8+HPLG!M8+LONI!M8+SLI!M8+MRJ!M8+GRMT!M8+KRD!M8+STR!M8+LNN!M8+JJR!M8+SSV!M8+KK!M8+PA!M8+CCH!M8+CRCC!M8+BFSG!M8+BVQ!M8+GHSG!M8+DASG!M8</f>
        <v>148614874</v>
      </c>
      <c r="N8" s="13">
        <f t="shared" si="9"/>
        <v>-58.928571428571431</v>
      </c>
      <c r="O8" s="13">
        <f t="shared" si="10"/>
        <v>-66.113945578231295</v>
      </c>
      <c r="P8" s="13">
        <f t="shared" si="11"/>
        <v>-65.950924360728763</v>
      </c>
      <c r="Q8" s="13">
        <f t="shared" si="12"/>
        <v>-37.407423957947387</v>
      </c>
      <c r="R8" s="45"/>
      <c r="S8" s="243" t="s">
        <v>12</v>
      </c>
      <c r="T8" s="245">
        <f t="shared" si="0"/>
        <v>69.5</v>
      </c>
      <c r="U8" s="245">
        <f t="shared" si="1"/>
        <v>1979</v>
      </c>
      <c r="V8" s="245">
        <f t="shared" si="2"/>
        <v>122585.9</v>
      </c>
      <c r="W8" s="245">
        <f t="shared" si="3"/>
        <v>138854298</v>
      </c>
      <c r="X8" s="246">
        <f>F8+F27+F46+F65+F84+F103+F122+F141+F160+F179+F198+F217+F236+F255+F274+F293+F312+F352</f>
        <v>138</v>
      </c>
      <c r="Y8" s="246">
        <f t="shared" ref="Y8:AE8" si="15">G8+G27+G46+G65+G84+G103+G122+G141+G160+G179+G198+G217+G236+G255+G274+G293+G312+G352</f>
        <v>4886</v>
      </c>
      <c r="Z8" s="246">
        <f t="shared" si="15"/>
        <v>281326.5</v>
      </c>
      <c r="AA8" s="246">
        <f t="shared" si="15"/>
        <v>352572066</v>
      </c>
      <c r="AB8" s="245">
        <f t="shared" si="15"/>
        <v>140</v>
      </c>
      <c r="AC8" s="245">
        <f t="shared" si="15"/>
        <v>4185</v>
      </c>
      <c r="AD8" s="245">
        <f t="shared" si="15"/>
        <v>221823.86</v>
      </c>
      <c r="AE8" s="245">
        <f t="shared" si="15"/>
        <v>361441077</v>
      </c>
      <c r="AF8" s="245">
        <f t="shared" si="14"/>
        <v>1.4492753623188406</v>
      </c>
      <c r="AG8" s="245">
        <f t="shared" si="6"/>
        <v>-14.347114203847728</v>
      </c>
      <c r="AH8" s="245">
        <f t="shared" si="7"/>
        <v>-21.150741220610222</v>
      </c>
      <c r="AI8" s="245">
        <f t="shared" si="8"/>
        <v>2.5155172106005699</v>
      </c>
      <c r="AJ8" s="247"/>
    </row>
    <row r="9" spans="1:41">
      <c r="A9" s="10" t="s">
        <v>13</v>
      </c>
      <c r="B9" s="10">
        <f>BRMT!B9+HPLG!B9+LONI!B9+SLI!B9+MRJ!B9+GRMT!B9+KRD!B9+STR!B9+LNN!B9+JJR!B9+SSV!B9+KK!B9+PA!B9+CCH!B9+CRCC!B9+BFSG!B9+BVQ!B9+GHSG!B9+DASG!B9</f>
        <v>23</v>
      </c>
      <c r="C9" s="10">
        <f>BRMT!C9+HPLG!C9+LONI!C9+SLI!C9+MRJ!C9+GRMT!C9+KRD!C9+STR!C9+LNN!C9+JJR!C9+SSV!C9+KK!C9+PA!C9+CCH!C9+CRCC!C9+BFSG!C9+BVQ!C9+GHSG!C9+DASG!C9</f>
        <v>958</v>
      </c>
      <c r="D9" s="10">
        <f>BRMT!D9+HPLG!D9+LONI!D9+SLI!D9+MRJ!D9+GRMT!D9+KRD!D9+STR!D9+LNN!D9+JJR!D9+SSV!D9+KK!D9+PA!D9+CCH!D9+CRCC!D9+BFSG!D9+BVQ!D9+GHSG!D9+DASG!D9</f>
        <v>60691</v>
      </c>
      <c r="E9" s="10">
        <f>BRMT!E9+HPLG!E9+LONI!E9+SLI!E9+MRJ!E9+GRMT!E9+KRD!E9+STR!E9+LNN!E9+JJR!E9+SSV!E9+KK!E9+PA!E9+CCH!E9+CRCC!E9+BFSG!E9+BVQ!E9+GHSG!E9+DASG!E9</f>
        <v>109794037</v>
      </c>
      <c r="F9" s="10">
        <f>BRMT!F9+HPLG!F9+LONI!F9+SLI!F9+MRJ!F9+GRMT!F9+KRD!F9+STR!F9+LNN!F9+JJR!F9+SSV!F9+KK!F9+PA!F9+CCH!F9+CRCC!F9+BFSG!F9+BVQ!F9+GHSG!F9+DASG!F9</f>
        <v>31</v>
      </c>
      <c r="G9" s="10">
        <f>BRMT!G9+HPLG!G9+LONI!G9+SLI!G9+MRJ!G9+GRMT!G9+KRD!G9+STR!G9+LNN!G9+JJR!G9+SSV!G9+KK!G9+PA!G9+CCH!G9+CRCC!G9+BFSG!G9+BVQ!G9+GHSG!G9+DASG!G9</f>
        <v>1301</v>
      </c>
      <c r="H9" s="10">
        <f>BRMT!H9+HPLG!H9+LONI!H9+SLI!H9+MRJ!H9+GRMT!H9+KRD!H9+STR!H9+LNN!H9+JJR!H9+SSV!H9+KK!H9+PA!H9+CCH!H9+CRCC!H9+BFSG!H9+BVQ!H9+GHSG!H9+DASG!H9</f>
        <v>82421</v>
      </c>
      <c r="I9" s="10">
        <f>BRMT!I9+HPLG!I9+LONI!I9+SLI!I9+MRJ!I9+GRMT!I9+KRD!I9+STR!I9+LNN!I9+JJR!I9+SSV!I9+KK!I9+PA!I9+CCH!I9+CRCC!I9+BFSG!I9+BVQ!I9+GHSG!I9+DASG!I9</f>
        <v>199457224</v>
      </c>
      <c r="J9" s="10">
        <f>BRMT!J9+HPLG!J9+LONI!J9+SLI!J9+MRJ!J9+GRMT!J9+KRD!J9+STR!J9+LNN!J9+JJR!J9+SSV!J9+KK!J9+PA!J9+CCH!J9+CRCC!J9+BFSG!J9+BVQ!J9+GHSG!J9+DASG!J9</f>
        <v>15</v>
      </c>
      <c r="K9" s="10">
        <f>BRMT!K9+HPLG!K9+LONI!K9+SLI!K9+MRJ!K9+GRMT!K9+KRD!K9+STR!K9+LNN!K9+JJR!K9+SSV!K9+KK!K9+PA!K9+CCH!K9+CRCC!K9+BFSG!K9+BVQ!K9+GHSG!K9+DASG!K9</f>
        <v>630</v>
      </c>
      <c r="L9" s="10">
        <f>BRMT!L9+HPLG!L9+LONI!L9+SLI!L9+MRJ!L9+GRMT!L9+KRD!L9+STR!L9+LNN!L9+JJR!L9+SSV!L9+KK!L9+PA!L9+CCH!L9+CRCC!L9+BFSG!L9+BVQ!L9+GHSG!L9+DASG!L9</f>
        <v>40044</v>
      </c>
      <c r="M9" s="10">
        <f>BRMT!M9+HPLG!M9+LONI!M9+SLI!M9+MRJ!M9+GRMT!M9+KRD!M9+STR!M9+LNN!M9+JJR!M9+SSV!M9+KK!M9+PA!M9+CCH!M9+CRCC!M9+BFSG!M9+BVQ!M9+GHSG!M9+DASG!M9</f>
        <v>118027517</v>
      </c>
      <c r="N9" s="13">
        <f t="shared" si="9"/>
        <v>-51.612903225806448</v>
      </c>
      <c r="O9" s="13">
        <f t="shared" si="10"/>
        <v>-51.575710991544966</v>
      </c>
      <c r="P9" s="13">
        <f t="shared" si="11"/>
        <v>-51.415294645782019</v>
      </c>
      <c r="Q9" s="13">
        <f t="shared" si="12"/>
        <v>-40.825649413430121</v>
      </c>
      <c r="R9" s="14"/>
      <c r="S9" s="243" t="s">
        <v>13</v>
      </c>
      <c r="T9" s="246">
        <f t="shared" si="0"/>
        <v>67</v>
      </c>
      <c r="U9" s="245">
        <f t="shared" si="1"/>
        <v>1850</v>
      </c>
      <c r="V9" s="245">
        <f t="shared" si="2"/>
        <v>112812.2</v>
      </c>
      <c r="W9" s="245">
        <f t="shared" si="3"/>
        <v>152110280</v>
      </c>
      <c r="X9" s="246">
        <f t="shared" si="4"/>
        <v>145</v>
      </c>
      <c r="Y9" s="245">
        <f t="shared" ref="Y9:Y17" si="16">G9+G28+G47+G66+G85+G104+G123+G142+G161+G180+G199+G218+G237+G256+G275+G294+G313</f>
        <v>5102</v>
      </c>
      <c r="Z9" s="245">
        <f t="shared" ref="Z9:Z17" si="17">H9+H28+H47+H66+H85+H104+H123+H142+H161+H180+H199+H218+H237+H256+H275+H294+H313</f>
        <v>282567.3</v>
      </c>
      <c r="AA9" s="245">
        <f t="shared" ref="AA9:AA17" si="18">I9+I28+I47+I66+I85+I104+I123+I142+I161+I180+I199+I218+I237+I256+I275+I294+I313</f>
        <v>405405340</v>
      </c>
      <c r="AB9" s="245">
        <f t="shared" ref="AB9:AE11" si="19">J9+J28+J47+J66+J85+J104+J123+J142+J161+J180+J199+J218+J237+J256+J275+J294+J313+J353</f>
        <v>124</v>
      </c>
      <c r="AC9" s="245">
        <f t="shared" si="19"/>
        <v>4088</v>
      </c>
      <c r="AD9" s="245">
        <f t="shared" si="19"/>
        <v>211152.72999999998</v>
      </c>
      <c r="AE9" s="245">
        <f t="shared" si="19"/>
        <v>349864799</v>
      </c>
      <c r="AF9" s="245">
        <f t="shared" si="14"/>
        <v>-14.482758620689657</v>
      </c>
      <c r="AG9" s="245">
        <f t="shared" si="6"/>
        <v>-19.874558996471972</v>
      </c>
      <c r="AH9" s="245">
        <f t="shared" si="7"/>
        <v>-25.273472903623318</v>
      </c>
      <c r="AI9" s="245">
        <f t="shared" si="8"/>
        <v>-13.700002323600375</v>
      </c>
      <c r="AJ9" s="247"/>
    </row>
    <row r="10" spans="1:41">
      <c r="A10" s="10" t="s">
        <v>14</v>
      </c>
      <c r="B10" s="10">
        <f>BRMT!B10+HPLG!B10+LONI!B10+SLI!B10+MRJ!B10+GRMT!B10+KRD!B10+STR!B10+LNN!B10+JJR!B10+SSV!B10+KK!B10+PA!B10+CCH!B10+CRCC!B10+BFSG!B10+BVQ!B10+GHSG!B10+DASG!B10</f>
        <v>51</v>
      </c>
      <c r="C10" s="10">
        <f>BRMT!C10+HPLG!C10+LONI!C10+SLI!C10+MRJ!C10+GRMT!C10+KRD!C10+STR!C10+LNN!C10+JJR!C10+SSV!C10+KK!C10+PA!C10+CCH!C10+CRCC!C10+BFSG!C10+BVQ!C10+GHSG!C10+DASG!C10</f>
        <v>2134</v>
      </c>
      <c r="D10" s="10">
        <f>BRMT!D10+HPLG!D10+LONI!D10+SLI!D10+MRJ!D10+GRMT!D10+KRD!D10+STR!D10+LNN!D10+JJR!D10+SSV!D10+KK!D10+PA!D10+CCH!D10+CRCC!D10+BFSG!D10+BVQ!D10+GHSG!D10+DASG!D10</f>
        <v>135184</v>
      </c>
      <c r="E10" s="10">
        <f>BRMT!E10+HPLG!E10+LONI!E10+SLI!E10+MRJ!E10+GRMT!E10+KRD!E10+STR!E10+LNN!E10+JJR!E10+SSV!E10+KK!E10+PA!E10+CCH!E10+CRCC!E10+BFSG!E10+BVQ!E10+GHSG!E10+DASG!E10</f>
        <v>254875082</v>
      </c>
      <c r="F10" s="10">
        <f>BRMT!F10+HPLG!F10+LONI!F10+SLI!F10+MRJ!F10+GRMT!F10+KRD!F10+STR!F10+LNN!F10+JJR!F10+SSV!F10+KK!F10+PA!F10+CCH!F10+CRCC!F10+BFSG!F10+BVQ!F10+GHSG!F10+DASG!F10</f>
        <v>24</v>
      </c>
      <c r="G10" s="10">
        <f>BRMT!G10+HPLG!G10+LONI!G10+SLI!G10+MRJ!G10+GRMT!G10+KRD!G10+STR!G10+LNN!G10+JJR!G10+SSV!G10+KK!G10+PA!G10+CCH!G10+CRCC!G10+BFSG!G10+BVQ!G10+GHSG!G10+DASG!G10</f>
        <v>965</v>
      </c>
      <c r="H10" s="10">
        <f>BRMT!H10+HPLG!H10+LONI!H10+SLI!H10+MRJ!H10+GRMT!H10+KRD!H10+STR!H10+LNN!H10+JJR!H10+SSV!H10+KK!H10+PA!H10+CCH!H10+CRCC!H10+BFSG!H10+BVQ!H10+GHSG!H10+DASG!H10</f>
        <v>61109</v>
      </c>
      <c r="I10" s="10">
        <f>BRMT!I10+HPLG!I10+LONI!I10+SLI!I10+MRJ!I10+GRMT!I10+KRD!I10+STR!I10+LNN!I10+JJR!I10+SSV!I10+KK!I10+PA!I10+CCH!I10+CRCC!I10+BFSG!I10+BVQ!I10+GHSG!I10+DASG!I10</f>
        <v>139673001</v>
      </c>
      <c r="J10" s="10">
        <f>BRMT!J10+HPLG!J10+LONI!J10+SLI!J10+MRJ!J10+GRMT!J10+KRD!J10+STR!J10+LNN!J10+JJR!J10+SSV!J10+KK!J10+PA!J10+CCH!J10+CRCC!J10+BFSG!J10+BVQ!J10+GHSG!J10+DASG!J10</f>
        <v>26</v>
      </c>
      <c r="K10" s="10">
        <f>BRMT!K10+HPLG!K10+LONI!K10+SLI!K10+MRJ!K10+GRMT!K10+KRD!K10+STR!K10+LNN!K10+JJR!K10+SSV!K10+KK!K10+PA!K10+CCH!K10+CRCC!K10+BFSG!K10+BVQ!K10+GHSG!K10+DASG!K10</f>
        <v>1072</v>
      </c>
      <c r="L10" s="10">
        <f>BRMT!L10+HPLG!L10+LONI!L10+SLI!L10+MRJ!L10+GRMT!L10+KRD!L10+STR!L10+LNN!L10+JJR!L10+SSV!L10+KK!L10+PA!L10+CCH!L10+CRCC!L10+BFSG!L10+BVQ!L10+GHSG!L10+DASG!L10</f>
        <v>68024</v>
      </c>
      <c r="M10" s="10">
        <f>BRMT!M10+HPLG!M10+LONI!M10+SLI!M10+MRJ!M10+GRMT!M10+KRD!M10+STR!M10+LNN!M10+JJR!M10+SSV!M10+KK!M10+PA!M10+CCH!M10+CRCC!M10+BFSG!M10+BVQ!M10+GHSG!M10+DASG!M10</f>
        <v>174980263</v>
      </c>
      <c r="N10" s="13">
        <f t="shared" si="9"/>
        <v>8.3333333333333321</v>
      </c>
      <c r="O10" s="13">
        <f t="shared" si="10"/>
        <v>11.088082901554404</v>
      </c>
      <c r="P10" s="13">
        <f t="shared" si="11"/>
        <v>11.315845456479405</v>
      </c>
      <c r="Q10" s="13">
        <f t="shared" si="12"/>
        <v>25.278516067682972</v>
      </c>
      <c r="R10" s="14"/>
      <c r="S10" s="243" t="s">
        <v>14</v>
      </c>
      <c r="T10" s="246">
        <f t="shared" si="0"/>
        <v>102</v>
      </c>
      <c r="U10" s="245">
        <f t="shared" si="1"/>
        <v>3086</v>
      </c>
      <c r="V10" s="245">
        <f t="shared" si="2"/>
        <v>192254.9</v>
      </c>
      <c r="W10" s="245">
        <f t="shared" si="3"/>
        <v>303213345</v>
      </c>
      <c r="X10" s="246">
        <f t="shared" si="4"/>
        <v>167</v>
      </c>
      <c r="Y10" s="245">
        <f t="shared" si="16"/>
        <v>5350</v>
      </c>
      <c r="Z10" s="245">
        <f t="shared" si="17"/>
        <v>288284.59999999998</v>
      </c>
      <c r="AA10" s="245">
        <f t="shared" si="18"/>
        <v>343951038</v>
      </c>
      <c r="AB10" s="245">
        <f t="shared" si="19"/>
        <v>159</v>
      </c>
      <c r="AC10" s="245">
        <f t="shared" si="19"/>
        <v>5343</v>
      </c>
      <c r="AD10" s="245">
        <f t="shared" si="19"/>
        <v>284036.40000000002</v>
      </c>
      <c r="AE10" s="245">
        <f t="shared" si="19"/>
        <v>439790684</v>
      </c>
      <c r="AF10" s="245">
        <f t="shared" si="14"/>
        <v>-4.7904191616766472</v>
      </c>
      <c r="AG10" s="245">
        <f t="shared" si="6"/>
        <v>-0.13084112149532712</v>
      </c>
      <c r="AH10" s="245">
        <f t="shared" si="7"/>
        <v>-1.4736132280392202</v>
      </c>
      <c r="AI10" s="245">
        <f t="shared" si="8"/>
        <v>27.864328178012361</v>
      </c>
      <c r="AJ10" s="247"/>
    </row>
    <row r="11" spans="1:41">
      <c r="A11" s="10" t="s">
        <v>15</v>
      </c>
      <c r="B11" s="10">
        <f>BRMT!B11+HPLG!B11+LONI!B11+SLI!B11+MRJ!B11+GRMT!B11+KRD!B11+STR!B11+LNN!B11+JJR!B11+SSV!B11+KK!B11+PA!B11+CCH!B11+CRCC!B11+BFSG!B11+BVQ!B11+GHSG!B11+DASG!B11</f>
        <v>43</v>
      </c>
      <c r="C11" s="10">
        <f>BRMT!C11+HPLG!C11+LONI!C11+SLI!C11+MRJ!C11+GRMT!C11+KRD!C11+STR!C11+LNN!C11+JJR!C11+SSV!C11+KK!C11+PA!C11+CCH!C11+CRCC!C11+BFSG!C11+BVQ!C11+GHSG!C11+DASG!C11</f>
        <v>1806</v>
      </c>
      <c r="D11" s="10">
        <f>BRMT!D11+HPLG!D11+LONI!D11+SLI!D11+MRJ!D11+GRMT!D11+KRD!D11+STR!D11+LNN!D11+JJR!D11+SSV!D11+KK!D11+PA!D11+CCH!D11+CRCC!D11+BFSG!D11+BVQ!D11+GHSG!D11+DASG!D11</f>
        <v>114328</v>
      </c>
      <c r="E11" s="10">
        <f>BRMT!E11+HPLG!E11+LONI!E11+SLI!E11+MRJ!E11+GRMT!E11+KRD!E11+STR!E11+LNN!E11+JJR!E11+SSV!E11+KK!E11+PA!E11+CCH!E11+CRCC!E11+BFSG!E11+BVQ!E11+GHSG!E11+DASG!E11</f>
        <v>224656351</v>
      </c>
      <c r="F11" s="10">
        <f>BRMT!F11+HPLG!F11+LONI!F11+SLI!F11+MRJ!F11+GRMT!F11+KRD!F11+STR!F11+LNN!F11+JJR!F11+SSV!F11+KK!F11+PA!F11+CCH!F11+CRCC!F11+BFSG!F11+BVQ!F11+GHSG!F11+DASG!F11</f>
        <v>28</v>
      </c>
      <c r="G11" s="10">
        <f>BRMT!G11+HPLG!G11+LONI!G11+SLI!G11+MRJ!G11+GRMT!G11+KRD!G11+STR!G11+LNN!G11+JJR!G11+SSV!G11+KK!G11+PA!G11+CCH!G11+CRCC!G11+BFSG!G11+BVQ!G11+GHSG!G11+DASG!G11</f>
        <v>1153</v>
      </c>
      <c r="H11" s="10">
        <f>BRMT!H11+HPLG!H11+LONI!H11+SLI!H11+MRJ!H11+GRMT!H11+KRD!H11+STR!H11+LNN!H11+JJR!H11+SSV!H11+KK!H11+PA!H11+CCH!H11+CRCC!H11+BFSG!H11+BVQ!H11+GHSG!H11+DASG!H11</f>
        <v>73085</v>
      </c>
      <c r="I11" s="10">
        <f>BRMT!I11+HPLG!I11+LONI!I11+SLI!I11+MRJ!I11+GRMT!I11+KRD!I11+STR!I11+LNN!I11+JJR!I11+SSV!I11+KK!I11+PA!I11+CCH!I11+CRCC!I11+BFSG!I11+BVQ!I11+GHSG!I11+DASG!I11</f>
        <v>156586167</v>
      </c>
      <c r="J11" s="10">
        <f>BRMT!J11+HPLG!J11+LONI!J11+SLI!J11+MRJ!J11+GRMT!J11+KRD!J11+STR!J11+LNN!J11+JJR!J11+SSV!J11+KK!J11+PA!J11+CCH!J11+CRCC!J11+BFSG!J11+BVQ!J11+GHSG!J11+DASG!J11</f>
        <v>25</v>
      </c>
      <c r="K11" s="10">
        <f>BRMT!K11+HPLG!K11+LONI!K11+SLI!K11+MRJ!K11+GRMT!K11+KRD!K11+STR!K11+LNN!K11+JJR!K11+SSV!K11+KK!K11+PA!K11+CCH!K11+CRCC!K11+BFSG!K11+BVQ!K11+GHSG!K11+DASG!K11</f>
        <v>1028</v>
      </c>
      <c r="L11" s="10">
        <f>BRMT!L11+HPLG!L11+LONI!L11+SLI!L11+MRJ!L11+GRMT!L11+KRD!L11+STR!L11+LNN!L11+JJR!L11+SSV!L11+KK!L11+PA!L11+CCH!L11+CRCC!L11+BFSG!L11+BVQ!L11+GHSG!L11+DASG!L11</f>
        <v>65544</v>
      </c>
      <c r="M11" s="10">
        <f>BRMT!M11+HPLG!M11+LONI!M11+SLI!M11+MRJ!M11+GRMT!M11+KRD!M11+STR!M11+LNN!M11+JJR!M11+SSV!M11+KK!M11+PA!M11+CCH!M11+CRCC!M11+BFSG!M11+BVQ!M11+GHSG!M11+DASG!M11</f>
        <v>165651422</v>
      </c>
      <c r="N11" s="13">
        <f t="shared" si="9"/>
        <v>-10.714285714285714</v>
      </c>
      <c r="O11" s="13">
        <f t="shared" si="10"/>
        <v>-10.841283607979186</v>
      </c>
      <c r="P11" s="13">
        <f t="shared" si="11"/>
        <v>-10.318122733803106</v>
      </c>
      <c r="Q11" s="13">
        <f t="shared" si="12"/>
        <v>5.789307685141817</v>
      </c>
      <c r="R11" s="14"/>
      <c r="S11" s="243" t="s">
        <v>15</v>
      </c>
      <c r="T11" s="245">
        <f t="shared" si="0"/>
        <v>82</v>
      </c>
      <c r="U11" s="245">
        <f t="shared" si="1"/>
        <v>2822</v>
      </c>
      <c r="V11" s="245">
        <f t="shared" si="2"/>
        <v>171121.5</v>
      </c>
      <c r="W11" s="245">
        <f t="shared" si="3"/>
        <v>260527493</v>
      </c>
      <c r="X11" s="246">
        <f>F11+F30+F49+F68+F87+F106+F125+F144+F163+F182+F201+F220+F239+F258+F277+F296+F315</f>
        <v>155</v>
      </c>
      <c r="Y11" s="246">
        <f t="shared" si="16"/>
        <v>5216</v>
      </c>
      <c r="Z11" s="246">
        <f t="shared" si="17"/>
        <v>284035.09999999998</v>
      </c>
      <c r="AA11" s="245">
        <f t="shared" si="18"/>
        <v>389058568</v>
      </c>
      <c r="AB11" s="245">
        <f t="shared" si="19"/>
        <v>154</v>
      </c>
      <c r="AC11" s="245">
        <f t="shared" si="19"/>
        <v>5063</v>
      </c>
      <c r="AD11" s="245">
        <f t="shared" si="19"/>
        <v>275127.06</v>
      </c>
      <c r="AE11" s="245">
        <f t="shared" si="19"/>
        <v>401740390</v>
      </c>
      <c r="AF11" s="245">
        <f t="shared" si="14"/>
        <v>-0.64516129032258063</v>
      </c>
      <c r="AG11" s="245">
        <f t="shared" si="6"/>
        <v>-2.9332822085889569</v>
      </c>
      <c r="AH11" s="245">
        <f t="shared" si="7"/>
        <v>-3.1362461892913869</v>
      </c>
      <c r="AI11" s="245">
        <f t="shared" si="8"/>
        <v>3.2596177139067657</v>
      </c>
      <c r="AJ11" s="247"/>
    </row>
    <row r="12" spans="1:41">
      <c r="A12" s="10" t="s">
        <v>16</v>
      </c>
      <c r="B12" s="10">
        <f>BRMT!B12+HPLG!B12+LONI!B12+SLI!B12+MRJ!B12+GRMT!B12+KRD!B12+STR!B12+LNN!B12+JJR!B12+SSV!B12+KK!B12+PA!B12+CCH!B12+CRCC!B12+BFSG!B12+BVQ!B12+GHSG!B12+DASG!B12</f>
        <v>42.5</v>
      </c>
      <c r="C12" s="10">
        <f>BRMT!C12+HPLG!C12+LONI!C12+SLI!C12+MRJ!C12+GRMT!C12+KRD!C12+STR!C12+LNN!C12+JJR!C12+SSV!C12+KK!C12+PA!C12+CCH!C12+CRCC!C12+BFSG!C12+BVQ!C12+GHSG!C12+DASG!C12</f>
        <v>1786</v>
      </c>
      <c r="D12" s="10">
        <f>BRMT!D12+HPLG!D12+LONI!D12+SLI!D12+MRJ!D12+GRMT!D12+KRD!D12+STR!D12+LNN!D12+JJR!D12+SSV!D12+KK!D12+PA!D12+CCH!D12+CRCC!D12+BFSG!D12+BVQ!D12+GHSG!D12+DASG!D12</f>
        <v>113110</v>
      </c>
      <c r="E12" s="10">
        <f>BRMT!E12+HPLG!E12+LONI!E12+SLI!E12+MRJ!E12+GRMT!E12+KRD!E12+STR!E12+LNN!E12+JJR!E12+SSV!E12+KK!E12+PA!E12+CCH!E12+CRCC!E12+BFSG!E12+BVQ!E12+GHSG!E12+DASG!E12</f>
        <v>259724545</v>
      </c>
      <c r="F12" s="10">
        <f>BRMT!F12+HPLG!F12+LONI!F12+SLI!F12+MRJ!F12+GRMT!F12+KRD!F12+STR!F12+LNN!F12+JJR!F12+SSV!F12+KK!F12+PA!F12+CCH!F12+CRCC!F12+BFSG!F12+BVQ!F12+GHSG!F12+DASG!F12</f>
        <v>20</v>
      </c>
      <c r="G12" s="10">
        <f>BRMT!G12+HPLG!G12+LONI!G12+SLI!G12+MRJ!G12+GRMT!G12+KRD!G12+STR!G12+LNN!G12+JJR!G12+SSV!G12+KK!G12+PA!G12+CCH!G12+CRCC!G12+BFSG!G12+BVQ!G12+GHSG!G12+DASG!G12</f>
        <v>819</v>
      </c>
      <c r="H12" s="10">
        <f>BRMT!H12+HPLG!H12+LONI!H12+SLI!H12+MRJ!H12+GRMT!H12+KRD!H12+STR!H12+LNN!H12+JJR!H12+SSV!H12+KK!H12+PA!H12+CCH!H12+CRCC!H12+BFSG!H12+BVQ!H12+GHSG!H12+DASG!H12</f>
        <v>51891</v>
      </c>
      <c r="I12" s="10">
        <f>BRMT!I12+HPLG!I12+LONI!I12+SLI!I12+MRJ!I12+GRMT!I12+KRD!I12+STR!I12+LNN!I12+JJR!I12+SSV!I12+KK!I12+PA!I12+CCH!I12+CRCC!I12+BFSG!I12+BVQ!I12+GHSG!I12+DASG!I12</f>
        <v>147870425</v>
      </c>
      <c r="J12" s="10">
        <f>BRMT!J12+HPLG!J12+LONI!J12+SLI!J12+MRJ!J12+GRMT!J12+KRD!J12+STR!J12+LNN!J12+JJR!J12+SSV!J12+KK!J12+PA!J12+CCH!J12+CRCC!J12+BFSG!J12+BVQ!J12+GHSG!J12+DASG!J12</f>
        <v>28</v>
      </c>
      <c r="K12" s="10">
        <f>BRMT!K12+HPLG!K12+LONI!K12+SLI!K12+MRJ!K12+GRMT!K12+KRD!K12+STR!K12+LNN!K12+JJR!K12+SSV!K12+KK!K12+PA!K12+CCH!K12+CRCC!K12+BFSG!K12+BVQ!K12+GHSG!K12+DASG!K12</f>
        <v>1029</v>
      </c>
      <c r="L12" s="10">
        <f>BRMT!L12+HPLG!L12+LONI!L12+SLI!L12+MRJ!L12+GRMT!L12+KRD!L12+STR!L12+LNN!L12+JJR!L12+SSV!L12+KK!L12+PA!L12+CCH!L12+CRCC!L12+BFSG!L12+BVQ!L12+GHSG!L12+DASG!L12</f>
        <v>65467</v>
      </c>
      <c r="M12" s="10">
        <f>BRMT!M12+HPLG!M12+LONI!M12+SLI!M12+MRJ!M12+GRMT!M12+KRD!M12+STR!M12+LNN!M12+JJR!M12+SSV!M12+KK!M12+PA!M12+CCH!M12+CRCC!M12+BFSG!M12+BVQ!M12+GHSG!M12+DASG!M12</f>
        <v>190430561</v>
      </c>
      <c r="N12" s="13">
        <f t="shared" si="9"/>
        <v>40</v>
      </c>
      <c r="O12" s="13">
        <f t="shared" si="10"/>
        <v>25.641025641025639</v>
      </c>
      <c r="P12" s="13">
        <f t="shared" si="11"/>
        <v>26.162533001869303</v>
      </c>
      <c r="Q12" s="13">
        <f t="shared" si="12"/>
        <v>28.782047525730718</v>
      </c>
      <c r="R12" s="14"/>
      <c r="S12" s="243" t="s">
        <v>16</v>
      </c>
      <c r="T12" s="245">
        <f t="shared" si="0"/>
        <v>102.5</v>
      </c>
      <c r="U12" s="245">
        <f t="shared" si="1"/>
        <v>3341</v>
      </c>
      <c r="V12" s="245">
        <f t="shared" si="2"/>
        <v>203031</v>
      </c>
      <c r="W12" s="245">
        <f t="shared" si="3"/>
        <v>334180187</v>
      </c>
      <c r="X12" s="246">
        <f t="shared" si="4"/>
        <v>114</v>
      </c>
      <c r="Y12" s="245">
        <f t="shared" si="16"/>
        <v>3657</v>
      </c>
      <c r="Z12" s="245">
        <f t="shared" si="17"/>
        <v>194590.86</v>
      </c>
      <c r="AA12" s="245">
        <f t="shared" si="18"/>
        <v>300218939</v>
      </c>
      <c r="AB12" s="245">
        <f>J12+J31+J50+J69+J88+J107+J126+J145+J164+J183+J202+J221+J240+J259+J278+J297+J316+J356+J336+J376</f>
        <v>157</v>
      </c>
      <c r="AC12" s="245">
        <f>K12+K31+K50+K69+K88+K107+K126+K145+K164+K183+K202+K221+K240+K259+K278+K297+K316+K356+K336+K376</f>
        <v>4968</v>
      </c>
      <c r="AD12" s="245">
        <f>L12+L31+L50+L69+L88+L107+L126+L145+L164+L183+L202+L221+L240+L259+L278+L297+L316+L356+L336+L376</f>
        <v>273103.40000000002</v>
      </c>
      <c r="AE12" s="245">
        <f>M12+M31+M50+M69+M88+M107+M126+M145+M164+M183+M202+M221+M240+M259+M278+M297+M316+M356+M336+M376</f>
        <v>423754160</v>
      </c>
      <c r="AF12" s="245">
        <f t="shared" si="14"/>
        <v>37.719298245614034</v>
      </c>
      <c r="AG12" s="245">
        <f t="shared" si="6"/>
        <v>35.849056603773583</v>
      </c>
      <c r="AH12" s="245">
        <f t="shared" si="7"/>
        <v>40.347496280143908</v>
      </c>
      <c r="AI12" s="245">
        <f t="shared" si="8"/>
        <v>41.148377051589009</v>
      </c>
      <c r="AJ12" s="247"/>
    </row>
    <row r="13" spans="1:41">
      <c r="A13" s="10" t="s">
        <v>17</v>
      </c>
      <c r="B13" s="10">
        <f>BRMT!B13+HPLG!B13+LONI!B13+SLI!B13+MRJ!B13+GRMT!B13+KRD!B13+STR!B13+LNN!B13+JJR!B13+SSV!B13+KK!B13+PA!B13+CCH!B13+CRCC!B13+BFSG!B13+BVQ!B13+GHSG!B13+DASG!B13</f>
        <v>37</v>
      </c>
      <c r="C13" s="10">
        <f>BRMT!C13+HPLG!C13+LONI!C13+SLI!C13+MRJ!C13+GRMT!C13+KRD!C13+STR!C13+LNN!C13+JJR!C13+SSV!C13+KK!C13+PA!C13+CCH!C13+CRCC!C13+BFSG!C13+BVQ!C13+GHSG!C13+DASG!C13</f>
        <v>1554</v>
      </c>
      <c r="D13" s="10">
        <f>BRMT!D13+HPLG!D13+LONI!D13+SLI!D13+MRJ!D13+GRMT!D13+KRD!D13+STR!D13+LNN!D13+JJR!D13+SSV!D13+KK!D13+PA!D13+CCH!D13+CRCC!D13+BFSG!D13+BVQ!D13+GHSG!D13+DASG!D13</f>
        <v>98340</v>
      </c>
      <c r="E13" s="10">
        <f>BRMT!E13+HPLG!E13+LONI!E13+SLI!E13+MRJ!E13+GRMT!E13+KRD!E13+STR!E13+LNN!E13+JJR!E13+SSV!E13+KK!E13+PA!E13+CCH!E13+CRCC!E13+BFSG!E13+BVQ!E13+GHSG!E13+DASG!E13</f>
        <v>196118236</v>
      </c>
      <c r="F13" s="10">
        <f>BRMT!F13+HPLG!F13+LONI!F13+SLI!F13+MRJ!F13+GRMT!F13+KRD!F13+STR!F13+LNN!F13+JJR!F13+SSV!F13+KK!F13+PA!F13+CCH!F13+CRCC!F13+BFSG!F13+BVQ!F13+GHSG!F13+DASG!F13</f>
        <v>37</v>
      </c>
      <c r="G13" s="10">
        <f>BRMT!G13+HPLG!G13+LONI!G13+SLI!G13+MRJ!G13+GRMT!G13+KRD!G13+STR!G13+LNN!G13+JJR!G13+SSV!G13+KK!G13+PA!G13+CCH!G13+CRCC!G13+BFSG!G13+BVQ!G13+GHSG!G13+DASG!G13</f>
        <v>1490</v>
      </c>
      <c r="H13" s="10">
        <f>BRMT!H13+HPLG!H13+LONI!H13+SLI!H13+MRJ!H13+GRMT!H13+KRD!H13+STR!H13+LNN!H13+JJR!H13+SSV!H13+KK!H13+PA!H13+CCH!H13+CRCC!H13+BFSG!H13+BVQ!H13+GHSG!H13+DASG!H13</f>
        <v>94100</v>
      </c>
      <c r="I13" s="10">
        <f>BRMT!I13+HPLG!I13+LONI!I13+SLI!I13+MRJ!I13+GRMT!I13+KRD!I13+STR!I13+LNN!I13+JJR!I13+SSV!I13+KK!I13+PA!I13+CCH!I13+CRCC!I13+BFSG!I13+BVQ!I13+GHSG!I13+DASG!I13</f>
        <v>175093892</v>
      </c>
      <c r="J13" s="10">
        <f>BRMT!J13+HPLG!J13+LONI!J13+SLI!J13+MRJ!J13+GRMT!J13+KRD!J13+STR!J13+LNN!J13+JJR!J13+SSV!J13+KK!J13+PA!J13+CCH!J13+CRCC!J13+BFSG!J13+BVQ!J13+GHSG!J13+DASG!J13</f>
        <v>18</v>
      </c>
      <c r="K13" s="10">
        <f>BRMT!K13+HPLG!K13+LONI!K13+SLI!K13+MRJ!K13+GRMT!K13+KRD!K13+STR!K13+LNN!K13+JJR!K13+SSV!K13+KK!K13+PA!K13+CCH!K13+CRCC!K13+BFSG!K13+BVQ!K13+GHSG!K13+DASG!K13</f>
        <v>651</v>
      </c>
      <c r="L13" s="10">
        <f>BRMT!L13+HPLG!L13+LONI!L13+SLI!L13+MRJ!L13+GRMT!L13+KRD!L13+STR!L13+LNN!L13+JJR!L13+SSV!L13+KK!L13+PA!L13+CCH!L13+CRCC!L13+BFSG!L13+BVQ!L13+GHSG!L13+DASG!L13</f>
        <v>41444</v>
      </c>
      <c r="M13" s="10">
        <f>BRMT!M13+HPLG!M13+LONI!M13+SLI!M13+MRJ!M13+GRMT!M13+KRD!M13+STR!M13+LNN!M13+JJR!M13+SSV!M13+KK!M13+PA!M13+CCH!M13+CRCC!M13+BFSG!M13+BVQ!M13+GHSG!M13+DASG!M13</f>
        <v>119921671</v>
      </c>
      <c r="N13" s="13">
        <f t="shared" si="9"/>
        <v>-51.351351351351347</v>
      </c>
      <c r="O13" s="13">
        <f t="shared" si="10"/>
        <v>-56.308724832214764</v>
      </c>
      <c r="P13" s="13">
        <f t="shared" si="11"/>
        <v>-55.957492029755585</v>
      </c>
      <c r="Q13" s="13">
        <f t="shared" si="12"/>
        <v>-31.510077461754062</v>
      </c>
      <c r="R13" s="14"/>
      <c r="S13" s="243" t="s">
        <v>17</v>
      </c>
      <c r="T13" s="245">
        <f t="shared" si="0"/>
        <v>88</v>
      </c>
      <c r="U13" s="245">
        <f t="shared" si="1"/>
        <v>2998</v>
      </c>
      <c r="V13" s="245">
        <f t="shared" si="2"/>
        <v>180362.8</v>
      </c>
      <c r="W13" s="245">
        <f t="shared" si="3"/>
        <v>259155318</v>
      </c>
      <c r="X13" s="246">
        <f t="shared" si="4"/>
        <v>153</v>
      </c>
      <c r="Y13" s="245">
        <f t="shared" si="16"/>
        <v>5318</v>
      </c>
      <c r="Z13" s="245">
        <f t="shared" si="17"/>
        <v>297598.8</v>
      </c>
      <c r="AA13" s="245">
        <f t="shared" si="18"/>
        <v>431549228</v>
      </c>
      <c r="AB13" s="245">
        <f>J13+J32+J51+J70+J89+J108+J127+J146+J165+J184+J203+J222+J241+J260+J279+J298+J317+J357+J377</f>
        <v>145</v>
      </c>
      <c r="AC13" s="245">
        <f>K13+K32+K51+K70+K89+K108+K127+K146+K165+K184+K203+K222+K241+K260+K279+K298+K317+K357+K377</f>
        <v>4420</v>
      </c>
      <c r="AD13" s="245">
        <f>L13+L32+L51+L70+L89+L108+L127+L146+L165+L184+L203+L222+L241+L260+L279+L298+L317+L357+L377</f>
        <v>237044</v>
      </c>
      <c r="AE13" s="245">
        <f>M13+M32+M51+M70+M89+M108+M127+M146+M165+M184+M203+M222+M241+M260+M279+M298+M317+M357+M377</f>
        <v>314167473</v>
      </c>
      <c r="AF13" s="245">
        <f t="shared" si="14"/>
        <v>-5.2287581699346406</v>
      </c>
      <c r="AG13" s="245">
        <f t="shared" si="6"/>
        <v>-16.886047386235429</v>
      </c>
      <c r="AH13" s="245">
        <f t="shared" si="7"/>
        <v>-20.347797101332397</v>
      </c>
      <c r="AI13" s="245">
        <f t="shared" si="8"/>
        <v>-27.200084575287438</v>
      </c>
      <c r="AJ13" s="247"/>
    </row>
    <row r="14" spans="1:41">
      <c r="A14" s="10" t="s">
        <v>18</v>
      </c>
      <c r="B14" s="10">
        <f>BRMT!B14+HPLG!B14+LONI!B14+SLI!B14+MRJ!B14+GRMT!B14+KRD!B14+STR!B14+LNN!B14+JJR!B14+SSV!B14+KK!B14+PA!B14+CCH!B14+CRCC!B14+BFSG!B14+BVQ!B14+GHSG!B14+DASG!B14</f>
        <v>53</v>
      </c>
      <c r="C14" s="10">
        <f>BRMT!C14+HPLG!C14+LONI!C14+SLI!C14+MRJ!C14+GRMT!C14+KRD!C14+STR!C14+LNN!C14+JJR!C14+SSV!C14+KK!C14+PA!C14+CCH!C14+CRCC!C14+BFSG!C14+BVQ!C14+GHSG!C14+DASG!C14</f>
        <v>2226</v>
      </c>
      <c r="D14" s="10">
        <f>BRMT!D14+HPLG!D14+LONI!D14+SLI!D14+MRJ!D14+GRMT!D14+KRD!D14+STR!D14+LNN!D14+JJR!D14+SSV!D14+KK!D14+PA!D14+CCH!D14+CRCC!D14+BFSG!D14+BVQ!D14+GHSG!D14+DASG!D14</f>
        <v>140895</v>
      </c>
      <c r="E14" s="10">
        <f>BRMT!E14+HPLG!E14+LONI!E14+SLI!E14+MRJ!E14+GRMT!E14+KRD!E14+STR!E14+LNN!E14+JJR!E14+SSV!E14+KK!E14+PA!E14+CCH!E14+CRCC!E14+BFSG!E14+BVQ!E14+GHSG!E14+DASG!E14</f>
        <v>235825962</v>
      </c>
      <c r="F14" s="10">
        <f>BRMT!F14+HPLG!F14+LONI!F14+SLI!F14+MRJ!F14+GRMT!F14+KRD!F14+STR!F14+LNN!F14+JJR!F14+SSV!F14+KK!F14+PA!F14+CCH!F14+CRCC!F14+BFSG!F14+BVQ!F14+GHSG!F14+DASG!F14</f>
        <v>24</v>
      </c>
      <c r="G14" s="10">
        <f>BRMT!G14+HPLG!G14+LONI!G14+SLI!G14+MRJ!G14+GRMT!G14+KRD!G14+STR!G14+LNN!G14+JJR!G14+SSV!G14+KK!G14+PA!G14+CCH!G14+CRCC!G14+BFSG!G14+BVQ!G14+GHSG!G14+DASG!G14</f>
        <v>986</v>
      </c>
      <c r="H14" s="10">
        <f>BRMT!H14+HPLG!H14+LONI!H14+SLI!H14+MRJ!H14+GRMT!H14+KRD!H14+STR!H14+LNN!H14+JJR!H14+SSV!H14+KK!H14+PA!H14+CCH!H14+CRCC!H14+BFSG!H14+BVQ!H14+GHSG!H14+DASG!H14</f>
        <v>62516</v>
      </c>
      <c r="I14" s="10">
        <f>BRMT!I14+HPLG!I14+LONI!I14+SLI!I14+MRJ!I14+GRMT!I14+KRD!I14+STR!I14+LNN!I14+JJR!I14+SSV!I14+KK!I14+PA!I14+CCH!I14+CRCC!I14+BFSG!I14+BVQ!I14+GHSG!I14+DASG!I14</f>
        <v>102548139</v>
      </c>
      <c r="J14" s="10">
        <f>BRMT!J14+HPLG!J14+LONI!J14+SLI!J14+MRJ!J14+GRMT!J14+KRD!J14+STR!J14+LNN!J14+JJR!J14+SSV!J14+KK!J14+PA!J14+CCH!J14+CRCC!J14+BFSG!J14+BVQ!J14+GHSG!J14+DASG!J14</f>
        <v>24</v>
      </c>
      <c r="K14" s="10">
        <f>BRMT!K14+HPLG!K14+LONI!K14+SLI!K14+MRJ!K14+GRMT!K14+KRD!K14+STR!K14+LNN!K14+JJR!K14+SSV!K14+KK!K14+PA!K14+CCH!K14+CRCC!K14+BFSG!K14+BVQ!K14+GHSG!K14+DASG!K14</f>
        <v>1008</v>
      </c>
      <c r="L14" s="10">
        <f>BRMT!L14+HPLG!L14+LONI!L14+SLI!L14+MRJ!L14+GRMT!L14+KRD!L14+STR!L14+LNN!L14+JJR!L14+SSV!L14+KK!L14+PA!L14+CCH!L14+CRCC!L14+BFSG!L14+BVQ!L14+GHSG!L14+DASG!L14</f>
        <v>64236</v>
      </c>
      <c r="M14" s="10">
        <f>BRMT!M14+HPLG!M14+LONI!M14+SLI!M14+MRJ!M14+GRMT!M14+KRD!M14+STR!M14+LNN!M14+JJR!M14+SSV!M14+KK!M14+PA!M14+CCH!M14+CRCC!M14+BFSG!M14+BVQ!M14+GHSG!M14+DASG!M14</f>
        <v>189976557</v>
      </c>
      <c r="N14" s="13">
        <f t="shared" si="9"/>
        <v>0</v>
      </c>
      <c r="O14" s="13">
        <f t="shared" si="10"/>
        <v>2.2312373225152129</v>
      </c>
      <c r="P14" s="13">
        <f t="shared" si="11"/>
        <v>2.7512956683089129</v>
      </c>
      <c r="Q14" s="13">
        <f t="shared" si="12"/>
        <v>85.255977195256563</v>
      </c>
      <c r="R14" s="14"/>
      <c r="S14" s="243" t="s">
        <v>18</v>
      </c>
      <c r="T14" s="245">
        <f t="shared" si="0"/>
        <v>118</v>
      </c>
      <c r="U14" s="245">
        <f t="shared" si="1"/>
        <v>4099</v>
      </c>
      <c r="V14" s="245">
        <f t="shared" si="2"/>
        <v>246874.9</v>
      </c>
      <c r="W14" s="245">
        <f t="shared" si="3"/>
        <v>308492632</v>
      </c>
      <c r="X14" s="245">
        <f t="shared" si="4"/>
        <v>160</v>
      </c>
      <c r="Y14" s="245">
        <f t="shared" si="16"/>
        <v>5269</v>
      </c>
      <c r="Z14" s="245">
        <f t="shared" si="17"/>
        <v>286256.39</v>
      </c>
      <c r="AA14" s="245">
        <f t="shared" si="18"/>
        <v>368283029</v>
      </c>
      <c r="AB14" s="245">
        <f t="shared" ref="AB14:AE17" si="20">J14+J33+J52+J71+J90+J109+J128+J147+J166+J185+J204+J223+J242+J261+J280+J299+J318+J358</f>
        <v>165</v>
      </c>
      <c r="AC14" s="245">
        <f t="shared" si="20"/>
        <v>5246</v>
      </c>
      <c r="AD14" s="245">
        <f t="shared" si="20"/>
        <v>283080.59999999998</v>
      </c>
      <c r="AE14" s="245">
        <f t="shared" si="20"/>
        <v>406996046</v>
      </c>
      <c r="AF14" s="245">
        <f t="shared" si="14"/>
        <v>3.125</v>
      </c>
      <c r="AG14" s="245">
        <f t="shared" si="6"/>
        <v>-0.43651546783070794</v>
      </c>
      <c r="AH14" s="245">
        <f t="shared" si="7"/>
        <v>-1.1094215224331017</v>
      </c>
      <c r="AI14" s="245">
        <f t="shared" si="8"/>
        <v>10.511756978082202</v>
      </c>
      <c r="AJ14" s="247"/>
    </row>
    <row r="15" spans="1:41">
      <c r="A15" s="10" t="s">
        <v>19</v>
      </c>
      <c r="B15" s="10">
        <f>BRMT!B15+HPLG!B15+LONI!B15+SLI!B15+MRJ!B15+GRMT!B15+KRD!B15+STR!B15+LNN!B15+JJR!B15+SSV!B15+KK!B15+PA!B15+CCH!B15+CRCC!B15+BFSG!B15+BVQ!B15+GHSG!B15+DASG!B15</f>
        <v>49</v>
      </c>
      <c r="C15" s="10">
        <f>BRMT!C15+HPLG!C15+LONI!C15+SLI!C15+MRJ!C15+GRMT!C15+KRD!C15+STR!C15+LNN!C15+JJR!C15+SSV!C15+KK!C15+PA!C15+CCH!C15+CRCC!C15+BFSG!C15+BVQ!C15+GHSG!C15+DASG!C15</f>
        <v>2058</v>
      </c>
      <c r="D15" s="10">
        <f>BRMT!D15+HPLG!D15+LONI!D15+SLI!D15+MRJ!D15+GRMT!D15+KRD!D15+STR!D15+LNN!D15+JJR!D15+SSV!D15+KK!D15+PA!D15+CCH!D15+CRCC!D15+BFSG!D15+BVQ!D15+GHSG!D15+DASG!D15</f>
        <v>130374</v>
      </c>
      <c r="E15" s="10">
        <f>BRMT!E15+HPLG!E15+LONI!E15+SLI!E15+MRJ!E15+GRMT!E15+KRD!E15+STR!E15+LNN!E15+JJR!E15+SSV!E15+KK!E15+PA!E15+CCH!E15+CRCC!E15+BFSG!E15+BVQ!E15+GHSG!E15+DASG!E15</f>
        <v>182789368</v>
      </c>
      <c r="F15" s="10">
        <f>BRMT!F15+HPLG!F15+LONI!F15+SLI!F15+MRJ!F15+GRMT!F15+KRD!F15+STR!F15+LNN!F15+JJR!F15+SSV!F15+KK!F15+PA!F15+CCH!F15+CRCC!F15+BFSG!F15+BVQ!F15+GHSG!F15+DASG!F15</f>
        <v>20</v>
      </c>
      <c r="G15" s="10">
        <f>BRMT!G15+HPLG!G15+LONI!G15+SLI!G15+MRJ!G15+GRMT!G15+KRD!G15+STR!G15+LNN!G15+JJR!G15+SSV!G15+KK!G15+PA!G15+CCH!G15+CRCC!G15+BFSG!G15+BVQ!G15+GHSG!G15+DASG!G15</f>
        <v>819</v>
      </c>
      <c r="H15" s="10">
        <f>BRMT!H15+HPLG!H15+LONI!H15+SLI!H15+MRJ!H15+GRMT!H15+KRD!H15+STR!H15+LNN!H15+JJR!H15+SSV!H15+KK!H15+PA!H15+CCH!H15+CRCC!H15+BFSG!H15+BVQ!H15+GHSG!H15+DASG!H15</f>
        <v>52179</v>
      </c>
      <c r="I15" s="10">
        <f>BRMT!I15+HPLG!I15+LONI!I15+SLI!I15+MRJ!I15+GRMT!I15+KRD!I15+STR!I15+LNN!I15+JJR!I15+SSV!I15+KK!I15+PA!I15+CCH!I15+CRCC!I15+BFSG!I15+BVQ!I15+GHSG!I15+DASG!I15</f>
        <v>119825881</v>
      </c>
      <c r="J15" s="239">
        <f>BRMT!J15+HPLG!J15+LONI!J15+SLI!J15+MRJ!J15+GRMT!J15+KRD!J15+STR!J15+LNN!J15+JJR!J15+SSV!J15+KK!J15+PA!J15+CCH!J15+CRCC!J15+BFSG!J15+BVQ!J15+GHSG!J15+DASG!J15</f>
        <v>18</v>
      </c>
      <c r="K15" s="239">
        <f>BRMT!K15+HPLG!K15+LONI!K15+SLI!K15+MRJ!K15+GRMT!K15+KRD!K15+STR!K15+LNN!K15+JJR!K15+SSV!K15+KK!K15+PA!K15+CCH!K15+CRCC!K15+BFSG!K15+BVQ!K15+GHSG!K15+DASG!K15</f>
        <v>734</v>
      </c>
      <c r="L15" s="239">
        <f>BRMT!L15+HPLG!L15+LONI!L15+SLI!L15+MRJ!L15+GRMT!L15+KRD!L15+STR!L15+LNN!L15+JJR!L15+SSV!L15+KK!L15+PA!L15+CCH!L15+CRCC!L15+BFSG!L15+BVQ!L15+GHSG!L15+DASG!L15</f>
        <v>46729.599999999999</v>
      </c>
      <c r="M15" s="239">
        <f>BRMT!M15+HPLG!M15+LONI!M15+SLI!M15+MRJ!M15+GRMT!M15+KRD!M15+STR!M15+LNN!M15+JJR!M15+SSV!M15+KK!M15+PA!M15+CCH!M15+CRCC!M15+BFSG!M15+BVQ!M15+GHSG!M15+DASG!M15</f>
        <v>136283777</v>
      </c>
      <c r="N15" s="13">
        <f t="shared" si="9"/>
        <v>-10</v>
      </c>
      <c r="O15" s="13">
        <f t="shared" si="10"/>
        <v>-10.378510378510379</v>
      </c>
      <c r="P15" s="13">
        <f t="shared" si="11"/>
        <v>-10.443665075988427</v>
      </c>
      <c r="Q15" s="13">
        <f t="shared" si="12"/>
        <v>13.734842475307985</v>
      </c>
      <c r="R15" s="14"/>
      <c r="S15" s="243" t="s">
        <v>19</v>
      </c>
      <c r="T15" s="245">
        <f t="shared" si="0"/>
        <v>122</v>
      </c>
      <c r="U15" s="245">
        <f t="shared" si="1"/>
        <v>4193</v>
      </c>
      <c r="V15" s="245">
        <f t="shared" si="2"/>
        <v>251171</v>
      </c>
      <c r="W15" s="245">
        <f t="shared" si="3"/>
        <v>258413265</v>
      </c>
      <c r="X15" s="246">
        <f>F15+F34+F53+F72+F91+F110+F129+F148+F167+F186+F205+F224+F243+F262+F281+F300+F319+F339</f>
        <v>119</v>
      </c>
      <c r="Y15" s="245">
        <f>G15+G34+G53+G72+G91+G110+G129+G148+G167+G186+G205+G224+G243+G262+G281+G300+G319+G339</f>
        <v>4000</v>
      </c>
      <c r="Z15" s="245">
        <f>H15+H34+H53+H72+H91+H110+H129+H148+H167+H186+H205+H224+H243+H262+H281+H300+H319+H339</f>
        <v>220158.33000000002</v>
      </c>
      <c r="AA15" s="245">
        <f>I15+I34+I53+I72+I91+I110+I129+I148+I167+I186+I205+I224+I243+I262+I281+I300+I319+I339</f>
        <v>287742183</v>
      </c>
      <c r="AB15" s="245">
        <f t="shared" si="20"/>
        <v>121</v>
      </c>
      <c r="AC15" s="245">
        <f t="shared" si="20"/>
        <v>3845</v>
      </c>
      <c r="AD15" s="245">
        <f t="shared" si="20"/>
        <v>210177.9</v>
      </c>
      <c r="AE15" s="245">
        <f t="shared" si="20"/>
        <v>280466589</v>
      </c>
      <c r="AF15" s="245">
        <f t="shared" si="14"/>
        <v>1.680672268907563</v>
      </c>
      <c r="AG15" s="245">
        <f t="shared" si="6"/>
        <v>-3.875</v>
      </c>
      <c r="AH15" s="245">
        <f t="shared" si="7"/>
        <v>-4.533296559798587</v>
      </c>
      <c r="AI15" s="245">
        <f t="shared" si="8"/>
        <v>-2.5285114348353992</v>
      </c>
      <c r="AJ15" s="247"/>
      <c r="AL15" s="17"/>
      <c r="AM15" s="17"/>
      <c r="AN15" s="17"/>
      <c r="AO15" s="17"/>
    </row>
    <row r="16" spans="1:41">
      <c r="A16" s="10" t="s">
        <v>20</v>
      </c>
      <c r="B16" s="10">
        <f>BRMT!B16+HPLG!B16+LONI!B16+SLI!B16+MRJ!B16+GRMT!B16+KRD!B16+STR!B16+LNN!B16+JJR!B16+SSV!B16+KK!B16+PA!B16+CCH!B16+CRCC!B16+BFSG!B16+BVQ!B16+GHSG!B16+DASG!B16</f>
        <v>25</v>
      </c>
      <c r="C16" s="10">
        <f>BRMT!C16+HPLG!C16+LONI!C16+SLI!C16+MRJ!C16+GRMT!C16+KRD!C16+STR!C16+LNN!C16+JJR!C16+SSV!C16+KK!C16+PA!C16+CCH!C16+CRCC!C16+BFSG!C16+BVQ!C16+GHSG!C16+DASG!C16</f>
        <v>1050</v>
      </c>
      <c r="D16" s="10">
        <f>BRMT!D16+HPLG!D16+LONI!D16+SLI!D16+MRJ!D16+GRMT!D16+KRD!D16+STR!D16+LNN!D16+JJR!D16+SSV!D16+KK!D16+PA!D16+CCH!D16+CRCC!D16+BFSG!D16+BVQ!D16+GHSG!D16+DASG!D16</f>
        <v>66567</v>
      </c>
      <c r="E16" s="10">
        <f>BRMT!E16+HPLG!E16+LONI!E16+SLI!E16+MRJ!E16+GRMT!E16+KRD!E16+STR!E16+LNN!E16+JJR!E16+SSV!E16+KK!E16+PA!E16+CCH!E16+CRCC!E16+BFSG!E16+BVQ!E16+GHSG!E16+DASG!E16</f>
        <v>113810799</v>
      </c>
      <c r="F16" s="10">
        <f>BRMT!F16+HPLG!F16+LONI!F16+SLI!F16+MRJ!F16+GRMT!F16+KRD!F16+STR!F16+LNN!F16+JJR!F16+SSV!F16+KK!F16+PA!F16+CCH!F16+CRCC!F16+BFSG!F16+BVQ!F16+GHSG!F16+DASG!F16</f>
        <v>17</v>
      </c>
      <c r="G16" s="10">
        <f>BRMT!G16+HPLG!G16+LONI!G16+SLI!G16+MRJ!G16+GRMT!G16+KRD!G16+STR!G16+LNN!G16+JJR!G16+SSV!G16+KK!G16+PA!G16+CCH!G16+CRCC!G16+BFSG!G16+BVQ!G16+GHSG!G16+DASG!G16</f>
        <v>672</v>
      </c>
      <c r="H16" s="10">
        <f>BRMT!H16+HPLG!H16+LONI!H16+SLI!H16+MRJ!H16+GRMT!H16+KRD!H16+STR!H16+LNN!H16+JJR!H16+SSV!H16+KK!H16+PA!H16+CCH!H16+CRCC!H16+BFSG!H16+BVQ!H16+GHSG!H16+DASG!H16</f>
        <v>42789</v>
      </c>
      <c r="I16" s="10">
        <f>BRMT!I16+HPLG!I16+LONI!I16+SLI!I16+MRJ!I16+GRMT!I16+KRD!I16+STR!I16+LNN!I16+JJR!I16+SSV!I16+KK!I16+PA!I16+CCH!I16+CRCC!I16+BFSG!I16+BVQ!I16+GHSG!I16+DASG!I16</f>
        <v>93696978</v>
      </c>
      <c r="J16" s="10">
        <f>BRMT!J16+HPLG!J16+LONI!J16+SLI!J16+MRJ!J16+GRMT!J16+KRD!J16+STR!J16+LNN!J16+JJR!J16+SSV!J16+KK!J16+PA!J16+CCH!J16+CRCC!J16+BFSG!J16+BVQ!J16+GHSG!J16+DASG!J16</f>
        <v>22</v>
      </c>
      <c r="K16" s="10">
        <f>BRMT!K16+HPLG!K16+LONI!K16+SLI!K16+MRJ!K16+GRMT!K16+KRD!K16+STR!K16+LNN!K16+JJR!K16+SSV!K16+KK!K16+PA!K16+CCH!K16+CRCC!K16+BFSG!K16+BVQ!K16+GHSG!K16+DASG!K16</f>
        <v>864</v>
      </c>
      <c r="L16" s="10">
        <f>BRMT!L16+HPLG!L16+LONI!L16+SLI!L16+MRJ!L16+GRMT!L16+KRD!L16+STR!L16+LNN!L16+JJR!L16+SSV!L16+KK!L16+PA!L16+CCH!L16+CRCC!L16+BFSG!L16+BVQ!L16+GHSG!L16+DASG!L16</f>
        <v>54939.8</v>
      </c>
      <c r="M16" s="10">
        <f>BRMT!M16+HPLG!M16+LONI!M16+SLI!M16+MRJ!M16+GRMT!M16+KRD!M16+STR!M16+LNN!M16+JJR!M16+SSV!M16+KK!M16+PA!M16+CCH!M16+CRCC!M16+BFSG!M16+BVQ!M16+GHSG!M16+DASG!M16</f>
        <v>155385394</v>
      </c>
      <c r="N16" s="13">
        <f t="shared" si="9"/>
        <v>29.411764705882355</v>
      </c>
      <c r="O16" s="13">
        <f t="shared" si="10"/>
        <v>28.571428571428569</v>
      </c>
      <c r="P16" s="13">
        <f t="shared" si="11"/>
        <v>28.397017925167688</v>
      </c>
      <c r="Q16" s="13">
        <f t="shared" si="12"/>
        <v>65.838213053146717</v>
      </c>
      <c r="R16" s="14"/>
      <c r="S16" s="243" t="s">
        <v>20</v>
      </c>
      <c r="T16" s="246">
        <f t="shared" si="0"/>
        <v>88</v>
      </c>
      <c r="U16" s="245">
        <f t="shared" si="1"/>
        <v>2946</v>
      </c>
      <c r="V16" s="245">
        <f t="shared" si="2"/>
        <v>172899.5</v>
      </c>
      <c r="W16" s="245">
        <f t="shared" si="3"/>
        <v>182102316</v>
      </c>
      <c r="X16" s="246">
        <f t="shared" si="4"/>
        <v>118</v>
      </c>
      <c r="Y16" s="245">
        <f t="shared" si="16"/>
        <v>4006</v>
      </c>
      <c r="Z16" s="245">
        <f t="shared" si="17"/>
        <v>212006.68000000002</v>
      </c>
      <c r="AA16" s="245">
        <f t="shared" si="18"/>
        <v>282571672</v>
      </c>
      <c r="AB16" s="246">
        <f t="shared" si="20"/>
        <v>134</v>
      </c>
      <c r="AC16" s="246">
        <f t="shared" si="20"/>
        <v>4053</v>
      </c>
      <c r="AD16" s="246">
        <f t="shared" si="20"/>
        <v>219947.59999999998</v>
      </c>
      <c r="AE16" s="246">
        <f t="shared" si="20"/>
        <v>326423080</v>
      </c>
      <c r="AF16" s="245">
        <f t="shared" si="14"/>
        <v>13.559322033898304</v>
      </c>
      <c r="AG16" s="245">
        <f t="shared" si="6"/>
        <v>1.1732401397903147</v>
      </c>
      <c r="AH16" s="245">
        <f t="shared" si="7"/>
        <v>3.7455989594289925</v>
      </c>
      <c r="AI16" s="245">
        <f t="shared" si="8"/>
        <v>15.518685114338002</v>
      </c>
      <c r="AJ16" s="247"/>
    </row>
    <row r="17" spans="1:35">
      <c r="A17" s="10" t="s">
        <v>21</v>
      </c>
      <c r="B17" s="10">
        <f>BRMT!B17+HPLG!B17+LONI!B17+SLI!B17+MRJ!B17+GRMT!B17+KRD!B17+STR!B17+LNN!B17+JJR!B17+SSV!B17+KK!B17+PA!B17+CCH!B17+CRCC!B17+BFSG!B17+BVQ!B17+GHSG!B17+DASG!B17</f>
        <v>20</v>
      </c>
      <c r="C17" s="10">
        <f>BRMT!C17+HPLG!C17+LONI!C17+SLI!C17+MRJ!C17+GRMT!C17+KRD!C17+STR!C17+LNN!C17+JJR!C17+SSV!C17+KK!C17+PA!C17+CCH!C17+CRCC!C17+BFSG!C17+BVQ!C17+GHSG!C17+DASG!C17</f>
        <v>840</v>
      </c>
      <c r="D17" s="10">
        <f>BRMT!D17+HPLG!D17+LONI!D17+SLI!D17+MRJ!D17+GRMT!D17+KRD!D17+STR!D17+LNN!D17+JJR!D17+SSV!D17+KK!D17+PA!D17+CCH!D17+CRCC!D17+BFSG!D17+BVQ!D17+GHSG!D17+DASG!D17</f>
        <v>53181</v>
      </c>
      <c r="E17" s="10">
        <f>BRMT!E17+HPLG!E17+LONI!E17+SLI!E17+MRJ!E17+GRMT!E17+KRD!E17+STR!E17+LNN!E17+JJR!E17+SSV!E17+KK!E17+PA!E17+CCH!E17+CRCC!E17+BFSG!E17+BVQ!E17+GHSG!E17+DASG!E17</f>
        <v>63635558</v>
      </c>
      <c r="F17" s="10">
        <f>BRMT!F17+HPLG!F17+LONI!F17+SLI!F17+MRJ!F17+GRMT!F17+KRD!F17+STR!F17+LNN!F17+JJR!F17+SSV!F17+KK!F17+PA!F17+CCH!F17+CRCC!F17+BFSG!F17+BVQ!F17+GHSG!F17+DASG!F17</f>
        <v>19</v>
      </c>
      <c r="G17" s="10">
        <f>BRMT!G17+HPLG!G17+LONI!G17+SLI!G17+MRJ!G17+GRMT!G17+KRD!G17+STR!G17+LNN!G17+JJR!G17+SSV!G17+KK!G17+PA!G17+CCH!G17+CRCC!G17+BFSG!G17+BVQ!G17+GHSG!G17+DASG!G17</f>
        <v>777</v>
      </c>
      <c r="H17" s="10">
        <f>BRMT!H17+HPLG!H17+LONI!H17+SLI!H17+MRJ!H17+GRMT!H17+KRD!H17+STR!H17+LNN!H17+JJR!H17+SSV!H17+KK!H17+PA!H17+CCH!H17+CRCC!H17+BFSG!H17+BVQ!H17+GHSG!H17+DASG!H17</f>
        <v>49520</v>
      </c>
      <c r="I17" s="10">
        <f>BRMT!I17+HPLG!I17+LONI!I17+SLI!I17+MRJ!I17+GRMT!I17+KRD!I17+STR!I17+LNN!I17+JJR!I17+SSV!I17+KK!I17+PA!I17+CCH!I17+CRCC!I17+BFSG!I17+BVQ!I17+GHSG!I17+DASG!I17</f>
        <v>136030490</v>
      </c>
      <c r="J17" s="10">
        <f>BRMT!J17+HPLG!J17+LONI!J17+SLI!J17+MRJ!J17+GRMT!J17+KRD!J17+STR!J17+LNN!J17+JJR!J17+SSV!J17+KK!J17+PA!J17+CCH!J17+CRCC!J17+BFSG!J17+BVQ!J17+GHSG!J17+DASG!J17</f>
        <v>0</v>
      </c>
      <c r="K17" s="10">
        <f>BRMT!K17+HPLG!K17+LONI!K17+SLI!K17+MRJ!K17+GRMT!K17+KRD!K17+STR!K17+LNN!K17+JJR!K17+SSV!K17+KK!K17+PA!K17+CCH!K17+CRCC!K17+BFSG!K17+BVQ!K17+GHSG!K17+DASG!K17</f>
        <v>0</v>
      </c>
      <c r="L17" s="10">
        <f>BRMT!L17+HPLG!L17+LONI!L17+SLI!L17+MRJ!L17+GRMT!L17+KRD!L17+STR!L17+LNN!L17+JJR!L17+SSV!L17+KK!L17+PA!L17+CCH!L17+CRCC!L17+BFSG!L17+BVQ!L17+GHSG!L17+DASG!L17</f>
        <v>0</v>
      </c>
      <c r="M17" s="10">
        <f>BRMT!M17+HPLG!M17+LONI!M17+SLI!M17+MRJ!M17+GRMT!M17+KRD!M17+STR!M17+LNN!M17+JJR!M17+SSV!M17+KK!M17+PA!M17+CCH!M17+CRCC!M17+BFSG!M17+BVQ!M17+GHSG!M17+DASG!M17</f>
        <v>0</v>
      </c>
      <c r="N17" s="13">
        <f t="shared" si="9"/>
        <v>-100</v>
      </c>
      <c r="O17" s="13">
        <f t="shared" si="10"/>
        <v>-100</v>
      </c>
      <c r="P17" s="13">
        <f t="shared" si="11"/>
        <v>-100</v>
      </c>
      <c r="Q17" s="13">
        <f t="shared" si="12"/>
        <v>-100</v>
      </c>
      <c r="R17" s="14"/>
      <c r="S17" s="243" t="s">
        <v>21</v>
      </c>
      <c r="T17" s="245">
        <f t="shared" si="0"/>
        <v>105</v>
      </c>
      <c r="U17" s="245">
        <f t="shared" si="1"/>
        <v>3316</v>
      </c>
      <c r="V17" s="245">
        <f t="shared" si="2"/>
        <v>187767.40000000002</v>
      </c>
      <c r="W17" s="245">
        <f t="shared" si="3"/>
        <v>154519563</v>
      </c>
      <c r="X17" s="246">
        <f>F17+F36+F55+F74+F93+F112+F131+F150+F169+F188+F207+F226+F245+F264+F283+F302+F321</f>
        <v>124</v>
      </c>
      <c r="Y17" s="245">
        <f t="shared" si="16"/>
        <v>4089</v>
      </c>
      <c r="Z17" s="245">
        <f t="shared" si="17"/>
        <v>215195.95</v>
      </c>
      <c r="AA17" s="245">
        <f t="shared" si="18"/>
        <v>328937355</v>
      </c>
      <c r="AB17" s="246">
        <f t="shared" si="20"/>
        <v>0</v>
      </c>
      <c r="AC17" s="246">
        <f t="shared" si="20"/>
        <v>0</v>
      </c>
      <c r="AD17" s="246">
        <f t="shared" si="20"/>
        <v>0</v>
      </c>
      <c r="AE17" s="246">
        <f t="shared" si="20"/>
        <v>0</v>
      </c>
      <c r="AF17" s="245">
        <f t="shared" si="14"/>
        <v>-100</v>
      </c>
      <c r="AG17" s="245">
        <f t="shared" si="6"/>
        <v>-100</v>
      </c>
      <c r="AH17" s="245">
        <f t="shared" si="7"/>
        <v>-100</v>
      </c>
      <c r="AI17" s="245">
        <f t="shared" si="8"/>
        <v>-100</v>
      </c>
    </row>
    <row r="18" spans="1:35">
      <c r="A18" s="61" t="s">
        <v>205</v>
      </c>
      <c r="B18" s="62">
        <f>SUM(B6:B12)</f>
        <v>253.5</v>
      </c>
      <c r="C18" s="62">
        <f>SUM(C6:C12)</f>
        <v>10602</v>
      </c>
      <c r="D18" s="62">
        <f>SUM(D6:D12)</f>
        <v>671425</v>
      </c>
      <c r="E18" s="62">
        <f>SUM(E6:E12)</f>
        <v>1281249436</v>
      </c>
      <c r="F18" s="62">
        <f>SUM(F6:F16)</f>
        <v>345</v>
      </c>
      <c r="G18" s="62">
        <f t="shared" ref="G18:M18" si="21">SUM(G6:G16)</f>
        <v>14208</v>
      </c>
      <c r="H18" s="62">
        <f t="shared" si="21"/>
        <v>900544</v>
      </c>
      <c r="I18" s="62">
        <f t="shared" si="21"/>
        <v>1693367198</v>
      </c>
      <c r="J18" s="62">
        <f t="shared" si="21"/>
        <v>237</v>
      </c>
      <c r="K18" s="62">
        <f t="shared" si="21"/>
        <v>9304</v>
      </c>
      <c r="L18" s="62">
        <f t="shared" si="21"/>
        <v>592082.4</v>
      </c>
      <c r="M18" s="62">
        <f t="shared" si="21"/>
        <v>1663187282</v>
      </c>
      <c r="N18" s="13">
        <f t="shared" ref="N18:Q20" si="22">(J18-F18)/F18*100</f>
        <v>-31.304347826086961</v>
      </c>
      <c r="O18" s="13">
        <f t="shared" si="22"/>
        <v>-34.515765765765764</v>
      </c>
      <c r="P18" s="13">
        <f t="shared" si="22"/>
        <v>-34.252807192097215</v>
      </c>
      <c r="Q18" s="13">
        <f t="shared" si="22"/>
        <v>-1.7822428611847956</v>
      </c>
      <c r="R18" s="44"/>
      <c r="S18" s="61" t="s">
        <v>205</v>
      </c>
      <c r="T18" s="62">
        <f>SUM(T6:T12)</f>
        <v>574.5</v>
      </c>
      <c r="U18" s="62">
        <f>SUM(U6:U12)</f>
        <v>17813</v>
      </c>
      <c r="V18" s="62">
        <f>SUM(V6:V12)</f>
        <v>1092623.3999999999</v>
      </c>
      <c r="W18" s="62">
        <f>SUM(W6:W12)</f>
        <v>1590726799</v>
      </c>
      <c r="X18" s="62">
        <f>SUM(X6:X16)</f>
        <v>1533</v>
      </c>
      <c r="Y18" s="62">
        <f t="shared" ref="Y18:AE18" si="23">SUM(Y6:Y16)</f>
        <v>51942</v>
      </c>
      <c r="Z18" s="62">
        <f t="shared" si="23"/>
        <v>2868214.16</v>
      </c>
      <c r="AA18" s="62">
        <f t="shared" si="23"/>
        <v>3701580317</v>
      </c>
      <c r="AB18" s="62">
        <f t="shared" si="23"/>
        <v>1556</v>
      </c>
      <c r="AC18" s="62">
        <f t="shared" si="23"/>
        <v>49142</v>
      </c>
      <c r="AD18" s="62">
        <f t="shared" si="23"/>
        <v>2639070.8000000003</v>
      </c>
      <c r="AE18" s="62">
        <f t="shared" si="23"/>
        <v>3892632103</v>
      </c>
      <c r="AF18" s="245">
        <f t="shared" ref="AF18:AI20" si="24">(AB18-X18)/X18*100</f>
        <v>1.5003261578604044</v>
      </c>
      <c r="AG18" s="245">
        <f t="shared" si="24"/>
        <v>-5.3906280081629507</v>
      </c>
      <c r="AH18" s="245">
        <f t="shared" si="24"/>
        <v>-7.9890603426907241</v>
      </c>
      <c r="AI18" s="245">
        <f t="shared" si="24"/>
        <v>5.1613573025166914</v>
      </c>
    </row>
    <row r="19" spans="1:35">
      <c r="A19" s="61" t="s">
        <v>128</v>
      </c>
      <c r="B19" s="62">
        <f>SUM(B6:B17)</f>
        <v>437.5</v>
      </c>
      <c r="C19" s="62">
        <f t="shared" ref="C19:M19" si="25">SUM(C6:C17)</f>
        <v>18330</v>
      </c>
      <c r="D19" s="62">
        <f t="shared" si="25"/>
        <v>1160782</v>
      </c>
      <c r="E19" s="62">
        <f t="shared" si="25"/>
        <v>2073429359</v>
      </c>
      <c r="F19" s="62">
        <f t="shared" si="25"/>
        <v>364</v>
      </c>
      <c r="G19" s="62">
        <f t="shared" si="25"/>
        <v>14985</v>
      </c>
      <c r="H19" s="62">
        <f t="shared" si="25"/>
        <v>950064</v>
      </c>
      <c r="I19" s="62">
        <f t="shared" si="25"/>
        <v>1829397688</v>
      </c>
      <c r="J19" s="62">
        <f t="shared" si="25"/>
        <v>237</v>
      </c>
      <c r="K19" s="62">
        <f t="shared" si="25"/>
        <v>9304</v>
      </c>
      <c r="L19" s="62">
        <f t="shared" si="25"/>
        <v>592082.4</v>
      </c>
      <c r="M19" s="62">
        <f t="shared" si="25"/>
        <v>1663187282</v>
      </c>
      <c r="N19" s="13">
        <f t="shared" si="22"/>
        <v>-34.890109890109891</v>
      </c>
      <c r="O19" s="13">
        <f t="shared" si="22"/>
        <v>-37.911244577911248</v>
      </c>
      <c r="P19" s="13">
        <f t="shared" si="22"/>
        <v>-37.679735259940379</v>
      </c>
      <c r="Q19" s="13">
        <f t="shared" si="22"/>
        <v>-9.085526186583877</v>
      </c>
      <c r="R19" s="45"/>
      <c r="S19" s="61" t="s">
        <v>128</v>
      </c>
      <c r="T19" s="62">
        <f>SUM(T6:T17)</f>
        <v>1095.5</v>
      </c>
      <c r="U19" s="62">
        <f t="shared" ref="U19:AE19" si="26">SUM(U6:U17)</f>
        <v>35365</v>
      </c>
      <c r="V19" s="62">
        <f t="shared" si="26"/>
        <v>2131699</v>
      </c>
      <c r="W19" s="62">
        <f t="shared" si="26"/>
        <v>2753409893</v>
      </c>
      <c r="X19" s="62">
        <f t="shared" si="26"/>
        <v>1657</v>
      </c>
      <c r="Y19" s="62">
        <f t="shared" si="26"/>
        <v>56031</v>
      </c>
      <c r="Z19" s="62">
        <f t="shared" si="26"/>
        <v>3083410.1100000003</v>
      </c>
      <c r="AA19" s="62">
        <f t="shared" si="26"/>
        <v>4030517672</v>
      </c>
      <c r="AB19" s="62">
        <f t="shared" si="26"/>
        <v>1556</v>
      </c>
      <c r="AC19" s="62">
        <f t="shared" si="26"/>
        <v>49142</v>
      </c>
      <c r="AD19" s="62">
        <f t="shared" si="26"/>
        <v>2639070.8000000003</v>
      </c>
      <c r="AE19" s="62">
        <f t="shared" si="26"/>
        <v>3892632103</v>
      </c>
      <c r="AF19" s="245">
        <f t="shared" si="24"/>
        <v>-6.0953530476765234</v>
      </c>
      <c r="AG19" s="245">
        <f t="shared" si="24"/>
        <v>-12.294979564883725</v>
      </c>
      <c r="AH19" s="245">
        <f t="shared" si="24"/>
        <v>-14.410645815778297</v>
      </c>
      <c r="AI19" s="245">
        <f t="shared" si="24"/>
        <v>-3.4210386908334591</v>
      </c>
    </row>
    <row r="20" spans="1:35">
      <c r="A20" s="63" t="s">
        <v>129</v>
      </c>
      <c r="B20" s="49">
        <f>B18/7</f>
        <v>36.214285714285715</v>
      </c>
      <c r="C20" s="49">
        <f>C18/7</f>
        <v>1514.5714285714287</v>
      </c>
      <c r="D20" s="49">
        <f>D18/7</f>
        <v>95917.857142857145</v>
      </c>
      <c r="E20" s="49">
        <f>E18/7</f>
        <v>183035633.7142857</v>
      </c>
      <c r="F20" s="49">
        <f>F18/11</f>
        <v>31.363636363636363</v>
      </c>
      <c r="G20" s="49">
        <f t="shared" ref="G20:M20" si="27">G18/11</f>
        <v>1291.6363636363637</v>
      </c>
      <c r="H20" s="49">
        <f t="shared" si="27"/>
        <v>81867.636363636368</v>
      </c>
      <c r="I20" s="49">
        <f t="shared" si="27"/>
        <v>153942472.54545453</v>
      </c>
      <c r="J20" s="49">
        <f t="shared" si="27"/>
        <v>21.545454545454547</v>
      </c>
      <c r="K20" s="49">
        <f t="shared" si="27"/>
        <v>845.81818181818187</v>
      </c>
      <c r="L20" s="49">
        <f t="shared" si="27"/>
        <v>53825.672727272729</v>
      </c>
      <c r="M20" s="49">
        <f t="shared" si="27"/>
        <v>151198843.81818181</v>
      </c>
      <c r="N20" s="13">
        <f t="shared" si="22"/>
        <v>-31.304347826086953</v>
      </c>
      <c r="O20" s="13">
        <f t="shared" si="22"/>
        <v>-34.515765765765764</v>
      </c>
      <c r="P20" s="13">
        <f t="shared" si="22"/>
        <v>-34.252807192097222</v>
      </c>
      <c r="Q20" s="13">
        <f t="shared" si="22"/>
        <v>-1.7822428611847903</v>
      </c>
      <c r="S20" s="63" t="s">
        <v>129</v>
      </c>
      <c r="T20" s="49">
        <f>T18/7</f>
        <v>82.071428571428569</v>
      </c>
      <c r="U20" s="49">
        <f>U18/7</f>
        <v>2544.7142857142858</v>
      </c>
      <c r="V20" s="49">
        <f>V18/7</f>
        <v>156089.05714285714</v>
      </c>
      <c r="W20" s="49">
        <f>W18/7</f>
        <v>227246685.57142857</v>
      </c>
      <c r="X20" s="49">
        <f>X18/11</f>
        <v>139.36363636363637</v>
      </c>
      <c r="Y20" s="49">
        <f t="shared" ref="Y20:AE20" si="28">Y18/11</f>
        <v>4722</v>
      </c>
      <c r="Z20" s="49">
        <f t="shared" si="28"/>
        <v>260746.74181818182</v>
      </c>
      <c r="AA20" s="49">
        <f t="shared" si="28"/>
        <v>336507301.54545456</v>
      </c>
      <c r="AB20" s="49">
        <f t="shared" si="28"/>
        <v>141.45454545454547</v>
      </c>
      <c r="AC20" s="49">
        <f t="shared" si="28"/>
        <v>4467.454545454545</v>
      </c>
      <c r="AD20" s="49">
        <f t="shared" si="28"/>
        <v>239915.52727272731</v>
      </c>
      <c r="AE20" s="49">
        <f t="shared" si="28"/>
        <v>353875645.72727275</v>
      </c>
      <c r="AF20" s="245">
        <f t="shared" si="24"/>
        <v>1.5003261578604064</v>
      </c>
      <c r="AG20" s="245">
        <f t="shared" si="24"/>
        <v>-5.3906280081629596</v>
      </c>
      <c r="AH20" s="245">
        <f t="shared" si="24"/>
        <v>-7.9890603426907152</v>
      </c>
      <c r="AI20" s="245">
        <f t="shared" si="24"/>
        <v>5.1613573025166923</v>
      </c>
    </row>
    <row r="21" spans="1:35">
      <c r="A21" s="14"/>
      <c r="B21" s="14">
        <f>B19/12</f>
        <v>36.458333333333336</v>
      </c>
      <c r="C21" s="14"/>
      <c r="D21" s="14"/>
      <c r="E21" s="14">
        <f>E19/12</f>
        <v>172785779.91666666</v>
      </c>
      <c r="F21" s="14"/>
      <c r="G21" s="14"/>
      <c r="H21" s="14"/>
      <c r="I21" s="14">
        <f>I20/100000</f>
        <v>1539.4247254545453</v>
      </c>
      <c r="J21" s="14"/>
      <c r="K21" s="14"/>
      <c r="L21" s="14"/>
      <c r="M21" s="14"/>
      <c r="N21" s="69"/>
      <c r="O21" s="69"/>
      <c r="P21" s="69"/>
    </row>
    <row r="22" spans="1:35">
      <c r="A22" s="15"/>
      <c r="B22" s="15"/>
      <c r="C22" s="321" t="s">
        <v>23</v>
      </c>
      <c r="D22" s="321"/>
      <c r="E22" s="321"/>
      <c r="F22" s="321"/>
      <c r="G22" s="321"/>
      <c r="H22" s="321"/>
      <c r="I22" s="16"/>
      <c r="J22" s="16"/>
      <c r="K22" s="16"/>
      <c r="L22" s="16"/>
      <c r="M22" s="16"/>
      <c r="N22" s="317" t="s">
        <v>23</v>
      </c>
      <c r="O22" s="317"/>
      <c r="P22" s="317"/>
      <c r="Q22" s="317"/>
      <c r="R22" s="48"/>
      <c r="X22" s="70"/>
      <c r="Z22" s="17"/>
      <c r="AA22" s="82"/>
      <c r="AB22" s="82"/>
      <c r="AC22" s="82"/>
      <c r="AD22" s="82"/>
      <c r="AE22" s="82"/>
    </row>
    <row r="23" spans="1:35">
      <c r="A23" s="14"/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299" t="s">
        <v>210</v>
      </c>
      <c r="K23" s="300"/>
      <c r="L23" s="300"/>
      <c r="M23" s="301"/>
      <c r="N23" s="303" t="s">
        <v>95</v>
      </c>
      <c r="O23" s="303"/>
      <c r="P23" s="303"/>
      <c r="Q23" s="303"/>
      <c r="R23" s="44"/>
      <c r="W23" s="82"/>
      <c r="Z23" s="17"/>
      <c r="AA23" s="82"/>
      <c r="AB23" s="17"/>
      <c r="AC23" s="17"/>
      <c r="AD23" s="17"/>
      <c r="AE23" s="82"/>
      <c r="AH23" s="17"/>
    </row>
    <row r="24" spans="1:35">
      <c r="A24" s="10" t="s">
        <v>6</v>
      </c>
      <c r="B24" s="10" t="s">
        <v>91</v>
      </c>
      <c r="C24" s="10" t="s">
        <v>7</v>
      </c>
      <c r="D24" s="10" t="s">
        <v>8</v>
      </c>
      <c r="E24" s="10" t="s">
        <v>9</v>
      </c>
      <c r="F24" s="10" t="s">
        <v>91</v>
      </c>
      <c r="G24" s="10" t="s">
        <v>7</v>
      </c>
      <c r="H24" s="10" t="s">
        <v>8</v>
      </c>
      <c r="I24" s="10" t="s">
        <v>9</v>
      </c>
      <c r="J24" s="10" t="s">
        <v>91</v>
      </c>
      <c r="K24" s="10" t="s">
        <v>7</v>
      </c>
      <c r="L24" s="10" t="s">
        <v>8</v>
      </c>
      <c r="M24" s="10" t="s">
        <v>9</v>
      </c>
      <c r="N24" s="57" t="s">
        <v>91</v>
      </c>
      <c r="O24" s="57" t="s">
        <v>7</v>
      </c>
      <c r="P24" s="57" t="s">
        <v>8</v>
      </c>
      <c r="Q24" s="57" t="s">
        <v>9</v>
      </c>
      <c r="R24" s="14"/>
      <c r="T24" s="82"/>
      <c r="X24" s="70"/>
      <c r="Y24" s="70"/>
      <c r="Z24" s="82"/>
      <c r="AA24" s="82"/>
      <c r="AB24" s="70"/>
      <c r="AC24" s="70"/>
      <c r="AD24" s="82"/>
      <c r="AE24" s="82"/>
      <c r="AH24" s="82"/>
    </row>
    <row r="25" spans="1:35">
      <c r="A25" s="10" t="s">
        <v>10</v>
      </c>
      <c r="B25" s="13">
        <f>BRMT!B25+HPLG!B25+LONI!B25+SLI!B25+MRJ!B25+GRMT!B25+KRD!B25+STR!B25+LNN!B25+JJR!B25+SSV!B25+KK!B25+PA!B25+CCH!B25+CRCC!B25+BFSG!B25+BVQ!B25+GHSG!B25+DASG!B25</f>
        <v>5</v>
      </c>
      <c r="C25" s="13">
        <f>BRMT!C25+HPLG!C25+LONI!C25+SLI!C25+MRJ!C25+GRMT!C25+KRD!C25+STR!C25+LNN!C25+JJR!C25+SSV!C25+KK!C25+PA!C25+CCH!C25+CRCC!C25+BFSG!C25+BVQ!C25+GHSG!C25+DASG!C25</f>
        <v>250</v>
      </c>
      <c r="D25" s="13">
        <f>BRMT!D25+HPLG!D25+LONI!D25+SLI!D25+MRJ!D25+GRMT!D25+KRD!D25+STR!D25+LNN!D25+JJR!D25+SSV!D25+KK!D25+PA!D25+CCH!D25+CRCC!D25+BFSG!D25+BVQ!D25+GHSG!D25+DASG!D25</f>
        <v>13129.900000000001</v>
      </c>
      <c r="E25" s="13">
        <f>BRMT!E25+HPLG!E25+LONI!E25+SLI!E25+MRJ!E25+GRMT!E25+KRD!E25+STR!E25+LNN!E25+JJR!E25+SSV!E25+KK!E25+PA!E25+CCH!E25+CRCC!E25+BFSG!E25+BVQ!E25+GHSG!E25+DASG!E25</f>
        <v>8995169</v>
      </c>
      <c r="F25" s="13">
        <f>BRMT!F25+HPLG!F25+LONI!F25+SLI!F25+MRJ!F25+GRMT!F25+KRD!F25+STR!F25+LNN!F25+JJR!F25+SSV!F25+KK!F25+PA!F25+CCH!F25+CRCC!F25+BFSG!F25+BVQ!F25+GHSG!F25+DASG!F25</f>
        <v>30</v>
      </c>
      <c r="G25" s="13">
        <f>BRMT!G25+HPLG!G25+LONI!G25+SLI!G25+MRJ!G25+GRMT!G25+KRD!G25+STR!G25+LNN!G25+JJR!G25+SSV!G25+KK!G25+PA!G25+CCH!G25+CRCC!G25+BFSG!G25+BVQ!G25+GHSG!G25+DASG!G25</f>
        <v>1498</v>
      </c>
      <c r="H25" s="13">
        <f>BRMT!H25+HPLG!H25+LONI!H25+SLI!H25+MRJ!H25+GRMT!H25+KRD!H25+STR!H25+LNN!H25+JJR!H25+SSV!H25+KK!H25+PA!H25+CCH!H25+CRCC!H25+BFSG!H25+BVQ!H25+GHSG!H25+DASG!H25</f>
        <v>77577</v>
      </c>
      <c r="I25" s="13">
        <f>BRMT!I25+HPLG!I25+LONI!I25+SLI!I25+MRJ!I25+GRMT!I25+KRD!I25+STR!I25+LNN!I25+JJR!I25+SSV!I25+KK!I25+PA!I25+CCH!I25+CRCC!I25+BFSG!I25+BVQ!I25+GHSG!I25+DASG!I25</f>
        <v>45563958</v>
      </c>
      <c r="J25" s="13">
        <f>BRMT!J25+HPLG!J25+LONI!J25+SLI!J25+MRJ!J25+GRMT!J25+KRD!J25+STR!J25+LNN!J25+JJR!J25+SSV!J25+KK!J25+PA!J25+CCH!J25+CRCC!J25+BFSG!J25+BVQ!J25+GHSG!J25+DASG!J25</f>
        <v>29</v>
      </c>
      <c r="K25" s="13">
        <f>BRMT!K25+HPLG!K25+LONI!K25+SLI!K25+MRJ!K25+GRMT!K25+KRD!K25+STR!K25+LNN!K25+JJR!K25+SSV!K25+KK!K25+PA!K25+CCH!K25+CRCC!K25+BFSG!K25+BVQ!K25+GHSG!K25+DASG!K25</f>
        <v>1431</v>
      </c>
      <c r="L25" s="13">
        <f>BRMT!L25+HPLG!L25+LONI!L25+SLI!L25+MRJ!L25+GRMT!L25+KRD!L25+STR!L25+LNN!L25+JJR!L25+SSV!L25+KK!L25+PA!L25+CCH!L25+CRCC!L25+BFSG!L25+BVQ!L25+GHSG!L25+DASG!L25</f>
        <v>74139.799999999988</v>
      </c>
      <c r="M25" s="13">
        <f>BRMT!M25+HPLG!M25+LONI!M25+SLI!M25+MRJ!M25+GRMT!M25+KRD!M25+STR!M25+LNN!M25+JJR!M25+SSV!M25+KK!M25+PA!M25+CCH!M25+CRCC!M25+BFSG!M25+BVQ!M25+GHSG!M25+DASG!M25</f>
        <v>44380553</v>
      </c>
      <c r="N25" s="13">
        <f>(J25-F25)/F25*100</f>
        <v>-3.3333333333333335</v>
      </c>
      <c r="O25" s="13">
        <f t="shared" ref="O25:O39" si="29">(K25-G25)/G25*100</f>
        <v>-4.4726301735647533</v>
      </c>
      <c r="P25" s="13">
        <f t="shared" ref="P25:P39" si="30">(L25-H25)/H25*100</f>
        <v>-4.4306946646557765</v>
      </c>
      <c r="Q25" s="13">
        <f t="shared" ref="Q25:Q39" si="31">(M25-I25)/I25*100</f>
        <v>-2.5972392477405055</v>
      </c>
      <c r="R25" s="45"/>
      <c r="X25" s="17"/>
      <c r="Y25" s="17"/>
      <c r="Z25" s="82"/>
      <c r="AA25" s="82"/>
      <c r="AB25" s="17"/>
      <c r="AC25" s="17"/>
      <c r="AD25" s="82"/>
      <c r="AE25" s="82"/>
    </row>
    <row r="26" spans="1:35">
      <c r="A26" s="10" t="s">
        <v>11</v>
      </c>
      <c r="B26" s="13">
        <f>BRMT!B26+HPLG!B26+LONI!B26+SLI!B26+MRJ!B26+GRMT!B26+KRD!B26+STR!B26+LNN!B26+JJR!B26+SSV!B26+KK!B26+PA!B26+CCH!B26+CRCC!B26+BFSG!B26+BVQ!B26+GHSG!B26+DASG!B26</f>
        <v>1</v>
      </c>
      <c r="C26" s="13">
        <f>BRMT!C26+HPLG!C26+LONI!C26+SLI!C26+MRJ!C26+GRMT!C26+KRD!C26+STR!C26+LNN!C26+JJR!C26+SSV!C26+KK!C26+PA!C26+CCH!C26+CRCC!C26+BFSG!C26+BVQ!C26+GHSG!C26+DASG!C26</f>
        <v>50</v>
      </c>
      <c r="D26" s="13">
        <f>BRMT!D26+HPLG!D26+LONI!D26+SLI!D26+MRJ!D26+GRMT!D26+KRD!D26+STR!D26+LNN!D26+JJR!D26+SSV!D26+KK!D26+PA!D26+CCH!D26+CRCC!D26+BFSG!D26+BVQ!D26+GHSG!D26+DASG!D26</f>
        <v>2670.9</v>
      </c>
      <c r="E26" s="13">
        <f>BRMT!E26+HPLG!E26+LONI!E26+SLI!E26+MRJ!E26+GRMT!E26+KRD!E26+STR!E26+LNN!E26+JJR!E26+SSV!E26+KK!E26+PA!E26+CCH!E26+CRCC!E26+BFSG!E26+BVQ!E26+GHSG!E26+DASG!E26</f>
        <v>2287253</v>
      </c>
      <c r="F26" s="13">
        <f>BRMT!F26+HPLG!F26+LONI!F26+SLI!F26+MRJ!F26+GRMT!F26+KRD!F26+STR!F26+LNN!F26+JJR!F26+SSV!F26+KK!F26+PA!F26+CCH!F26+CRCC!F26+BFSG!F26+BVQ!F26+GHSG!F26+DASG!F26</f>
        <v>22</v>
      </c>
      <c r="G26" s="13">
        <f>BRMT!G26+HPLG!G26+LONI!G26+SLI!G26+MRJ!G26+GRMT!G26+KRD!G26+STR!G26+LNN!G26+JJR!G26+SSV!G26+KK!G26+PA!G26+CCH!G26+CRCC!G26+BFSG!G26+BVQ!G26+GHSG!G26+DASG!G26</f>
        <v>1095</v>
      </c>
      <c r="H26" s="13">
        <f>BRMT!H26+HPLG!H26+LONI!H26+SLI!H26+MRJ!H26+GRMT!H26+KRD!H26+STR!H26+LNN!H26+JJR!H26+SSV!H26+KK!H26+PA!H26+CCH!H26+CRCC!H26+BFSG!H26+BVQ!H26+GHSG!H26+DASG!H26</f>
        <v>56691.399999999994</v>
      </c>
      <c r="I26" s="13">
        <f>BRMT!I26+HPLG!I26+LONI!I26+SLI!I26+MRJ!I26+GRMT!I26+KRD!I26+STR!I26+LNN!I26+JJR!I26+SSV!I26+KK!I26+PA!I26+CCH!I26+CRCC!I26+BFSG!I26+BVQ!I26+GHSG!I26+DASG!I26</f>
        <v>25799537</v>
      </c>
      <c r="J26" s="13">
        <f>BRMT!J26+HPLG!J26+LONI!J26+SLI!J26+MRJ!J26+GRMT!J26+KRD!J26+STR!J26+LNN!J26+JJR!J26+SSV!J26+KK!J26+PA!J26+CCH!J26+CRCC!J26+BFSG!J26+BVQ!J26+GHSG!J26+DASG!J26</f>
        <v>23</v>
      </c>
      <c r="K26" s="13">
        <f>BRMT!K26+HPLG!K26+LONI!K26+SLI!K26+MRJ!K26+GRMT!K26+KRD!K26+STR!K26+LNN!K26+JJR!K26+SSV!K26+KK!K26+PA!K26+CCH!K26+CRCC!K26+BFSG!K26+BVQ!K26+GHSG!K26+DASG!K26</f>
        <v>1140</v>
      </c>
      <c r="L26" s="13">
        <f>BRMT!L26+HPLG!L26+LONI!L26+SLI!L26+MRJ!L26+GRMT!L26+KRD!L26+STR!L26+LNN!L26+JJR!L26+SSV!L26+KK!L26+PA!L26+CCH!L26+CRCC!L26+BFSG!L26+BVQ!L26+GHSG!L26+DASG!L26</f>
        <v>59094.8</v>
      </c>
      <c r="M26" s="13">
        <f>BRMT!M26+HPLG!M26+LONI!M26+SLI!M26+MRJ!M26+GRMT!M26+KRD!M26+STR!M26+LNN!M26+JJR!M26+SSV!M26+KK!M26+PA!M26+CCH!M26+CRCC!M26+BFSG!M26+BVQ!M26+GHSG!M26+DASG!M26</f>
        <v>35821573</v>
      </c>
      <c r="N26" s="13">
        <f t="shared" ref="N26:N39" si="32">(J26-F26)/F26*100</f>
        <v>4.5454545454545459</v>
      </c>
      <c r="O26" s="13">
        <f t="shared" si="29"/>
        <v>4.10958904109589</v>
      </c>
      <c r="P26" s="13">
        <f t="shared" si="30"/>
        <v>4.2394437251505677</v>
      </c>
      <c r="Q26" s="13">
        <f t="shared" si="31"/>
        <v>38.845797891644338</v>
      </c>
      <c r="R26" s="45"/>
      <c r="X26" s="17"/>
      <c r="Z26" s="70"/>
      <c r="AA26" s="70"/>
      <c r="AB26" s="70"/>
      <c r="AC26" s="70"/>
      <c r="AD26" s="70"/>
      <c r="AE26" s="70"/>
    </row>
    <row r="27" spans="1:35">
      <c r="A27" s="10" t="s">
        <v>12</v>
      </c>
      <c r="B27" s="13">
        <f>BRMT!B27+HPLG!B27+LONI!B27+SLI!B27+MRJ!B27+GRMT!B27+KRD!B27+STR!B27+LNN!B27+JJR!B27+SSV!B27+KK!B27+PA!B27+CCH!B27+CRCC!B27+BFSG!B27+BVQ!B27+GHSG!B27+DASG!B27</f>
        <v>1</v>
      </c>
      <c r="C27" s="13">
        <f>BRMT!C27+HPLG!C27+LONI!C27+SLI!C27+MRJ!C27+GRMT!C27+KRD!C27+STR!C27+LNN!C27+JJR!C27+SSV!C27+KK!C27+PA!C27+CCH!C27+CRCC!C27+BFSG!C27+BVQ!C27+GHSG!C27+DASG!C27</f>
        <v>50</v>
      </c>
      <c r="D27" s="13">
        <f>BRMT!D27+HPLG!D27+LONI!D27+SLI!D27+MRJ!D27+GRMT!D27+KRD!D27+STR!D27+LNN!D27+JJR!D27+SSV!D27+KK!D27+PA!D27+CCH!D27+CRCC!D27+BFSG!D27+BVQ!D27+GHSG!D27+DASG!D27</f>
        <v>2613.9</v>
      </c>
      <c r="E27" s="13">
        <f>BRMT!E27+HPLG!E27+LONI!E27+SLI!E27+MRJ!E27+GRMT!E27+KRD!E27+STR!E27+LNN!E27+JJR!E27+SSV!E27+KK!E27+PA!E27+CCH!E27+CRCC!E27+BFSG!E27+BVQ!E27+GHSG!E27+DASG!E27</f>
        <v>1790758</v>
      </c>
      <c r="F27" s="13">
        <f>BRMT!F27+HPLG!F27+LONI!F27+SLI!F27+MRJ!F27+GRMT!F27+KRD!F27+STR!F27+LNN!F27+JJR!F27+SSV!F27+KK!F27+PA!F27+CCH!F27+CRCC!F27+BFSG!F27+BVQ!F27+GHSG!F27+DASG!F27</f>
        <v>22</v>
      </c>
      <c r="G27" s="13">
        <f>BRMT!G27+HPLG!G27+LONI!G27+SLI!G27+MRJ!G27+GRMT!G27+KRD!G27+STR!G27+LNN!G27+JJR!G27+SSV!G27+KK!G27+PA!G27+CCH!G27+CRCC!G27+BFSG!G27+BVQ!G27+GHSG!G27+DASG!G27</f>
        <v>1100</v>
      </c>
      <c r="H27" s="13">
        <f>BRMT!H27+HPLG!H27+LONI!H27+SLI!H27+MRJ!H27+GRMT!H27+KRD!H27+STR!H27+LNN!H27+JJR!H27+SSV!H27+KK!H27+PA!H27+CCH!H27+CRCC!H27+BFSG!H27+BVQ!H27+GHSG!H27+DASG!H27</f>
        <v>56881.2</v>
      </c>
      <c r="I27" s="13">
        <f>BRMT!I27+HPLG!I27+LONI!I27+SLI!I27+MRJ!I27+GRMT!I27+KRD!I27+STR!I27+LNN!I27+JJR!I27+SSV!I27+KK!I27+PA!I27+CCH!I27+CRCC!I27+BFSG!I27+BVQ!I27+GHSG!I27+DASG!I27</f>
        <v>39674902</v>
      </c>
      <c r="J27" s="13">
        <f>BRMT!J27+HPLG!J27+LONI!J27+SLI!J27+MRJ!J27+GRMT!J27+KRD!J27+STR!J27+LNN!J27+JJR!J27+SSV!J27+KK!J27+PA!J27+CCH!J27+CRCC!J27+BFSG!J27+BVQ!J27+GHSG!J27+DASG!J27</f>
        <v>26</v>
      </c>
      <c r="K27" s="13">
        <f>BRMT!K27+HPLG!K27+LONI!K27+SLI!K27+MRJ!K27+GRMT!K27+KRD!K27+STR!K27+LNN!K27+JJR!K27+SSV!K27+KK!K27+PA!K27+CCH!K27+CRCC!K27+BFSG!K27+BVQ!K27+GHSG!K27+DASG!K27</f>
        <v>1270</v>
      </c>
      <c r="L27" s="13">
        <f>BRMT!L27+HPLG!L27+LONI!L27+SLI!L27+MRJ!L27+GRMT!L27+KRD!L27+STR!L27+LNN!L27+JJR!L27+SSV!L27+KK!L27+PA!L27+CCH!L27+CRCC!L27+BFSG!L27+BVQ!L27+GHSG!L27+DASG!L27</f>
        <v>65099.4</v>
      </c>
      <c r="M27" s="13">
        <f>BRMT!M27+HPLG!M27+LONI!M27+SLI!M27+MRJ!M27+GRMT!M27+KRD!M27+STR!M27+LNN!M27+JJR!M27+SSV!M27+KK!M27+PA!M27+CCH!M27+CRCC!M27+BFSG!M27+BVQ!M27+GHSG!M27+DASG!M27</f>
        <v>83109078</v>
      </c>
      <c r="N27" s="13">
        <f t="shared" si="32"/>
        <v>18.181818181818183</v>
      </c>
      <c r="O27" s="13">
        <f t="shared" si="29"/>
        <v>15.454545454545453</v>
      </c>
      <c r="P27" s="13">
        <f t="shared" si="30"/>
        <v>14.448007426003679</v>
      </c>
      <c r="Q27" s="13">
        <f t="shared" si="31"/>
        <v>109.4751941668312</v>
      </c>
      <c r="R27" s="45"/>
      <c r="X27" s="17"/>
      <c r="Y27" s="17"/>
      <c r="Z27" s="82"/>
      <c r="AA27" s="82"/>
      <c r="AD27" s="82"/>
    </row>
    <row r="28" spans="1:35">
      <c r="A28" s="10" t="s">
        <v>13</v>
      </c>
      <c r="B28" s="13">
        <f>BRMT!B28+HPLG!B28+LONI!B28+SLI!B28+MRJ!B28+GRMT!B28+KRD!B28+STR!B28+LNN!B28+JJR!B28+SSV!B28+KK!B28+PA!B28+CCH!B28+CRCC!B28+BFSG!B28+BVQ!B28+GHSG!B28+DASG!B28</f>
        <v>0</v>
      </c>
      <c r="C28" s="13">
        <f>BRMT!C28+HPLG!C28+LONI!C28+SLI!C28+MRJ!C28+GRMT!C28+KRD!C28+STR!C28+LNN!C28+JJR!C28+SSV!C28+KK!C28+PA!C28+CCH!C28+CRCC!C28+BFSG!C28+BVQ!C28+GHSG!C28+DASG!C28</f>
        <v>0</v>
      </c>
      <c r="D28" s="13">
        <f>BRMT!D28+HPLG!D28+LONI!D28+SLI!D28+MRJ!D28+GRMT!D28+KRD!D28+STR!D28+LNN!D28+JJR!D28+SSV!D28+KK!D28+PA!D28+CCH!D28+CRCC!D28+BFSG!D28+BVQ!D28+GHSG!D28+DASG!D28</f>
        <v>0</v>
      </c>
      <c r="E28" s="13">
        <f>BRMT!E28+HPLG!E28+LONI!E28+SLI!E28+MRJ!E28+GRMT!E28+KRD!E28+STR!E28+LNN!E28+JJR!E28+SSV!E28+KK!E28+PA!E28+CCH!E28+CRCC!E28+BFSG!E28+BVQ!E28+GHSG!E28+DASG!E28</f>
        <v>0</v>
      </c>
      <c r="F28" s="173">
        <f>BRMT!F28+HPLG!F28+LONI!F28+SLI!F28+MRJ!F28+GRMT!F28+KRD!F28+STR!F28+LNN!F28+JJR!F28+SSV!F28+KK!F28+PA!F28+CCH!F28+CRCC!F28+BFSG!F28+BVQ!F28+GHSG!F28+DASG!F28</f>
        <v>44</v>
      </c>
      <c r="G28" s="173">
        <f>BRMT!G28+HPLG!G28+LONI!G28+SLI!G28+MRJ!G28+GRMT!G28+KRD!G28+STR!G28+LNN!G28+JJR!G28+SSV!G28+KK!G28+PA!G28+CCH!G28+CRCC!G28+BFSG!G28+BVQ!G28+GHSG!G28+DASG!G28</f>
        <v>2192</v>
      </c>
      <c r="H28" s="173">
        <f>BRMT!H28+HPLG!H28+LONI!H28+SLI!H28+MRJ!H28+GRMT!H28+KRD!H28+STR!H28+LNN!H28+JJR!H28+SSV!H28+KK!H28+PA!H28+CCH!H28+CRCC!H28+BFSG!H28+BVQ!H28+GHSG!H28+DASG!H28</f>
        <v>114089.8</v>
      </c>
      <c r="I28" s="173">
        <f>BRMT!I28+HPLG!I28+LONI!I28+SLI!I28+MRJ!I28+GRMT!I28+KRD!I28+STR!I28+LNN!I28+JJR!I28+SSV!I28+KK!I28+PA!I28+CCH!I28+CRCC!I28+BFSG!I28+BVQ!I28+GHSG!I28+DASG!I28</f>
        <v>125993401</v>
      </c>
      <c r="J28" s="173">
        <f>BRMT!J28+HPLG!J28+LONI!J28+SLI!J28+MRJ!J28+GRMT!J28+KRD!J28+STR!J28+LNN!J28+JJR!J28+SSV!J28+KK!J28+PA!J28+CCH!J28+CRCC!J28+BFSG!J28+BVQ!J28+GHSG!J28+DASG!J28</f>
        <v>30</v>
      </c>
      <c r="K28" s="173">
        <f>BRMT!K28+HPLG!K28+LONI!K28+SLI!K28+MRJ!K28+GRMT!K28+KRD!K28+STR!K28+LNN!K28+JJR!K28+SSV!K28+KK!K28+PA!K28+CCH!K28+CRCC!K28+BFSG!K28+BVQ!K28+GHSG!K28+DASG!K28</f>
        <v>1491</v>
      </c>
      <c r="L28" s="173">
        <f>BRMT!L28+HPLG!L28+LONI!L28+SLI!L28+MRJ!L28+GRMT!L28+KRD!L28+STR!L28+LNN!L28+JJR!L28+SSV!L28+KK!L28+PA!L28+CCH!L28+CRCC!L28+BFSG!L28+BVQ!L28+GHSG!L28+DASG!L28</f>
        <v>76953.099999999977</v>
      </c>
      <c r="M28" s="173">
        <f>BRMT!M28+HPLG!M28+LONI!M28+SLI!M28+MRJ!M28+GRMT!M28+KRD!M28+STR!M28+LNN!M28+JJR!M28+SSV!M28+KK!M28+PA!M28+CCH!M28+CRCC!M28+BFSG!M28+BVQ!M28+GHSG!M28+DASG!M28</f>
        <v>104485863</v>
      </c>
      <c r="N28" s="13">
        <f t="shared" si="32"/>
        <v>-31.818181818181817</v>
      </c>
      <c r="O28" s="13">
        <f t="shared" si="29"/>
        <v>-31.979927007299271</v>
      </c>
      <c r="P28" s="13">
        <f t="shared" si="30"/>
        <v>-32.55041204384618</v>
      </c>
      <c r="Q28" s="13">
        <f t="shared" si="31"/>
        <v>-17.070368629861811</v>
      </c>
      <c r="R28" s="45"/>
      <c r="T28" s="82"/>
      <c r="Z28" s="82"/>
    </row>
    <row r="29" spans="1:35">
      <c r="A29" s="10" t="s">
        <v>14</v>
      </c>
      <c r="B29" s="13">
        <f>BRMT!B29+HPLG!B29+LONI!B29+SLI!B29+MRJ!B29+GRMT!B29+KRD!B29+STR!B29+LNN!B29+JJR!B29+SSV!B29+KK!B29+PA!B29+CCH!B29+CRCC!B29+BFSG!B29+BVQ!B29+GHSG!B29+DASG!B29</f>
        <v>2</v>
      </c>
      <c r="C29" s="13">
        <f>BRMT!C29+HPLG!C29+LONI!C29+SLI!C29+MRJ!C29+GRMT!C29+KRD!C29+STR!C29+LNN!C29+JJR!C29+SSV!C29+KK!C29+PA!C29+CCH!C29+CRCC!C29+BFSG!C29+BVQ!C29+GHSG!C29+DASG!C29</f>
        <v>100</v>
      </c>
      <c r="D29" s="13">
        <f>BRMT!D29+HPLG!D29+LONI!D29+SLI!D29+MRJ!D29+GRMT!D29+KRD!D29+STR!D29+LNN!D29+JJR!D29+SSV!D29+KK!D29+PA!D29+CCH!D29+CRCC!D29+BFSG!D29+BVQ!D29+GHSG!D29+DASG!D29</f>
        <v>5550.9</v>
      </c>
      <c r="E29" s="13">
        <f>BRMT!E29+HPLG!E29+LONI!E29+SLI!E29+MRJ!E29+GRMT!E29+KRD!E29+STR!E29+LNN!E29+JJR!E29+SSV!E29+KK!E29+PA!E29+CCH!E29+CRCC!E29+BFSG!E29+BVQ!E29+GHSG!E29+DASG!E29</f>
        <v>11003118</v>
      </c>
      <c r="F29" s="13">
        <f>BRMT!F29+HPLG!F29+LONI!F29+SLI!F29+MRJ!F29+GRMT!F29+KRD!F29+STR!F29+LNN!F29+JJR!F29+SSV!F29+KK!F29+PA!F29+CCH!F29+CRCC!F29+BFSG!F29+BVQ!F29+GHSG!F29+DASG!F29</f>
        <v>40</v>
      </c>
      <c r="G29" s="13">
        <f>BRMT!G29+HPLG!G29+LONI!G29+SLI!G29+MRJ!G29+GRMT!G29+KRD!G29+STR!G29+LNN!G29+JJR!G29+SSV!G29+KK!G29+PA!G29+CCH!G29+CRCC!G29+BFSG!G29+BVQ!G29+GHSG!G29+DASG!G29</f>
        <v>1998</v>
      </c>
      <c r="H29" s="13">
        <f>BRMT!H29+HPLG!H29+LONI!H29+SLI!H29+MRJ!H29+GRMT!H29+KRD!H29+STR!H29+LNN!H29+JJR!H29+SSV!H29+KK!H29+PA!H29+CCH!H29+CRCC!H29+BFSG!H29+BVQ!H29+GHSG!H29+DASG!H29</f>
        <v>104038.39999999999</v>
      </c>
      <c r="I29" s="13">
        <f>BRMT!I29+HPLG!I29+LONI!I29+SLI!I29+MRJ!I29+GRMT!I29+KRD!I29+STR!I29+LNN!I29+JJR!I29+SSV!I29+KK!I29+PA!I29+CCH!I29+CRCC!I29+BFSG!I29+BVQ!I29+GHSG!I29+DASG!I29</f>
        <v>84545401</v>
      </c>
      <c r="J29" s="13">
        <f>BRMT!J29+HPLG!J29+LONI!J29+SLI!J29+MRJ!J29+GRMT!J29+KRD!J29+STR!J29+LNN!J29+JJR!J29+SSV!J29+KK!J29+PA!J29+CCH!J29+CRCC!J29+BFSG!J29+BVQ!J29+GHSG!J29+DASG!J29</f>
        <v>43</v>
      </c>
      <c r="K29" s="13">
        <f>BRMT!K29+HPLG!K29+LONI!K29+SLI!K29+MRJ!K29+GRMT!K29+KRD!K29+STR!K29+LNN!K29+JJR!K29+SSV!K29+KK!K29+PA!K29+CCH!K29+CRCC!K29+BFSG!K29+BVQ!K29+GHSG!K29+DASG!K29</f>
        <v>2142</v>
      </c>
      <c r="L29" s="13">
        <f>BRMT!L29+HPLG!L29+LONI!L29+SLI!L29+MRJ!L29+GRMT!L29+KRD!L29+STR!L29+LNN!L29+JJR!L29+SSV!L29+KK!L29+PA!L29+CCH!L29+CRCC!L29+BFSG!L29+BVQ!L29+GHSG!L29+DASG!L29</f>
        <v>109086.20000000001</v>
      </c>
      <c r="M29" s="13">
        <f>BRMT!M29+HPLG!M29+LONI!M29+SLI!M29+MRJ!M29+GRMT!M29+KRD!M29+STR!M29+LNN!M29+JJR!M29+SSV!M29+KK!M29+PA!M29+CCH!M29+CRCC!M29+BFSG!M29+BVQ!M29+GHSG!M29+DASG!M29</f>
        <v>136362660</v>
      </c>
      <c r="N29" s="13">
        <f t="shared" si="32"/>
        <v>7.5</v>
      </c>
      <c r="O29" s="13">
        <f t="shared" si="29"/>
        <v>7.2072072072072073</v>
      </c>
      <c r="P29" s="13">
        <f t="shared" si="30"/>
        <v>4.8518623892716706</v>
      </c>
      <c r="Q29" s="13">
        <f t="shared" si="31"/>
        <v>61.28926989180642</v>
      </c>
      <c r="R29" s="45"/>
      <c r="T29" s="17"/>
      <c r="Z29" s="82"/>
      <c r="AA29" s="82"/>
      <c r="AD29" s="82"/>
      <c r="AH29" s="17"/>
    </row>
    <row r="30" spans="1:35">
      <c r="A30" s="10" t="s">
        <v>15</v>
      </c>
      <c r="B30" s="13">
        <f>BRMT!B30+HPLG!B30+LONI!B30+SLI!B30+MRJ!B30+GRMT!B30+KRD!B30+STR!B30+LNN!B30+JJR!B30+SSV!B30+KK!B30+PA!B30+CCH!B30+CRCC!B30+BFSG!B30+BVQ!B30+GHSG!B30+DASG!B30</f>
        <v>10</v>
      </c>
      <c r="C30" s="13">
        <f>BRMT!C30+HPLG!C30+LONI!C30+SLI!C30+MRJ!C30+GRMT!C30+KRD!C30+STR!C30+LNN!C30+JJR!C30+SSV!C30+KK!C30+PA!C30+CCH!C30+CRCC!C30+BFSG!C30+BVQ!C30+GHSG!C30+DASG!C30</f>
        <v>500</v>
      </c>
      <c r="D30" s="13">
        <f>BRMT!D30+HPLG!D30+LONI!D30+SLI!D30+MRJ!D30+GRMT!D30+KRD!D30+STR!D30+LNN!D30+JJR!D30+SSV!D30+KK!D30+PA!D30+CCH!D30+CRCC!D30+BFSG!D30+BVQ!D30+GHSG!D30+DASG!D30</f>
        <v>25154.5</v>
      </c>
      <c r="E30" s="13">
        <f>BRMT!E30+HPLG!E30+LONI!E30+SLI!E30+MRJ!E30+GRMT!E30+KRD!E30+STR!E30+LNN!E30+JJR!E30+SSV!E30+KK!E30+PA!E30+CCH!E30+CRCC!E30+BFSG!E30+BVQ!E30+GHSG!E30+DASG!E30</f>
        <v>16254594</v>
      </c>
      <c r="F30" s="13">
        <f>BRMT!F30+HPLG!F30+LONI!F30+SLI!F30+MRJ!F30+GRMT!F30+KRD!F30+STR!F30+LNN!F30+JJR!F30+SSV!F30+KK!F30+PA!F30+CCH!F30+CRCC!F30+BFSG!F30+BVQ!F30+GHSG!F30+DASG!F30</f>
        <v>39</v>
      </c>
      <c r="G30" s="13">
        <f>BRMT!G30+HPLG!G30+LONI!G30+SLI!G30+MRJ!G30+GRMT!G30+KRD!G30+STR!G30+LNN!G30+JJR!G30+SSV!G30+KK!G30+PA!G30+CCH!G30+CRCC!G30+BFSG!G30+BVQ!G30+GHSG!G30+DASG!G30</f>
        <v>1944</v>
      </c>
      <c r="H30" s="13">
        <f>BRMT!H30+HPLG!H30+LONI!H30+SLI!H30+MRJ!H30+GRMT!H30+KRD!H30+STR!H30+LNN!H30+JJR!H30+SSV!H30+KK!H30+PA!H30+CCH!H30+CRCC!H30+BFSG!H30+BVQ!H30+GHSG!H30+DASG!H30</f>
        <v>98461.299999999988</v>
      </c>
      <c r="I30" s="13">
        <f>BRMT!I30+HPLG!I30+LONI!I30+SLI!I30+MRJ!I30+GRMT!I30+KRD!I30+STR!I30+LNN!I30+JJR!I30+SSV!I30+KK!I30+PA!I30+CCH!I30+CRCC!I30+BFSG!I30+BVQ!I30+GHSG!I30+DASG!I30</f>
        <v>122156952</v>
      </c>
      <c r="J30" s="13">
        <f>BRMT!J30+HPLG!J30+LONI!J30+SLI!J30+MRJ!J30+GRMT!J30+KRD!J30+STR!J30+LNN!J30+JJR!J30+SSV!J30+KK!J30+PA!J30+CCH!J30+CRCC!J30+BFSG!J30+BVQ!J30+GHSG!J30+DASG!J30</f>
        <v>39</v>
      </c>
      <c r="K30" s="13">
        <f>BRMT!K30+HPLG!K30+LONI!K30+SLI!K30+MRJ!K30+GRMT!K30+KRD!K30+STR!K30+LNN!K30+JJR!K30+SSV!K30+KK!K30+PA!K30+CCH!K30+CRCC!K30+BFSG!K30+BVQ!K30+GHSG!K30+DASG!K30</f>
        <v>1944</v>
      </c>
      <c r="L30" s="13">
        <f>BRMT!L30+HPLG!L30+LONI!L30+SLI!L30+MRJ!L30+GRMT!L30+KRD!L30+STR!L30+LNN!L30+JJR!L30+SSV!L30+KK!L30+PA!L30+CCH!L30+CRCC!L30+BFSG!L30+BVQ!L30+GHSG!L30+DASG!L30</f>
        <v>100802.99999999999</v>
      </c>
      <c r="M30" s="13">
        <f>BRMT!M30+HPLG!M30+LONI!M30+SLI!M30+MRJ!M30+GRMT!M30+KRD!M30+STR!M30+LNN!M30+JJR!M30+SSV!M30+KK!M30+PA!M30+CCH!M30+CRCC!M30+BFSG!M30+BVQ!M30+GHSG!M30+DASG!M30</f>
        <v>107077868</v>
      </c>
      <c r="N30" s="13">
        <f t="shared" si="32"/>
        <v>0</v>
      </c>
      <c r="O30" s="13">
        <f t="shared" si="29"/>
        <v>0</v>
      </c>
      <c r="P30" s="13">
        <f t="shared" si="30"/>
        <v>2.3782948224327702</v>
      </c>
      <c r="Q30" s="13">
        <f t="shared" si="31"/>
        <v>-12.344024431781827</v>
      </c>
      <c r="R30" s="45"/>
      <c r="T30" s="17"/>
      <c r="X30" s="17"/>
    </row>
    <row r="31" spans="1:35">
      <c r="A31" s="10" t="s">
        <v>16</v>
      </c>
      <c r="B31" s="13">
        <f>BRMT!B31+HPLG!B31+LONI!B31+SLI!B31+MRJ!B31+GRMT!B31+KRD!B31+STR!B31+LNN!B31+JJR!B31+SSV!B31+KK!B31+PA!B31+CCH!B31+CRCC!B31+BFSG!B31+BVQ!B31+GHSG!B31+DASG!B31</f>
        <v>6</v>
      </c>
      <c r="C31" s="13">
        <f>BRMT!C31+HPLG!C31+LONI!C31+SLI!C31+MRJ!C31+GRMT!C31+KRD!C31+STR!C31+LNN!C31+JJR!C31+SSV!C31+KK!C31+PA!C31+CCH!C31+CRCC!C31+BFSG!C31+BVQ!C31+GHSG!C31+DASG!C31</f>
        <v>300</v>
      </c>
      <c r="D31" s="13">
        <f>BRMT!D31+HPLG!D31+LONI!D31+SLI!D31+MRJ!D31+GRMT!D31+KRD!D31+STR!D31+LNN!D31+JJR!D31+SSV!D31+KK!D31+PA!D31+CCH!D31+CRCC!D31+BFSG!D31+BVQ!D31+GHSG!D31+DASG!D31</f>
        <v>15316.800000000001</v>
      </c>
      <c r="E31" s="13">
        <f>BRMT!E31+HPLG!E31+LONI!E31+SLI!E31+MRJ!E31+GRMT!E31+KRD!E31+STR!E31+LNN!E31+JJR!E31+SSV!E31+KK!E31+PA!E31+CCH!E31+CRCC!E31+BFSG!E31+BVQ!E31+GHSG!E31+DASG!E31</f>
        <v>12769998</v>
      </c>
      <c r="F31" s="13">
        <f>BRMT!F31+HPLG!F31+LONI!F31+SLI!F31+MRJ!F31+GRMT!F31+KRD!F31+STR!F31+LNN!F31+JJR!F31+SSV!F31+KK!F31+PA!F31+CCH!F31+CRCC!F31+BFSG!F31+BVQ!F31+GHSG!F31+DASG!F31</f>
        <v>17</v>
      </c>
      <c r="G31" s="13">
        <f>BRMT!G31+HPLG!G31+LONI!G31+SLI!G31+MRJ!G31+GRMT!G31+KRD!G31+STR!G31+LNN!G31+JJR!G31+SSV!G31+KK!G31+PA!G31+CCH!G31+CRCC!G31+BFSG!G31+BVQ!G31+GHSG!G31+DASG!G31</f>
        <v>847</v>
      </c>
      <c r="H31" s="13">
        <f>BRMT!H31+HPLG!H31+LONI!H31+SLI!H31+MRJ!H31+GRMT!H31+KRD!H31+STR!H31+LNN!H31+JJR!H31+SSV!H31+KK!H31+PA!H31+CCH!H31+CRCC!H31+BFSG!H31+BVQ!H31+GHSG!H31+DASG!H31</f>
        <v>44333.4</v>
      </c>
      <c r="I31" s="13">
        <f>BRMT!I31+HPLG!I31+LONI!I31+SLI!I31+MRJ!I31+GRMT!I31+KRD!I31+STR!I31+LNN!I31+JJR!I31+SSV!I31+KK!I31+PA!I31+CCH!I31+CRCC!I31+BFSG!I31+BVQ!I31+GHSG!I31+DASG!I31</f>
        <v>41234316</v>
      </c>
      <c r="J31" s="13">
        <f>BRMT!J31+HPLG!J31+LONI!J31+SLI!J31+MRJ!J31+GRMT!J31+KRD!J31+STR!J31+LNN!J31+JJR!J31+SSV!J31+KK!J31+PA!J31+CCH!J31+CRCC!J31+BFSG!J31+BVQ!J31+GHSG!J31+DASG!J31</f>
        <v>36</v>
      </c>
      <c r="K31" s="13">
        <f>BRMT!K31+HPLG!K31+LONI!K31+SLI!K31+MRJ!K31+GRMT!K31+KRD!K31+STR!K31+LNN!K31+JJR!K31+SSV!K31+KK!K31+PA!K31+CCH!K31+CRCC!K31+BFSG!K31+BVQ!K31+GHSG!K31+DASG!K31</f>
        <v>1793</v>
      </c>
      <c r="L31" s="13">
        <f>BRMT!L31+HPLG!L31+LONI!L31+SLI!L31+MRJ!L31+GRMT!L31+KRD!L31+STR!L31+LNN!L31+JJR!L31+SSV!L31+KK!L31+PA!L31+CCH!L31+CRCC!L31+BFSG!L31+BVQ!L31+GHSG!L31+DASG!L31</f>
        <v>94000.5</v>
      </c>
      <c r="M31" s="13">
        <f>BRMT!M31+HPLG!M31+LONI!M31+SLI!M31+MRJ!M31+GRMT!M31+KRD!M31+STR!M31+LNN!M31+JJR!M31+SSV!M31+KK!M31+PA!M31+CCH!M31+CRCC!M31+BFSG!M31+BVQ!M31+GHSG!M31+DASG!M31</f>
        <v>104312024</v>
      </c>
      <c r="N31" s="13">
        <f t="shared" si="32"/>
        <v>111.76470588235294</v>
      </c>
      <c r="O31" s="13">
        <f t="shared" si="29"/>
        <v>111.68831168831169</v>
      </c>
      <c r="P31" s="13">
        <f t="shared" si="30"/>
        <v>112.03088416408396</v>
      </c>
      <c r="Q31" s="13">
        <f t="shared" si="31"/>
        <v>152.97381918497206</v>
      </c>
      <c r="R31" s="45"/>
    </row>
    <row r="32" spans="1:35">
      <c r="A32" s="10" t="s">
        <v>17</v>
      </c>
      <c r="B32" s="13">
        <f>BRMT!B32+HPLG!B32+LONI!B32+SLI!B32+MRJ!B32+GRMT!B32+KRD!B32+STR!B32+LNN!B32+JJR!B32+SSV!B32+KK!B32+PA!B32+CCH!B32+CRCC!B32+BFSG!B32+BVQ!B32+GHSG!B32+DASG!B32</f>
        <v>8</v>
      </c>
      <c r="C32" s="13">
        <f>BRMT!C32+HPLG!C32+LONI!C32+SLI!C32+MRJ!C32+GRMT!C32+KRD!C32+STR!C32+LNN!C32+JJR!C32+SSV!C32+KK!C32+PA!C32+CCH!C32+CRCC!C32+BFSG!C32+BVQ!C32+GHSG!C32+DASG!C32</f>
        <v>399</v>
      </c>
      <c r="D32" s="13">
        <f>BRMT!D32+HPLG!D32+LONI!D32+SLI!D32+MRJ!D32+GRMT!D32+KRD!D32+STR!D32+LNN!D32+JJR!D32+SSV!D32+KK!D32+PA!D32+CCH!D32+CRCC!D32+BFSG!D32+BVQ!D32+GHSG!D32+DASG!D32</f>
        <v>20136.800000000003</v>
      </c>
      <c r="E32" s="13">
        <f>BRMT!E32+HPLG!E32+LONI!E32+SLI!E32+MRJ!E32+GRMT!E32+KRD!E32+STR!E32+LNN!E32+JJR!E32+SSV!E32+KK!E32+PA!E32+CCH!E32+CRCC!E32+BFSG!E32+BVQ!E32+GHSG!E32+DASG!E32</f>
        <v>10472266</v>
      </c>
      <c r="F32" s="13">
        <f>BRMT!F32+HPLG!F32+LONI!F32+SLI!F32+MRJ!F32+GRMT!F32+KRD!F32+STR!F32+LNN!F32+JJR!F32+SSV!F32+KK!F32+PA!F32+CCH!F32+CRCC!F32+BFSG!F32+BVQ!F32+GHSG!F32+DASG!F32</f>
        <v>39</v>
      </c>
      <c r="G32" s="13">
        <f>BRMT!G32+HPLG!G32+LONI!G32+SLI!G32+MRJ!G32+GRMT!G32+KRD!G32+STR!G32+LNN!G32+JJR!G32+SSV!G32+KK!G32+PA!G32+CCH!G32+CRCC!G32+BFSG!G32+BVQ!G32+GHSG!G32+DASG!G32</f>
        <v>1949</v>
      </c>
      <c r="H32" s="13">
        <f>BRMT!H32+HPLG!H32+LONI!H32+SLI!H32+MRJ!H32+GRMT!H32+KRD!H32+STR!H32+LNN!H32+JJR!H32+SSV!H32+KK!H32+PA!H32+CCH!H32+CRCC!H32+BFSG!H32+BVQ!H32+GHSG!H32+DASG!H32</f>
        <v>102399.3</v>
      </c>
      <c r="I32" s="13">
        <f>BRMT!I32+HPLG!I32+LONI!I32+SLI!I32+MRJ!I32+GRMT!I32+KRD!I32+STR!I32+LNN!I32+JJR!I32+SSV!I32+KK!I32+PA!I32+CCH!I32+CRCC!I32+BFSG!I32+BVQ!I32+GHSG!I32+DASG!I32</f>
        <v>150662498</v>
      </c>
      <c r="J32" s="13">
        <f>BRMT!J32+HPLG!J32+LONI!J32+SLI!J32+MRJ!J32+GRMT!J32+KRD!J32+STR!J32+LNN!J32+JJR!J32+SSV!J32+KK!J32+PA!J32+CCH!J32+CRCC!J32+BFSG!J32+BVQ!J32+GHSG!J32+DASG!J32</f>
        <v>27</v>
      </c>
      <c r="K32" s="13">
        <f>BRMT!K32+HPLG!K32+LONI!K32+SLI!K32+MRJ!K32+GRMT!K32+KRD!K32+STR!K32+LNN!K32+JJR!K32+SSV!K32+KK!K32+PA!K32+CCH!K32+CRCC!K32+BFSG!K32+BVQ!K32+GHSG!K32+DASG!K32</f>
        <v>1347</v>
      </c>
      <c r="L32" s="13">
        <f>BRMT!L32+HPLG!L32+LONI!L32+SLI!L32+MRJ!L32+GRMT!L32+KRD!L32+STR!L32+LNN!L32+JJR!L32+SSV!L32+KK!L32+PA!L32+CCH!L32+CRCC!L32+BFSG!L32+BVQ!L32+GHSG!L32+DASG!L32</f>
        <v>70989.400000000009</v>
      </c>
      <c r="M32" s="13">
        <f>BRMT!M32+HPLG!M32+LONI!M32+SLI!M32+MRJ!M32+GRMT!M32+KRD!M32+STR!M32+LNN!M32+JJR!M32+SSV!M32+KK!M32+PA!M32+CCH!M32+CRCC!M32+BFSG!M32+BVQ!M32+GHSG!M32+DASG!M32</f>
        <v>38234350</v>
      </c>
      <c r="N32" s="13">
        <f t="shared" si="32"/>
        <v>-30.76923076923077</v>
      </c>
      <c r="O32" s="13">
        <f t="shared" si="29"/>
        <v>-30.887634684453563</v>
      </c>
      <c r="P32" s="13">
        <f t="shared" si="30"/>
        <v>-30.673940153887763</v>
      </c>
      <c r="Q32" s="13">
        <f t="shared" si="31"/>
        <v>-74.622516878752393</v>
      </c>
      <c r="R32" s="45"/>
      <c r="Z32" s="82"/>
    </row>
    <row r="33" spans="1:20">
      <c r="A33" s="10" t="s">
        <v>18</v>
      </c>
      <c r="B33" s="13">
        <f>BRMT!B33+HPLG!B33+LONI!B33+SLI!B33+MRJ!B33+GRMT!B33+KRD!B33+STR!B33+LNN!B33+JJR!B33+SSV!B33+KK!B33+PA!B33+CCH!B33+CRCC!B33+BFSG!B33+BVQ!B33+GHSG!B33+DASG!B33</f>
        <v>14</v>
      </c>
      <c r="C33" s="13">
        <f>BRMT!C33+HPLG!C33+LONI!C33+SLI!C33+MRJ!C33+GRMT!C33+KRD!C33+STR!C33+LNN!C33+JJR!C33+SSV!C33+KK!C33+PA!C33+CCH!C33+CRCC!C33+BFSG!C33+BVQ!C33+GHSG!C33+DASG!C33</f>
        <v>700</v>
      </c>
      <c r="D33" s="13">
        <f>BRMT!D33+HPLG!D33+LONI!D33+SLI!D33+MRJ!D33+GRMT!D33+KRD!D33+STR!D33+LNN!D33+JJR!D33+SSV!D33+KK!D33+PA!D33+CCH!D33+CRCC!D33+BFSG!D33+BVQ!D33+GHSG!D33+DASG!D33</f>
        <v>35893.899999999994</v>
      </c>
      <c r="E33" s="13">
        <f>BRMT!E33+HPLG!E33+LONI!E33+SLI!E33+MRJ!E33+GRMT!E33+KRD!E33+STR!E33+LNN!E33+JJR!E33+SSV!E33+KK!E33+PA!E33+CCH!E33+CRCC!E33+BFSG!E33+BVQ!E33+GHSG!E33+DASG!E33</f>
        <v>17574860</v>
      </c>
      <c r="F33" s="13">
        <f>BRMT!F33+HPLG!F33+LONI!F33+SLI!F33+MRJ!F33+GRMT!F33+KRD!F33+STR!F33+LNN!F33+JJR!F33+SSV!F33+KK!F33+PA!F33+CCH!F33+CRCC!F33+BFSG!F33+BVQ!F33+GHSG!F33+DASG!F33</f>
        <v>36</v>
      </c>
      <c r="G33" s="13">
        <f>BRMT!G33+HPLG!G33+LONI!G33+SLI!G33+MRJ!G33+GRMT!G33+KRD!G33+STR!G33+LNN!G33+JJR!G33+SSV!G33+KK!G33+PA!G33+CCH!G33+CRCC!G33+BFSG!G33+BVQ!G33+GHSG!G33+DASG!G33</f>
        <v>1798</v>
      </c>
      <c r="H33" s="13">
        <f>BRMT!H33+HPLG!H33+LONI!H33+SLI!H33+MRJ!H33+GRMT!H33+KRD!H33+STR!H33+LNN!H33+JJR!H33+SSV!H33+KK!H33+PA!H33+CCH!H33+CRCC!H33+BFSG!H33+BVQ!H33+GHSG!H33+DASG!H33</f>
        <v>92934.1</v>
      </c>
      <c r="I33" s="13">
        <f>BRMT!I33+HPLG!I33+LONI!I33+SLI!I33+MRJ!I33+GRMT!I33+KRD!I33+STR!I33+LNN!I33+JJR!I33+SSV!I33+KK!I33+PA!I33+CCH!I33+CRCC!I33+BFSG!I33+BVQ!I33+GHSG!I33+DASG!I33</f>
        <v>118201294</v>
      </c>
      <c r="J33" s="13">
        <f>BRMT!J33+HPLG!J33+LONI!J33+SLI!J33+MRJ!J33+GRMT!J33+KRD!J33+STR!J33+LNN!J33+JJR!J33+SSV!J33+KK!J33+PA!J33+CCH!J33+CRCC!J33+BFSG!J33+BVQ!J33+GHSG!J33+DASG!J33</f>
        <v>32</v>
      </c>
      <c r="K33" s="13">
        <f>BRMT!K33+HPLG!K33+LONI!K33+SLI!K33+MRJ!K33+GRMT!K33+KRD!K33+STR!K33+LNN!K33+JJR!K33+SSV!K33+KK!K33+PA!K33+CCH!K33+CRCC!K33+BFSG!K33+BVQ!K33+GHSG!K33+DASG!K33</f>
        <v>1593</v>
      </c>
      <c r="L33" s="13">
        <f>BRMT!L33+HPLG!L33+LONI!L33+SLI!L33+MRJ!L33+GRMT!L33+KRD!L33+STR!L33+LNN!L33+JJR!L33+SSV!L33+KK!L33+PA!L33+CCH!L33+CRCC!L33+BFSG!L33+BVQ!L33+GHSG!L33+DASG!L33</f>
        <v>84827.199999999997</v>
      </c>
      <c r="M33" s="13">
        <f>BRMT!M33+HPLG!M33+LONI!M33+SLI!M33+MRJ!M33+GRMT!M33+KRD!M33+STR!M33+LNN!M33+JJR!M33+SSV!M33+KK!M33+PA!M33+CCH!M33+CRCC!M33+BFSG!M33+BVQ!M33+GHSG!M33+DASG!M33</f>
        <v>62412838</v>
      </c>
      <c r="N33" s="13">
        <f t="shared" si="32"/>
        <v>-11.111111111111111</v>
      </c>
      <c r="O33" s="13">
        <f t="shared" si="29"/>
        <v>-11.401557285873192</v>
      </c>
      <c r="P33" s="13">
        <f t="shared" si="30"/>
        <v>-8.7232781078204962</v>
      </c>
      <c r="Q33" s="13">
        <f t="shared" si="31"/>
        <v>-47.197838629414669</v>
      </c>
      <c r="R33" s="45"/>
    </row>
    <row r="34" spans="1:20">
      <c r="A34" s="10" t="s">
        <v>19</v>
      </c>
      <c r="B34" s="13">
        <f>BRMT!B34+HPLG!B34+LONI!B34+SLI!B34+MRJ!B34+GRMT!B34+KRD!B34+STR!B34+LNN!B34+JJR!B34+SSV!B34+KK!B34+PA!B34+CCH!B34+CRCC!B34+BFSG!B34+BVQ!B34+GHSG!B34+DASG!B34</f>
        <v>15</v>
      </c>
      <c r="C34" s="13">
        <f>BRMT!C34+HPLG!C34+LONI!C34+SLI!C34+MRJ!C34+GRMT!C34+KRD!C34+STR!C34+LNN!C34+JJR!C34+SSV!C34+KK!C34+PA!C34+CCH!C34+CRCC!C34+BFSG!C34+BVQ!C34+GHSG!C34+DASG!C34</f>
        <v>747</v>
      </c>
      <c r="D34" s="13">
        <f>BRMT!D34+HPLG!D34+LONI!D34+SLI!D34+MRJ!D34+GRMT!D34+KRD!D34+STR!D34+LNN!D34+JJR!D34+SSV!D34+KK!D34+PA!D34+CCH!D34+CRCC!D34+BFSG!D34+BVQ!D34+GHSG!D34+DASG!D34</f>
        <v>38223.800000000003</v>
      </c>
      <c r="E34" s="13">
        <f>BRMT!E34+HPLG!E34+LONI!E34+SLI!E34+MRJ!E34+GRMT!E34+KRD!E34+STR!E34+LNN!E34+JJR!E34+SSV!E34+KK!E34+PA!E34+CCH!E34+CRCC!E34+BFSG!E34+BVQ!E34+GHSG!E34+DASG!E34</f>
        <v>12072314</v>
      </c>
      <c r="F34" s="13">
        <f>BRMT!F34+HPLG!F34+LONI!F34+SLI!F34+MRJ!F34+GRMT!F34+KRD!F34+STR!F34+LNN!F34+JJR!F34+SSV!F34+KK!F34+PA!F34+CCH!F34+CRCC!F34+BFSG!F34+BVQ!F34+GHSG!F34+DASG!F34</f>
        <v>32</v>
      </c>
      <c r="G34" s="13">
        <f>BRMT!G34+HPLG!G34+LONI!G34+SLI!G34+MRJ!G34+GRMT!G34+KRD!G34+STR!G34+LNN!G34+JJR!G34+SSV!G34+KK!G34+PA!G34+CCH!G34+CRCC!G34+BFSG!G34+BVQ!G34+GHSG!G34+DASG!G34</f>
        <v>1579</v>
      </c>
      <c r="H34" s="13">
        <f>BRMT!H34+HPLG!H34+LONI!H34+SLI!H34+MRJ!H34+GRMT!H34+KRD!H34+STR!H34+LNN!H34+JJR!H34+SSV!H34+KK!H34+PA!H34+CCH!H34+CRCC!H34+BFSG!H34+BVQ!H34+GHSG!H34+DASG!H34</f>
        <v>82926.600000000006</v>
      </c>
      <c r="I34" s="13">
        <f>BRMT!I34+HPLG!I34+LONI!I34+SLI!I34+MRJ!I34+GRMT!I34+KRD!I34+STR!I34+LNN!I34+JJR!I34+SSV!I34+KK!I34+PA!I34+CCH!I34+CRCC!I34+BFSG!I34+BVQ!I34+GHSG!I34+DASG!I34</f>
        <v>78223797</v>
      </c>
      <c r="J34" s="13">
        <f>BRMT!J34+HPLG!J34+LONI!J34+SLI!J34+MRJ!J34+GRMT!J34+KRD!J34+STR!J34+LNN!J34+JJR!J34+SSV!J34+KK!J34+PA!J34+CCH!J34+CRCC!J34+BFSG!J34+BVQ!J34+GHSG!J34+DASG!J34</f>
        <v>26</v>
      </c>
      <c r="K34" s="13">
        <f>BRMT!K34+HPLG!K34+LONI!K34+SLI!K34+MRJ!K34+GRMT!K34+KRD!K34+STR!K34+LNN!K34+JJR!K34+SSV!K34+KK!K34+PA!K34+CCH!K34+CRCC!K34+BFSG!K34+BVQ!K34+GHSG!K34+DASG!K34</f>
        <v>1295</v>
      </c>
      <c r="L34" s="13">
        <f>BRMT!L34+HPLG!L34+LONI!L34+SLI!L34+MRJ!L34+GRMT!L34+KRD!L34+STR!L34+LNN!L34+JJR!L34+SSV!L34+KK!L34+PA!L34+CCH!L34+CRCC!L34+BFSG!L34+BVQ!L34+GHSG!L34+DASG!L34</f>
        <v>68218.7</v>
      </c>
      <c r="M34" s="13">
        <f>BRMT!M34+HPLG!M34+LONI!M34+SLI!M34+MRJ!M34+GRMT!M34+KRD!M34+STR!M34+LNN!M34+JJR!M34+SSV!M34+KK!M34+PA!M34+CCH!M34+CRCC!M34+BFSG!M34+BVQ!M34+GHSG!M34+DASG!M34</f>
        <v>31107153</v>
      </c>
      <c r="N34" s="13">
        <f t="shared" si="32"/>
        <v>-18.75</v>
      </c>
      <c r="O34" s="13">
        <f t="shared" si="29"/>
        <v>-17.986067131095631</v>
      </c>
      <c r="P34" s="13">
        <f t="shared" si="30"/>
        <v>-17.736046093774505</v>
      </c>
      <c r="Q34" s="13">
        <f t="shared" si="31"/>
        <v>-60.233133403125393</v>
      </c>
      <c r="R34" s="45"/>
      <c r="T34" s="17"/>
    </row>
    <row r="35" spans="1:20">
      <c r="A35" s="10" t="s">
        <v>20</v>
      </c>
      <c r="B35" s="13">
        <f>BRMT!B35+HPLG!B35+LONI!B35+SLI!B35+MRJ!B35+GRMT!B35+KRD!B35+STR!B35+LNN!B35+JJR!B35+SSV!B35+KK!B35+PA!B35+CCH!B35+CRCC!B35+BFSG!B35+BVQ!B35+GHSG!B35+DASG!B35</f>
        <v>15</v>
      </c>
      <c r="C35" s="13">
        <f>BRMT!C35+HPLG!C35+LONI!C35+SLI!C35+MRJ!C35+GRMT!C35+KRD!C35+STR!C35+LNN!C35+JJR!C35+SSV!C35+KK!C35+PA!C35+CCH!C35+CRCC!C35+BFSG!C35+BVQ!C35+GHSG!C35+DASG!C35</f>
        <v>750</v>
      </c>
      <c r="D35" s="13">
        <f>BRMT!D35+HPLG!D35+LONI!D35+SLI!D35+MRJ!D35+GRMT!D35+KRD!D35+STR!D35+LNN!D35+JJR!D35+SSV!D35+KK!D35+PA!D35+CCH!D35+CRCC!D35+BFSG!D35+BVQ!D35+GHSG!D35+DASG!D35</f>
        <v>39032.5</v>
      </c>
      <c r="E35" s="13">
        <f>BRMT!E35+HPLG!E35+LONI!E35+SLI!E35+MRJ!E35+GRMT!E35+KRD!E35+STR!E35+LNN!E35+JJR!E35+SSV!E35+KK!E35+PA!E35+CCH!E35+CRCC!E35+BFSG!E35+BVQ!E35+GHSG!E35+DASG!E35</f>
        <v>15652241</v>
      </c>
      <c r="F35" s="13">
        <f>BRMT!F35+HPLG!F35+LONI!F35+SLI!F35+MRJ!F35+GRMT!F35+KRD!F35+STR!F35+LNN!F35+JJR!F35+SSV!F35+KK!F35+PA!F35+CCH!F35+CRCC!F35+BFSG!F35+BVQ!F35+GHSG!F35+DASG!F35</f>
        <v>34</v>
      </c>
      <c r="G35" s="13">
        <f>BRMT!G35+HPLG!G35+LONI!G35+SLI!G35+MRJ!G35+GRMT!G35+KRD!G35+STR!G35+LNN!G35+JJR!G35+SSV!G35+KK!G35+PA!G35+CCH!G35+CRCC!G35+BFSG!G35+BVQ!G35+GHSG!G35+DASG!G35</f>
        <v>1674</v>
      </c>
      <c r="H35" s="13">
        <f>BRMT!H35+HPLG!H35+LONI!H35+SLI!H35+MRJ!H35+GRMT!H35+KRD!H35+STR!H35+LNN!H35+JJR!H35+SSV!H35+KK!H35+PA!H35+CCH!H35+CRCC!H35+BFSG!H35+BVQ!H35+GHSG!H35+DASG!H35</f>
        <v>85254.200000000012</v>
      </c>
      <c r="I35" s="13">
        <f>BRMT!I35+HPLG!I35+LONI!I35+SLI!I35+MRJ!I35+GRMT!I35+KRD!I35+STR!I35+LNN!I35+JJR!I35+SSV!I35+KK!I35+PA!I35+CCH!I35+CRCC!I35+BFSG!I35+BVQ!I35+GHSG!I35+DASG!I35</f>
        <v>90381318</v>
      </c>
      <c r="J35" s="13">
        <f>BRMT!J35+HPLG!J35+LONI!J35+SLI!J35+MRJ!J35+GRMT!J35+KRD!J35+STR!J35+LNN!J35+JJR!J35+SSV!J35+KK!J35+PA!J35+CCH!J35+CRCC!J35+BFSG!J35+BVQ!J35+GHSG!J35+DASG!J35</f>
        <v>19</v>
      </c>
      <c r="K35" s="13">
        <f>BRMT!K35+HPLG!K35+LONI!K35+SLI!K35+MRJ!K35+GRMT!K35+KRD!K35+STR!K35+LNN!K35+JJR!K35+SSV!K35+KK!K35+PA!K35+CCH!K35+CRCC!K35+BFSG!K35+BVQ!K35+GHSG!K35+DASG!K35</f>
        <v>945</v>
      </c>
      <c r="L35" s="13">
        <f>BRMT!L35+HPLG!L35+LONI!L35+SLI!L35+MRJ!L35+GRMT!L35+KRD!L35+STR!L35+LNN!L35+JJR!L35+SSV!L35+KK!L35+PA!L35+CCH!L35+CRCC!L35+BFSG!L35+BVQ!L35+GHSG!L35+DASG!L35</f>
        <v>49169.399999999994</v>
      </c>
      <c r="M35" s="13">
        <f>BRMT!M35+HPLG!M35+LONI!M35+SLI!M35+MRJ!M35+GRMT!M35+KRD!M35+STR!M35+LNN!M35+JJR!M35+SSV!M35+KK!M35+PA!M35+CCH!M35+CRCC!M35+BFSG!M35+BVQ!M35+GHSG!M35+DASG!M35</f>
        <v>21057701</v>
      </c>
      <c r="N35" s="13">
        <f t="shared" si="32"/>
        <v>-44.117647058823529</v>
      </c>
      <c r="O35" s="13">
        <f t="shared" si="29"/>
        <v>-43.548387096774192</v>
      </c>
      <c r="P35" s="13">
        <f t="shared" si="30"/>
        <v>-42.326125868285679</v>
      </c>
      <c r="Q35" s="13">
        <f t="shared" si="31"/>
        <v>-76.701268065154792</v>
      </c>
      <c r="R35" s="45"/>
    </row>
    <row r="36" spans="1:20">
      <c r="A36" s="10" t="s">
        <v>21</v>
      </c>
      <c r="B36" s="13">
        <f>BRMT!B36+HPLG!B36+LONI!B36+SLI!B36+MRJ!B36+GRMT!B36+KRD!B36+STR!B36+LNN!B36+JJR!B36+SSV!B36+KK!B36+PA!B36+CCH!B36+CRCC!B36+BFSG!B36+BVQ!B36+GHSG!B36+DASG!B36</f>
        <v>16</v>
      </c>
      <c r="C36" s="13">
        <f>BRMT!C36+HPLG!C36+LONI!C36+SLI!C36+MRJ!C36+GRMT!C36+KRD!C36+STR!C36+LNN!C36+JJR!C36+SSV!C36+KK!C36+PA!C36+CCH!C36+CRCC!C36+BFSG!C36+BVQ!C36+GHSG!C36+DASG!C36</f>
        <v>800</v>
      </c>
      <c r="D36" s="13">
        <f>BRMT!D36+HPLG!D36+LONI!D36+SLI!D36+MRJ!D36+GRMT!D36+KRD!D36+STR!D36+LNN!D36+JJR!D36+SSV!D36+KK!D36+PA!D36+CCH!D36+CRCC!D36+BFSG!D36+BVQ!D36+GHSG!D36+DASG!D36</f>
        <v>41529.200000000004</v>
      </c>
      <c r="E36" s="13">
        <f>BRMT!E36+HPLG!E36+LONI!E36+SLI!E36+MRJ!E36+GRMT!E36+KRD!E36+STR!E36+LNN!E36+JJR!E36+SSV!E36+KK!E36+PA!E36+CCH!E36+CRCC!E36+BFSG!E36+BVQ!E36+GHSG!E36+DASG!E36</f>
        <v>14630491</v>
      </c>
      <c r="F36" s="13">
        <f>BRMT!F36+HPLG!F36+LONI!F36+SLI!F36+MRJ!F36+GRMT!F36+KRD!F36+STR!F36+LNN!F36+JJR!F36+SSV!F36+KK!F36+PA!F36+CCH!F36+CRCC!F36+BFSG!F36+BVQ!F36+GHSG!F36+DASG!F36</f>
        <v>30</v>
      </c>
      <c r="G36" s="13">
        <f>BRMT!G36+HPLG!G36+LONI!G36+SLI!G36+MRJ!G36+GRMT!G36+KRD!G36+STR!G36+LNN!G36+JJR!G36+SSV!G36+KK!G36+PA!G36+CCH!G36+CRCC!G36+BFSG!G36+BVQ!G36+GHSG!G36+DASG!G36</f>
        <v>1476</v>
      </c>
      <c r="H36" s="13">
        <f>BRMT!H36+HPLG!H36+LONI!H36+SLI!H36+MRJ!H36+GRMT!H36+KRD!H36+STR!H36+LNN!H36+JJR!H36+SSV!H36+KK!H36+PA!H36+CCH!H36+CRCC!H36+BFSG!H36+BVQ!H36+GHSG!H36+DASG!H36</f>
        <v>75096.100000000006</v>
      </c>
      <c r="I36" s="13">
        <f>BRMT!I36+HPLG!I36+LONI!I36+SLI!I36+MRJ!I36+GRMT!I36+KRD!I36+STR!I36+LNN!I36+JJR!I36+SSV!I36+KK!I36+PA!I36+CCH!I36+CRCC!I36+BFSG!I36+BVQ!I36+GHSG!I36+DASG!I36</f>
        <v>77279627</v>
      </c>
      <c r="J36" s="13">
        <f>BRMT!J36+HPLG!J36+LONI!J36+SLI!J36+MRJ!J36+GRMT!J36+KRD!J36+STR!J36+LNN!J36+JJR!J36+SSV!J36+KK!J36+PA!J36+CCH!J36+CRCC!J36+BFSG!J36+BVQ!J36+GHSG!J36+DASG!J36</f>
        <v>0</v>
      </c>
      <c r="K36" s="13">
        <f>BRMT!K36+HPLG!K36+LONI!K36+SLI!K36+MRJ!K36+GRMT!K36+KRD!K36+STR!K36+LNN!K36+JJR!K36+SSV!K36+KK!K36+PA!K36+CCH!K36+CRCC!K36+BFSG!K36+BVQ!K36+GHSG!K36+DASG!K36</f>
        <v>0</v>
      </c>
      <c r="L36" s="13">
        <f>BRMT!L36+HPLG!L36+LONI!L36+SLI!L36+MRJ!L36+GRMT!L36+KRD!L36+STR!L36+LNN!L36+JJR!L36+SSV!L36+KK!L36+PA!L36+CCH!L36+CRCC!L36+BFSG!L36+BVQ!L36+GHSG!L36+DASG!L36</f>
        <v>0</v>
      </c>
      <c r="M36" s="13">
        <f>BRMT!M36+HPLG!M36+LONI!M36+SLI!M36+MRJ!M36+GRMT!M36+KRD!M36+STR!M36+LNN!M36+JJR!M36+SSV!M36+KK!M36+PA!M36+CCH!M36+CRCC!M36+BFSG!M36+BVQ!M36+GHSG!M36+DASG!M36</f>
        <v>0</v>
      </c>
      <c r="N36" s="13">
        <f t="shared" si="32"/>
        <v>-100</v>
      </c>
      <c r="O36" s="13">
        <f t="shared" si="29"/>
        <v>-100</v>
      </c>
      <c r="P36" s="13">
        <f t="shared" si="30"/>
        <v>-100</v>
      </c>
      <c r="Q36" s="13">
        <f t="shared" si="31"/>
        <v>-100</v>
      </c>
      <c r="R36" s="45"/>
    </row>
    <row r="37" spans="1:20">
      <c r="A37" s="61" t="s">
        <v>205</v>
      </c>
      <c r="B37" s="62">
        <f>SUM(B25:B31)</f>
        <v>25</v>
      </c>
      <c r="C37" s="62">
        <f>SUM(C25:C31)</f>
        <v>1250</v>
      </c>
      <c r="D37" s="62">
        <f>SUM(D25:D31)</f>
        <v>64436.9</v>
      </c>
      <c r="E37" s="62">
        <f>SUM(E25:E31)</f>
        <v>53100890</v>
      </c>
      <c r="F37" s="62">
        <f>SUM(F25:F35)</f>
        <v>355</v>
      </c>
      <c r="G37" s="62">
        <f t="shared" ref="G37:M37" si="33">SUM(G25:G35)</f>
        <v>17674</v>
      </c>
      <c r="H37" s="62">
        <f t="shared" si="33"/>
        <v>915586.7</v>
      </c>
      <c r="I37" s="62">
        <f t="shared" si="33"/>
        <v>922437374</v>
      </c>
      <c r="J37" s="62">
        <f t="shared" si="33"/>
        <v>330</v>
      </c>
      <c r="K37" s="62">
        <f t="shared" si="33"/>
        <v>16391</v>
      </c>
      <c r="L37" s="62">
        <f t="shared" si="33"/>
        <v>852381.5</v>
      </c>
      <c r="M37" s="62">
        <f t="shared" si="33"/>
        <v>768361661</v>
      </c>
      <c r="N37" s="13">
        <f t="shared" si="32"/>
        <v>-7.042253521126761</v>
      </c>
      <c r="O37" s="13">
        <f t="shared" si="29"/>
        <v>-7.2592508769944555</v>
      </c>
      <c r="P37" s="13">
        <f t="shared" si="30"/>
        <v>-6.9032457548804453</v>
      </c>
      <c r="Q37" s="13">
        <f t="shared" si="31"/>
        <v>-16.70310823724278</v>
      </c>
      <c r="R37" s="241">
        <f>L37/1000000</f>
        <v>0.85238150000000001</v>
      </c>
    </row>
    <row r="38" spans="1:20">
      <c r="A38" s="61" t="s">
        <v>128</v>
      </c>
      <c r="B38" s="62">
        <f>SUM(B25:B36)</f>
        <v>93</v>
      </c>
      <c r="C38" s="62">
        <f t="shared" ref="C38:M38" si="34">SUM(C25:C36)</f>
        <v>4646</v>
      </c>
      <c r="D38" s="62">
        <f t="shared" si="34"/>
        <v>239253.10000000003</v>
      </c>
      <c r="E38" s="62">
        <f t="shared" si="34"/>
        <v>123503062</v>
      </c>
      <c r="F38" s="62">
        <f t="shared" si="34"/>
        <v>385</v>
      </c>
      <c r="G38" s="62">
        <f t="shared" si="34"/>
        <v>19150</v>
      </c>
      <c r="H38" s="62">
        <f t="shared" si="34"/>
        <v>990682.79999999993</v>
      </c>
      <c r="I38" s="62">
        <f t="shared" si="34"/>
        <v>999717001</v>
      </c>
      <c r="J38" s="62">
        <f t="shared" si="34"/>
        <v>330</v>
      </c>
      <c r="K38" s="62">
        <f t="shared" si="34"/>
        <v>16391</v>
      </c>
      <c r="L38" s="62">
        <f t="shared" si="34"/>
        <v>852381.5</v>
      </c>
      <c r="M38" s="62">
        <f t="shared" si="34"/>
        <v>768361661</v>
      </c>
      <c r="N38" s="13">
        <f t="shared" si="32"/>
        <v>-14.285714285714285</v>
      </c>
      <c r="O38" s="13">
        <f t="shared" si="29"/>
        <v>-14.407310704960835</v>
      </c>
      <c r="P38" s="13">
        <f t="shared" si="30"/>
        <v>-13.960199975209012</v>
      </c>
      <c r="Q38" s="13">
        <f t="shared" si="31"/>
        <v>-23.142083186399667</v>
      </c>
      <c r="R38" s="45"/>
    </row>
    <row r="39" spans="1:20">
      <c r="A39" s="63" t="s">
        <v>129</v>
      </c>
      <c r="B39" s="49">
        <f>B37/7</f>
        <v>3.5714285714285716</v>
      </c>
      <c r="C39" s="49">
        <f>C37/7</f>
        <v>178.57142857142858</v>
      </c>
      <c r="D39" s="49">
        <f>D37/7</f>
        <v>9205.2714285714283</v>
      </c>
      <c r="E39" s="49">
        <f>E37/7</f>
        <v>7585841.4285714282</v>
      </c>
      <c r="F39" s="49">
        <f>F37/11</f>
        <v>32.272727272727273</v>
      </c>
      <c r="G39" s="49">
        <f t="shared" ref="G39:M39" si="35">G37/11</f>
        <v>1606.7272727272727</v>
      </c>
      <c r="H39" s="49">
        <f t="shared" si="35"/>
        <v>83235.154545454541</v>
      </c>
      <c r="I39" s="49">
        <f t="shared" si="35"/>
        <v>83857943.090909094</v>
      </c>
      <c r="J39" s="49">
        <f t="shared" si="35"/>
        <v>30</v>
      </c>
      <c r="K39" s="49">
        <f t="shared" si="35"/>
        <v>1490.090909090909</v>
      </c>
      <c r="L39" s="49">
        <f t="shared" si="35"/>
        <v>77489.227272727279</v>
      </c>
      <c r="M39" s="49">
        <f t="shared" si="35"/>
        <v>69851060.090909094</v>
      </c>
      <c r="N39" s="13">
        <f t="shared" si="32"/>
        <v>-7.0422535211267618</v>
      </c>
      <c r="O39" s="13">
        <f t="shared" si="29"/>
        <v>-7.2592508769944608</v>
      </c>
      <c r="P39" s="13">
        <f t="shared" si="30"/>
        <v>-6.9032457548804365</v>
      </c>
      <c r="Q39" s="13">
        <f t="shared" si="31"/>
        <v>-16.70310823724278</v>
      </c>
      <c r="S39" s="7">
        <f>(L40-H40)/H40*100</f>
        <v>-6.9032457548804453</v>
      </c>
      <c r="T39" s="7">
        <f>(M40-I40)/I40*100</f>
        <v>-16.70310823724278</v>
      </c>
    </row>
    <row r="40" spans="1:20">
      <c r="B40" s="7">
        <f>B38/12</f>
        <v>7.75</v>
      </c>
      <c r="E40" s="7">
        <f>E38/12</f>
        <v>10291921.833333334</v>
      </c>
      <c r="H40" s="7">
        <f>H37/1000000</f>
        <v>0.91558669999999998</v>
      </c>
      <c r="I40" s="7">
        <f>I37/10000000</f>
        <v>92.243737400000001</v>
      </c>
      <c r="L40" s="7">
        <f>L37/1000000</f>
        <v>0.85238150000000001</v>
      </c>
      <c r="M40" s="7">
        <f>M37/10000000</f>
        <v>76.8361661</v>
      </c>
    </row>
    <row r="41" spans="1:20" s="53" customFormat="1">
      <c r="A41" s="50"/>
      <c r="B41" s="50"/>
      <c r="C41" s="322" t="str">
        <f>BRMT!C41</f>
        <v>DRY GRASS</v>
      </c>
      <c r="D41" s="322"/>
      <c r="E41" s="322"/>
      <c r="F41" s="322"/>
      <c r="G41" s="322"/>
      <c r="H41" s="322"/>
      <c r="I41" s="51"/>
      <c r="J41" s="176"/>
      <c r="K41" s="176"/>
      <c r="L41" s="176"/>
      <c r="M41" s="176"/>
      <c r="N41" s="318" t="str">
        <f>C41</f>
        <v>DRY GRASS</v>
      </c>
      <c r="O41" s="318"/>
      <c r="P41" s="318"/>
      <c r="Q41" s="318"/>
      <c r="R41" s="52"/>
    </row>
    <row r="42" spans="1:20" ht="13.5" customHeight="1">
      <c r="A42" s="12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299" t="s">
        <v>210</v>
      </c>
      <c r="K42" s="300"/>
      <c r="L42" s="300"/>
      <c r="M42" s="301"/>
      <c r="N42" s="303" t="s">
        <v>95</v>
      </c>
      <c r="O42" s="303"/>
      <c r="P42" s="303"/>
      <c r="Q42" s="303"/>
      <c r="R42" s="44"/>
    </row>
    <row r="43" spans="1:20" ht="13.5" customHeight="1">
      <c r="A43" s="10" t="s">
        <v>6</v>
      </c>
      <c r="B43" s="10" t="s">
        <v>91</v>
      </c>
      <c r="C43" s="10" t="s">
        <v>7</v>
      </c>
      <c r="D43" s="10" t="s">
        <v>8</v>
      </c>
      <c r="E43" s="10" t="s">
        <v>9</v>
      </c>
      <c r="F43" s="10" t="s">
        <v>91</v>
      </c>
      <c r="G43" s="10" t="s">
        <v>7</v>
      </c>
      <c r="H43" s="10" t="s">
        <v>8</v>
      </c>
      <c r="I43" s="10" t="s">
        <v>9</v>
      </c>
      <c r="J43" s="10" t="s">
        <v>91</v>
      </c>
      <c r="K43" s="10" t="s">
        <v>7</v>
      </c>
      <c r="L43" s="10" t="s">
        <v>8</v>
      </c>
      <c r="M43" s="10" t="s">
        <v>9</v>
      </c>
      <c r="N43" s="57" t="s">
        <v>91</v>
      </c>
      <c r="O43" s="57" t="s">
        <v>7</v>
      </c>
      <c r="P43" s="57" t="s">
        <v>8</v>
      </c>
      <c r="Q43" s="57" t="s">
        <v>9</v>
      </c>
      <c r="R43" s="14"/>
    </row>
    <row r="44" spans="1:20" ht="13.5" customHeight="1">
      <c r="A44" s="10" t="s">
        <v>10</v>
      </c>
      <c r="B44" s="10">
        <f>BRMT!B44+HPLG!B44+LONI!B44+SLI!B44+MRJ!B44+GRMT!B44+KRD!B44+STR!B44+LNN!B44+JJR!B44+SSV!B44+KK!B44+PA!B44+CCH!B44+CRCC!B44+BFSG!B44+BVQ!B44+GHSG!B44+DASG!B44</f>
        <v>0</v>
      </c>
      <c r="C44" s="10">
        <f>BRMT!C44+HPLG!C44+LONI!C44+SLI!C44+MRJ!C44+GRMT!C44+KRD!C44+STR!C44+LNN!C44+JJR!C44+SSV!C44+KK!C44+PA!C44+CCH!C44+CRCC!C44+BFSG!C44+BVQ!C44+GHSG!C44+DASG!C44</f>
        <v>0</v>
      </c>
      <c r="D44" s="10">
        <f>BRMT!D44+HPLG!D44+LONI!D44+SLI!D44+MRJ!D44+GRMT!D44+KRD!D44+STR!D44+LNN!D44+JJR!D44+SSV!D44+KK!D44+PA!D44+CCH!D44+CRCC!D44+BFSG!D44+BVQ!D44+GHSG!D44+DASG!D44</f>
        <v>0</v>
      </c>
      <c r="E44" s="10">
        <f>BRMT!E44+HPLG!E44+LONI!E44+SLI!E44+MRJ!E44+GRMT!E44+KRD!E44+STR!E44+LNN!E44+JJR!E44+SSV!E44+KK!E44+PA!E44+CCH!E44+CRCC!E44+BFSG!E44+BVQ!E44+GHSG!E44+DASG!E44</f>
        <v>0</v>
      </c>
      <c r="F44" s="10">
        <f>BRMT!F44+HPLG!F44+LONI!F44+SLI!F44+MRJ!F44+GRMT!F44+KRD!F44+STR!F44+LNN!F44+JJR!F44+SSV!F44+KK!F44+PA!F44+CCH!F44+CRCC!F44+BFSG!F44+BVQ!F44+GHSG!F44+DASG!F44</f>
        <v>0</v>
      </c>
      <c r="G44" s="10">
        <f>BRMT!G44+HPLG!G44+LONI!G44+SLI!G44+MRJ!G44+GRMT!G44+KRD!G44+STR!G44+LNN!G44+JJR!G44+SSV!G44+KK!G44+PA!G44+CCH!G44+CRCC!G44+BFSG!G44+BVQ!G44+GHSG!G44+DASG!G44</f>
        <v>0</v>
      </c>
      <c r="H44" s="10">
        <f>BRMT!H44+HPLG!H44+LONI!H44+SLI!H44+MRJ!H44+GRMT!H44+KRD!H44+STR!H44+LNN!H44+JJR!H44+SSV!H44+KK!H44+PA!H44+CCH!H44+CRCC!H44+BFSG!H44+BVQ!H44+GHSG!H44+DASG!H44</f>
        <v>0</v>
      </c>
      <c r="I44" s="10">
        <f>BRMT!I44+HPLG!I44+LONI!I44+SLI!I44+MRJ!I44+GRMT!I44+KRD!I44+STR!I44+LNN!I44+JJR!I44+SSV!I44+KK!I44+PA!I44+CCH!I44+CRCC!I44+BFSG!I44+BVQ!I44+GHSG!I44+DASG!I44</f>
        <v>0</v>
      </c>
      <c r="J44" s="10">
        <f>BRMT!J44+HPLG!J44+LONI!J44+SLI!J44+MRJ!J44+GRMT!J44+KRD!J44+STR!J44+LNN!J44+JJR!J44+SSV!J44+KK!J44+PA!J44+CCH!J44+CRCC!J44+BFSG!J44+BVQ!J44+GHSG!J44+DASG!J44</f>
        <v>0</v>
      </c>
      <c r="K44" s="10">
        <f>BRMT!K44+HPLG!K44+LONI!K44+SLI!K44+MRJ!K44+GRMT!K44+KRD!K44+STR!K44+LNN!K44+JJR!K44+SSV!K44+KK!K44+PA!K44+CCH!K44+CRCC!K44+BFSG!K44+BVQ!K44+GHSG!K44+DASG!K44</f>
        <v>0</v>
      </c>
      <c r="L44" s="10">
        <f>BRMT!L44+HPLG!L44+LONI!L44+SLI!L44+MRJ!L44+GRMT!L44+KRD!L44+STR!L44+LNN!L44+JJR!L44+SSV!L44+KK!L44+PA!L44+CCH!L44+CRCC!L44+BFSG!L44+BVQ!L44+GHSG!L44+DASG!L44</f>
        <v>0</v>
      </c>
      <c r="M44" s="10">
        <f>BRMT!M44+HPLG!M44+LONI!M44+SLI!M44+MRJ!M44+GRMT!M44+KRD!M44+STR!M44+LNN!M44+JJR!M44+SSV!M44+KK!M44+PA!M44+CCH!M44+CRCC!M44+BFSG!M44+BVQ!M44+GHSG!M44+DASG!M44</f>
        <v>0</v>
      </c>
      <c r="N44" s="13" t="e">
        <f>(J44-F44)/F44*100</f>
        <v>#DIV/0!</v>
      </c>
      <c r="O44" s="13" t="e">
        <f t="shared" ref="O44:O58" si="36">(K44-G44)/G44*100</f>
        <v>#DIV/0!</v>
      </c>
      <c r="P44" s="13" t="e">
        <f t="shared" ref="P44:P58" si="37">(L44-H44)/H44*100</f>
        <v>#DIV/0!</v>
      </c>
      <c r="Q44" s="13" t="e">
        <f t="shared" ref="Q44:Q58" si="38">(M44-I44)/I44*100</f>
        <v>#DIV/0!</v>
      </c>
      <c r="R44" s="45"/>
    </row>
    <row r="45" spans="1:20" ht="13.5" customHeight="1">
      <c r="A45" s="10" t="s">
        <v>11</v>
      </c>
      <c r="B45" s="10">
        <f>BRMT!B45+HPLG!B45+LONI!B45+SLI!B45+MRJ!B45+GRMT!B45+KRD!B45+STR!B45+LNN!B45+JJR!B45+SSV!B45+KK!B45+PA!B45+CCH!B45+CRCC!B45+BFSG!B45+BVQ!B45+GHSG!B45+DASG!B45</f>
        <v>0.5</v>
      </c>
      <c r="C45" s="10">
        <f>BRMT!C45+HPLG!C45+LONI!C45+SLI!C45+MRJ!C45+GRMT!C45+KRD!C45+STR!C45+LNN!C45+JJR!C45+SSV!C45+KK!C45+PA!C45+CCH!C45+CRCC!C45+BFSG!C45+BVQ!C45+GHSG!C45+DASG!C45</f>
        <v>21</v>
      </c>
      <c r="D45" s="10">
        <f>BRMT!D45+HPLG!D45+LONI!D45+SLI!D45+MRJ!D45+GRMT!D45+KRD!D45+STR!D45+LNN!D45+JJR!D45+SSV!D45+KK!D45+PA!D45+CCH!D45+CRCC!D45+BFSG!D45+BVQ!D45+GHSG!D45+DASG!D45</f>
        <v>1329</v>
      </c>
      <c r="E45" s="10">
        <f>BRMT!E45+HPLG!E45+LONI!E45+SLI!E45+MRJ!E45+GRMT!E45+KRD!E45+STR!E45+LNN!E45+JJR!E45+SSV!E45+KK!E45+PA!E45+CCH!E45+CRCC!E45+BFSG!E45+BVQ!E45+GHSG!E45+DASG!E45</f>
        <v>1991029</v>
      </c>
      <c r="F45" s="10">
        <f>BRMT!F45+HPLG!F45+LONI!F45+SLI!F45+MRJ!F45+GRMT!F45+KRD!F45+STR!F45+LNN!F45+JJR!F45+SSV!F45+KK!F45+PA!F45+CCH!F45+CRCC!F45+BFSG!F45+BVQ!F45+GHSG!F45+DASG!F45</f>
        <v>0</v>
      </c>
      <c r="G45" s="10">
        <f>BRMT!G45+HPLG!G45+LONI!G45+SLI!G45+MRJ!G45+GRMT!G45+KRD!G45+STR!G45+LNN!G45+JJR!G45+SSV!G45+KK!G45+PA!G45+CCH!G45+CRCC!G45+BFSG!G45+BVQ!G45+GHSG!G45+DASG!G45</f>
        <v>0</v>
      </c>
      <c r="H45" s="10">
        <f>BRMT!H45+HPLG!H45+LONI!H45+SLI!H45+MRJ!H45+GRMT!H45+KRD!H45+STR!H45+LNN!H45+JJR!H45+SSV!H45+KK!H45+PA!H45+CCH!H45+CRCC!H45+BFSG!H45+BVQ!H45+GHSG!H45+DASG!H45</f>
        <v>0</v>
      </c>
      <c r="I45" s="10">
        <f>BRMT!I45+HPLG!I45+LONI!I45+SLI!I45+MRJ!I45+GRMT!I45+KRD!I45+STR!I45+LNN!I45+JJR!I45+SSV!I45+KK!I45+PA!I45+CCH!I45+CRCC!I45+BFSG!I45+BVQ!I45+GHSG!I45+DASG!I45</f>
        <v>0</v>
      </c>
      <c r="J45" s="10">
        <f>BRMT!J45+HPLG!J45+LONI!J45+SLI!J45+MRJ!J45+GRMT!J45+KRD!J45+STR!J45+LNN!J45+JJR!J45+SSV!J45+KK!J45+PA!J45+CCH!J45+CRCC!J45+BFSG!J45+BVQ!J45+GHSG!J45+DASG!J45</f>
        <v>0</v>
      </c>
      <c r="K45" s="10">
        <f>BRMT!K45+HPLG!K45+LONI!K45+SLI!K45+MRJ!K45+GRMT!K45+KRD!K45+STR!K45+LNN!K45+JJR!K45+SSV!K45+KK!K45+PA!K45+CCH!K45+CRCC!K45+BFSG!K45+BVQ!K45+GHSG!K45+DASG!K45</f>
        <v>0</v>
      </c>
      <c r="L45" s="10">
        <f>BRMT!L45+HPLG!L45+LONI!L45+SLI!L45+MRJ!L45+GRMT!L45+KRD!L45+STR!L45+LNN!L45+JJR!L45+SSV!L45+KK!L45+PA!L45+CCH!L45+CRCC!L45+BFSG!L45+BVQ!L45+GHSG!L45+DASG!L45</f>
        <v>0</v>
      </c>
      <c r="M45" s="10">
        <f>BRMT!M45+HPLG!M45+LONI!M45+SLI!M45+MRJ!M45+GRMT!M45+KRD!M45+STR!M45+LNN!M45+JJR!M45+SSV!M45+KK!M45+PA!M45+CCH!M45+CRCC!M45+BFSG!M45+BVQ!M45+GHSG!M45+DASG!M45</f>
        <v>0</v>
      </c>
      <c r="N45" s="13" t="e">
        <f t="shared" ref="N45:N58" si="39">(J45-F45)/F45*100</f>
        <v>#DIV/0!</v>
      </c>
      <c r="O45" s="13" t="e">
        <f t="shared" si="36"/>
        <v>#DIV/0!</v>
      </c>
      <c r="P45" s="13" t="e">
        <f t="shared" si="37"/>
        <v>#DIV/0!</v>
      </c>
      <c r="Q45" s="13" t="e">
        <f t="shared" si="38"/>
        <v>#DIV/0!</v>
      </c>
      <c r="R45" s="45"/>
    </row>
    <row r="46" spans="1:20" ht="13.5" customHeight="1">
      <c r="A46" s="10" t="s">
        <v>12</v>
      </c>
      <c r="B46" s="10">
        <f>BRMT!B46+HPLG!B46+LONI!B46+SLI!B46+MRJ!B46+GRMT!B46+KRD!B46+STR!B46+LNN!B46+JJR!B46+SSV!B46+KK!B46+PA!B46+CCH!B46+CRCC!B46+BFSG!B46+BVQ!B46+GHSG!B46+DASG!B46</f>
        <v>0</v>
      </c>
      <c r="C46" s="10">
        <f>BRMT!C46+HPLG!C46+LONI!C46+SLI!C46+MRJ!C46+GRMT!C46+KRD!C46+STR!C46+LNN!C46+JJR!C46+SSV!C46+KK!C46+PA!C46+CCH!C46+CRCC!C46+BFSG!C46+BVQ!C46+GHSG!C46+DASG!C46</f>
        <v>0</v>
      </c>
      <c r="D46" s="10">
        <f>BRMT!D46+HPLG!D46+LONI!D46+SLI!D46+MRJ!D46+GRMT!D46+KRD!D46+STR!D46+LNN!D46+JJR!D46+SSV!D46+KK!D46+PA!D46+CCH!D46+CRCC!D46+BFSG!D46+BVQ!D46+GHSG!D46+DASG!D46</f>
        <v>0</v>
      </c>
      <c r="E46" s="10">
        <f>BRMT!E46+HPLG!E46+LONI!E46+SLI!E46+MRJ!E46+GRMT!E46+KRD!E46+STR!E46+LNN!E46+JJR!E46+SSV!E46+KK!E46+PA!E46+CCH!E46+CRCC!E46+BFSG!E46+BVQ!E46+GHSG!E46+DASG!E46</f>
        <v>0</v>
      </c>
      <c r="F46" s="10">
        <f>BRMT!F46+HPLG!F46+LONI!F46+SLI!F46+MRJ!F46+GRMT!F46+KRD!F46+STR!F46+LNN!F46+JJR!F46+SSV!F46+KK!F46+PA!F46+CCH!F46+CRCC!F46+BFSG!F46+BVQ!F46+GHSG!F46+DASG!F46</f>
        <v>0</v>
      </c>
      <c r="G46" s="10">
        <f>BRMT!G46+HPLG!G46+LONI!G46+SLI!G46+MRJ!G46+GRMT!G46+KRD!G46+STR!G46+LNN!G46+JJR!G46+SSV!G46+KK!G46+PA!G46+CCH!G46+CRCC!G46+BFSG!G46+BVQ!G46+GHSG!G46+DASG!G46</f>
        <v>0</v>
      </c>
      <c r="H46" s="10">
        <f>BRMT!H46+HPLG!H46+LONI!H46+SLI!H46+MRJ!H46+GRMT!H46+KRD!H46+STR!H46+LNN!H46+JJR!H46+SSV!H46+KK!H46+PA!H46+CCH!H46+CRCC!H46+BFSG!H46+BVQ!H46+GHSG!H46+DASG!H46</f>
        <v>0</v>
      </c>
      <c r="I46" s="10">
        <f>BRMT!I46+HPLG!I46+LONI!I46+SLI!I46+MRJ!I46+GRMT!I46+KRD!I46+STR!I46+LNN!I46+JJR!I46+SSV!I46+KK!I46+PA!I46+CCH!I46+CRCC!I46+BFSG!I46+BVQ!I46+GHSG!I46+DASG!I46</f>
        <v>0</v>
      </c>
      <c r="J46" s="10">
        <f>BRMT!J46+HPLG!J46+LONI!J46+SLI!J46+MRJ!J46+GRMT!J46+KRD!J46+STR!J46+LNN!J46+JJR!J46+SSV!J46+KK!J46+PA!J46+CCH!J46+CRCC!J46+BFSG!J46+BVQ!J46+GHSG!J46+DASG!J46</f>
        <v>0</v>
      </c>
      <c r="K46" s="10">
        <f>BRMT!K46+HPLG!K46+LONI!K46+SLI!K46+MRJ!K46+GRMT!K46+KRD!K46+STR!K46+LNN!K46+JJR!K46+SSV!K46+KK!K46+PA!K46+CCH!K46+CRCC!K46+BFSG!K46+BVQ!K46+GHSG!K46+DASG!K46</f>
        <v>0</v>
      </c>
      <c r="L46" s="10">
        <f>BRMT!L46+HPLG!L46+LONI!L46+SLI!L46+MRJ!L46+GRMT!L46+KRD!L46+STR!L46+LNN!L46+JJR!L46+SSV!L46+KK!L46+PA!L46+CCH!L46+CRCC!L46+BFSG!L46+BVQ!L46+GHSG!L46+DASG!L46</f>
        <v>0</v>
      </c>
      <c r="M46" s="10">
        <f>BRMT!M46+HPLG!M46+LONI!M46+SLI!M46+MRJ!M46+GRMT!M46+KRD!M46+STR!M46+LNN!M46+JJR!M46+SSV!M46+KK!M46+PA!M46+CCH!M46+CRCC!M46+BFSG!M46+BVQ!M46+GHSG!M46+DASG!M46</f>
        <v>0</v>
      </c>
      <c r="N46" s="13" t="e">
        <f t="shared" si="39"/>
        <v>#DIV/0!</v>
      </c>
      <c r="O46" s="13" t="e">
        <f t="shared" si="36"/>
        <v>#DIV/0!</v>
      </c>
      <c r="P46" s="13" t="e">
        <f t="shared" si="37"/>
        <v>#DIV/0!</v>
      </c>
      <c r="Q46" s="13" t="e">
        <f t="shared" si="38"/>
        <v>#DIV/0!</v>
      </c>
      <c r="R46" s="46"/>
    </row>
    <row r="47" spans="1:20" ht="13.5" customHeight="1">
      <c r="A47" s="10" t="s">
        <v>13</v>
      </c>
      <c r="B47" s="10">
        <f>BRMT!B47+HPLG!B47+LONI!B47+SLI!B47+MRJ!B47+GRMT!B47+KRD!B47+STR!B47+LNN!B47+JJR!B47+SSV!B47+KK!B47+PA!B47+CCH!B47+CRCC!B47+BFSG!B47+BVQ!B47+GHSG!B47+DASG!B47</f>
        <v>0</v>
      </c>
      <c r="C47" s="10">
        <f>BRMT!C47+HPLG!C47+LONI!C47+SLI!C47+MRJ!C47+GRMT!C47+KRD!C47+STR!C47+LNN!C47+JJR!C47+SSV!C47+KK!C47+PA!C47+CCH!C47+CRCC!C47+BFSG!C47+BVQ!C47+GHSG!C47+DASG!C47</f>
        <v>0</v>
      </c>
      <c r="D47" s="10">
        <f>BRMT!D47+HPLG!D47+LONI!D47+SLI!D47+MRJ!D47+GRMT!D47+KRD!D47+STR!D47+LNN!D47+JJR!D47+SSV!D47+KK!D47+PA!D47+CCH!D47+CRCC!D47+BFSG!D47+BVQ!D47+GHSG!D47+DASG!D47</f>
        <v>0</v>
      </c>
      <c r="E47" s="10">
        <f>BRMT!E47+HPLG!E47+LONI!E47+SLI!E47+MRJ!E47+GRMT!E47+KRD!E47+STR!E47+LNN!E47+JJR!E47+SSV!E47+KK!E47+PA!E47+CCH!E47+CRCC!E47+BFSG!E47+BVQ!E47+GHSG!E47+DASG!E47</f>
        <v>0</v>
      </c>
      <c r="F47" s="10">
        <f>BRMT!F47+HPLG!F47+LONI!F47+SLI!F47+MRJ!F47+GRMT!F47+KRD!F47+STR!F47+LNN!F47+JJR!F47+SSV!F47+KK!F47+PA!F47+CCH!F47+CRCC!F47+BFSG!F47+BVQ!F47+GHSG!F47+DASG!F47</f>
        <v>0</v>
      </c>
      <c r="G47" s="10">
        <f>BRMT!G47+HPLG!G47+LONI!G47+SLI!G47+MRJ!G47+GRMT!G47+KRD!G47+STR!G47+LNN!G47+JJR!G47+SSV!G47+KK!G47+PA!G47+CCH!G47+CRCC!G47+BFSG!G47+BVQ!G47+GHSG!G47+DASG!G47</f>
        <v>0</v>
      </c>
      <c r="H47" s="10">
        <f>BRMT!H47+HPLG!H47+LONI!H47+SLI!H47+MRJ!H47+GRMT!H47+KRD!H47+STR!H47+LNN!H47+JJR!H47+SSV!H47+KK!H47+PA!H47+CCH!H47+CRCC!H47+BFSG!H47+BVQ!H47+GHSG!H47+DASG!H47</f>
        <v>0</v>
      </c>
      <c r="I47" s="10">
        <f>BRMT!I47+HPLG!I47+LONI!I47+SLI!I47+MRJ!I47+GRMT!I47+KRD!I47+STR!I47+LNN!I47+JJR!I47+SSV!I47+KK!I47+PA!I47+CCH!I47+CRCC!I47+BFSG!I47+BVQ!I47+GHSG!I47+DASG!I47</f>
        <v>0</v>
      </c>
      <c r="J47" s="10">
        <f>BRMT!J47+HPLG!J47+LONI!J47+SLI!J47+MRJ!J47+GRMT!J47+KRD!J47+STR!J47+LNN!J47+JJR!J47+SSV!J47+KK!J47+PA!J47+CCH!J47+CRCC!J47+BFSG!J47+BVQ!J47+GHSG!J47+DASG!J47</f>
        <v>0</v>
      </c>
      <c r="K47" s="10">
        <f>BRMT!K47+HPLG!K47+LONI!K47+SLI!K47+MRJ!K47+GRMT!K47+KRD!K47+STR!K47+LNN!K47+JJR!K47+SSV!K47+KK!K47+PA!K47+CCH!K47+CRCC!K47+BFSG!K47+BVQ!K47+GHSG!K47+DASG!K47</f>
        <v>0</v>
      </c>
      <c r="L47" s="10">
        <f>BRMT!L47+HPLG!L47+LONI!L47+SLI!L47+MRJ!L47+GRMT!L47+KRD!L47+STR!L47+LNN!L47+JJR!L47+SSV!L47+KK!L47+PA!L47+CCH!L47+CRCC!L47+BFSG!L47+BVQ!L47+GHSG!L47+DASG!L47</f>
        <v>0</v>
      </c>
      <c r="M47" s="10">
        <f>BRMT!M47+HPLG!M47+LONI!M47+SLI!M47+MRJ!M47+GRMT!M47+KRD!M47+STR!M47+LNN!M47+JJR!M47+SSV!M47+KK!M47+PA!M47+CCH!M47+CRCC!M47+BFSG!M47+BVQ!M47+GHSG!M47+DASG!M47</f>
        <v>0</v>
      </c>
      <c r="N47" s="13" t="e">
        <f t="shared" si="39"/>
        <v>#DIV/0!</v>
      </c>
      <c r="O47" s="13" t="e">
        <f t="shared" si="36"/>
        <v>#DIV/0!</v>
      </c>
      <c r="P47" s="13" t="e">
        <f t="shared" si="37"/>
        <v>#DIV/0!</v>
      </c>
      <c r="Q47" s="13" t="e">
        <f t="shared" si="38"/>
        <v>#DIV/0!</v>
      </c>
      <c r="R47" s="14"/>
    </row>
    <row r="48" spans="1:20" ht="13.5" customHeight="1">
      <c r="A48" s="10" t="s">
        <v>14</v>
      </c>
      <c r="B48" s="10">
        <f>BRMT!B48+HPLG!B48+LONI!B48+SLI!B48+MRJ!B48+GRMT!B48+KRD!B48+STR!B48+LNN!B48+JJR!B48+SSV!B48+KK!B48+PA!B48+CCH!B48+CRCC!B48+BFSG!B48+BVQ!B48+GHSG!B48+DASG!B48</f>
        <v>0</v>
      </c>
      <c r="C48" s="10">
        <f>BRMT!C48+HPLG!C48+LONI!C48+SLI!C48+MRJ!C48+GRMT!C48+KRD!C48+STR!C48+LNN!C48+JJR!C48+SSV!C48+KK!C48+PA!C48+CCH!C48+CRCC!C48+BFSG!C48+BVQ!C48+GHSG!C48+DASG!C48</f>
        <v>0</v>
      </c>
      <c r="D48" s="10">
        <f>BRMT!D48+HPLG!D48+LONI!D48+SLI!D48+MRJ!D48+GRMT!D48+KRD!D48+STR!D48+LNN!D48+JJR!D48+SSV!D48+KK!D48+PA!D48+CCH!D48+CRCC!D48+BFSG!D48+BVQ!D48+GHSG!D48+DASG!D48</f>
        <v>0</v>
      </c>
      <c r="E48" s="10">
        <f>BRMT!E48+HPLG!E48+LONI!E48+SLI!E48+MRJ!E48+GRMT!E48+KRD!E48+STR!E48+LNN!E48+JJR!E48+SSV!E48+KK!E48+PA!E48+CCH!E48+CRCC!E48+BFSG!E48+BVQ!E48+GHSG!E48+DASG!E48</f>
        <v>0</v>
      </c>
      <c r="F48" s="10">
        <f>BRMT!F48+HPLG!F48+LONI!F48+SLI!F48+MRJ!F48+GRMT!F48+KRD!F48+STR!F48+LNN!F48+JJR!F48+SSV!F48+KK!F48+PA!F48+CCH!F48+CRCC!F48+BFSG!F48+BVQ!F48+GHSG!F48+DASG!F48</f>
        <v>0</v>
      </c>
      <c r="G48" s="10">
        <f>BRMT!G48+HPLG!G48+LONI!G48+SLI!G48+MRJ!G48+GRMT!G48+KRD!G48+STR!G48+LNN!G48+JJR!G48+SSV!G48+KK!G48+PA!G48+CCH!G48+CRCC!G48+BFSG!G48+BVQ!G48+GHSG!G48+DASG!G48</f>
        <v>0</v>
      </c>
      <c r="H48" s="10">
        <f>BRMT!H48+HPLG!H48+LONI!H48+SLI!H48+MRJ!H48+GRMT!H48+KRD!H48+STR!H48+LNN!H48+JJR!H48+SSV!H48+KK!H48+PA!H48+CCH!H48+CRCC!H48+BFSG!H48+BVQ!H48+GHSG!H48+DASG!H48</f>
        <v>0</v>
      </c>
      <c r="I48" s="10">
        <f>BRMT!I48+HPLG!I48+LONI!I48+SLI!I48+MRJ!I48+GRMT!I48+KRD!I48+STR!I48+LNN!I48+JJR!I48+SSV!I48+KK!I48+PA!I48+CCH!I48+CRCC!I48+BFSG!I48+BVQ!I48+GHSG!I48+DASG!I48</f>
        <v>0</v>
      </c>
      <c r="J48" s="10">
        <f>BRMT!J48+HPLG!J48+LONI!J48+SLI!J48+MRJ!J48+GRMT!J48+KRD!J48+STR!J48+LNN!J48+JJR!J48+SSV!J48+KK!J48+PA!J48+CCH!J48+CRCC!J48+BFSG!J48+BVQ!J48+GHSG!J48+DASG!J48</f>
        <v>0</v>
      </c>
      <c r="K48" s="10">
        <f>BRMT!K48+HPLG!K48+LONI!K48+SLI!K48+MRJ!K48+GRMT!K48+KRD!K48+STR!K48+LNN!K48+JJR!K48+SSV!K48+KK!K48+PA!K48+CCH!K48+CRCC!K48+BFSG!K48+BVQ!K48+GHSG!K48+DASG!K48</f>
        <v>0</v>
      </c>
      <c r="L48" s="10">
        <f>BRMT!L48+HPLG!L48+LONI!L48+SLI!L48+MRJ!L48+GRMT!L48+KRD!L48+STR!L48+LNN!L48+JJR!L48+SSV!L48+KK!L48+PA!L48+CCH!L48+CRCC!L48+BFSG!L48+BVQ!L48+GHSG!L48+DASG!L48</f>
        <v>0</v>
      </c>
      <c r="M48" s="10">
        <f>BRMT!M48+HPLG!M48+LONI!M48+SLI!M48+MRJ!M48+GRMT!M48+KRD!M48+STR!M48+LNN!M48+JJR!M48+SSV!M48+KK!M48+PA!M48+CCH!M48+CRCC!M48+BFSG!M48+BVQ!M48+GHSG!M48+DASG!M48</f>
        <v>0</v>
      </c>
      <c r="N48" s="13" t="e">
        <f t="shared" si="39"/>
        <v>#DIV/0!</v>
      </c>
      <c r="O48" s="13" t="e">
        <f t="shared" si="36"/>
        <v>#DIV/0!</v>
      </c>
      <c r="P48" s="13" t="e">
        <f t="shared" si="37"/>
        <v>#DIV/0!</v>
      </c>
      <c r="Q48" s="13" t="e">
        <f t="shared" si="38"/>
        <v>#DIV/0!</v>
      </c>
      <c r="R48" s="14"/>
      <c r="S48" s="18"/>
    </row>
    <row r="49" spans="1:18" ht="13.5" customHeight="1">
      <c r="A49" s="10" t="s">
        <v>15</v>
      </c>
      <c r="B49" s="10">
        <f>BRMT!B49+HPLG!B49+LONI!B49+SLI!B49+MRJ!B49+GRMT!B49+KRD!B49+STR!B49+LNN!B49+JJR!B49+SSV!B49+KK!B49+PA!B49+CCH!B49+CRCC!B49+BFSG!B49+BVQ!B49+GHSG!B49+DASG!B49</f>
        <v>0</v>
      </c>
      <c r="C49" s="10">
        <f>BRMT!C49+HPLG!C49+LONI!C49+SLI!C49+MRJ!C49+GRMT!C49+KRD!C49+STR!C49+LNN!C49+JJR!C49+SSV!C49+KK!C49+PA!C49+CCH!C49+CRCC!C49+BFSG!C49+BVQ!C49+GHSG!C49+DASG!C49</f>
        <v>0</v>
      </c>
      <c r="D49" s="10">
        <f>BRMT!D49+HPLG!D49+LONI!D49+SLI!D49+MRJ!D49+GRMT!D49+KRD!D49+STR!D49+LNN!D49+JJR!D49+SSV!D49+KK!D49+PA!D49+CCH!D49+CRCC!D49+BFSG!D49+BVQ!D49+GHSG!D49+DASG!D49</f>
        <v>0</v>
      </c>
      <c r="E49" s="10">
        <f>BRMT!E49+HPLG!E49+LONI!E49+SLI!E49+MRJ!E49+GRMT!E49+KRD!E49+STR!E49+LNN!E49+JJR!E49+SSV!E49+KK!E49+PA!E49+CCH!E49+CRCC!E49+BFSG!E49+BVQ!E49+GHSG!E49+DASG!E49</f>
        <v>0</v>
      </c>
      <c r="F49" s="10">
        <f>BRMT!F49+HPLG!F49+LONI!F49+SLI!F49+MRJ!F49+GRMT!F49+KRD!F49+STR!F49+LNN!F49+JJR!F49+SSV!F49+KK!F49+PA!F49+CCH!F49+CRCC!F49+BFSG!F49+BVQ!F49+GHSG!F49+DASG!F49</f>
        <v>0</v>
      </c>
      <c r="G49" s="10">
        <f>BRMT!G49+HPLG!G49+LONI!G49+SLI!G49+MRJ!G49+GRMT!G49+KRD!G49+STR!G49+LNN!G49+JJR!G49+SSV!G49+KK!G49+PA!G49+CCH!G49+CRCC!G49+BFSG!G49+BVQ!G49+GHSG!G49+DASG!G49</f>
        <v>0</v>
      </c>
      <c r="H49" s="10">
        <f>BRMT!H49+HPLG!H49+LONI!H49+SLI!H49+MRJ!H49+GRMT!H49+KRD!H49+STR!H49+LNN!H49+JJR!H49+SSV!H49+KK!H49+PA!H49+CCH!H49+CRCC!H49+BFSG!H49+BVQ!H49+GHSG!H49+DASG!H49</f>
        <v>0</v>
      </c>
      <c r="I49" s="10">
        <f>BRMT!I49+HPLG!I49+LONI!I49+SLI!I49+MRJ!I49+GRMT!I49+KRD!I49+STR!I49+LNN!I49+JJR!I49+SSV!I49+KK!I49+PA!I49+CCH!I49+CRCC!I49+BFSG!I49+BVQ!I49+GHSG!I49+DASG!I49</f>
        <v>0</v>
      </c>
      <c r="J49" s="10">
        <f>BRMT!J49+HPLG!J49+LONI!J49+SLI!J49+MRJ!J49+GRMT!J49+KRD!J49+STR!J49+LNN!J49+JJR!J49+SSV!J49+KK!J49+PA!J49+CCH!J49+CRCC!J49+BFSG!J49+BVQ!J49+GHSG!J49+DASG!J49</f>
        <v>0</v>
      </c>
      <c r="K49" s="10">
        <f>BRMT!K49+HPLG!K49+LONI!K49+SLI!K49+MRJ!K49+GRMT!K49+KRD!K49+STR!K49+LNN!K49+JJR!K49+SSV!K49+KK!K49+PA!K49+CCH!K49+CRCC!K49+BFSG!K49+BVQ!K49+GHSG!K49+DASG!K49</f>
        <v>0</v>
      </c>
      <c r="L49" s="10">
        <f>BRMT!L49+HPLG!L49+LONI!L49+SLI!L49+MRJ!L49+GRMT!L49+KRD!L49+STR!L49+LNN!L49+JJR!L49+SSV!L49+KK!L49+PA!L49+CCH!L49+CRCC!L49+BFSG!L49+BVQ!L49+GHSG!L49+DASG!L49</f>
        <v>0</v>
      </c>
      <c r="M49" s="10">
        <f>BRMT!M49+HPLG!M49+LONI!M49+SLI!M49+MRJ!M49+GRMT!M49+KRD!M49+STR!M49+LNN!M49+JJR!M49+SSV!M49+KK!M49+PA!M49+CCH!M49+CRCC!M49+BFSG!M49+BVQ!M49+GHSG!M49+DASG!M49</f>
        <v>0</v>
      </c>
      <c r="N49" s="13" t="e">
        <f t="shared" si="39"/>
        <v>#DIV/0!</v>
      </c>
      <c r="O49" s="13" t="e">
        <f t="shared" si="36"/>
        <v>#DIV/0!</v>
      </c>
      <c r="P49" s="13" t="e">
        <f t="shared" si="37"/>
        <v>#DIV/0!</v>
      </c>
      <c r="Q49" s="13" t="e">
        <f t="shared" si="38"/>
        <v>#DIV/0!</v>
      </c>
      <c r="R49" s="14"/>
    </row>
    <row r="50" spans="1:18" ht="13.5" customHeight="1">
      <c r="A50" s="10" t="s">
        <v>16</v>
      </c>
      <c r="B50" s="10">
        <f>BRMT!B50+HPLG!B50+LONI!B50+SLI!B50+MRJ!B50+GRMT!B50+KRD!B50+STR!B50+LNN!B50+JJR!B50+SSV!B50+KK!B50+PA!B50+CCH!B50+CRCC!B50+BFSG!B50+BVQ!B50+GHSG!B50+DASG!B50</f>
        <v>0</v>
      </c>
      <c r="C50" s="10">
        <f>BRMT!C50+HPLG!C50+LONI!C50+SLI!C50+MRJ!C50+GRMT!C50+KRD!C50+STR!C50+LNN!C50+JJR!C50+SSV!C50+KK!C50+PA!C50+CCH!C50+CRCC!C50+BFSG!C50+BVQ!C50+GHSG!C50+DASG!C50</f>
        <v>0</v>
      </c>
      <c r="D50" s="10">
        <f>BRMT!D50+HPLG!D50+LONI!D50+SLI!D50+MRJ!D50+GRMT!D50+KRD!D50+STR!D50+LNN!D50+JJR!D50+SSV!D50+KK!D50+PA!D50+CCH!D50+CRCC!D50+BFSG!D50+BVQ!D50+GHSG!D50+DASG!D50</f>
        <v>0</v>
      </c>
      <c r="E50" s="10">
        <f>BRMT!E50+HPLG!E50+LONI!E50+SLI!E50+MRJ!E50+GRMT!E50+KRD!E50+STR!E50+LNN!E50+JJR!E50+SSV!E50+KK!E50+PA!E50+CCH!E50+CRCC!E50+BFSG!E50+BVQ!E50+GHSG!E50+DASG!E50</f>
        <v>0</v>
      </c>
      <c r="F50" s="10">
        <f>BRMT!F50+HPLG!F50+LONI!F50+SLI!F50+MRJ!F50+GRMT!F50+KRD!F50+STR!F50+LNN!F50+JJR!F50+SSV!F50+KK!F50+PA!F50+CCH!F50+CRCC!F50+BFSG!F50+BVQ!F50+GHSG!F50+DASG!F50</f>
        <v>0</v>
      </c>
      <c r="G50" s="10">
        <f>BRMT!G50+HPLG!G50+LONI!G50+SLI!G50+MRJ!G50+GRMT!G50+KRD!G50+STR!G50+LNN!G50+JJR!G50+SSV!G50+KK!G50+PA!G50+CCH!G50+CRCC!G50+BFSG!G50+BVQ!G50+GHSG!G50+DASG!G50</f>
        <v>0</v>
      </c>
      <c r="H50" s="10">
        <f>BRMT!H50+HPLG!H50+LONI!H50+SLI!H50+MRJ!H50+GRMT!H50+KRD!H50+STR!H50+LNN!H50+JJR!H50+SSV!H50+KK!H50+PA!H50+CCH!H50+CRCC!H50+BFSG!H50+BVQ!H50+GHSG!H50+DASG!H50</f>
        <v>0</v>
      </c>
      <c r="I50" s="10">
        <f>BRMT!I50+HPLG!I50+LONI!I50+SLI!I50+MRJ!I50+GRMT!I50+KRD!I50+STR!I50+LNN!I50+JJR!I50+SSV!I50+KK!I50+PA!I50+CCH!I50+CRCC!I50+BFSG!I50+BVQ!I50+GHSG!I50+DASG!I50</f>
        <v>0</v>
      </c>
      <c r="J50" s="10">
        <f>BRMT!J50+HPLG!J50+LONI!J50+SLI!J50+MRJ!J50+GRMT!J50+KRD!J50+STR!J50+LNN!J50+JJR!J50+SSV!J50+KK!J50+PA!J50+CCH!J50+CRCC!J50+BFSG!J50+BVQ!J50+GHSG!J50+DASG!J50</f>
        <v>0</v>
      </c>
      <c r="K50" s="10">
        <f>BRMT!K50+HPLG!K50+LONI!K50+SLI!K50+MRJ!K50+GRMT!K50+KRD!K50+STR!K50+LNN!K50+JJR!K50+SSV!K50+KK!K50+PA!K50+CCH!K50+CRCC!K50+BFSG!K50+BVQ!K50+GHSG!K50+DASG!K50</f>
        <v>0</v>
      </c>
      <c r="L50" s="10">
        <f>BRMT!L50+HPLG!L50+LONI!L50+SLI!L50+MRJ!L50+GRMT!L50+KRD!L50+STR!L50+LNN!L50+JJR!L50+SSV!L50+KK!L50+PA!L50+CCH!L50+CRCC!L50+BFSG!L50+BVQ!L50+GHSG!L50+DASG!L50</f>
        <v>0</v>
      </c>
      <c r="M50" s="10">
        <f>BRMT!M50+HPLG!M50+LONI!M50+SLI!M50+MRJ!M50+GRMT!M50+KRD!M50+STR!M50+LNN!M50+JJR!M50+SSV!M50+KK!M50+PA!M50+CCH!M50+CRCC!M50+BFSG!M50+BVQ!M50+GHSG!M50+DASG!M50</f>
        <v>0</v>
      </c>
      <c r="N50" s="13" t="e">
        <f t="shared" si="39"/>
        <v>#DIV/0!</v>
      </c>
      <c r="O50" s="13" t="e">
        <f t="shared" si="36"/>
        <v>#DIV/0!</v>
      </c>
      <c r="P50" s="13" t="e">
        <f t="shared" si="37"/>
        <v>#DIV/0!</v>
      </c>
      <c r="Q50" s="13" t="e">
        <f t="shared" si="38"/>
        <v>#DIV/0!</v>
      </c>
      <c r="R50" s="14"/>
    </row>
    <row r="51" spans="1:18" ht="13.5" customHeight="1">
      <c r="A51" s="10" t="s">
        <v>17</v>
      </c>
      <c r="B51" s="10">
        <f>BRMT!B51+HPLG!B51+LONI!B51+SLI!B51+MRJ!B51+GRMT!B51+KRD!B51+STR!B51+LNN!B51+JJR!B51+SSV!B51+KK!B51+PA!B51+CCH!B51+CRCC!B51+BFSG!B51+BVQ!B51+GHSG!B51+DASG!B51</f>
        <v>0</v>
      </c>
      <c r="C51" s="10">
        <f>BRMT!C51+HPLG!C51+LONI!C51+SLI!C51+MRJ!C51+GRMT!C51+KRD!C51+STR!C51+LNN!C51+JJR!C51+SSV!C51+KK!C51+PA!C51+CCH!C51+CRCC!C51+BFSG!C51+BVQ!C51+GHSG!C51+DASG!C51</f>
        <v>0</v>
      </c>
      <c r="D51" s="10">
        <f>BRMT!D51+HPLG!D51+LONI!D51+SLI!D51+MRJ!D51+GRMT!D51+KRD!D51+STR!D51+LNN!D51+JJR!D51+SSV!D51+KK!D51+PA!D51+CCH!D51+CRCC!D51+BFSG!D51+BVQ!D51+GHSG!D51+DASG!D51</f>
        <v>0</v>
      </c>
      <c r="E51" s="10">
        <f>BRMT!E51+HPLG!E51+LONI!E51+SLI!E51+MRJ!E51+GRMT!E51+KRD!E51+STR!E51+LNN!E51+JJR!E51+SSV!E51+KK!E51+PA!E51+CCH!E51+CRCC!E51+BFSG!E51+BVQ!E51+GHSG!E51+DASG!E51</f>
        <v>0</v>
      </c>
      <c r="F51" s="10">
        <f>BRMT!F51+HPLG!F51+LONI!F51+SLI!F51+MRJ!F51+GRMT!F51+KRD!F51+STR!F51+LNN!F51+JJR!F51+SSV!F51+KK!F51+PA!F51+CCH!F51+CRCC!F51+BFSG!F51+BVQ!F51+GHSG!F51+DASG!F51</f>
        <v>0</v>
      </c>
      <c r="G51" s="10">
        <f>BRMT!G51+HPLG!G51+LONI!G51+SLI!G51+MRJ!G51+GRMT!G51+KRD!G51+STR!G51+LNN!G51+JJR!G51+SSV!G51+KK!G51+PA!G51+CCH!G51+CRCC!G51+BFSG!G51+BVQ!G51+GHSG!G51+DASG!G51</f>
        <v>0</v>
      </c>
      <c r="H51" s="10">
        <f>BRMT!H51+HPLG!H51+LONI!H51+SLI!H51+MRJ!H51+GRMT!H51+KRD!H51+STR!H51+LNN!H51+JJR!H51+SSV!H51+KK!H51+PA!H51+CCH!H51+CRCC!H51+BFSG!H51+BVQ!H51+GHSG!H51+DASG!H51</f>
        <v>0</v>
      </c>
      <c r="I51" s="10">
        <f>BRMT!I51+HPLG!I51+LONI!I51+SLI!I51+MRJ!I51+GRMT!I51+KRD!I51+STR!I51+LNN!I51+JJR!I51+SSV!I51+KK!I51+PA!I51+CCH!I51+CRCC!I51+BFSG!I51+BVQ!I51+GHSG!I51+DASG!I51</f>
        <v>0</v>
      </c>
      <c r="J51" s="10">
        <f>BRMT!J51+HPLG!J51+LONI!J51+SLI!J51+MRJ!J51+GRMT!J51+KRD!J51+STR!J51+LNN!J51+JJR!J51+SSV!J51+KK!J51+PA!J51+CCH!J51+CRCC!J51+BFSG!J51+BVQ!J51+GHSG!J51+DASG!J51</f>
        <v>0</v>
      </c>
      <c r="K51" s="10">
        <f>BRMT!K51+HPLG!K51+LONI!K51+SLI!K51+MRJ!K51+GRMT!K51+KRD!K51+STR!K51+LNN!K51+JJR!K51+SSV!K51+KK!K51+PA!K51+CCH!K51+CRCC!K51+BFSG!K51+BVQ!K51+GHSG!K51+DASG!K51</f>
        <v>0</v>
      </c>
      <c r="L51" s="10">
        <f>BRMT!L51+HPLG!L51+LONI!L51+SLI!L51+MRJ!L51+GRMT!L51+KRD!L51+STR!L51+LNN!L51+JJR!L51+SSV!L51+KK!L51+PA!L51+CCH!L51+CRCC!L51+BFSG!L51+BVQ!L51+GHSG!L51+DASG!L51</f>
        <v>0</v>
      </c>
      <c r="M51" s="10">
        <f>BRMT!M51+HPLG!M51+LONI!M51+SLI!M51+MRJ!M51+GRMT!M51+KRD!M51+STR!M51+LNN!M51+JJR!M51+SSV!M51+KK!M51+PA!M51+CCH!M51+CRCC!M51+BFSG!M51+BVQ!M51+GHSG!M51+DASG!M51</f>
        <v>0</v>
      </c>
      <c r="N51" s="13" t="e">
        <f t="shared" si="39"/>
        <v>#DIV/0!</v>
      </c>
      <c r="O51" s="13" t="e">
        <f t="shared" si="36"/>
        <v>#DIV/0!</v>
      </c>
      <c r="P51" s="13" t="e">
        <f t="shared" si="37"/>
        <v>#DIV/0!</v>
      </c>
      <c r="Q51" s="13" t="e">
        <f t="shared" si="38"/>
        <v>#DIV/0!</v>
      </c>
      <c r="R51" s="14"/>
    </row>
    <row r="52" spans="1:18" ht="13.5" customHeight="1">
      <c r="A52" s="10" t="s">
        <v>18</v>
      </c>
      <c r="B52" s="10">
        <f>BRMT!B52+HPLG!B52+LONI!B52+SLI!B52+MRJ!B52+GRMT!B52+KRD!B52+STR!B52+LNN!B52+JJR!B52+SSV!B52+KK!B52+PA!B52+CCH!B52+CRCC!B52+BFSG!B52+BVQ!B52+GHSG!B52+DASG!B52</f>
        <v>0</v>
      </c>
      <c r="C52" s="10">
        <f>BRMT!C52+HPLG!C52+LONI!C52+SLI!C52+MRJ!C52+GRMT!C52+KRD!C52+STR!C52+LNN!C52+JJR!C52+SSV!C52+KK!C52+PA!C52+CCH!C52+CRCC!C52+BFSG!C52+BVQ!C52+GHSG!C52+DASG!C52</f>
        <v>0</v>
      </c>
      <c r="D52" s="10">
        <f>BRMT!D52+HPLG!D52+LONI!D52+SLI!D52+MRJ!D52+GRMT!D52+KRD!D52+STR!D52+LNN!D52+JJR!D52+SSV!D52+KK!D52+PA!D52+CCH!D52+CRCC!D52+BFSG!D52+BVQ!D52+GHSG!D52+DASG!D52</f>
        <v>0</v>
      </c>
      <c r="E52" s="10">
        <f>BRMT!E52+HPLG!E52+LONI!E52+SLI!E52+MRJ!E52+GRMT!E52+KRD!E52+STR!E52+LNN!E52+JJR!E52+SSV!E52+KK!E52+PA!E52+CCH!E52+CRCC!E52+BFSG!E52+BVQ!E52+GHSG!E52+DASG!E52</f>
        <v>0</v>
      </c>
      <c r="F52" s="10">
        <f>BRMT!F52+HPLG!F52+LONI!F52+SLI!F52+MRJ!F52+GRMT!F52+KRD!F52+STR!F52+LNN!F52+JJR!F52+SSV!F52+KK!F52+PA!F52+CCH!F52+CRCC!F52+BFSG!F52+BVQ!F52+GHSG!F52+DASG!F52</f>
        <v>0</v>
      </c>
      <c r="G52" s="10">
        <f>BRMT!G52+HPLG!G52+LONI!G52+SLI!G52+MRJ!G52+GRMT!G52+KRD!G52+STR!G52+LNN!G52+JJR!G52+SSV!G52+KK!G52+PA!G52+CCH!G52+CRCC!G52+BFSG!G52+BVQ!G52+GHSG!G52+DASG!G52</f>
        <v>0</v>
      </c>
      <c r="H52" s="10">
        <f>BRMT!H52+HPLG!H52+LONI!H52+SLI!H52+MRJ!H52+GRMT!H52+KRD!H52+STR!H52+LNN!H52+JJR!H52+SSV!H52+KK!H52+PA!H52+CCH!H52+CRCC!H52+BFSG!H52+BVQ!H52+GHSG!H52+DASG!H52</f>
        <v>0</v>
      </c>
      <c r="I52" s="10">
        <f>BRMT!I52+HPLG!I52+LONI!I52+SLI!I52+MRJ!I52+GRMT!I52+KRD!I52+STR!I52+LNN!I52+JJR!I52+SSV!I52+KK!I52+PA!I52+CCH!I52+CRCC!I52+BFSG!I52+BVQ!I52+GHSG!I52+DASG!I52</f>
        <v>0</v>
      </c>
      <c r="J52" s="10">
        <f>BRMT!J52+HPLG!J52+LONI!J52+SLI!J52+MRJ!J52+GRMT!J52+KRD!J52+STR!J52+LNN!J52+JJR!J52+SSV!J52+KK!J52+PA!J52+CCH!J52+CRCC!J52+BFSG!J52+BVQ!J52+GHSG!J52+DASG!J52</f>
        <v>0</v>
      </c>
      <c r="K52" s="10">
        <f>BRMT!K52+HPLG!K52+LONI!K52+SLI!K52+MRJ!K52+GRMT!K52+KRD!K52+STR!K52+LNN!K52+JJR!K52+SSV!K52+KK!K52+PA!K52+CCH!K52+CRCC!K52+BFSG!K52+BVQ!K52+GHSG!K52+DASG!K52</f>
        <v>0</v>
      </c>
      <c r="L52" s="10">
        <f>BRMT!L52+HPLG!L52+LONI!L52+SLI!L52+MRJ!L52+GRMT!L52+KRD!L52+STR!L52+LNN!L52+JJR!L52+SSV!L52+KK!L52+PA!L52+CCH!L52+CRCC!L52+BFSG!L52+BVQ!L52+GHSG!L52+DASG!L52</f>
        <v>0</v>
      </c>
      <c r="M52" s="10">
        <f>BRMT!M52+HPLG!M52+LONI!M52+SLI!M52+MRJ!M52+GRMT!M52+KRD!M52+STR!M52+LNN!M52+JJR!M52+SSV!M52+KK!M52+PA!M52+CCH!M52+CRCC!M52+BFSG!M52+BVQ!M52+GHSG!M52+DASG!M52</f>
        <v>0</v>
      </c>
      <c r="N52" s="13" t="e">
        <f t="shared" si="39"/>
        <v>#DIV/0!</v>
      </c>
      <c r="O52" s="13" t="e">
        <f t="shared" si="36"/>
        <v>#DIV/0!</v>
      </c>
      <c r="P52" s="13" t="e">
        <f t="shared" si="37"/>
        <v>#DIV/0!</v>
      </c>
      <c r="Q52" s="13" t="e">
        <f t="shared" si="38"/>
        <v>#DIV/0!</v>
      </c>
      <c r="R52" s="14"/>
    </row>
    <row r="53" spans="1:18" ht="13.5" customHeight="1">
      <c r="A53" s="10" t="s">
        <v>19</v>
      </c>
      <c r="B53" s="10">
        <f>BRMT!B53+HPLG!B53+LONI!B53+SLI!B53+MRJ!B53+GRMT!B53+KRD!B53+STR!B53+LNN!B53+JJR!B53+SSV!B53+KK!B53+PA!B53+CCH!B53+CRCC!B53+BFSG!B53+BVQ!B53+GHSG!B53+DASG!B53</f>
        <v>0</v>
      </c>
      <c r="C53" s="10">
        <f>BRMT!C53+HPLG!C53+LONI!C53+SLI!C53+MRJ!C53+GRMT!C53+KRD!C53+STR!C53+LNN!C53+JJR!C53+SSV!C53+KK!C53+PA!C53+CCH!C53+CRCC!C53+BFSG!C53+BVQ!C53+GHSG!C53+DASG!C53</f>
        <v>0</v>
      </c>
      <c r="D53" s="10">
        <f>BRMT!D53+HPLG!D53+LONI!D53+SLI!D53+MRJ!D53+GRMT!D53+KRD!D53+STR!D53+LNN!D53+JJR!D53+SSV!D53+KK!D53+PA!D53+CCH!D53+CRCC!D53+BFSG!D53+BVQ!D53+GHSG!D53+DASG!D53</f>
        <v>0</v>
      </c>
      <c r="E53" s="10">
        <f>BRMT!E53+HPLG!E53+LONI!E53+SLI!E53+MRJ!E53+GRMT!E53+KRD!E53+STR!E53+LNN!E53+JJR!E53+SSV!E53+KK!E53+PA!E53+CCH!E53+CRCC!E53+BFSG!E53+BVQ!E53+GHSG!E53+DASG!E53</f>
        <v>0</v>
      </c>
      <c r="F53" s="10">
        <f>BRMT!F53+HPLG!F53+LONI!F53+SLI!F53+MRJ!F53+GRMT!F53+KRD!F53+STR!F53+LNN!F53+JJR!F53+SSV!F53+KK!F53+PA!F53+CCH!F53+CRCC!F53+BFSG!F53+BVQ!F53+GHSG!F53+DASG!F53</f>
        <v>0</v>
      </c>
      <c r="G53" s="10">
        <f>BRMT!G53+HPLG!G53+LONI!G53+SLI!G53+MRJ!G53+GRMT!G53+KRD!G53+STR!G53+LNN!G53+JJR!G53+SSV!G53+KK!G53+PA!G53+CCH!G53+CRCC!G53+BFSG!G53+BVQ!G53+GHSG!G53+DASG!G53</f>
        <v>0</v>
      </c>
      <c r="H53" s="10">
        <f>BRMT!H53+HPLG!H53+LONI!H53+SLI!H53+MRJ!H53+GRMT!H53+KRD!H53+STR!H53+LNN!H53+JJR!H53+SSV!H53+KK!H53+PA!H53+CCH!H53+CRCC!H53+BFSG!H53+BVQ!H53+GHSG!H53+DASG!H53</f>
        <v>0</v>
      </c>
      <c r="I53" s="10">
        <f>BRMT!I53+HPLG!I53+LONI!I53+SLI!I53+MRJ!I53+GRMT!I53+KRD!I53+STR!I53+LNN!I53+JJR!I53+SSV!I53+KK!I53+PA!I53+CCH!I53+CRCC!I53+BFSG!I53+BVQ!I53+GHSG!I53+DASG!I53</f>
        <v>0</v>
      </c>
      <c r="J53" s="10">
        <f>BRMT!J53+HPLG!J53+LONI!J53+SLI!J53+MRJ!J53+GRMT!J53+KRD!J53+STR!J53+LNN!J53+JJR!J53+SSV!J53+KK!J53+PA!J53+CCH!J53+CRCC!J53+BFSG!J53+BVQ!J53+GHSG!J53+DASG!J53</f>
        <v>0</v>
      </c>
      <c r="K53" s="10">
        <f>BRMT!K53+HPLG!K53+LONI!K53+SLI!K53+MRJ!K53+GRMT!K53+KRD!K53+STR!K53+LNN!K53+JJR!K53+SSV!K53+KK!K53+PA!K53+CCH!K53+CRCC!K53+BFSG!K53+BVQ!K53+GHSG!K53+DASG!K53</f>
        <v>0</v>
      </c>
      <c r="L53" s="10">
        <f>BRMT!L53+HPLG!L53+LONI!L53+SLI!L53+MRJ!L53+GRMT!L53+KRD!L53+STR!L53+LNN!L53+JJR!L53+SSV!L53+KK!L53+PA!L53+CCH!L53+CRCC!L53+BFSG!L53+BVQ!L53+GHSG!L53+DASG!L53</f>
        <v>0</v>
      </c>
      <c r="M53" s="10">
        <f>BRMT!M53+HPLG!M53+LONI!M53+SLI!M53+MRJ!M53+GRMT!M53+KRD!M53+STR!M53+LNN!M53+JJR!M53+SSV!M53+KK!M53+PA!M53+CCH!M53+CRCC!M53+BFSG!M53+BVQ!M53+GHSG!M53+DASG!M53</f>
        <v>0</v>
      </c>
      <c r="N53" s="13" t="e">
        <f t="shared" si="39"/>
        <v>#DIV/0!</v>
      </c>
      <c r="O53" s="13" t="e">
        <f t="shared" si="36"/>
        <v>#DIV/0!</v>
      </c>
      <c r="P53" s="13" t="e">
        <f t="shared" si="37"/>
        <v>#DIV/0!</v>
      </c>
      <c r="Q53" s="13" t="e">
        <f t="shared" si="38"/>
        <v>#DIV/0!</v>
      </c>
      <c r="R53" s="14"/>
    </row>
    <row r="54" spans="1:18" ht="13.5" customHeight="1">
      <c r="A54" s="10" t="s">
        <v>20</v>
      </c>
      <c r="B54" s="10">
        <f>BRMT!B54+HPLG!B54+LONI!B54+SLI!B54+MRJ!B54+GRMT!B54+KRD!B54+STR!B54+LNN!B54+JJR!B54+SSV!B54+KK!B54+PA!B54+CCH!B54+CRCC!B54+BFSG!B54+BVQ!B54+GHSG!B54+DASG!B54</f>
        <v>0</v>
      </c>
      <c r="C54" s="10">
        <f>BRMT!C54+HPLG!C54+LONI!C54+SLI!C54+MRJ!C54+GRMT!C54+KRD!C54+STR!C54+LNN!C54+JJR!C54+SSV!C54+KK!C54+PA!C54+CCH!C54+CRCC!C54+BFSG!C54+BVQ!C54+GHSG!C54+DASG!C54</f>
        <v>0</v>
      </c>
      <c r="D54" s="10">
        <f>BRMT!D54+HPLG!D54+LONI!D54+SLI!D54+MRJ!D54+GRMT!D54+KRD!D54+STR!D54+LNN!D54+JJR!D54+SSV!D54+KK!D54+PA!D54+CCH!D54+CRCC!D54+BFSG!D54+BVQ!D54+GHSG!D54+DASG!D54</f>
        <v>0</v>
      </c>
      <c r="E54" s="10">
        <f>BRMT!E54+HPLG!E54+LONI!E54+SLI!E54+MRJ!E54+GRMT!E54+KRD!E54+STR!E54+LNN!E54+JJR!E54+SSV!E54+KK!E54+PA!E54+CCH!E54+CRCC!E54+BFSG!E54+BVQ!E54+GHSG!E54+DASG!E54</f>
        <v>0</v>
      </c>
      <c r="F54" s="10">
        <f>BRMT!F54+HPLG!F54+LONI!F54+SLI!F54+MRJ!F54+GRMT!F54+KRD!F54+STR!F54+LNN!F54+JJR!F54+SSV!F54+KK!F54+PA!F54+CCH!F54+CRCC!F54+BFSG!F54+BVQ!F54+GHSG!F54+DASG!F54</f>
        <v>0</v>
      </c>
      <c r="G54" s="10">
        <f>BRMT!G54+HPLG!G54+LONI!G54+SLI!G54+MRJ!G54+GRMT!G54+KRD!G54+STR!G54+LNN!G54+JJR!G54+SSV!G54+KK!G54+PA!G54+CCH!G54+CRCC!G54+BFSG!G54+BVQ!G54+GHSG!G54+DASG!G54</f>
        <v>0</v>
      </c>
      <c r="H54" s="10">
        <f>BRMT!H54+HPLG!H54+LONI!H54+SLI!H54+MRJ!H54+GRMT!H54+KRD!H54+STR!H54+LNN!H54+JJR!H54+SSV!H54+KK!H54+PA!H54+CCH!H54+CRCC!H54+BFSG!H54+BVQ!H54+GHSG!H54+DASG!H54</f>
        <v>0</v>
      </c>
      <c r="I54" s="10">
        <f>BRMT!I54+HPLG!I54+LONI!I54+SLI!I54+MRJ!I54+GRMT!I54+KRD!I54+STR!I54+LNN!I54+JJR!I54+SSV!I54+KK!I54+PA!I54+CCH!I54+CRCC!I54+BFSG!I54+BVQ!I54+GHSG!I54+DASG!I54</f>
        <v>0</v>
      </c>
      <c r="J54" s="10">
        <f>BRMT!J54+HPLG!J54+LONI!J54+SLI!J54+MRJ!J54+GRMT!J54+KRD!J54+STR!J54+LNN!J54+JJR!J54+SSV!J54+KK!J54+PA!J54+CCH!J54+CRCC!J54+BFSG!J54+BVQ!J54+GHSG!J54+DASG!J54</f>
        <v>0</v>
      </c>
      <c r="K54" s="10">
        <f>BRMT!K54+HPLG!K54+LONI!K54+SLI!K54+MRJ!K54+GRMT!K54+KRD!K54+STR!K54+LNN!K54+JJR!K54+SSV!K54+KK!K54+PA!K54+CCH!K54+CRCC!K54+BFSG!K54+BVQ!K54+GHSG!K54+DASG!K54</f>
        <v>0</v>
      </c>
      <c r="L54" s="10">
        <f>BRMT!L54+HPLG!L54+LONI!L54+SLI!L54+MRJ!L54+GRMT!L54+KRD!L54+STR!L54+LNN!L54+JJR!L54+SSV!L54+KK!L54+PA!L54+CCH!L54+CRCC!L54+BFSG!L54+BVQ!L54+GHSG!L54+DASG!L54</f>
        <v>0</v>
      </c>
      <c r="M54" s="10">
        <f>BRMT!M54+HPLG!M54+LONI!M54+SLI!M54+MRJ!M54+GRMT!M54+KRD!M54+STR!M54+LNN!M54+JJR!M54+SSV!M54+KK!M54+PA!M54+CCH!M54+CRCC!M54+BFSG!M54+BVQ!M54+GHSG!M54+DASG!M54</f>
        <v>0</v>
      </c>
      <c r="N54" s="13" t="e">
        <f t="shared" si="39"/>
        <v>#DIV/0!</v>
      </c>
      <c r="O54" s="13" t="e">
        <f t="shared" si="36"/>
        <v>#DIV/0!</v>
      </c>
      <c r="P54" s="13" t="e">
        <f t="shared" si="37"/>
        <v>#DIV/0!</v>
      </c>
      <c r="Q54" s="13" t="e">
        <f t="shared" si="38"/>
        <v>#DIV/0!</v>
      </c>
      <c r="R54" s="14"/>
    </row>
    <row r="55" spans="1:18" ht="13.5" customHeight="1">
      <c r="A55" s="10" t="s">
        <v>21</v>
      </c>
      <c r="B55" s="10">
        <f>BRMT!B55+HPLG!B55+LONI!B55+SLI!B55+MRJ!B55+GRMT!B55+KRD!B55+STR!B55+LNN!B55+JJR!B55+SSV!B55+KK!B55+PA!B55+CCH!B55+CRCC!B55+BFSG!B55+BVQ!B55+GHSG!B55+DASG!B55</f>
        <v>0</v>
      </c>
      <c r="C55" s="10">
        <f>BRMT!C55+HPLG!C55+LONI!C55+SLI!C55+MRJ!C55+GRMT!C55+KRD!C55+STR!C55+LNN!C55+JJR!C55+SSV!C55+KK!C55+PA!C55+CCH!C55+CRCC!C55+BFSG!C55+BVQ!C55+GHSG!C55+DASG!C55</f>
        <v>0</v>
      </c>
      <c r="D55" s="10">
        <f>BRMT!D55+HPLG!D55+LONI!D55+SLI!D55+MRJ!D55+GRMT!D55+KRD!D55+STR!D55+LNN!D55+JJR!D55+SSV!D55+KK!D55+PA!D55+CCH!D55+CRCC!D55+BFSG!D55+BVQ!D55+GHSG!D55+DASG!D55</f>
        <v>0</v>
      </c>
      <c r="E55" s="10">
        <f>BRMT!E55+HPLG!E55+LONI!E55+SLI!E55+MRJ!E55+GRMT!E55+KRD!E55+STR!E55+LNN!E55+JJR!E55+SSV!E55+KK!E55+PA!E55+CCH!E55+CRCC!E55+BFSG!E55+BVQ!E55+GHSG!E55+DASG!E55</f>
        <v>0</v>
      </c>
      <c r="F55" s="10">
        <f>BRMT!F55+HPLG!F55+LONI!F55+SLI!F55+MRJ!F55+GRMT!F55+KRD!F55+STR!F55+LNN!F55+JJR!F55+SSV!F55+KK!F55+PA!F55+CCH!F55+CRCC!F55+BFSG!F55+BVQ!F55+GHSG!F55+DASG!F55</f>
        <v>0</v>
      </c>
      <c r="G55" s="10">
        <f>BRMT!G55+HPLG!G55+LONI!G55+SLI!G55+MRJ!G55+GRMT!G55+KRD!G55+STR!G55+LNN!G55+JJR!G55+SSV!G55+KK!G55+PA!G55+CCH!G55+CRCC!G55+BFSG!G55+BVQ!G55+GHSG!G55+DASG!G55</f>
        <v>0</v>
      </c>
      <c r="H55" s="10">
        <f>BRMT!H55+HPLG!H55+LONI!H55+SLI!H55+MRJ!H55+GRMT!H55+KRD!H55+STR!H55+LNN!H55+JJR!H55+SSV!H55+KK!H55+PA!H55+CCH!H55+CRCC!H55+BFSG!H55+BVQ!H55+GHSG!H55+DASG!H55</f>
        <v>0</v>
      </c>
      <c r="I55" s="10">
        <f>BRMT!I55+HPLG!I55+LONI!I55+SLI!I55+MRJ!I55+GRMT!I55+KRD!I55+STR!I55+LNN!I55+JJR!I55+SSV!I55+KK!I55+PA!I55+CCH!I55+CRCC!I55+BFSG!I55+BVQ!I55+GHSG!I55+DASG!I55</f>
        <v>0</v>
      </c>
      <c r="J55" s="10">
        <f>BRMT!J55+HPLG!J55+LONI!J55+SLI!J55+MRJ!J55+GRMT!J55+KRD!J55+STR!J55+LNN!J55+JJR!J55+SSV!J55+KK!J55+PA!J55+CCH!J55+CRCC!J55+BFSG!J55+BVQ!J55+GHSG!J55+DASG!J55</f>
        <v>0</v>
      </c>
      <c r="K55" s="10">
        <f>BRMT!K55+HPLG!K55+LONI!K55+SLI!K55+MRJ!K55+GRMT!K55+KRD!K55+STR!K55+LNN!K55+JJR!K55+SSV!K55+KK!K55+PA!K55+CCH!K55+CRCC!K55+BFSG!K55+BVQ!K55+GHSG!K55+DASG!K55</f>
        <v>0</v>
      </c>
      <c r="L55" s="10">
        <f>BRMT!L55+HPLG!L55+LONI!L55+SLI!L55+MRJ!L55+GRMT!L55+KRD!L55+STR!L55+LNN!L55+JJR!L55+SSV!L55+KK!L55+PA!L55+CCH!L55+CRCC!L55+BFSG!L55+BVQ!L55+GHSG!L55+DASG!L55</f>
        <v>0</v>
      </c>
      <c r="M55" s="10">
        <f>BRMT!M55+HPLG!M55+LONI!M55+SLI!M55+MRJ!M55+GRMT!M55+KRD!M55+STR!M55+LNN!M55+JJR!M55+SSV!M55+KK!M55+PA!M55+CCH!M55+CRCC!M55+BFSG!M55+BVQ!M55+GHSG!M55+DASG!M55</f>
        <v>0</v>
      </c>
      <c r="N55" s="13" t="e">
        <f t="shared" si="39"/>
        <v>#DIV/0!</v>
      </c>
      <c r="O55" s="13" t="e">
        <f t="shared" si="36"/>
        <v>#DIV/0!</v>
      </c>
      <c r="P55" s="13" t="e">
        <f t="shared" si="37"/>
        <v>#DIV/0!</v>
      </c>
      <c r="Q55" s="13" t="e">
        <f t="shared" si="38"/>
        <v>#DIV/0!</v>
      </c>
      <c r="R55" s="14"/>
    </row>
    <row r="56" spans="1:18" ht="13.5" customHeight="1">
      <c r="A56" s="61" t="s">
        <v>203</v>
      </c>
      <c r="B56" s="62">
        <f>SUM(B44:B50)</f>
        <v>0.5</v>
      </c>
      <c r="C56" s="62">
        <f>SUM(C44:C50)</f>
        <v>21</v>
      </c>
      <c r="D56" s="62">
        <f>SUM(D44:D50)</f>
        <v>1329</v>
      </c>
      <c r="E56" s="62">
        <f>SUM(E44:E50)</f>
        <v>1991029</v>
      </c>
      <c r="F56" s="62">
        <f>SUM(F44:F52)</f>
        <v>0</v>
      </c>
      <c r="G56" s="62">
        <f t="shared" ref="G56:M56" si="40">SUM(G44:G52)</f>
        <v>0</v>
      </c>
      <c r="H56" s="62">
        <f t="shared" si="40"/>
        <v>0</v>
      </c>
      <c r="I56" s="62">
        <f t="shared" si="40"/>
        <v>0</v>
      </c>
      <c r="J56" s="62">
        <f t="shared" si="40"/>
        <v>0</v>
      </c>
      <c r="K56" s="62">
        <f t="shared" si="40"/>
        <v>0</v>
      </c>
      <c r="L56" s="62">
        <f t="shared" si="40"/>
        <v>0</v>
      </c>
      <c r="M56" s="62">
        <f t="shared" si="40"/>
        <v>0</v>
      </c>
      <c r="N56" s="13" t="e">
        <f t="shared" si="39"/>
        <v>#DIV/0!</v>
      </c>
      <c r="O56" s="13" t="e">
        <f t="shared" si="36"/>
        <v>#DIV/0!</v>
      </c>
      <c r="P56" s="13" t="e">
        <f t="shared" si="37"/>
        <v>#DIV/0!</v>
      </c>
      <c r="Q56" s="13" t="e">
        <f t="shared" si="38"/>
        <v>#DIV/0!</v>
      </c>
      <c r="R56" s="45"/>
    </row>
    <row r="57" spans="1:18">
      <c r="A57" s="61" t="s">
        <v>128</v>
      </c>
      <c r="B57" s="62">
        <f>SUM(B44:B55)</f>
        <v>0.5</v>
      </c>
      <c r="C57" s="62">
        <f t="shared" ref="C57:M57" si="41">SUM(C44:C55)</f>
        <v>21</v>
      </c>
      <c r="D57" s="62">
        <f t="shared" si="41"/>
        <v>1329</v>
      </c>
      <c r="E57" s="62">
        <f t="shared" si="41"/>
        <v>1991029</v>
      </c>
      <c r="F57" s="62">
        <f t="shared" si="41"/>
        <v>0</v>
      </c>
      <c r="G57" s="62">
        <f t="shared" si="41"/>
        <v>0</v>
      </c>
      <c r="H57" s="62">
        <f t="shared" si="41"/>
        <v>0</v>
      </c>
      <c r="I57" s="62">
        <f t="shared" si="41"/>
        <v>0</v>
      </c>
      <c r="J57" s="62">
        <f t="shared" si="41"/>
        <v>0</v>
      </c>
      <c r="K57" s="62">
        <f t="shared" si="41"/>
        <v>0</v>
      </c>
      <c r="L57" s="62">
        <f t="shared" si="41"/>
        <v>0</v>
      </c>
      <c r="M57" s="62">
        <f t="shared" si="41"/>
        <v>0</v>
      </c>
      <c r="N57" s="13" t="e">
        <f t="shared" si="39"/>
        <v>#DIV/0!</v>
      </c>
      <c r="O57" s="13" t="e">
        <f t="shared" si="36"/>
        <v>#DIV/0!</v>
      </c>
      <c r="P57" s="13" t="e">
        <f t="shared" si="37"/>
        <v>#DIV/0!</v>
      </c>
      <c r="Q57" s="13" t="e">
        <f t="shared" si="38"/>
        <v>#DIV/0!</v>
      </c>
    </row>
    <row r="58" spans="1:18">
      <c r="A58" s="63" t="s">
        <v>129</v>
      </c>
      <c r="B58" s="49">
        <f>B56/7</f>
        <v>7.1428571428571425E-2</v>
      </c>
      <c r="C58" s="49">
        <f>C56/7</f>
        <v>3</v>
      </c>
      <c r="D58" s="49">
        <f>D56/7</f>
        <v>189.85714285714286</v>
      </c>
      <c r="E58" s="49">
        <f>E56/7</f>
        <v>284432.71428571426</v>
      </c>
      <c r="F58" s="49">
        <f>F56/9</f>
        <v>0</v>
      </c>
      <c r="G58" s="49">
        <f t="shared" ref="G58:M58" si="42">G56/9</f>
        <v>0</v>
      </c>
      <c r="H58" s="49">
        <f t="shared" si="42"/>
        <v>0</v>
      </c>
      <c r="I58" s="49">
        <f t="shared" si="42"/>
        <v>0</v>
      </c>
      <c r="J58" s="49">
        <f t="shared" si="42"/>
        <v>0</v>
      </c>
      <c r="K58" s="49">
        <f t="shared" si="42"/>
        <v>0</v>
      </c>
      <c r="L58" s="49">
        <f t="shared" si="42"/>
        <v>0</v>
      </c>
      <c r="M58" s="49">
        <f t="shared" si="42"/>
        <v>0</v>
      </c>
      <c r="N58" s="13" t="e">
        <f t="shared" si="39"/>
        <v>#DIV/0!</v>
      </c>
      <c r="O58" s="13" t="e">
        <f t="shared" si="36"/>
        <v>#DIV/0!</v>
      </c>
      <c r="P58" s="13" t="e">
        <f t="shared" si="37"/>
        <v>#DIV/0!</v>
      </c>
      <c r="Q58" s="13" t="e">
        <f t="shared" si="38"/>
        <v>#DIV/0!</v>
      </c>
    </row>
    <row r="59" spans="1:18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72"/>
      <c r="O59" s="72"/>
      <c r="P59" s="72"/>
      <c r="Q59" s="72"/>
    </row>
    <row r="60" spans="1:18">
      <c r="A60" s="308" t="str">
        <f>BRMT!C60</f>
        <v>Motor/Auto/NMG</v>
      </c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27"/>
    </row>
    <row r="61" spans="1:18">
      <c r="B61" s="315" t="s">
        <v>167</v>
      </c>
      <c r="C61" s="315"/>
      <c r="D61" s="315"/>
      <c r="E61" s="315"/>
      <c r="F61" s="315" t="s">
        <v>180</v>
      </c>
      <c r="G61" s="315"/>
      <c r="H61" s="315"/>
      <c r="I61" s="315"/>
      <c r="J61" s="329" t="s">
        <v>210</v>
      </c>
      <c r="K61" s="330"/>
      <c r="L61" s="330"/>
      <c r="M61" s="331"/>
      <c r="N61" s="319" t="s">
        <v>95</v>
      </c>
      <c r="O61" s="320"/>
      <c r="P61" s="320"/>
      <c r="Q61" s="320"/>
      <c r="R61" s="44"/>
    </row>
    <row r="62" spans="1:18">
      <c r="A62" s="10" t="s">
        <v>6</v>
      </c>
      <c r="B62" s="10" t="s">
        <v>91</v>
      </c>
      <c r="C62" s="10" t="s">
        <v>7</v>
      </c>
      <c r="D62" s="10" t="s">
        <v>8</v>
      </c>
      <c r="E62" s="10" t="s">
        <v>9</v>
      </c>
      <c r="F62" s="10" t="s">
        <v>91</v>
      </c>
      <c r="G62" s="10" t="s">
        <v>7</v>
      </c>
      <c r="H62" s="10" t="s">
        <v>8</v>
      </c>
      <c r="I62" s="10" t="s">
        <v>9</v>
      </c>
      <c r="J62" s="10" t="s">
        <v>91</v>
      </c>
      <c r="K62" s="10" t="s">
        <v>7</v>
      </c>
      <c r="L62" s="10" t="s">
        <v>8</v>
      </c>
      <c r="M62" s="10" t="s">
        <v>9</v>
      </c>
      <c r="N62" s="57" t="s">
        <v>91</v>
      </c>
      <c r="O62" s="57" t="s">
        <v>7</v>
      </c>
      <c r="P62" s="57" t="s">
        <v>8</v>
      </c>
      <c r="Q62" s="57" t="s">
        <v>9</v>
      </c>
      <c r="R62" s="14"/>
    </row>
    <row r="63" spans="1:18">
      <c r="A63" s="10" t="s">
        <v>10</v>
      </c>
      <c r="B63" s="13">
        <f>BRMT!B63+HPLG!B63+LONI!B63+SLI!B63+MRJ!B63+GRMT!B63+KRD!B63+STR!B63+LNN!B63+JJR!B63+SSV!B63+KK!B63+PA!B63+CCH!B63+CRCC!B63+BFSG!B63+BVQ!B63+GHSG!B63+DASG!B63</f>
        <v>15</v>
      </c>
      <c r="C63" s="13">
        <f>BRMT!C63+HPLG!C63+LONI!C63+SLI!C63+MRJ!C63+GRMT!C63+KRD!C63+STR!C63+LNN!C63+JJR!C63+SSV!C63+KK!C63+PA!C63+CCH!C63+CRCC!C63+BFSG!C63+BVQ!C63+GHSG!C63+DASG!C63</f>
        <v>375</v>
      </c>
      <c r="D63" s="13">
        <f>BRMT!D63+HPLG!D63+LONI!D63+SLI!D63+MRJ!D63+GRMT!D63+KRD!D63+STR!D63+LNN!D63+JJR!D63+SSV!D63+KK!D63+PA!D63+CCH!D63+CRCC!D63+BFSG!D63+BVQ!D63+GHSG!D63+DASG!D63</f>
        <v>22050</v>
      </c>
      <c r="E63" s="13">
        <f>BRMT!E63+HPLG!E63+LONI!E63+SLI!E63+MRJ!E63+GRMT!E63+KRD!E63+STR!E63+LNN!E63+JJR!E63+SSV!E63+KK!E63+PA!E63+CCH!E63+CRCC!E63+BFSG!E63+BVQ!E63+GHSG!E63+DASG!E63</f>
        <v>22941428</v>
      </c>
      <c r="F63" s="13">
        <f>BRMT!F63+HPLG!F63+LONI!F63+SLI!F63+MRJ!F63+GRMT!F63+KRD!F63+STR!F63+LNN!F63+JJR!F63+SSV!F63+KK!F63+PA!F63+CCH!F63+CRCC!F63+BFSG!F63+BVQ!F63+GHSG!F63+DASG!F63</f>
        <v>45</v>
      </c>
      <c r="G63" s="13">
        <f>BRMT!G63+HPLG!G63+LONI!G63+SLI!G63+MRJ!G63+GRMT!G63+KRD!G63+STR!G63+LNN!G63+JJR!G63+SSV!G63+KK!G63+PA!G63+CCH!G63+CRCC!G63+BFSG!G63+BVQ!G63+GHSG!G63+DASG!G63</f>
        <v>1136</v>
      </c>
      <c r="H63" s="13">
        <f>BRMT!H63+HPLG!H63+LONI!H63+SLI!H63+MRJ!H63+GRMT!H63+KRD!H63+STR!H63+LNN!H63+JJR!H63+SSV!H63+KK!H63+PA!H63+CCH!H63+CRCC!H63+BFSG!H63+BVQ!H63+GHSG!H63+DASG!H63</f>
        <v>59751.8</v>
      </c>
      <c r="I63" s="13">
        <f>BRMT!I63+HPLG!I63+LONI!I63+SLI!I63+MRJ!I63+GRMT!I63+KRD!I63+STR!I63+LNN!I63+JJR!I63+SSV!I63+KK!I63+PA!I63+CCH!I63+CRCC!I63+BFSG!I63+BVQ!I63+GHSG!I63+DASG!I63</f>
        <v>67843132</v>
      </c>
      <c r="J63" s="13">
        <f>BRMT!J63+HPLG!J63+LONI!J63+SLI!J63+MRJ!J63+GRMT!J63+KRD!J63+STR!J63+LNN!J63+JJR!J63+SSV!J63+KK!J63+PA!J63+CCH!J63+CRCC!J63+BFSG!J63+BVQ!J63+GHSG!J63+DASG!J63</f>
        <v>77</v>
      </c>
      <c r="K63" s="13">
        <f>BRMT!K63+HPLG!K63+LONI!K63+SLI!K63+MRJ!K63+GRMT!K63+KRD!K63+STR!K63+LNN!K63+JJR!K63+SSV!K63+KK!K63+PA!K63+CCH!K63+CRCC!K63+BFSG!K63+BVQ!K63+GHSG!K63+DASG!K63</f>
        <v>1947</v>
      </c>
      <c r="L63" s="13">
        <f>BRMT!L63+HPLG!L63+LONI!L63+SLI!L63+MRJ!L63+GRMT!L63+KRD!L63+STR!L63+LNN!L63+JJR!L63+SSV!L63+KK!L63+PA!L63+CCH!L63+CRCC!L63+BFSG!L63+BVQ!L63+GHSG!L63+DASG!L63</f>
        <v>100332.62</v>
      </c>
      <c r="M63" s="13">
        <f>BRMT!M63+HPLG!M63+LONI!M63+SLI!M63+MRJ!M63+GRMT!M63+KRD!M63+STR!M63+LNN!M63+JJR!M63+SSV!M63+KK!M63+PA!M63+CCH!M63+CRCC!M63+BFSG!M63+BVQ!M63+GHSG!M63+DASG!M63</f>
        <v>132716239</v>
      </c>
      <c r="N63" s="13">
        <f>(J63-F63)/F63*100</f>
        <v>71.111111111111114</v>
      </c>
      <c r="O63" s="13">
        <f t="shared" ref="O63:O77" si="43">(K63-G63)/G63*100</f>
        <v>71.390845070422543</v>
      </c>
      <c r="P63" s="13">
        <f t="shared" ref="P63:P77" si="44">(L63-H63)/H63*100</f>
        <v>67.915644382261277</v>
      </c>
      <c r="Q63" s="13">
        <f t="shared" ref="Q63:Q77" si="45">(M63-I63)/I63*100</f>
        <v>95.622217146460756</v>
      </c>
      <c r="R63" s="14"/>
    </row>
    <row r="64" spans="1:18">
      <c r="A64" s="10" t="s">
        <v>11</v>
      </c>
      <c r="B64" s="13">
        <f>BRMT!B64+HPLG!B64+LONI!B64+SLI!B64+MRJ!B64+GRMT!B64+KRD!B64+STR!B64+LNN!B64+JJR!B64+SSV!B64+KK!B64+PA!B64+CCH!B64+CRCC!B64+BFSG!B64+BVQ!B64+GHSG!B64+DASG!B64</f>
        <v>11</v>
      </c>
      <c r="C64" s="13">
        <f>BRMT!C64+HPLG!C64+LONI!C64+SLI!C64+MRJ!C64+GRMT!C64+KRD!C64+STR!C64+LNN!C64+JJR!C64+SSV!C64+KK!C64+PA!C64+CCH!C64+CRCC!C64+BFSG!C64+BVQ!C64+GHSG!C64+DASG!C64</f>
        <v>275</v>
      </c>
      <c r="D64" s="13">
        <f>BRMT!D64+HPLG!D64+LONI!D64+SLI!D64+MRJ!D64+GRMT!D64+KRD!D64+STR!D64+LNN!D64+JJR!D64+SSV!D64+KK!D64+PA!D64+CCH!D64+CRCC!D64+BFSG!D64+BVQ!D64+GHSG!D64+DASG!D64</f>
        <v>16170</v>
      </c>
      <c r="E64" s="13">
        <f>BRMT!E64+HPLG!E64+LONI!E64+SLI!E64+MRJ!E64+GRMT!E64+KRD!E64+STR!E64+LNN!E64+JJR!E64+SSV!E64+KK!E64+PA!E64+CCH!E64+CRCC!E64+BFSG!E64+BVQ!E64+GHSG!E64+DASG!E64</f>
        <v>19590269</v>
      </c>
      <c r="F64" s="13">
        <f>BRMT!F64+HPLG!F64+LONI!F64+SLI!F64+MRJ!F64+GRMT!F64+KRD!F64+STR!F64+LNN!F64+JJR!F64+SSV!F64+KK!F64+PA!F64+CCH!F64+CRCC!F64+BFSG!F64+BVQ!F64+GHSG!F64+DASG!F64</f>
        <v>40</v>
      </c>
      <c r="G64" s="13">
        <f>BRMT!G64+HPLG!G64+LONI!G64+SLI!G64+MRJ!G64+GRMT!G64+KRD!G64+STR!G64+LNN!G64+JJR!G64+SSV!G64+KK!G64+PA!G64+CCH!G64+CRCC!G64+BFSG!G64+BVQ!G64+GHSG!G64+DASG!G64</f>
        <v>1017</v>
      </c>
      <c r="H64" s="13">
        <f>BRMT!H64+HPLG!H64+LONI!H64+SLI!H64+MRJ!H64+GRMT!H64+KRD!H64+STR!H64+LNN!H64+JJR!H64+SSV!H64+KK!H64+PA!H64+CCH!H64+CRCC!H64+BFSG!H64+BVQ!H64+GHSG!H64+DASG!H64</f>
        <v>53395.399999999994</v>
      </c>
      <c r="I64" s="13">
        <f>BRMT!I64+HPLG!I64+LONI!I64+SLI!I64+MRJ!I64+GRMT!I64+KRD!I64+STR!I64+LNN!I64+JJR!I64+SSV!I64+KK!I64+PA!I64+CCH!I64+CRCC!I64+BFSG!I64+BVQ!I64+GHSG!I64+DASG!I64</f>
        <v>64889190</v>
      </c>
      <c r="J64" s="13">
        <f>BRMT!J64+HPLG!J64+LONI!J64+SLI!J64+MRJ!J64+GRMT!J64+KRD!J64+STR!J64+LNN!J64+JJR!J64+SSV!J64+KK!J64+PA!J64+CCH!J64+CRCC!J64+BFSG!J64+BVQ!J64+GHSG!J64+DASG!J64</f>
        <v>51</v>
      </c>
      <c r="K64" s="13">
        <f>BRMT!K64+HPLG!K64+LONI!K64+SLI!K64+MRJ!K64+GRMT!K64+KRD!K64+STR!K64+LNN!K64+JJR!K64+SSV!K64+KK!K64+PA!K64+CCH!K64+CRCC!K64+BFSG!K64+BVQ!K64+GHSG!K64+DASG!K64</f>
        <v>1296</v>
      </c>
      <c r="L64" s="13">
        <f>BRMT!L64+HPLG!L64+LONI!L64+SLI!L64+MRJ!L64+GRMT!L64+KRD!L64+STR!L64+LNN!L64+JJR!L64+SSV!L64+KK!L64+PA!L64+CCH!L64+CRCC!L64+BFSG!L64+BVQ!L64+GHSG!L64+DASG!L64</f>
        <v>59760.03</v>
      </c>
      <c r="M64" s="13">
        <f>BRMT!M64+HPLG!M64+LONI!M64+SLI!M64+MRJ!M64+GRMT!M64+KRD!M64+STR!M64+LNN!M64+JJR!M64+SSV!M64+KK!M64+PA!M64+CCH!M64+CRCC!M64+BFSG!M64+BVQ!M64+GHSG!M64+DASG!M64</f>
        <v>97312227</v>
      </c>
      <c r="N64" s="13">
        <f t="shared" ref="N64:N77" si="46">(J64-F64)/F64*100</f>
        <v>27.500000000000004</v>
      </c>
      <c r="O64" s="13">
        <f t="shared" si="43"/>
        <v>27.43362831858407</v>
      </c>
      <c r="P64" s="13">
        <f t="shared" si="44"/>
        <v>11.919809571611047</v>
      </c>
      <c r="Q64" s="13">
        <f t="shared" si="45"/>
        <v>49.966777208961929</v>
      </c>
      <c r="R64" s="46"/>
    </row>
    <row r="65" spans="1:20">
      <c r="A65" s="10" t="s">
        <v>12</v>
      </c>
      <c r="B65" s="13">
        <f>BRMT!B65+HPLG!B65+LONI!B65+SLI!B65+MRJ!B65+GRMT!B65+KRD!B65+STR!B65+LNN!B65+JJR!B65+SSV!B65+KK!B65+PA!B65+CCH!B65+CRCC!B65+BFSG!B65+BVQ!B65+GHSG!B65+DASG!B65</f>
        <v>14</v>
      </c>
      <c r="C65" s="13">
        <f>BRMT!C65+HPLG!C65+LONI!C65+SLI!C65+MRJ!C65+GRMT!C65+KRD!C65+STR!C65+LNN!C65+JJR!C65+SSV!C65+KK!C65+PA!C65+CCH!C65+CRCC!C65+BFSG!C65+BVQ!C65+GHSG!C65+DASG!C65</f>
        <v>350</v>
      </c>
      <c r="D65" s="13">
        <f>BRMT!D65+HPLG!D65+LONI!D65+SLI!D65+MRJ!D65+GRMT!D65+KRD!D65+STR!D65+LNN!D65+JJR!D65+SSV!D65+KK!D65+PA!D65+CCH!D65+CRCC!D65+BFSG!D65+BVQ!D65+GHSG!D65+DASG!D65</f>
        <v>20580</v>
      </c>
      <c r="E65" s="13">
        <f>BRMT!E65+HPLG!E65+LONI!E65+SLI!E65+MRJ!E65+GRMT!E65+KRD!E65+STR!E65+LNN!E65+JJR!E65+SSV!E65+KK!E65+PA!E65+CCH!E65+CRCC!E65+BFSG!E65+BVQ!E65+GHSG!E65+DASG!E65</f>
        <v>23103766</v>
      </c>
      <c r="F65" s="13">
        <f>BRMT!F65+HPLG!F65+LONI!F65+SLI!F65+MRJ!F65+GRMT!F65+KRD!F65+STR!F65+LNN!F65+JJR!F65+SSV!F65+KK!F65+PA!F65+CCH!F65+CRCC!F65+BFSG!F65+BVQ!F65+GHSG!F65+DASG!F65</f>
        <v>45</v>
      </c>
      <c r="G65" s="13">
        <f>BRMT!G65+HPLG!G65+LONI!G65+SLI!G65+MRJ!G65+GRMT!G65+KRD!G65+STR!G65+LNN!G65+JJR!G65+SSV!G65+KK!G65+PA!G65+CCH!G65+CRCC!G65+BFSG!G65+BVQ!G65+GHSG!G65+DASG!G65</f>
        <v>1138</v>
      </c>
      <c r="H65" s="13">
        <f>BRMT!H65+HPLG!H65+LONI!H65+SLI!H65+MRJ!H65+GRMT!H65+KRD!H65+STR!H65+LNN!H65+JJR!H65+SSV!H65+KK!H65+PA!H65+CCH!H65+CRCC!H65+BFSG!H65+BVQ!H65+GHSG!H65+DASG!H65</f>
        <v>58691.3</v>
      </c>
      <c r="I65" s="13">
        <f>BRMT!I65+HPLG!I65+LONI!I65+SLI!I65+MRJ!I65+GRMT!I65+KRD!I65+STR!I65+LNN!I65+JJR!I65+SSV!I65+KK!I65+PA!I65+CCH!I65+CRCC!I65+BFSG!I65+BVQ!I65+GHSG!I65+DASG!I65</f>
        <v>69106346</v>
      </c>
      <c r="J65" s="13">
        <f>BRMT!J65+HPLG!J65+LONI!J65+SLI!J65+MRJ!J65+GRMT!J65+KRD!J65+STR!J65+LNN!J65+JJR!J65+SSV!J65+KK!J65+PA!J65+CCH!J65+CRCC!J65+BFSG!J65+BVQ!J65+GHSG!J65+DASG!J65</f>
        <v>61</v>
      </c>
      <c r="K65" s="13">
        <f>BRMT!K65+HPLG!K65+LONI!K65+SLI!K65+MRJ!K65+GRMT!K65+KRD!K65+STR!K65+LNN!K65+JJR!K65+SSV!K65+KK!K65+PA!K65+CCH!K65+CRCC!K65+BFSG!K65+BVQ!K65+GHSG!K65+DASG!K65</f>
        <v>1550</v>
      </c>
      <c r="L65" s="13">
        <f>BRMT!L65+HPLG!L65+LONI!L65+SLI!L65+MRJ!L65+GRMT!L65+KRD!L65+STR!L65+LNN!L65+JJR!L65+SSV!L65+KK!L65+PA!L65+CCH!L65+CRCC!L65+BFSG!L65+BVQ!L65+GHSG!L65+DASG!L65</f>
        <v>72212.460000000006</v>
      </c>
      <c r="M65" s="13">
        <f>BRMT!M65+HPLG!M65+LONI!M65+SLI!M65+MRJ!M65+GRMT!M65+KRD!M65+STR!M65+LNN!M65+JJR!M65+SSV!M65+KK!M65+PA!M65+CCH!M65+CRCC!M65+BFSG!M65+BVQ!M65+GHSG!M65+DASG!M65</f>
        <v>116776491</v>
      </c>
      <c r="N65" s="13">
        <f t="shared" si="46"/>
        <v>35.555555555555557</v>
      </c>
      <c r="O65" s="13">
        <f t="shared" si="43"/>
        <v>36.203866432337435</v>
      </c>
      <c r="P65" s="13">
        <f t="shared" si="44"/>
        <v>23.037758577506381</v>
      </c>
      <c r="Q65" s="13">
        <f t="shared" si="45"/>
        <v>68.98085018125542</v>
      </c>
      <c r="R65" s="45"/>
    </row>
    <row r="66" spans="1:20">
      <c r="A66" s="10" t="s">
        <v>13</v>
      </c>
      <c r="B66" s="13">
        <f>BRMT!B66+HPLG!B66+LONI!B66+SLI!B66+MRJ!B66+GRMT!B66+KRD!B66+STR!B66+LNN!B66+JJR!B66+SSV!B66+KK!B66+PA!B66+CCH!B66+CRCC!B66+BFSG!B66+BVQ!B66+GHSG!B66+DASG!B66</f>
        <v>20</v>
      </c>
      <c r="C66" s="13">
        <f>BRMT!C66+HPLG!C66+LONI!C66+SLI!C66+MRJ!C66+GRMT!C66+KRD!C66+STR!C66+LNN!C66+JJR!C66+SSV!C66+KK!C66+PA!C66+CCH!C66+CRCC!C66+BFSG!C66+BVQ!C66+GHSG!C66+DASG!C66</f>
        <v>499</v>
      </c>
      <c r="D66" s="13">
        <f>BRMT!D66+HPLG!D66+LONI!D66+SLI!D66+MRJ!D66+GRMT!D66+KRD!D66+STR!D66+LNN!D66+JJR!D66+SSV!D66+KK!D66+PA!D66+CCH!D66+CRCC!D66+BFSG!D66+BVQ!D66+GHSG!D66+DASG!D66</f>
        <v>29341.200000000001</v>
      </c>
      <c r="E66" s="13">
        <f>BRMT!E66+HPLG!E66+LONI!E66+SLI!E66+MRJ!E66+GRMT!E66+KRD!E66+STR!E66+LNN!E66+JJR!E66+SSV!E66+KK!E66+PA!E66+CCH!E66+CRCC!E66+BFSG!E66+BVQ!E66+GHSG!E66+DASG!E66</f>
        <v>33622910</v>
      </c>
      <c r="F66" s="13">
        <f>BRMT!F66+HPLG!F66+LONI!F66+SLI!F66+MRJ!F66+GRMT!F66+KRD!F66+STR!F66+LNN!F66+JJR!F66+SSV!F66+KK!F66+PA!F66+CCH!F66+CRCC!F66+BFSG!F66+BVQ!F66+GHSG!F66+DASG!F66</f>
        <v>44</v>
      </c>
      <c r="G66" s="13">
        <f>BRMT!G66+HPLG!G66+LONI!G66+SLI!G66+MRJ!G66+GRMT!G66+KRD!G66+STR!G66+LNN!G66+JJR!G66+SSV!G66+KK!G66+PA!G66+CCH!G66+CRCC!G66+BFSG!G66+BVQ!G66+GHSG!G66+DASG!G66</f>
        <v>1124</v>
      </c>
      <c r="H66" s="13">
        <f>BRMT!H66+HPLG!H66+LONI!H66+SLI!H66+MRJ!H66+GRMT!H66+KRD!H66+STR!H66+LNN!H66+JJR!H66+SSV!H66+KK!H66+PA!H66+CCH!H66+CRCC!H66+BFSG!H66+BVQ!H66+GHSG!H66+DASG!H66</f>
        <v>59253.5</v>
      </c>
      <c r="I66" s="13">
        <f>BRMT!I66+HPLG!I66+LONI!I66+SLI!I66+MRJ!I66+GRMT!I66+KRD!I66+STR!I66+LNN!I66+JJR!I66+SSV!I66+KK!I66+PA!I66+CCH!I66+CRCC!I66+BFSG!I66+BVQ!I66+GHSG!I66+DASG!I66</f>
        <v>70606764</v>
      </c>
      <c r="J66" s="13">
        <f>BRMT!J66+HPLG!J66+LONI!J66+SLI!J66+MRJ!J66+GRMT!J66+KRD!J66+STR!J66+LNN!J66+JJR!J66+SSV!J66+KK!J66+PA!J66+CCH!J66+CRCC!J66+BFSG!J66+BVQ!J66+GHSG!J66+DASG!J66</f>
        <v>60</v>
      </c>
      <c r="K66" s="13">
        <f>BRMT!K66+HPLG!K66+LONI!K66+SLI!K66+MRJ!K66+GRMT!K66+KRD!K66+STR!K66+LNN!K66+JJR!K66+SSV!K66+KK!K66+PA!K66+CCH!K66+CRCC!K66+BFSG!K66+BVQ!K66+GHSG!K66+DASG!K66</f>
        <v>1530</v>
      </c>
      <c r="L66" s="13">
        <f>BRMT!L66+HPLG!L66+LONI!L66+SLI!L66+MRJ!L66+GRMT!L66+KRD!L66+STR!L66+LNN!L66+JJR!L66+SSV!L66+KK!L66+PA!L66+CCH!L66+CRCC!L66+BFSG!L66+BVQ!L66+GHSG!L66+DASG!L66</f>
        <v>68714.63</v>
      </c>
      <c r="M66" s="13">
        <f>BRMT!M66+HPLG!M66+LONI!M66+SLI!M66+MRJ!M66+GRMT!M66+KRD!M66+STR!M66+LNN!M66+JJR!M66+SSV!M66+KK!M66+PA!M66+CCH!M66+CRCC!M66+BFSG!M66+BVQ!M66+GHSG!M66+DASG!M66</f>
        <v>117475898</v>
      </c>
      <c r="N66" s="13">
        <f t="shared" si="46"/>
        <v>36.363636363636367</v>
      </c>
      <c r="O66" s="13">
        <f t="shared" si="43"/>
        <v>36.120996441281136</v>
      </c>
      <c r="P66" s="13">
        <f t="shared" si="44"/>
        <v>15.967208688094381</v>
      </c>
      <c r="Q66" s="13">
        <f t="shared" si="45"/>
        <v>66.380515611790386</v>
      </c>
      <c r="R66" s="14"/>
      <c r="T66" s="82">
        <f>I66/10000000</f>
        <v>7.0606764000000002</v>
      </c>
    </row>
    <row r="67" spans="1:20">
      <c r="A67" s="10" t="s">
        <v>14</v>
      </c>
      <c r="B67" s="13">
        <f>BRMT!B67+LONI!B67+SLI!B67+MRJ!B67+GRMT!B67+KRD!B67+STR!B67+LNN!B67+JJR!B67+SSV!B67+KK!B67+PA!B67+CCH!B67+CRCC!B67+BFSG!B67+BVQ!B67+GHSG!B67+DASG!B67</f>
        <v>18</v>
      </c>
      <c r="C67" s="13">
        <f>BRMT!C67+LONI!C67+SLI!C67+MRJ!C67+GRMT!C67+KRD!C67+STR!C67+LNN!C67+JJR!C67+SSV!C67+KK!C67+PA!C67+CCH!C67+CRCC!C67+BFSG!C67+BVQ!C67+GHSG!C67+DASG!C67</f>
        <v>450</v>
      </c>
      <c r="D67" s="13">
        <f>BRMT!D67+LONI!D67+SLI!D67+MRJ!D67+GRMT!D67+KRD!D67+STR!D67+LNN!D67+JJR!D67+SSV!D67+KK!D67+PA!D67+CCH!D67+CRCC!D67+BFSG!D67+BVQ!D67+GHSG!D67+DASG!D67</f>
        <v>26460</v>
      </c>
      <c r="E67" s="13">
        <f>BRMT!E67+LONI!E67+SLI!E67+MRJ!E67+GRMT!E67+KRD!E67+STR!E67+LNN!E67+JJR!E67+SSV!E67+KK!E67+PA!E67+CCH!E67+CRCC!E67+BFSG!E67+BVQ!E67+GHSG!E67+DASG!E67</f>
        <v>29090090</v>
      </c>
      <c r="F67" s="13">
        <f>BRMT!F67+HPLG!F67+LONI!F67+SLI!F67+MRJ!F67+GRMT!F67+KRD!F67+STR!F67+LNN!F67+JJR!F67+SSV!F67+KK!F67+PA!F67+CCH!F67+CRCC!F67+BFSG!F67+BVQ!F67+GHSG!F67+DASG!F67</f>
        <v>67</v>
      </c>
      <c r="G67" s="13">
        <f>BRMT!G67+HPLG!G67+LONI!G67+SLI!G67+MRJ!G67+GRMT!G67+KRD!G67+STR!G67+LNN!G67+JJR!G67+SSV!G67+KK!G67+PA!G67+CCH!G67+CRCC!G67+BFSG!G67+BVQ!G67+GHSG!G67+DASG!G67</f>
        <v>1720</v>
      </c>
      <c r="H67" s="13">
        <f>BRMT!H67+HPLG!H67+LONI!H67+SLI!H67+MRJ!H67+GRMT!H67+KRD!H67+STR!H67+LNN!H67+JJR!H67+SSV!H67+KK!H67+PA!H67+CCH!H67+CRCC!H67+BFSG!H67+BVQ!H67+GHSG!H67+DASG!H67</f>
        <v>89255.200000000012</v>
      </c>
      <c r="I67" s="13">
        <f>BRMT!I67+HPLG!I67+LONI!I67+SLI!I67+MRJ!I67+GRMT!I67+KRD!I67+STR!I67+LNN!I67+JJR!I67+SSV!I67+KK!I67+PA!I67+CCH!I67+CRCC!I67+BFSG!I67+BVQ!I67+GHSG!I67+DASG!I67</f>
        <v>106540322</v>
      </c>
      <c r="J67" s="13">
        <f>BRMT!J67+HPLG!J67+LONI!J67+SLI!J67+MRJ!J67+GRMT!J67+KRD!J67+STR!J67+LNN!J67+JJR!J67+SSV!J67+KK!J67+PA!J67+CCH!J67+CRCC!J67+BFSG!J67+BVQ!J67+GHSG!J67+DASG!J67</f>
        <v>68</v>
      </c>
      <c r="K67" s="13">
        <f>BRMT!K67+HPLG!K67+LONI!K67+SLI!K67+MRJ!K67+GRMT!K67+KRD!K67+STR!K67+LNN!K67+JJR!K67+SSV!K67+KK!K67+PA!K67+CCH!K67+CRCC!K67+BFSG!K67+BVQ!K67+GHSG!K67+DASG!K67</f>
        <v>1731</v>
      </c>
      <c r="L67" s="13">
        <f>BRMT!L67+HPLG!L67+LONI!L67+SLI!L67+MRJ!L67+GRMT!L67+KRD!L67+STR!L67+LNN!L67+JJR!L67+SSV!L67+KK!L67+PA!L67+CCH!L67+CRCC!L67+BFSG!L67+BVQ!L67+GHSG!L67+DASG!L67</f>
        <v>83924.2</v>
      </c>
      <c r="M67" s="13">
        <f>BRMT!M67+HPLG!M67+LONI!M67+SLI!M67+MRJ!M67+GRMT!M67+KRD!M67+STR!M67+LNN!M67+JJR!M67+SSV!M67+KK!M67+PA!M67+CCH!M67+CRCC!M67+BFSG!M67+BVQ!M67+GHSG!M67+DASG!M67</f>
        <v>120328666</v>
      </c>
      <c r="N67" s="13">
        <f t="shared" si="46"/>
        <v>1.4925373134328357</v>
      </c>
      <c r="O67" s="13">
        <f t="shared" si="43"/>
        <v>0.63953488372093026</v>
      </c>
      <c r="P67" s="13">
        <f t="shared" si="44"/>
        <v>-5.9727612508851182</v>
      </c>
      <c r="Q67" s="13">
        <f t="shared" si="45"/>
        <v>12.941901940187492</v>
      </c>
      <c r="R67" s="14"/>
    </row>
    <row r="68" spans="1:20">
      <c r="A68" s="10" t="s">
        <v>15</v>
      </c>
      <c r="B68" s="13">
        <f>BRMT!B68+HPLG!B68+LONI!B68+SLI!B68+MRJ!B68+GRMT!B68+KRD!B68+STR!B68+LNN!B68+JJR!B68+SSV!B68+KK!B68+PA!B68+CCH!B68+CRCC!B68+BFSG!B68+BVQ!B68+GHSG!B68+DASG!B68</f>
        <v>7</v>
      </c>
      <c r="C68" s="13">
        <f>BRMT!C68+HPLG!C68+LONI!C68+SLI!C68+MRJ!C68+GRMT!C68+KRD!C68+STR!C68+LNN!C68+JJR!C68+SSV!C68+KK!C68+PA!C68+CCH!C68+CRCC!C68+BFSG!C68+BVQ!C68+GHSG!C68+DASG!C68</f>
        <v>175</v>
      </c>
      <c r="D68" s="13">
        <f>BRMT!D68+HPLG!D68+LONI!D68+SLI!D68+MRJ!D68+GRMT!D68+KRD!D68+STR!D68+LNN!D68+JJR!D68+SSV!D68+KK!D68+PA!D68+CCH!D68+CRCC!D68+BFSG!D68+BVQ!D68+GHSG!D68+DASG!D68</f>
        <v>10290</v>
      </c>
      <c r="E68" s="13">
        <f>BRMT!E68+HPLG!E68+LONI!E68+SLI!E68+MRJ!E68+GRMT!E68+KRD!E68+STR!E68+LNN!E68+JJR!E68+SSV!E68+KK!E68+PA!E68+CCH!E68+CRCC!E68+BFSG!E68+BVQ!E68+GHSG!E68+DASG!E68</f>
        <v>12590860</v>
      </c>
      <c r="F68" s="13">
        <f>BRMT!F68+HPLG!F68+LONI!F68+SLI!F68+MRJ!F68+GRMT!F68+KRD!F68+STR!F68+LNN!F68+JJR!F68+SSV!F68+KK!F68+PA!F68+CCH!F68+CRCC!F68+BFSG!F68+BVQ!F68+GHSG!F68+DASG!F68</f>
        <v>60</v>
      </c>
      <c r="G68" s="13">
        <f>BRMT!G68+HPLG!G68+LONI!G68+SLI!G68+MRJ!G68+GRMT!G68+KRD!G68+STR!G68+LNN!G68+JJR!G68+SSV!G68+KK!G68+PA!G68+CCH!G68+CRCC!G68+BFSG!G68+BVQ!G68+GHSG!G68+DASG!G68</f>
        <v>1574</v>
      </c>
      <c r="H68" s="13">
        <f>BRMT!H68+HPLG!H68+LONI!H68+SLI!H68+MRJ!H68+GRMT!H68+KRD!H68+STR!H68+LNN!H68+JJR!H68+SSV!H68+KK!H68+PA!H68+CCH!H68+CRCC!H68+BFSG!H68+BVQ!H68+GHSG!H68+DASG!H68</f>
        <v>81151.799999999988</v>
      </c>
      <c r="I68" s="13">
        <f>BRMT!I68+HPLG!I68+LONI!I68+SLI!I68+MRJ!I68+GRMT!I68+KRD!I68+STR!I68+LNN!I68+JJR!I68+SSV!I68+KK!I68+PA!I68+CCH!I68+CRCC!I68+BFSG!I68+BVQ!I68+GHSG!I68+DASG!I68</f>
        <v>99286075</v>
      </c>
      <c r="J68" s="13">
        <v>66</v>
      </c>
      <c r="K68" s="13">
        <v>1672</v>
      </c>
      <c r="L68" s="13">
        <v>82796.06</v>
      </c>
      <c r="M68" s="13">
        <v>120255849</v>
      </c>
      <c r="N68" s="13">
        <f t="shared" si="46"/>
        <v>10</v>
      </c>
      <c r="O68" s="13">
        <f t="shared" si="43"/>
        <v>6.2261753494282086</v>
      </c>
      <c r="P68" s="13">
        <f t="shared" si="44"/>
        <v>2.0261534556226843</v>
      </c>
      <c r="Q68" s="13">
        <f t="shared" si="45"/>
        <v>21.120558950487268</v>
      </c>
      <c r="R68" s="14"/>
    </row>
    <row r="69" spans="1:20">
      <c r="A69" s="10" t="s">
        <v>16</v>
      </c>
      <c r="B69" s="13">
        <f>BRMT!B69+HPLG!B69+LONI!B69+SLI!B69+MRJ!B69+GRMT!B69+KRD!B69+STR!B69+LNN!B69+JJR!B69+SSV!B69+KK!B69+PA!B69+CCH!B69+CRCC!B69+BFSG!B69+BVQ!B69+GHSG!B69+DASG!B69</f>
        <v>33</v>
      </c>
      <c r="C69" s="13">
        <f>BRMT!C69+HPLG!C69+LONI!C69+SLI!C69+MRJ!C69+GRMT!C69+KRD!C69+STR!C69+LNN!C69+JJR!C69+SSV!C69+KK!C69+PA!C69+CCH!C69+CRCC!C69+BFSG!C69+BVQ!C69+GHSG!C69+DASG!C69</f>
        <v>830</v>
      </c>
      <c r="D69" s="13">
        <f>BRMT!D69+HPLG!D69+LONI!D69+SLI!D69+MRJ!D69+GRMT!D69+KRD!D69+STR!D69+LNN!D69+JJR!D69+SSV!D69+KK!D69+PA!D69+CCH!D69+CRCC!D69+BFSG!D69+BVQ!D69+GHSG!D69+DASG!D69</f>
        <v>48254.2</v>
      </c>
      <c r="E69" s="13">
        <f>BRMT!E69+HPLG!E69+LONI!E69+SLI!E69+MRJ!E69+GRMT!E69+KRD!E69+STR!E69+LNN!E69+JJR!E69+SSV!E69+KK!E69+PA!E69+CCH!E69+CRCC!E69+BFSG!E69+BVQ!E69+GHSG!E69+DASG!E69</f>
        <v>53156824</v>
      </c>
      <c r="F69" s="13">
        <f>BRMT!F69+HPLG!F69+LONI!F69+SLI!F69+MRJ!F69+GRMT!F69+KRD!F69+STR!F69+LNN!F69+JJR!F69+SSV!F69+KK!F69+PA!F69+CCH!F69+CRCC!F69+BFSG!F69+BVQ!F69+GHSG!F69+DASG!F69</f>
        <v>61</v>
      </c>
      <c r="G69" s="13">
        <f>BRMT!G69+HPLG!G69+LONI!G69+SLI!G69+MRJ!G69+GRMT!G69+KRD!G69+STR!G69+LNN!G69+JJR!G69+SSV!G69+KK!G69+PA!G69+CCH!G69+CRCC!G69+BFSG!G69+BVQ!G69+GHSG!G69+DASG!G69</f>
        <v>1613</v>
      </c>
      <c r="H69" s="13">
        <f>BRMT!H69+HPLG!H69+LONI!H69+SLI!H69+MRJ!H69+GRMT!H69+KRD!H69+STR!H69+LNN!H69+JJR!H69+SSV!H69+KK!H69+PA!H69+CCH!H69+CRCC!H69+BFSG!H69+BVQ!H69+GHSG!H69+DASG!H69</f>
        <v>78212.459999999992</v>
      </c>
      <c r="I69" s="13">
        <f>BRMT!I69+HPLG!I69+LONI!I69+SLI!I69+MRJ!I69+GRMT!I69+KRD!I69+STR!I69+LNN!I69+JJR!I69+SSV!I69+KK!I69+PA!I69+CCH!I69+CRCC!I69+BFSG!I69+BVQ!I69+GHSG!I69+DASG!I69</f>
        <v>104080688</v>
      </c>
      <c r="J69" s="13">
        <f>BRMT!J69+HPLG!J69+LONI!J69+SLI!J69+MRJ!J69+GRMT!J69+KRD!J69+STR!J69+LNN!J69+JJR!J69+SSV!J69+KK!J69+PA!J69+CCH!J69+CRCC!J69+BFSG!J69+BVQ!J69+GHSG!J69+DASG!J69</f>
        <v>62</v>
      </c>
      <c r="K69" s="13">
        <f>BRMT!K69+HPLG!K69+LONI!K69+SLI!K69+MRJ!K69+GRMT!K69+KRD!K69+STR!K69+LNN!K69+JJR!K69+SSV!K69+KK!K69+PA!K69+CCH!K69+CRCC!K69+BFSG!K69+BVQ!K69+GHSG!K69+DASG!K69</f>
        <v>1565</v>
      </c>
      <c r="L69" s="13">
        <f>BRMT!L69+HPLG!L69+LONI!L69+SLI!L69+MRJ!L69+GRMT!L69+KRD!L69+STR!L69+LNN!L69+JJR!L69+SSV!L69+KK!L69+PA!L69+CCH!L69+CRCC!L69+BFSG!L69+BVQ!L69+GHSG!L69+DASG!L69</f>
        <v>78809.899999999994</v>
      </c>
      <c r="M69" s="13">
        <f>BRMT!M69+HPLG!M69+LONI!M69+SLI!M69+MRJ!M69+GRMT!M69+KRD!M69+STR!M69+LNN!M69+JJR!M69+SSV!M69+KK!M69+PA!M69+CCH!M69+CRCC!M69+BFSG!M69+BVQ!M69+GHSG!M69+DASG!M69</f>
        <v>112766833</v>
      </c>
      <c r="N69" s="13">
        <f t="shared" si="46"/>
        <v>1.639344262295082</v>
      </c>
      <c r="O69" s="13">
        <f t="shared" si="43"/>
        <v>-2.9758214507129574</v>
      </c>
      <c r="P69" s="13">
        <f t="shared" si="44"/>
        <v>0.76386805887450981</v>
      </c>
      <c r="Q69" s="13">
        <f t="shared" si="45"/>
        <v>8.3455876079527833</v>
      </c>
      <c r="R69" s="14"/>
    </row>
    <row r="70" spans="1:20">
      <c r="A70" s="10" t="s">
        <v>17</v>
      </c>
      <c r="B70" s="13">
        <f>BRMT!B70+HPLG!B70+LONI!B70+SLI!B70+MRJ!B70+GRMT!B70+KRD!B70+STR!B70+LNN!B70+JJR!B70+SSV!B70+KK!B70+PA!B70+CCH!B70+CRCC!B70+BFSG!B70+BVQ!B70+GHSG!B70+DASG!B70</f>
        <v>30</v>
      </c>
      <c r="C70" s="13">
        <f>BRMT!C70+HPLG!C70+LONI!C70+SLI!C70+MRJ!C70+GRMT!C70+KRD!C70+STR!C70+LNN!C70+JJR!C70+SSV!C70+KK!C70+PA!C70+CCH!C70+CRCC!C70+BFSG!C70+BVQ!C70+GHSG!C70+DASG!C70</f>
        <v>757</v>
      </c>
      <c r="D70" s="13">
        <f>BRMT!D70+HPLG!D70+LONI!D70+SLI!D70+MRJ!D70+GRMT!D70+KRD!D70+STR!D70+LNN!D70+JJR!D70+SSV!D70+KK!D70+PA!D70+CCH!D70+CRCC!D70+BFSG!D70+BVQ!D70+GHSG!D70+DASG!D70</f>
        <v>44030</v>
      </c>
      <c r="E70" s="13">
        <f>BRMT!E70+HPLG!E70+LONI!E70+SLI!E70+MRJ!E70+GRMT!E70+KRD!E70+STR!E70+LNN!E70+JJR!E70+SSV!E70+KK!E70+PA!E70+CCH!E70+CRCC!E70+BFSG!E70+BVQ!E70+GHSG!E70+DASG!E70</f>
        <v>46951516</v>
      </c>
      <c r="F70" s="13">
        <f>BRMT!F70+HPLG!F70+LONI!F70+SLI!F70+MRJ!F70+GRMT!F70+KRD!F70+STR!F70+LNN!F70+JJR!F70+SSV!F70+KK!F70+PA!F70+CCH!F70+CRCC!F70+BFSG!F70+BVQ!F70+GHSG!F70+DASG!F70</f>
        <v>59</v>
      </c>
      <c r="G70" s="13">
        <f>BRMT!G70+HPLG!G70+LONI!G70+SLI!G70+MRJ!G70+GRMT!G70+KRD!G70+STR!G70+LNN!G70+JJR!G70+SSV!G70+KK!G70+PA!G70+CCH!G70+CRCC!G70+BFSG!G70+BVQ!G70+GHSG!G70+DASG!G70</f>
        <v>1491</v>
      </c>
      <c r="H70" s="13">
        <f>BRMT!H70+HPLG!H70+LONI!H70+SLI!H70+MRJ!H70+GRMT!H70+KRD!H70+STR!H70+LNN!H70+JJR!H70+SSV!H70+KK!H70+PA!H70+CCH!H70+CRCC!H70+BFSG!H70+BVQ!H70+GHSG!H70+DASG!H70</f>
        <v>77021.5</v>
      </c>
      <c r="I70" s="13">
        <f>BRMT!I70+HPLG!I70+LONI!I70+SLI!I70+MRJ!I70+GRMT!I70+KRD!I70+STR!I70+LNN!I70+JJR!I70+SSV!I70+KK!I70+PA!I70+CCH!I70+CRCC!I70+BFSG!I70+BVQ!I70+GHSG!I70+DASG!I70</f>
        <v>97443940</v>
      </c>
      <c r="J70" s="13">
        <f>BRMT!J70+HPLG!J70+LONI!J70+SLI!J70+MRJ!J70+GRMT!J70+KRD!J70+STR!J70+LNN!J70+JJR!J70+SSV!J70+KK!J70+PA!J70+CCH!J70+CRCC!J70+BFSG!J70+BVQ!J70+GHSG!J70+DASG!J70</f>
        <v>82</v>
      </c>
      <c r="K70" s="13">
        <f>BRMT!K70+HPLG!K70+LONI!K70+SLI!K70+MRJ!K70+GRMT!K70+KRD!K70+STR!K70+LNN!K70+JJR!K70+SSV!K70+KK!K70+PA!K70+CCH!K70+CRCC!K70+BFSG!K70+BVQ!K70+GHSG!K70+DASG!K70</f>
        <v>2079</v>
      </c>
      <c r="L70" s="13">
        <f>BRMT!L70+HPLG!L70+LONI!L70+SLI!L70+MRJ!L70+GRMT!L70+KRD!L70+STR!L70+LNN!L70+JJR!L70+SSV!L70+KK!L70+PA!L70+CCH!L70+CRCC!L70+BFSG!L70+BVQ!L70+GHSG!L70+DASG!L70</f>
        <v>103323.6</v>
      </c>
      <c r="M70" s="13">
        <f>BRMT!M70+HPLG!M70+LONI!M70+SLI!M70+MRJ!M70+GRMT!M70+KRD!M70+STR!M70+LNN!M70+JJR!M70+SSV!M70+KK!M70+PA!M70+CCH!M70+CRCC!M70+BFSG!M70+BVQ!M70+GHSG!M70+DASG!M70</f>
        <v>146496451</v>
      </c>
      <c r="N70" s="13">
        <f t="shared" si="46"/>
        <v>38.983050847457626</v>
      </c>
      <c r="O70" s="13">
        <f t="shared" si="43"/>
        <v>39.436619718309856</v>
      </c>
      <c r="P70" s="13">
        <f t="shared" si="44"/>
        <v>34.149036308043868</v>
      </c>
      <c r="Q70" s="13">
        <f t="shared" si="45"/>
        <v>50.339211448141363</v>
      </c>
      <c r="R70" s="14"/>
    </row>
    <row r="71" spans="1:20">
      <c r="A71" s="10" t="s">
        <v>18</v>
      </c>
      <c r="B71" s="13">
        <f>BRMT!B71+HPLG!B71+LONI!B71+SLI!B71+MRJ!B71+GRMT!B71+KRD!B71+STR!B71+LNN!B71+JJR!B71+SSV!B71+KK!B71+PA!B71+CCH!B71+CRCC!B71+BFSG!B71+BVQ!B71+GHSG!B71+DASG!B71</f>
        <v>33</v>
      </c>
      <c r="C71" s="13">
        <f>BRMT!C71+HPLG!C71+LONI!C71+SLI!C71+MRJ!C71+GRMT!C71+KRD!C71+STR!C71+LNN!C71+JJR!C71+SSV!C71+KK!C71+PA!C71+CCH!C71+CRCC!C71+BFSG!C71+BVQ!C71+GHSG!C71+DASG!C71</f>
        <v>825</v>
      </c>
      <c r="D71" s="13">
        <f>BRMT!D71+HPLG!D71+LONI!D71+SLI!D71+MRJ!D71+GRMT!D71+KRD!D71+STR!D71+LNN!D71+JJR!D71+SSV!D71+KK!D71+PA!D71+CCH!D71+CRCC!D71+BFSG!D71+BVQ!D71+GHSG!D71+DASG!D71</f>
        <v>48510</v>
      </c>
      <c r="E71" s="13">
        <f>BRMT!E71+HPLG!E71+LONI!E71+SLI!E71+MRJ!E71+GRMT!E71+KRD!E71+STR!E71+LNN!E71+JJR!E71+SSV!E71+KK!E71+PA!E71+CCH!E71+CRCC!E71+BFSG!E71+BVQ!E71+GHSG!E71+DASG!E71</f>
        <v>48800951</v>
      </c>
      <c r="F71" s="13">
        <f>BRMT!F71+HPLG!F71+LONI!F71+SLI!F71+MRJ!F71+GRMT!F71+KRD!F71+STR!F71+LNN!F71+JJR!F71+SSV!F71+KK!F71+PA!F71+CCH!F71+CRCC!F71+BFSG!F71+BVQ!F71+GHSG!F71+DASG!F71</f>
        <v>86</v>
      </c>
      <c r="G71" s="13">
        <f>BRMT!G71+HPLG!G71+LONI!G71+SLI!G71+MRJ!G71+GRMT!G71+KRD!G71+STR!G71+LNN!G71+JJR!G71+SSV!G71+KK!G71+PA!G71+CCH!G71+CRCC!G71+BFSG!G71+BVQ!G71+GHSG!G71+DASG!G71</f>
        <v>2189</v>
      </c>
      <c r="H71" s="13">
        <f>BRMT!H71+HPLG!H71+LONI!H71+SLI!H71+MRJ!H71+GRMT!H71+KRD!H71+STR!H71+LNN!H71+JJR!H71+SSV!H71+KK!H71+PA!H71+CCH!H71+CRCC!H71+BFSG!H71+BVQ!H71+GHSG!H71+DASG!H71</f>
        <v>112412.29000000001</v>
      </c>
      <c r="I71" s="13">
        <f>BRMT!I71+HPLG!I71+LONI!I71+SLI!I71+MRJ!I71+GRMT!I71+KRD!I71+STR!I71+LNN!I71+JJR!I71+SSV!I71+KK!I71+PA!I71+CCH!I71+CRCC!I71+BFSG!I71+BVQ!I71+GHSG!I71+DASG!I71</f>
        <v>138041345</v>
      </c>
      <c r="J71" s="13">
        <f>BRMT!J71+HPLG!J71+LONI!J71+SLI!J71+MRJ!J71+GRMT!J71+KRD!J71+STR!J71+LNN!J71+JJR!J71+SSV!J71+KK!J71+PA!J71+CCH!J71+CRCC!J71+BFSG!J71+BVQ!J71+GHSG!J71+DASG!J71</f>
        <v>83</v>
      </c>
      <c r="K71" s="13">
        <f>BRMT!K71+HPLG!K71+LONI!K71+SLI!K71+MRJ!K71+GRMT!K71+KRD!K71+STR!K71+LNN!K71+JJR!K71+SSV!K71+KK!K71+PA!K71+CCH!K71+CRCC!K71+BFSG!K71+BVQ!K71+GHSG!K71+DASG!K71</f>
        <v>2100</v>
      </c>
      <c r="L71" s="13">
        <f>BRMT!L71+HPLG!L71+LONI!L71+SLI!L71+MRJ!L71+GRMT!L71+KRD!L71+STR!L71+LNN!L71+JJR!L71+SSV!L71+KK!L71+PA!L71+CCH!L71+CRCC!L71+BFSG!L71+BVQ!L71+GHSG!L71+DASG!L71</f>
        <v>106923.4</v>
      </c>
      <c r="M71" s="13">
        <f>BRMT!M71+HPLG!M71+LONI!M71+SLI!M71+MRJ!M71+GRMT!M71+KRD!M71+STR!M71+LNN!M71+JJR!M71+SSV!M71+KK!M71+PA!M71+CCH!M71+CRCC!M71+BFSG!M71+BVQ!M71+GHSG!M71+DASG!M71</f>
        <v>143675084</v>
      </c>
      <c r="N71" s="13">
        <f t="shared" si="46"/>
        <v>-3.4883720930232558</v>
      </c>
      <c r="O71" s="13">
        <f t="shared" si="43"/>
        <v>-4.0657834627683878</v>
      </c>
      <c r="P71" s="13">
        <f t="shared" si="44"/>
        <v>-4.8828201969731371</v>
      </c>
      <c r="Q71" s="13">
        <f t="shared" si="45"/>
        <v>4.0811968327315267</v>
      </c>
      <c r="R71" s="14"/>
    </row>
    <row r="72" spans="1:20">
      <c r="A72" s="10" t="s">
        <v>19</v>
      </c>
      <c r="B72" s="13">
        <f>BRMT!B72+HPLG!B72+LONI!B72+SLI!B72+MRJ!B72+GRMT!B72+KRD!B72+STR!B72+LNN!B72+JJR!B72+SSV!B72+KK!B72+PA!B72+CCH!B72+CRCC!B72+BFSG!B72+BVQ!B72+GHSG!B72+DASG!B72</f>
        <v>44</v>
      </c>
      <c r="C72" s="13">
        <f>BRMT!C72+HPLG!C72+LONI!C72+SLI!C72+MRJ!C72+GRMT!C72+KRD!C72+STR!C72+LNN!C72+JJR!C72+SSV!C72+KK!C72+PA!C72+CCH!C72+CRCC!C72+BFSG!C72+BVQ!C72+GHSG!C72+DASG!C72</f>
        <v>1099</v>
      </c>
      <c r="D72" s="13">
        <f>BRMT!D72+HPLG!D72+LONI!D72+SLI!D72+MRJ!D72+GRMT!D72+KRD!D72+STR!D72+LNN!D72+JJR!D72+SSV!D72+KK!D72+PA!D72+CCH!D72+CRCC!D72+BFSG!D72+BVQ!D72+GHSG!D72+DASG!D72</f>
        <v>64621.2</v>
      </c>
      <c r="E72" s="13">
        <f>BRMT!E72+HPLG!E72+LONI!E72+SLI!E72+MRJ!E72+GRMT!E72+KRD!E72+STR!E72+LNN!E72+JJR!E72+SSV!E72+KK!E72+PA!E72+CCH!E72+CRCC!E72+BFSG!E72+BVQ!E72+GHSG!E72+DASG!E72</f>
        <v>57515435</v>
      </c>
      <c r="F72" s="13">
        <f>BRMT!F72+HPLG!F72+LONI!F72+SLI!F72+MRJ!F72+GRMT!F72+KRD!F72+STR!F72+LNN!F72+JJR!F72+SSV!F72+KK!F72+PA!F72+CCH!F72+CRCC!F72+BFSG!F72+BVQ!F72+GHSG!F72+DASG!F72</f>
        <v>48</v>
      </c>
      <c r="G72" s="13">
        <f>BRMT!G72+HPLG!G72+LONI!G72+SLI!G72+MRJ!G72+GRMT!G72+KRD!G72+STR!G72+LNN!G72+JJR!G72+SSV!G72+KK!G72+PA!G72+CCH!G72+CRCC!G72+BFSG!G72+BVQ!G72+GHSG!G72+DASG!G72</f>
        <v>1191</v>
      </c>
      <c r="H72" s="13">
        <f>BRMT!H72+HPLG!H72+LONI!H72+SLI!H72+MRJ!H72+GRMT!H72+KRD!H72+STR!H72+LNN!H72+JJR!H72+SSV!H72+KK!H72+PA!H72+CCH!H72+CRCC!H72+BFSG!H72+BVQ!H72+GHSG!H72+DASG!H72</f>
        <v>59512.03</v>
      </c>
      <c r="I72" s="13">
        <f>BRMT!I72+HPLG!I72+LONI!I72+SLI!I72+MRJ!I72+GRMT!I72+KRD!I72+STR!I72+LNN!I72+JJR!I72+SSV!I72+KK!I72+PA!I72+CCH!I72+CRCC!I72+BFSG!I72+BVQ!I72+GHSG!I72+DASG!I72</f>
        <v>79669509</v>
      </c>
      <c r="J72" s="13">
        <f>BRMT!J72+HPLG!J72+LONI!J72+SLI!J72+MRJ!J72+GRMT!J72+KRD!J72+STR!J72+LNN!J72+JJR!J72+SSV!J72+KK!J72+PA!J72+CCH!J72+CRCC!J72+BFSG!J72+BVQ!J72+GHSG!J72+DASG!J72</f>
        <v>56</v>
      </c>
      <c r="K72" s="13">
        <f>BRMT!K72+HPLG!K72+LONI!K72+SLI!K72+MRJ!K72+GRMT!K72+KRD!K72+STR!K72+LNN!K72+JJR!K72+SSV!K72+KK!K72+PA!K72+CCH!K72+CRCC!K72+BFSG!K72+BVQ!K72+GHSG!K72+DASG!K72</f>
        <v>1416</v>
      </c>
      <c r="L72" s="13">
        <f>BRMT!L72+HPLG!L72+LONI!L72+SLI!L72+MRJ!L72+GRMT!L72+KRD!L72+STR!L72+LNN!L72+JJR!L72+SSV!L72+KK!L72+PA!L72+CCH!L72+CRCC!L72+BFSG!L72+BVQ!L72+GHSG!L72+DASG!L72</f>
        <v>69069.600000000006</v>
      </c>
      <c r="M72" s="13">
        <f>BRMT!M72+HPLG!M72+LONI!M72+SLI!M72+MRJ!M72+GRMT!M72+KRD!M72+STR!M72+LNN!M72+JJR!M72+SSV!M72+KK!M72+PA!M72+CCH!M72+CRCC!M72+BFSG!M72+BVQ!M72+GHSG!M72+DASG!M72</f>
        <v>103051486</v>
      </c>
      <c r="N72" s="13">
        <f t="shared" si="46"/>
        <v>16.666666666666664</v>
      </c>
      <c r="O72" s="13">
        <f t="shared" si="43"/>
        <v>18.89168765743073</v>
      </c>
      <c r="P72" s="13">
        <f t="shared" si="44"/>
        <v>16.059895789137098</v>
      </c>
      <c r="Q72" s="13">
        <f t="shared" si="45"/>
        <v>29.348714826396133</v>
      </c>
      <c r="R72" s="14"/>
    </row>
    <row r="73" spans="1:20">
      <c r="A73" s="10" t="s">
        <v>20</v>
      </c>
      <c r="B73" s="13">
        <f>BRMT!B73+HPLG!B73+LONI!B73+SLI!B73+MRJ!B73+GRMT!B73+KRD!B73+STR!B73+LNN!B73+JJR!B73+SSV!B73+KK!B73+PA!B73+CCH!B73+CRCC!B73+BFSG!B73+BVQ!B73+GHSG!B73+DASG!B73</f>
        <v>32</v>
      </c>
      <c r="C73" s="13">
        <f>BRMT!C73+HPLG!C73+LONI!C73+SLI!C73+MRJ!C73+GRMT!C73+KRD!C73+STR!C73+LNN!C73+JJR!C73+SSV!C73+KK!C73+PA!C73+CCH!C73+CRCC!C73+BFSG!C73+BVQ!C73+GHSG!C73+DASG!C73</f>
        <v>802</v>
      </c>
      <c r="D73" s="13">
        <f>BRMT!D73+HPLG!D73+LONI!D73+SLI!D73+MRJ!D73+GRMT!D73+KRD!D73+STR!D73+LNN!D73+JJR!D73+SSV!D73+KK!D73+PA!D73+CCH!D73+CRCC!D73+BFSG!D73+BVQ!D73+GHSG!D73+DASG!D73</f>
        <v>45972</v>
      </c>
      <c r="E73" s="13">
        <f>BRMT!E73+HPLG!E73+LONI!E73+SLI!E73+MRJ!E73+GRMT!E73+KRD!E73+STR!E73+LNN!E73+JJR!E73+SSV!E73+KK!E73+PA!E73+CCH!E73+CRCC!E73+BFSG!E73+BVQ!E73+GHSG!E73+DASG!E73</f>
        <v>44935350</v>
      </c>
      <c r="F73" s="13">
        <f>BRMT!F73+HPLG!F73+LONI!F73+SLI!F73+MRJ!F73+GRMT!F73+KRD!F73+STR!F73+LNN!F73+JJR!F73+SSV!F73+KK!F73+PA!F73+CCH!F73+CRCC!F73+BFSG!F73+BVQ!F73+GHSG!F73+DASG!F73</f>
        <v>48</v>
      </c>
      <c r="G73" s="13">
        <f>BRMT!G73+HPLG!G73+LONI!G73+SLI!G73+MRJ!G73+GRMT!G73+KRD!G73+STR!G73+LNN!G73+JJR!G73+SSV!G73+KK!G73+PA!G73+CCH!G73+CRCC!G73+BFSG!G73+BVQ!G73+GHSG!G73+DASG!G73</f>
        <v>1223</v>
      </c>
      <c r="H73" s="13">
        <f>BRMT!H73+HPLG!H73+LONI!H73+SLI!H73+MRJ!H73+GRMT!H73+KRD!H73+STR!H73+LNN!H73+JJR!H73+SSV!H73+KK!H73+PA!H73+CCH!H73+CRCC!H73+BFSG!H73+BVQ!H73+GHSG!H73+DASG!H73</f>
        <v>56559.48</v>
      </c>
      <c r="I73" s="13">
        <f>BRMT!I73+HPLG!I73+LONI!I73+SLI!I73+MRJ!I73+GRMT!I73+KRD!I73+STR!I73+LNN!I73+JJR!I73+SSV!I73+KK!I73+PA!I73+CCH!I73+CRCC!I73+BFSG!I73+BVQ!I73+GHSG!I73+DASG!I73</f>
        <v>87239553</v>
      </c>
      <c r="J73" s="13">
        <f>BRMT!J73+HPLG!J73+LONI!J73+SLI!J73+MRJ!J73+GRMT!J73+KRD!J73+STR!J73+LNN!J73+JJR!J73+SSV!J73+KK!J73+PA!J73+CCH!J73+CRCC!J73+BFSG!J73+BVQ!J73+GHSG!J73+DASG!J73</f>
        <v>79</v>
      </c>
      <c r="K73" s="13">
        <f>BRMT!K73+HPLG!K73+LONI!K73+SLI!K73+MRJ!K73+GRMT!K73+KRD!K73+STR!K73+LNN!K73+JJR!K73+SSV!K73+KK!K73+PA!K73+CCH!K73+CRCC!K73+BFSG!K73+BVQ!K73+GHSG!K73+DASG!K73</f>
        <v>1997</v>
      </c>
      <c r="L73" s="13">
        <f>BRMT!L73+HPLG!L73+LONI!L73+SLI!L73+MRJ!L73+GRMT!L73+KRD!L73+STR!L73+LNN!L73+JJR!L73+SSV!L73+KK!L73+PA!L73+CCH!L73+CRCC!L73+BFSG!L73+BVQ!L73+GHSG!L73+DASG!L73</f>
        <v>99684.599999999991</v>
      </c>
      <c r="M73" s="13">
        <f>BRMT!M73+HPLG!M73+LONI!M73+SLI!M73+MRJ!M73+GRMT!M73+KRD!M73+STR!M73+LNN!M73+JJR!M73+SSV!M73+KK!M73+PA!M73+CCH!M73+CRCC!M73+BFSG!M73+BVQ!M73+GHSG!M73+DASG!M73</f>
        <v>143513287</v>
      </c>
      <c r="N73" s="13">
        <f t="shared" si="46"/>
        <v>64.583333333333343</v>
      </c>
      <c r="O73" s="13">
        <f t="shared" si="43"/>
        <v>63.286999182338512</v>
      </c>
      <c r="P73" s="13">
        <f t="shared" si="44"/>
        <v>76.247377097526325</v>
      </c>
      <c r="Q73" s="13">
        <f t="shared" si="45"/>
        <v>64.504839909026117</v>
      </c>
      <c r="R73" s="14"/>
    </row>
    <row r="74" spans="1:20">
      <c r="A74" s="10" t="s">
        <v>21</v>
      </c>
      <c r="B74" s="13">
        <f>BRMT!B74+HPLG!B74+LONI!B74+SLI!B74+MRJ!B74+GRMT!B74+KRD!B74+STR!B74+LNN!B74+JJR!B74+SSV!B74+KK!B74+PA!B74+CCH!B74+CRCC!B74+BFSG!B74+BVQ!B74+GHSG!B74+DASG!B74</f>
        <v>44</v>
      </c>
      <c r="C74" s="13">
        <f>BRMT!C74+HPLG!C74+LONI!C74+SLI!C74+MRJ!C74+GRMT!C74+KRD!C74+STR!C74+LNN!C74+JJR!C74+SSV!C74+KK!C74+PA!C74+CCH!C74+CRCC!C74+BFSG!C74+BVQ!C74+GHSG!C74+DASG!C74</f>
        <v>1121</v>
      </c>
      <c r="D74" s="13">
        <f>BRMT!D74+HPLG!D74+LONI!D74+SLI!D74+MRJ!D74+GRMT!D74+KRD!D74+STR!D74+LNN!D74+JJR!D74+SSV!D74+KK!D74+PA!D74+CCH!D74+CRCC!D74+BFSG!D74+BVQ!D74+GHSG!D74+DASG!D74</f>
        <v>60242.2</v>
      </c>
      <c r="E74" s="13">
        <f>BRMT!E74+HPLG!E74+LONI!E74+SLI!E74+MRJ!E74+GRMT!E74+KRD!E74+STR!E74+LNN!E74+JJR!E74+SSV!E74+KK!E74+PA!E74+CCH!E74+CRCC!E74+BFSG!E74+BVQ!E74+GHSG!E74+DASG!E74</f>
        <v>62793685</v>
      </c>
      <c r="F74" s="13">
        <f>BRMT!F74+HPLG!F74+LONI!F74+SLI!F74+MRJ!F74+GRMT!F74+KRD!F74+STR!F74+LNN!F74+JJR!F74+SSV!F74+KK!F74+PA!F74+CCH!F74+CRCC!F74+BFSG!F74+BVQ!F74+GHSG!F74+DASG!F74</f>
        <v>62</v>
      </c>
      <c r="G74" s="13">
        <f>BRMT!G74+HPLG!G74+LONI!G74+SLI!G74+MRJ!G74+GRMT!G74+KRD!G74+STR!G74+LNN!G74+JJR!G74+SSV!G74+KK!G74+PA!G74+CCH!G74+CRCC!G74+BFSG!G74+BVQ!G74+GHSG!G74+DASG!G74</f>
        <v>1583</v>
      </c>
      <c r="H74" s="13">
        <f>BRMT!H74+HPLG!H74+LONI!H74+SLI!H74+MRJ!H74+GRMT!H74+KRD!H74+STR!H74+LNN!H74+JJR!H74+SSV!H74+KK!H74+PA!H74+CCH!H74+CRCC!H74+BFSG!H74+BVQ!H74+GHSG!H74+DASG!H74</f>
        <v>74893.850000000006</v>
      </c>
      <c r="I74" s="13">
        <f>BRMT!I74+HPLG!I74+LONI!I74+SLI!I74+MRJ!I74+GRMT!I74+KRD!I74+STR!I74+LNN!I74+JJR!I74+SSV!I74+KK!I74+PA!I74+CCH!I74+CRCC!I74+BFSG!I74+BVQ!I74+GHSG!I74+DASG!I74</f>
        <v>109793422</v>
      </c>
      <c r="J74" s="13">
        <f>BRMT!J74+HPLG!J74+LONI!J74+SLI!J74+MRJ!J74+GRMT!J74+KRD!J74+STR!J74+LNN!J74+JJR!J74+SSV!J74+KK!J74+PA!J74+CCH!J74+CRCC!J74+BFSG!J74+BVQ!J74+GHSG!J74+DASG!J74</f>
        <v>0</v>
      </c>
      <c r="K74" s="13">
        <f>BRMT!K74+HPLG!K74+LONI!K74+SLI!K74+MRJ!K74+GRMT!K74+KRD!K74+STR!K74+LNN!K74+JJR!K74+SSV!K74+KK!K74+PA!K74+CCH!K74+CRCC!K74+BFSG!K74+BVQ!K74+GHSG!K74+DASG!K74</f>
        <v>0</v>
      </c>
      <c r="L74" s="13">
        <f>BRMT!L74+HPLG!L74+LONI!L74+SLI!L74+MRJ!L74+GRMT!L74+KRD!L74+STR!L74+LNN!L74+JJR!L74+SSV!L74+KK!L74+PA!L74+CCH!L74+CRCC!L74+BFSG!L74+BVQ!L74+GHSG!L74+DASG!L74</f>
        <v>0</v>
      </c>
      <c r="M74" s="13">
        <f>BRMT!M74+HPLG!M74+LONI!M74+SLI!M74+MRJ!M74+GRMT!M74+KRD!M74+STR!M74+LNN!M74+JJR!M74+SSV!M74+KK!M74+PA!M74+CCH!M74+CRCC!M74+BFSG!M74+BVQ!M74+GHSG!M74+DASG!M74</f>
        <v>0</v>
      </c>
      <c r="N74" s="13">
        <f t="shared" si="46"/>
        <v>-100</v>
      </c>
      <c r="O74" s="13">
        <f t="shared" si="43"/>
        <v>-100</v>
      </c>
      <c r="P74" s="13">
        <f t="shared" si="44"/>
        <v>-100</v>
      </c>
      <c r="Q74" s="13">
        <f t="shared" si="45"/>
        <v>-100</v>
      </c>
      <c r="R74" s="14"/>
    </row>
    <row r="75" spans="1:20">
      <c r="A75" s="61" t="s">
        <v>205</v>
      </c>
      <c r="B75" s="62">
        <f>SUM(B63:B69)</f>
        <v>118</v>
      </c>
      <c r="C75" s="62">
        <f>SUM(C63:C69)</f>
        <v>2954</v>
      </c>
      <c r="D75" s="62">
        <f>SUM(D63:D69)</f>
        <v>173145.4</v>
      </c>
      <c r="E75" s="62">
        <f>SUM(E63:E69)</f>
        <v>194096147</v>
      </c>
      <c r="F75" s="62">
        <f>SUM(F63:F73)</f>
        <v>603</v>
      </c>
      <c r="G75" s="62">
        <f t="shared" ref="G75:M75" si="47">SUM(G63:G73)</f>
        <v>15416</v>
      </c>
      <c r="H75" s="62">
        <f t="shared" si="47"/>
        <v>785216.76</v>
      </c>
      <c r="I75" s="62">
        <f t="shared" si="47"/>
        <v>984746864</v>
      </c>
      <c r="J75" s="62">
        <f t="shared" si="47"/>
        <v>745</v>
      </c>
      <c r="K75" s="62">
        <f t="shared" si="47"/>
        <v>18883</v>
      </c>
      <c r="L75" s="62">
        <f t="shared" si="47"/>
        <v>925551.1</v>
      </c>
      <c r="M75" s="62">
        <f t="shared" si="47"/>
        <v>1354368511</v>
      </c>
      <c r="N75" s="13">
        <f t="shared" si="46"/>
        <v>23.548922056384743</v>
      </c>
      <c r="O75" s="13">
        <f t="shared" si="43"/>
        <v>22.489621172807471</v>
      </c>
      <c r="P75" s="13">
        <f t="shared" si="44"/>
        <v>17.872051024483987</v>
      </c>
      <c r="Q75" s="13">
        <f t="shared" si="45"/>
        <v>37.53468637601064</v>
      </c>
      <c r="R75" s="18">
        <f>L75/1000000</f>
        <v>0.92555109999999996</v>
      </c>
      <c r="S75" s="7">
        <f>(F75-B75)/B75*100</f>
        <v>411.0169491525424</v>
      </c>
    </row>
    <row r="76" spans="1:20">
      <c r="A76" s="61" t="s">
        <v>128</v>
      </c>
      <c r="B76" s="62">
        <f>SUM(B63:B74)</f>
        <v>301</v>
      </c>
      <c r="C76" s="62">
        <f t="shared" ref="C76:M76" si="48">SUM(C63:C74)</f>
        <v>7558</v>
      </c>
      <c r="D76" s="62">
        <f t="shared" si="48"/>
        <v>436520.80000000005</v>
      </c>
      <c r="E76" s="62">
        <f t="shared" si="48"/>
        <v>455093084</v>
      </c>
      <c r="F76" s="62">
        <f t="shared" si="48"/>
        <v>665</v>
      </c>
      <c r="G76" s="62">
        <f t="shared" si="48"/>
        <v>16999</v>
      </c>
      <c r="H76" s="62">
        <f t="shared" si="48"/>
        <v>860110.61</v>
      </c>
      <c r="I76" s="62">
        <f t="shared" si="48"/>
        <v>1094540286</v>
      </c>
      <c r="J76" s="62">
        <f t="shared" si="48"/>
        <v>745</v>
      </c>
      <c r="K76" s="62">
        <f t="shared" si="48"/>
        <v>18883</v>
      </c>
      <c r="L76" s="62">
        <f t="shared" si="48"/>
        <v>925551.1</v>
      </c>
      <c r="M76" s="62">
        <f t="shared" si="48"/>
        <v>1354368511</v>
      </c>
      <c r="N76" s="13">
        <f t="shared" si="46"/>
        <v>12.030075187969924</v>
      </c>
      <c r="O76" s="13">
        <f t="shared" si="43"/>
        <v>11.083004882640155</v>
      </c>
      <c r="P76" s="13">
        <f t="shared" si="44"/>
        <v>7.6083807407049644</v>
      </c>
      <c r="Q76" s="13">
        <f t="shared" si="45"/>
        <v>23.738571190425787</v>
      </c>
      <c r="R76" s="45"/>
    </row>
    <row r="77" spans="1:20">
      <c r="A77" s="63" t="s">
        <v>129</v>
      </c>
      <c r="B77" s="49">
        <f>B75/7</f>
        <v>16.857142857142858</v>
      </c>
      <c r="C77" s="49">
        <f>C75/7</f>
        <v>422</v>
      </c>
      <c r="D77" s="49">
        <f>D75/7</f>
        <v>24735.057142857142</v>
      </c>
      <c r="E77" s="49">
        <f>E75/7</f>
        <v>27728021</v>
      </c>
      <c r="F77" s="49">
        <f>F75/11</f>
        <v>54.81818181818182</v>
      </c>
      <c r="G77" s="49">
        <f t="shared" ref="G77:M77" si="49">G75/11</f>
        <v>1401.4545454545455</v>
      </c>
      <c r="H77" s="49">
        <f t="shared" si="49"/>
        <v>71383.341818181812</v>
      </c>
      <c r="I77" s="49">
        <f t="shared" si="49"/>
        <v>89522442.181818187</v>
      </c>
      <c r="J77" s="49">
        <f t="shared" si="49"/>
        <v>67.727272727272734</v>
      </c>
      <c r="K77" s="49">
        <f t="shared" si="49"/>
        <v>1716.6363636363637</v>
      </c>
      <c r="L77" s="49">
        <f t="shared" si="49"/>
        <v>84141.009090909094</v>
      </c>
      <c r="M77" s="49">
        <f t="shared" si="49"/>
        <v>123124410.09090909</v>
      </c>
      <c r="N77" s="13">
        <f t="shared" si="46"/>
        <v>23.54892205638475</v>
      </c>
      <c r="O77" s="13">
        <f t="shared" si="43"/>
        <v>22.489621172807475</v>
      </c>
      <c r="P77" s="13">
        <f t="shared" si="44"/>
        <v>17.872051024484005</v>
      </c>
      <c r="Q77" s="13">
        <f t="shared" si="45"/>
        <v>37.534686376010633</v>
      </c>
      <c r="S77" s="7">
        <f>H76/1000000</f>
        <v>0.86011061</v>
      </c>
    </row>
    <row r="78" spans="1:20">
      <c r="E78" s="7">
        <f>E76/10000000</f>
        <v>45.509308400000002</v>
      </c>
    </row>
    <row r="79" spans="1:20">
      <c r="A79" s="19"/>
      <c r="B79" s="327" t="s">
        <v>126</v>
      </c>
      <c r="C79" s="327"/>
      <c r="D79" s="327"/>
      <c r="E79" s="327"/>
      <c r="F79" s="327"/>
      <c r="G79" s="327"/>
      <c r="H79" s="327" t="s">
        <v>126</v>
      </c>
      <c r="I79" s="327"/>
      <c r="J79" s="327"/>
      <c r="K79" s="327"/>
      <c r="L79" s="327"/>
      <c r="M79" s="327"/>
      <c r="N79" s="327"/>
      <c r="O79" s="327"/>
      <c r="P79" s="327"/>
      <c r="Q79" s="327"/>
      <c r="R79" s="27"/>
    </row>
    <row r="80" spans="1:20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299" t="s">
        <v>210</v>
      </c>
      <c r="K80" s="300"/>
      <c r="L80" s="300"/>
      <c r="M80" s="301"/>
      <c r="N80" s="303" t="s">
        <v>95</v>
      </c>
      <c r="O80" s="303"/>
      <c r="P80" s="303"/>
      <c r="Q80" s="303"/>
      <c r="R80" s="44"/>
    </row>
    <row r="81" spans="1:18">
      <c r="A81" s="12" t="s">
        <v>6</v>
      </c>
      <c r="B81" s="12" t="s">
        <v>91</v>
      </c>
      <c r="C81" s="10" t="s">
        <v>7</v>
      </c>
      <c r="D81" s="10" t="s">
        <v>8</v>
      </c>
      <c r="E81" s="10" t="s">
        <v>9</v>
      </c>
      <c r="F81" s="12" t="s">
        <v>91</v>
      </c>
      <c r="G81" s="10" t="s">
        <v>7</v>
      </c>
      <c r="H81" s="10" t="s">
        <v>8</v>
      </c>
      <c r="I81" s="10" t="s">
        <v>9</v>
      </c>
      <c r="J81" s="10" t="s">
        <v>91</v>
      </c>
      <c r="K81" s="10" t="s">
        <v>7</v>
      </c>
      <c r="L81" s="10" t="s">
        <v>8</v>
      </c>
      <c r="M81" s="10" t="s">
        <v>9</v>
      </c>
      <c r="N81" s="73" t="s">
        <v>91</v>
      </c>
      <c r="O81" s="57" t="s">
        <v>7</v>
      </c>
      <c r="P81" s="57" t="s">
        <v>8</v>
      </c>
      <c r="Q81" s="57" t="s">
        <v>9</v>
      </c>
      <c r="R81" s="14"/>
    </row>
    <row r="82" spans="1:18">
      <c r="A82" s="10" t="s">
        <v>10</v>
      </c>
      <c r="B82" s="10">
        <f>BRMT!B82+HPLG!B82+LONI!B82+SLI!B82+MRJ!B82+GRMT!B82+KRD!B82+STR!B82+LNN!B82+JJR!B82+SSV!B82+KK!B82+PA!B82+CCH!B82+CRCC!B82+BFSG!B82+BVQ!B82+GHSG!B82+DASG!B82</f>
        <v>0</v>
      </c>
      <c r="C82" s="10">
        <f>BRMT!C82+HPLG!C82+LONI!C82+SLI!C82+MRJ!C82+GRMT!C82+KRD!C82+STR!C82+LNN!C82+JJR!C82+SSV!C82+KK!C82+PA!C82+CCH!C82+CRCC!C82+BFSG!C82+BVQ!C82+GHSG!C82+DASG!C82</f>
        <v>0</v>
      </c>
      <c r="D82" s="10">
        <f>BRMT!D82+HPLG!D82+LONI!D82+SLI!D82+MRJ!D82+GRMT!D82+KRD!D82+STR!D82+LNN!D82+JJR!D82+SSV!D82+KK!D82+PA!D82+CCH!D82+CRCC!D82+BFSG!D82+BVQ!D82+GHSG!D82+DASG!D82</f>
        <v>0</v>
      </c>
      <c r="E82" s="10">
        <f>BRMT!E82+HPLG!E82+LONI!E82+SLI!E82+MRJ!E82+GRMT!E82+KRD!E82+STR!E82+LNN!E82+JJR!E82+SSV!E82+KK!E82+PA!E82+CCH!E82+CRCC!E82+BFSG!E82+BVQ!E82+GHSG!E82+DASG!E82</f>
        <v>0</v>
      </c>
      <c r="F82" s="10">
        <f>BRMT!F82+HPLG!F82+LONI!F82+SLI!F82+MRJ!F82+GRMT!F82+KRD!F82+STR!F82+LNN!F82+JJR!F82+SSV!F82+KK!F82+PA!F82+CCH!F82+CRCC!F82+BFSG!F82+BVQ!F82+GHSG!F82+DASG!F82</f>
        <v>0</v>
      </c>
      <c r="G82" s="10">
        <f>BRMT!G82+HPLG!G82+LONI!G82+SLI!G82+MRJ!G82+GRMT!G82+KRD!G82+STR!G82+LNN!G82+JJR!G82+SSV!G82+KK!G82+PA!G82+CCH!G82+CRCC!G82+BFSG!G82+BVQ!G82+GHSG!G82+DASG!G82</f>
        <v>0</v>
      </c>
      <c r="H82" s="10">
        <f>BRMT!H82+HPLG!H82+LONI!H82+SLI!H82+MRJ!H82+GRMT!H82+KRD!H82+STR!H82+LNN!H82+JJR!H82+SSV!H82+KK!H82+PA!H82+CCH!H82+CRCC!H82+BFSG!H82+BVQ!H82+GHSG!H82+DASG!H82</f>
        <v>0</v>
      </c>
      <c r="I82" s="10">
        <f>BRMT!I82+HPLG!I82+LONI!I82+SLI!I82+MRJ!I82+GRMT!I82+KRD!I82+STR!I82+LNN!I82+JJR!I82+SSV!I82+KK!I82+PA!I82+CCH!I82+CRCC!I82+BFSG!I82+BVQ!I82+GHSG!I82+DASG!I82</f>
        <v>0</v>
      </c>
      <c r="J82" s="10">
        <f>BRMT!J82+HPLG!J82+LONI!J82+SLI!J82+MRJ!J82+GRMT!J82+KRD!J82+STR!J82+LNN!J82+JJR!J82+SSV!J82+KK!J82+PA!J82+CCH!J82+CRCC!J82+BFSG!J82+BVQ!J82+GHSG!J82+DASG!J82</f>
        <v>0</v>
      </c>
      <c r="K82" s="10">
        <f>BRMT!K82+HPLG!K82+LONI!K82+SLI!K82+MRJ!K82+GRMT!K82+KRD!K82+STR!K82+LNN!K82+JJR!K82+SSV!K82+KK!K82+PA!K82+CCH!K82+CRCC!K82+BFSG!K82+BVQ!K82+GHSG!K82+DASG!K82</f>
        <v>0</v>
      </c>
      <c r="L82" s="10">
        <f>BRMT!L82+HPLG!L82+LONI!L82+SLI!L82+MRJ!L82+GRMT!L82+KRD!L82+STR!L82+LNN!L82+JJR!L82+SSV!L82+KK!L82+PA!L82+CCH!L82+CRCC!L82+BFSG!L82+BVQ!L82+GHSG!L82+DASG!L82</f>
        <v>0</v>
      </c>
      <c r="M82" s="10">
        <f>BRMT!M82+HPLG!M82+LONI!M82+SLI!M82+MRJ!M82+GRMT!M82+KRD!M82+STR!M82+LNN!M82+JJR!M82+SSV!M82+KK!M82+PA!M82+CCH!M82+CRCC!M82+BFSG!M82+BVQ!M82+GHSG!M82+DASG!M82</f>
        <v>0</v>
      </c>
      <c r="N82" s="13" t="e">
        <f>(J82-F82)/F82*100</f>
        <v>#DIV/0!</v>
      </c>
      <c r="O82" s="13" t="e">
        <f t="shared" ref="O82:O96" si="50">(K82-G82)/G82*100</f>
        <v>#DIV/0!</v>
      </c>
      <c r="P82" s="13" t="e">
        <f t="shared" ref="P82:P96" si="51">(L82-H82)/H82*100</f>
        <v>#DIV/0!</v>
      </c>
      <c r="Q82" s="13" t="e">
        <f t="shared" ref="Q82:Q96" si="52">(M82-I82)/I82*100</f>
        <v>#DIV/0!</v>
      </c>
      <c r="R82" s="46"/>
    </row>
    <row r="83" spans="1:18">
      <c r="A83" s="10" t="s">
        <v>11</v>
      </c>
      <c r="B83" s="10">
        <f>BRMT!B83+HPLG!B83+LONI!B83+SLI!B83+MRJ!B83+GRMT!B83+KRD!B83+STR!B83+LNN!B83+JJR!B83+SSV!B83+KK!B83+PA!B83+CCH!B83+CRCC!B83+BFSG!B83+BVQ!B83+GHSG!B83+DASG!B83</f>
        <v>0</v>
      </c>
      <c r="C83" s="10">
        <f>BRMT!C83+HPLG!C83+LONI!C83+SLI!C83+MRJ!C83+GRMT!C83+KRD!C83+STR!C83+LNN!C83+JJR!C83+SSV!C83+KK!C83+PA!C83+CCH!C83+CRCC!C83+BFSG!C83+BVQ!C83+GHSG!C83+DASG!C83</f>
        <v>0</v>
      </c>
      <c r="D83" s="10">
        <f>BRMT!D83+HPLG!D83+LONI!D83+SLI!D83+MRJ!D83+GRMT!D83+KRD!D83+STR!D83+LNN!D83+JJR!D83+SSV!D83+KK!D83+PA!D83+CCH!D83+CRCC!D83+BFSG!D83+BVQ!D83+GHSG!D83+DASG!D83</f>
        <v>0</v>
      </c>
      <c r="E83" s="10">
        <f>BRMT!E83+HPLG!E83+LONI!E83+SLI!E83+MRJ!E83+GRMT!E83+KRD!E83+STR!E83+LNN!E83+JJR!E83+SSV!E83+KK!E83+PA!E83+CCH!E83+CRCC!E83+BFSG!E83+BVQ!E83+GHSG!E83+DASG!E83</f>
        <v>0</v>
      </c>
      <c r="F83" s="10">
        <f>BRMT!F83+HPLG!F83+LONI!F83+SLI!F83+MRJ!F83+GRMT!F83+KRD!F83+STR!F83+LNN!F83+JJR!F83+SSV!F83+KK!F83+PA!F83+CCH!F83+CRCC!F83+BFSG!F83+BVQ!F83+GHSG!F83+DASG!F83</f>
        <v>0</v>
      </c>
      <c r="G83" s="10">
        <f>BRMT!G83+HPLG!G83+LONI!G83+SLI!G83+MRJ!G83+GRMT!G83+KRD!G83+STR!G83+LNN!G83+JJR!G83+SSV!G83+KK!G83+PA!G83+CCH!G83+CRCC!G83+BFSG!G83+BVQ!G83+GHSG!G83+DASG!G83</f>
        <v>0</v>
      </c>
      <c r="H83" s="10">
        <f>BRMT!H83+HPLG!H83+LONI!H83+SLI!H83+MRJ!H83+GRMT!H83+KRD!H83+STR!H83+LNN!H83+JJR!H83+SSV!H83+KK!H83+PA!H83+CCH!H83+CRCC!H83+BFSG!H83+BVQ!H83+GHSG!H83+DASG!H83</f>
        <v>0</v>
      </c>
      <c r="I83" s="10">
        <f>BRMT!I83+HPLG!I83+LONI!I83+SLI!I83+MRJ!I83+GRMT!I83+KRD!I83+STR!I83+LNN!I83+JJR!I83+SSV!I83+KK!I83+PA!I83+CCH!I83+CRCC!I83+BFSG!I83+BVQ!I83+GHSG!I83+DASG!I83</f>
        <v>0</v>
      </c>
      <c r="J83" s="10">
        <f>BRMT!J83+HPLG!J83+LONI!J83+SLI!J83+MRJ!J83+GRMT!J83+KRD!J83+STR!J83+LNN!J83+JJR!J83+SSV!J83+KK!J83+PA!J83+CCH!J83+CRCC!J83+BFSG!J83+BVQ!J83+GHSG!J83+DASG!J83</f>
        <v>0</v>
      </c>
      <c r="K83" s="10">
        <f>BRMT!K83+HPLG!K83+LONI!K83+SLI!K83+MRJ!K83+GRMT!K83+KRD!K83+STR!K83+LNN!K83+JJR!K83+SSV!K83+KK!K83+PA!K83+CCH!K83+CRCC!K83+BFSG!K83+BVQ!K83+GHSG!K83+DASG!K83</f>
        <v>0</v>
      </c>
      <c r="L83" s="10">
        <f>BRMT!L83+HPLG!L83+LONI!L83+SLI!L83+MRJ!L83+GRMT!L83+KRD!L83+STR!L83+LNN!L83+JJR!L83+SSV!L83+KK!L83+PA!L83+CCH!L83+CRCC!L83+BFSG!L83+BVQ!L83+GHSG!L83+DASG!L83</f>
        <v>0</v>
      </c>
      <c r="M83" s="10">
        <f>BRMT!M83+HPLG!M83+LONI!M83+SLI!M83+MRJ!M83+GRMT!M83+KRD!M83+STR!M83+LNN!M83+JJR!M83+SSV!M83+KK!M83+PA!M83+CCH!M83+CRCC!M83+BFSG!M83+BVQ!M83+GHSG!M83+DASG!M83</f>
        <v>0</v>
      </c>
      <c r="N83" s="13" t="e">
        <f t="shared" ref="N83:N96" si="53">(J83-F83)/F83*100</f>
        <v>#DIV/0!</v>
      </c>
      <c r="O83" s="13" t="e">
        <f t="shared" si="50"/>
        <v>#DIV/0!</v>
      </c>
      <c r="P83" s="13" t="e">
        <f t="shared" si="51"/>
        <v>#DIV/0!</v>
      </c>
      <c r="Q83" s="13" t="e">
        <f t="shared" si="52"/>
        <v>#DIV/0!</v>
      </c>
      <c r="R83" s="14"/>
    </row>
    <row r="84" spans="1:18">
      <c r="A84" s="10" t="s">
        <v>12</v>
      </c>
      <c r="B84" s="10">
        <f>BRMT!B84+HPLG!B84+LONI!B84+SLI!B84+MRJ!B84+GRMT!B84+KRD!B84+STR!B84+LNN!B84+JJR!B84+SSV!B84+KK!B84+PA!B84+CCH!B84+CRCC!B84+BFSG!B84+BVQ!B84+GHSG!B84+DASG!B84</f>
        <v>0</v>
      </c>
      <c r="C84" s="10">
        <f>BRMT!C84+HPLG!C84+LONI!C84+SLI!C84+MRJ!C84+GRMT!C84+KRD!C84+STR!C84+LNN!C84+JJR!C84+SSV!C84+KK!C84+PA!C84+CCH!C84+CRCC!C84+BFSG!C84+BVQ!C84+GHSG!C84+DASG!C84</f>
        <v>0</v>
      </c>
      <c r="D84" s="10">
        <f>BRMT!D84+HPLG!D84+LONI!D84+SLI!D84+MRJ!D84+GRMT!D84+KRD!D84+STR!D84+LNN!D84+JJR!D84+SSV!D84+KK!D84+PA!D84+CCH!D84+CRCC!D84+BFSG!D84+BVQ!D84+GHSG!D84+DASG!D84</f>
        <v>0</v>
      </c>
      <c r="E84" s="10">
        <f>BRMT!E84+HPLG!E84+LONI!E84+SLI!E84+MRJ!E84+GRMT!E84+KRD!E84+STR!E84+LNN!E84+JJR!E84+SSV!E84+KK!E84+PA!E84+CCH!E84+CRCC!E84+BFSG!E84+BVQ!E84+GHSG!E84+DASG!E84</f>
        <v>0</v>
      </c>
      <c r="F84" s="10">
        <f>BRMT!F84+HPLG!F84+LONI!F84+SLI!F84+MRJ!F84+GRMT!F84+KRD!F84+STR!F84+LNN!F84+JJR!F84+SSV!F84+KK!F84+PA!F84+CCH!F84+CRCC!F84+BFSG!F84+BVQ!F84+GHSG!F84+DASG!F84</f>
        <v>0</v>
      </c>
      <c r="G84" s="10">
        <f>BRMT!G84+HPLG!G84+LONI!G84+SLI!G84+MRJ!G84+GRMT!G84+KRD!G84+STR!G84+LNN!G84+JJR!G84+SSV!G84+KK!G84+PA!G84+CCH!G84+CRCC!G84+BFSG!G84+BVQ!G84+GHSG!G84+DASG!G84</f>
        <v>0</v>
      </c>
      <c r="H84" s="10">
        <f>BRMT!H84+HPLG!H84+LONI!H84+SLI!H84+MRJ!H84+GRMT!H84+KRD!H84+STR!H84+LNN!H84+JJR!H84+SSV!H84+KK!H84+PA!H84+CCH!H84+CRCC!H84+BFSG!H84+BVQ!H84+GHSG!H84+DASG!H84</f>
        <v>0</v>
      </c>
      <c r="I84" s="10">
        <f>BRMT!I84+HPLG!I84+LONI!I84+SLI!I84+MRJ!I84+GRMT!I84+KRD!I84+STR!I84+LNN!I84+JJR!I84+SSV!I84+KK!I84+PA!I84+CCH!I84+CRCC!I84+BFSG!I84+BVQ!I84+GHSG!I84+DASG!I84</f>
        <v>0</v>
      </c>
      <c r="J84" s="10">
        <f>BRMT!J84+HPLG!J84+LONI!J84+SLI!J84+MRJ!J84+GRMT!J84+KRD!J84+STR!J84+LNN!J84+JJR!J84+SSV!J84+KK!J84+PA!J84+CCH!J84+CRCC!J84+BFSG!J84+BVQ!J84+GHSG!J84+DASG!J84</f>
        <v>0</v>
      </c>
      <c r="K84" s="10">
        <f>BRMT!K84+HPLG!K84+LONI!K84+SLI!K84+MRJ!K84+GRMT!K84+KRD!K84+STR!K84+LNN!K84+JJR!K84+SSV!K84+KK!K84+PA!K84+CCH!K84+CRCC!K84+BFSG!K84+BVQ!K84+GHSG!K84+DASG!K84</f>
        <v>0</v>
      </c>
      <c r="L84" s="10">
        <f>BRMT!L84+HPLG!L84+LONI!L84+SLI!L84+MRJ!L84+GRMT!L84+KRD!L84+STR!L84+LNN!L84+JJR!L84+SSV!L84+KK!L84+PA!L84+CCH!L84+CRCC!L84+BFSG!L84+BVQ!L84+GHSG!L84+DASG!L84</f>
        <v>0</v>
      </c>
      <c r="M84" s="10">
        <f>BRMT!M84+HPLG!M84+LONI!M84+SLI!M84+MRJ!M84+GRMT!M84+KRD!M84+STR!M84+LNN!M84+JJR!M84+SSV!M84+KK!M84+PA!M84+CCH!M84+CRCC!M84+BFSG!M84+BVQ!M84+GHSG!M84+DASG!M84</f>
        <v>0</v>
      </c>
      <c r="N84" s="13" t="e">
        <f t="shared" si="53"/>
        <v>#DIV/0!</v>
      </c>
      <c r="O84" s="13" t="e">
        <f t="shared" si="50"/>
        <v>#DIV/0!</v>
      </c>
      <c r="P84" s="13" t="e">
        <f t="shared" si="51"/>
        <v>#DIV/0!</v>
      </c>
      <c r="Q84" s="13" t="e">
        <f t="shared" si="52"/>
        <v>#DIV/0!</v>
      </c>
      <c r="R84" s="14"/>
    </row>
    <row r="85" spans="1:18">
      <c r="A85" s="10" t="s">
        <v>13</v>
      </c>
      <c r="B85" s="10">
        <f>BRMT!B85+HPLG!B85+LONI!B85+SLI!B85+MRJ!B85+GRMT!B85+KRD!B85+STR!B85+LNN!B85+JJR!B85+SSV!B85+KK!B85+PA!B85+CCH!B85+CRCC!B85+BFSG!B85+BVQ!B85+GHSG!B85+DASG!B85</f>
        <v>0</v>
      </c>
      <c r="C85" s="10">
        <f>BRMT!C85+HPLG!C85+LONI!C85+SLI!C85+MRJ!C85+GRMT!C85+KRD!C85+STR!C85+LNN!C85+JJR!C85+SSV!C85+KK!C85+PA!C85+CCH!C85+CRCC!C85+BFSG!C85+BVQ!C85+GHSG!C85+DASG!C85</f>
        <v>0</v>
      </c>
      <c r="D85" s="10">
        <f>BRMT!D85+HPLG!D85+LONI!D85+SLI!D85+MRJ!D85+GRMT!D85+KRD!D85+STR!D85+LNN!D85+JJR!D85+SSV!D85+KK!D85+PA!D85+CCH!D85+CRCC!D85+BFSG!D85+BVQ!D85+GHSG!D85+DASG!D85</f>
        <v>0</v>
      </c>
      <c r="E85" s="10">
        <f>BRMT!E85+HPLG!E85+LONI!E85+SLI!E85+MRJ!E85+GRMT!E85+KRD!E85+STR!E85+LNN!E85+JJR!E85+SSV!E85+KK!E85+PA!E85+CCH!E85+CRCC!E85+BFSG!E85+BVQ!E85+GHSG!E85+DASG!E85</f>
        <v>0</v>
      </c>
      <c r="F85" s="10">
        <f>BRMT!F85+HPLG!F85+LONI!F85+SLI!F85+MRJ!F85+GRMT!F85+KRD!F85+STR!F85+LNN!F85+JJR!F85+SSV!F85+KK!F85+PA!F85+CCH!F85+CRCC!F85+BFSG!F85+BVQ!F85+GHSG!F85+DASG!F85</f>
        <v>0</v>
      </c>
      <c r="G85" s="10">
        <f>BRMT!G85+HPLG!G85+LONI!G85+SLI!G85+MRJ!G85+GRMT!G85+KRD!G85+STR!G85+LNN!G85+JJR!G85+SSV!G85+KK!G85+PA!G85+CCH!G85+CRCC!G85+BFSG!G85+BVQ!G85+GHSG!G85+DASG!G85</f>
        <v>0</v>
      </c>
      <c r="H85" s="10">
        <f>BRMT!H85+HPLG!H85+LONI!H85+SLI!H85+MRJ!H85+GRMT!H85+KRD!H85+STR!H85+LNN!H85+JJR!H85+SSV!H85+KK!H85+PA!H85+CCH!H85+CRCC!H85+BFSG!H85+BVQ!H85+GHSG!H85+DASG!H85</f>
        <v>0</v>
      </c>
      <c r="I85" s="10">
        <f>BRMT!I85+HPLG!I85+LONI!I85+SLI!I85+MRJ!I85+GRMT!I85+KRD!I85+STR!I85+LNN!I85+JJR!I85+SSV!I85+KK!I85+PA!I85+CCH!I85+CRCC!I85+BFSG!I85+BVQ!I85+GHSG!I85+DASG!I85</f>
        <v>0</v>
      </c>
      <c r="J85" s="10">
        <f>BRMT!J85+HPLG!J85+LONI!J85+SLI!J85+MRJ!J85+GRMT!J85+KRD!J85+STR!J85+LNN!J85+JJR!J85+SSV!J85+KK!J85+PA!J85+CCH!J85+CRCC!J85+BFSG!J85+BVQ!J85+GHSG!J85+DASG!J85</f>
        <v>0</v>
      </c>
      <c r="K85" s="10">
        <f>BRMT!K85+HPLG!K85+LONI!K85+SLI!K85+MRJ!K85+GRMT!K85+KRD!K85+STR!K85+LNN!K85+JJR!K85+SSV!K85+KK!K85+PA!K85+CCH!K85+CRCC!K85+BFSG!K85+BVQ!K85+GHSG!K85+DASG!K85</f>
        <v>0</v>
      </c>
      <c r="L85" s="10">
        <f>BRMT!L85+HPLG!L85+LONI!L85+SLI!L85+MRJ!L85+GRMT!L85+KRD!L85+STR!L85+LNN!L85+JJR!L85+SSV!L85+KK!L85+PA!L85+CCH!L85+CRCC!L85+BFSG!L85+BVQ!L85+GHSG!L85+DASG!L85</f>
        <v>0</v>
      </c>
      <c r="M85" s="10">
        <f>BRMT!M85+HPLG!M85+LONI!M85+SLI!M85+MRJ!M85+GRMT!M85+KRD!M85+STR!M85+LNN!M85+JJR!M85+SSV!M85+KK!M85+PA!M85+CCH!M85+CRCC!M85+BFSG!M85+BVQ!M85+GHSG!M85+DASG!M85</f>
        <v>0</v>
      </c>
      <c r="N85" s="13" t="e">
        <f t="shared" si="53"/>
        <v>#DIV/0!</v>
      </c>
      <c r="O85" s="13" t="e">
        <f t="shared" si="50"/>
        <v>#DIV/0!</v>
      </c>
      <c r="P85" s="13" t="e">
        <f t="shared" si="51"/>
        <v>#DIV/0!</v>
      </c>
      <c r="Q85" s="13" t="e">
        <f t="shared" si="52"/>
        <v>#DIV/0!</v>
      </c>
      <c r="R85" s="14"/>
    </row>
    <row r="86" spans="1:18">
      <c r="A86" s="10" t="s">
        <v>14</v>
      </c>
      <c r="B86" s="10">
        <f>BRMT!B86+HPLG!B86+LONI!B86+SLI!B86+MRJ!B86+GRMT!B86+KRD!B86+STR!B86+LNN!B86+JJR!B86+SSV!B86+KK!B86+PA!B86+CCH!B86+CRCC!B86+BFSG!B86+BVQ!B86+GHSG!B86+DASG!B86</f>
        <v>0</v>
      </c>
      <c r="C86" s="10">
        <f>BRMT!C86+HPLG!C86+LONI!C86+SLI!C86+MRJ!C86+GRMT!C86+KRD!C86+STR!C86+LNN!C86+JJR!C86+SSV!C86+KK!C86+PA!C86+CCH!C86+CRCC!C86+BFSG!C86+BVQ!C86+GHSG!C86+DASG!C86</f>
        <v>0</v>
      </c>
      <c r="D86" s="10">
        <f>BRMT!D86+HPLG!D86+LONI!D86+SLI!D86+MRJ!D86+GRMT!D86+KRD!D86+STR!D86+LNN!D86+JJR!D86+SSV!D86+KK!D86+PA!D86+CCH!D86+CRCC!D86+BFSG!D86+BVQ!D86+GHSG!D86+DASG!D86</f>
        <v>0</v>
      </c>
      <c r="E86" s="10">
        <f>BRMT!E86+HPLG!E86+LONI!E86+SLI!E86+MRJ!E86+GRMT!E86+KRD!E86+STR!E86+LNN!E86+JJR!E86+SSV!E86+KK!E86+PA!E86+CCH!E86+CRCC!E86+BFSG!E86+BVQ!E86+GHSG!E86+DASG!E86</f>
        <v>0</v>
      </c>
      <c r="F86" s="10">
        <f>BRMT!F86+HPLG!F86+LONI!F86+SLI!F86+MRJ!F86+GRMT!F86+KRD!F86+STR!F86+LNN!F86+JJR!F86+SSV!F86+KK!F86+PA!F86+CCH!F86+CRCC!F86+BFSG!F86+BVQ!F86+GHSG!F86+DASG!F86</f>
        <v>0</v>
      </c>
      <c r="G86" s="10">
        <f>BRMT!G86+HPLG!G86+LONI!G86+SLI!G86+MRJ!G86+GRMT!G86+KRD!G86+STR!G86+LNN!G86+JJR!G86+SSV!G86+KK!G86+PA!G86+CCH!G86+CRCC!G86+BFSG!G86+BVQ!G86+GHSG!G86+DASG!G86</f>
        <v>0</v>
      </c>
      <c r="H86" s="10">
        <f>BRMT!H86+HPLG!H86+LONI!H86+SLI!H86+MRJ!H86+GRMT!H86+KRD!H86+STR!H86+LNN!H86+JJR!H86+SSV!H86+KK!H86+PA!H86+CCH!H86+CRCC!H86+BFSG!H86+BVQ!H86+GHSG!H86+DASG!H86</f>
        <v>0</v>
      </c>
      <c r="I86" s="10">
        <f>BRMT!I86+HPLG!I86+LONI!I86+SLI!I86+MRJ!I86+GRMT!I86+KRD!I86+STR!I86+LNN!I86+JJR!I86+SSV!I86+KK!I86+PA!I86+CCH!I86+CRCC!I86+BFSG!I86+BVQ!I86+GHSG!I86+DASG!I86</f>
        <v>0</v>
      </c>
      <c r="J86" s="10">
        <f>BRMT!J86+HPLG!J86+LONI!J86+SLI!J86+MRJ!J86+GRMT!J86+KRD!J86+STR!J86+LNN!J86+JJR!J86+SSV!J86+KK!J86+PA!J86+CCH!J86+CRCC!J86+BFSG!J86+BVQ!J86+GHSG!J86+DASG!J86</f>
        <v>0</v>
      </c>
      <c r="K86" s="10">
        <f>BRMT!K86+HPLG!K86+LONI!K86+SLI!K86+MRJ!K86+GRMT!K86+KRD!K86+STR!K86+LNN!K86+JJR!K86+SSV!K86+KK!K86+PA!K86+CCH!K86+CRCC!K86+BFSG!K86+BVQ!K86+GHSG!K86+DASG!K86</f>
        <v>0</v>
      </c>
      <c r="L86" s="10">
        <f>BRMT!L86+HPLG!L86+LONI!L86+SLI!L86+MRJ!L86+GRMT!L86+KRD!L86+STR!L86+LNN!L86+JJR!L86+SSV!L86+KK!L86+PA!L86+CCH!L86+CRCC!L86+BFSG!L86+BVQ!L86+GHSG!L86+DASG!L86</f>
        <v>0</v>
      </c>
      <c r="M86" s="10">
        <f>BRMT!M86+HPLG!M86+LONI!M86+SLI!M86+MRJ!M86+GRMT!M86+KRD!M86+STR!M86+LNN!M86+JJR!M86+SSV!M86+KK!M86+PA!M86+CCH!M86+CRCC!M86+BFSG!M86+BVQ!M86+GHSG!M86+DASG!M86</f>
        <v>0</v>
      </c>
      <c r="N86" s="13" t="e">
        <f t="shared" si="53"/>
        <v>#DIV/0!</v>
      </c>
      <c r="O86" s="13" t="e">
        <f t="shared" si="50"/>
        <v>#DIV/0!</v>
      </c>
      <c r="P86" s="13" t="e">
        <f t="shared" si="51"/>
        <v>#DIV/0!</v>
      </c>
      <c r="Q86" s="13" t="e">
        <f t="shared" si="52"/>
        <v>#DIV/0!</v>
      </c>
      <c r="R86" s="14"/>
    </row>
    <row r="87" spans="1:18">
      <c r="A87" s="10" t="s">
        <v>15</v>
      </c>
      <c r="B87" s="10">
        <f>BRMT!B87+HPLG!B87+LONI!B87+SLI!B87+MRJ!B87+GRMT!B87+KRD!B87+STR!B87+LNN!B87+JJR!B87+SSV!B87+KK!B87+PA!B87+CCH!B87+CRCC!B87+BFSG!B87+BVQ!B87+GHSG!B87+DASG!B87</f>
        <v>0</v>
      </c>
      <c r="C87" s="10">
        <f>BRMT!C87+HPLG!C87+LONI!C87+SLI!C87+MRJ!C87+GRMT!C87+KRD!C87+STR!C87+LNN!C87+JJR!C87+SSV!C87+KK!C87+PA!C87+CCH!C87+CRCC!C87+BFSG!C87+BVQ!C87+GHSG!C87+DASG!C87</f>
        <v>0</v>
      </c>
      <c r="D87" s="10">
        <f>BRMT!D87+HPLG!D87+LONI!D87+SLI!D87+MRJ!D87+GRMT!D87+KRD!D87+STR!D87+LNN!D87+JJR!D87+SSV!D87+KK!D87+PA!D87+CCH!D87+CRCC!D87+BFSG!D87+BVQ!D87+GHSG!D87+DASG!D87</f>
        <v>0</v>
      </c>
      <c r="E87" s="10">
        <f>BRMT!E87+HPLG!E87+LONI!E87+SLI!E87+MRJ!E87+GRMT!E87+KRD!E87+STR!E87+LNN!E87+JJR!E87+SSV!E87+KK!E87+PA!E87+CCH!E87+CRCC!E87+BFSG!E87+BVQ!E87+GHSG!E87+DASG!E87</f>
        <v>0</v>
      </c>
      <c r="F87" s="10">
        <f>BRMT!F87+HPLG!F87+LONI!F87+SLI!F87+MRJ!F87+GRMT!F87+KRD!F87+STR!F87+LNN!F87+JJR!F87+SSV!F87+KK!F87+PA!F87+CCH!F87+CRCC!F87+BFSG!F87+BVQ!F87+GHSG!F87+DASG!F87</f>
        <v>0</v>
      </c>
      <c r="G87" s="10">
        <f>BRMT!G87+HPLG!G87+LONI!G87+SLI!G87+MRJ!G87+GRMT!G87+KRD!G87+STR!G87+LNN!G87+JJR!G87+SSV!G87+KK!G87+PA!G87+CCH!G87+CRCC!G87+BFSG!G87+BVQ!G87+GHSG!G87+DASG!G87</f>
        <v>0</v>
      </c>
      <c r="H87" s="10">
        <f>BRMT!H87+HPLG!H87+LONI!H87+SLI!H87+MRJ!H87+GRMT!H87+KRD!H87+STR!H87+LNN!H87+JJR!H87+SSV!H87+KK!H87+PA!H87+CCH!H87+CRCC!H87+BFSG!H87+BVQ!H87+GHSG!H87+DASG!H87</f>
        <v>0</v>
      </c>
      <c r="I87" s="10">
        <f>BRMT!I87+HPLG!I87+LONI!I87+SLI!I87+MRJ!I87+GRMT!I87+KRD!I87+STR!I87+LNN!I87+JJR!I87+SSV!I87+KK!I87+PA!I87+CCH!I87+CRCC!I87+BFSG!I87+BVQ!I87+GHSG!I87+DASG!I87</f>
        <v>0</v>
      </c>
      <c r="J87" s="10">
        <f>BRMT!J87+HPLG!J87+LONI!J87+SLI!J87+MRJ!J87+GRMT!J87+KRD!J87+STR!J87+LNN!J87+JJR!J87+SSV!J87+KK!J87+PA!J87+CCH!J87+CRCC!J87+BFSG!J87+BVQ!J87+GHSG!J87+DASG!J87</f>
        <v>0</v>
      </c>
      <c r="K87" s="10">
        <f>BRMT!K87+HPLG!K87+LONI!K87+SLI!K87+MRJ!K87+GRMT!K87+KRD!K87+STR!K87+LNN!K87+JJR!K87+SSV!K87+KK!K87+PA!K87+CCH!K87+CRCC!K87+BFSG!K87+BVQ!K87+GHSG!K87+DASG!K87</f>
        <v>0</v>
      </c>
      <c r="L87" s="10">
        <f>BRMT!L87+HPLG!L87+LONI!L87+SLI!L87+MRJ!L87+GRMT!L87+KRD!L87+STR!L87+LNN!L87+JJR!L87+SSV!L87+KK!L87+PA!L87+CCH!L87+CRCC!L87+BFSG!L87+BVQ!L87+GHSG!L87+DASG!L87</f>
        <v>0</v>
      </c>
      <c r="M87" s="10">
        <f>BRMT!M87+HPLG!M87+LONI!M87+SLI!M87+MRJ!M87+GRMT!M87+KRD!M87+STR!M87+LNN!M87+JJR!M87+SSV!M87+KK!M87+PA!M87+CCH!M87+CRCC!M87+BFSG!M87+BVQ!M87+GHSG!M87+DASG!M87</f>
        <v>0</v>
      </c>
      <c r="N87" s="13" t="e">
        <f t="shared" si="53"/>
        <v>#DIV/0!</v>
      </c>
      <c r="O87" s="13" t="e">
        <f t="shared" si="50"/>
        <v>#DIV/0!</v>
      </c>
      <c r="P87" s="13" t="e">
        <f t="shared" si="51"/>
        <v>#DIV/0!</v>
      </c>
      <c r="Q87" s="13" t="e">
        <f t="shared" si="52"/>
        <v>#DIV/0!</v>
      </c>
      <c r="R87" s="14"/>
    </row>
    <row r="88" spans="1:18">
      <c r="A88" s="10" t="s">
        <v>16</v>
      </c>
      <c r="B88" s="10">
        <f>BRMT!B88+HPLG!B88+LONI!B88+SLI!B88+MRJ!B88+GRMT!B88+KRD!B88+STR!B88+LNN!B88+JJR!B88+SSV!B88+KK!B88+PA!B88+CCH!B88+CRCC!B88+BFSG!B88+BVQ!B88+GHSG!B88+DASG!B88</f>
        <v>0</v>
      </c>
      <c r="C88" s="10">
        <f>BRMT!C88+HPLG!C88+LONI!C88+SLI!C88+MRJ!C88+GRMT!C88+KRD!C88+STR!C88+LNN!C88+JJR!C88+SSV!C88+KK!C88+PA!C88+CCH!C88+CRCC!C88+BFSG!C88+BVQ!C88+GHSG!C88+DASG!C88</f>
        <v>0</v>
      </c>
      <c r="D88" s="10">
        <f>BRMT!D88+HPLG!D88+LONI!D88+SLI!D88+MRJ!D88+GRMT!D88+KRD!D88+STR!D88+LNN!D88+JJR!D88+SSV!D88+KK!D88+PA!D88+CCH!D88+CRCC!D88+BFSG!D88+BVQ!D88+GHSG!D88+DASG!D88</f>
        <v>0</v>
      </c>
      <c r="E88" s="10">
        <f>BRMT!E88+HPLG!E88+LONI!E88+SLI!E88+MRJ!E88+GRMT!E88+KRD!E88+STR!E88+LNN!E88+JJR!E88+SSV!E88+KK!E88+PA!E88+CCH!E88+CRCC!E88+BFSG!E88+BVQ!E88+GHSG!E88+DASG!E88</f>
        <v>0</v>
      </c>
      <c r="F88" s="10">
        <f>BRMT!F88+HPLG!F88+LONI!F88+SLI!F88+MRJ!F88+GRMT!F88+KRD!F88+STR!F88+LNN!F88+JJR!F88+SSV!F88+KK!F88+PA!F88+CCH!F88+CRCC!F88+BFSG!F88+BVQ!F88+GHSG!F88+DASG!F88</f>
        <v>0</v>
      </c>
      <c r="G88" s="10">
        <f>BRMT!G88+HPLG!G88+LONI!G88+SLI!G88+MRJ!G88+GRMT!G88+KRD!G88+STR!G88+LNN!G88+JJR!G88+SSV!G88+KK!G88+PA!G88+CCH!G88+CRCC!G88+BFSG!G88+BVQ!G88+GHSG!G88+DASG!G88</f>
        <v>0</v>
      </c>
      <c r="H88" s="10">
        <f>BRMT!H88+HPLG!H88+LONI!H88+SLI!H88+MRJ!H88+GRMT!H88+KRD!H88+STR!H88+LNN!H88+JJR!H88+SSV!H88+KK!H88+PA!H88+CCH!H88+CRCC!H88+BFSG!H88+BVQ!H88+GHSG!H88+DASG!H88</f>
        <v>0</v>
      </c>
      <c r="I88" s="10">
        <f>BRMT!I88+HPLG!I88+LONI!I88+SLI!I88+MRJ!I88+GRMT!I88+KRD!I88+STR!I88+LNN!I88+JJR!I88+SSV!I88+KK!I88+PA!I88+CCH!I88+CRCC!I88+BFSG!I88+BVQ!I88+GHSG!I88+DASG!I88</f>
        <v>0</v>
      </c>
      <c r="J88" s="10">
        <f>BRMT!J88+HPLG!J88+LONI!J88+SLI!J88+MRJ!J88+GRMT!J88+KRD!J88+STR!J88+LNN!J88+JJR!J88+SSV!J88+KK!J88+PA!J88+CCH!J88+CRCC!J88+BFSG!J88+BVQ!J88+GHSG!J88+DASG!J88</f>
        <v>0</v>
      </c>
      <c r="K88" s="10">
        <f>BRMT!K88+HPLG!K88+LONI!K88+SLI!K88+MRJ!K88+GRMT!K88+KRD!K88+STR!K88+LNN!K88+JJR!K88+SSV!K88+KK!K88+PA!K88+CCH!K88+CRCC!K88+BFSG!K88+BVQ!K88+GHSG!K88+DASG!K88</f>
        <v>0</v>
      </c>
      <c r="L88" s="10">
        <f>BRMT!L88+HPLG!L88+LONI!L88+SLI!L88+MRJ!L88+GRMT!L88+KRD!L88+STR!L88+LNN!L88+JJR!L88+SSV!L88+KK!L88+PA!L88+CCH!L88+CRCC!L88+BFSG!L88+BVQ!L88+GHSG!L88+DASG!L88</f>
        <v>0</v>
      </c>
      <c r="M88" s="10">
        <f>BRMT!M88+HPLG!M88+LONI!M88+SLI!M88+MRJ!M88+GRMT!M88+KRD!M88+STR!M88+LNN!M88+JJR!M88+SSV!M88+KK!M88+PA!M88+CCH!M88+CRCC!M88+BFSG!M88+BVQ!M88+GHSG!M88+DASG!M88</f>
        <v>0</v>
      </c>
      <c r="N88" s="13" t="e">
        <f t="shared" si="53"/>
        <v>#DIV/0!</v>
      </c>
      <c r="O88" s="13" t="e">
        <f t="shared" si="50"/>
        <v>#DIV/0!</v>
      </c>
      <c r="P88" s="13" t="e">
        <f t="shared" si="51"/>
        <v>#DIV/0!</v>
      </c>
      <c r="Q88" s="13" t="e">
        <f t="shared" si="52"/>
        <v>#DIV/0!</v>
      </c>
      <c r="R88" s="14"/>
    </row>
    <row r="89" spans="1:18">
      <c r="A89" s="10" t="s">
        <v>17</v>
      </c>
      <c r="B89" s="10">
        <f>BRMT!B89+HPLG!B89+LONI!B89+SLI!B89+MRJ!B89+GRMT!B89+KRD!B89+STR!B89+LNN!B89+JJR!B89+SSV!B89+KK!B89+PA!B89+CCH!B89+CRCC!B89+BFSG!B89+BVQ!B89+GHSG!B89+DASG!B89</f>
        <v>0</v>
      </c>
      <c r="C89" s="10">
        <f>BRMT!C89+HPLG!C89+LONI!C89+SLI!C89+MRJ!C89+GRMT!C89+KRD!C89+STR!C89+LNN!C89+JJR!C89+SSV!C89+KK!C89+PA!C89+CCH!C89+CRCC!C89+BFSG!C89+BVQ!C89+GHSG!C89+DASG!C89</f>
        <v>0</v>
      </c>
      <c r="D89" s="10">
        <f>BRMT!D89+HPLG!D89+LONI!D89+SLI!D89+MRJ!D89+GRMT!D89+KRD!D89+STR!D89+LNN!D89+JJR!D89+SSV!D89+KK!D89+PA!D89+CCH!D89+CRCC!D89+BFSG!D89+BVQ!D89+GHSG!D89+DASG!D89</f>
        <v>0</v>
      </c>
      <c r="E89" s="10">
        <f>BRMT!E89+HPLG!E89+LONI!E89+SLI!E89+MRJ!E89+GRMT!E89+KRD!E89+STR!E89+LNN!E89+JJR!E89+SSV!E89+KK!E89+PA!E89+CCH!E89+CRCC!E89+BFSG!E89+BVQ!E89+GHSG!E89+DASG!E89</f>
        <v>0</v>
      </c>
      <c r="F89" s="10">
        <f>BRMT!F89+HPLG!F89+LONI!F89+SLI!F89+MRJ!F89+GRMT!F89+KRD!F89+STR!F89+LNN!F89+JJR!F89+SSV!F89+KK!F89+PA!F89+CCH!F89+CRCC!F89+BFSG!F89+BVQ!F89+GHSG!F89+DASG!F89</f>
        <v>0</v>
      </c>
      <c r="G89" s="10">
        <f>BRMT!G89+HPLG!G89+LONI!G89+SLI!G89+MRJ!G89+GRMT!G89+KRD!G89+STR!G89+LNN!G89+JJR!G89+SSV!G89+KK!G89+PA!G89+CCH!G89+CRCC!G89+BFSG!G89+BVQ!G89+GHSG!G89+DASG!G89</f>
        <v>0</v>
      </c>
      <c r="H89" s="10">
        <f>BRMT!H89+HPLG!H89+LONI!H89+SLI!H89+MRJ!H89+GRMT!H89+KRD!H89+STR!H89+LNN!H89+JJR!H89+SSV!H89+KK!H89+PA!H89+CCH!H89+CRCC!H89+BFSG!H89+BVQ!H89+GHSG!H89+DASG!H89</f>
        <v>0</v>
      </c>
      <c r="I89" s="10">
        <f>BRMT!I89+HPLG!I89+LONI!I89+SLI!I89+MRJ!I89+GRMT!I89+KRD!I89+STR!I89+LNN!I89+JJR!I89+SSV!I89+KK!I89+PA!I89+CCH!I89+CRCC!I89+BFSG!I89+BVQ!I89+GHSG!I89+DASG!I89</f>
        <v>0</v>
      </c>
      <c r="J89" s="10">
        <f>BRMT!J89+HPLG!J89+LONI!J89+SLI!J89+MRJ!J89+GRMT!J89+KRD!J89+STR!J89+LNN!J89+JJR!J89+SSV!J89+KK!J89+PA!J89+CCH!J89+CRCC!J89+BFSG!J89+BVQ!J89+GHSG!J89+DASG!J89</f>
        <v>0</v>
      </c>
      <c r="K89" s="10">
        <f>BRMT!K89+HPLG!K89+LONI!K89+SLI!K89+MRJ!K89+GRMT!K89+KRD!K89+STR!K89+LNN!K89+JJR!K89+SSV!K89+KK!K89+PA!K89+CCH!K89+CRCC!K89+BFSG!K89+BVQ!K89+GHSG!K89+DASG!K89</f>
        <v>0</v>
      </c>
      <c r="L89" s="10">
        <f>BRMT!L89+HPLG!L89+LONI!L89+SLI!L89+MRJ!L89+GRMT!L89+KRD!L89+STR!L89+LNN!L89+JJR!L89+SSV!L89+KK!L89+PA!L89+CCH!L89+CRCC!L89+BFSG!L89+BVQ!L89+GHSG!L89+DASG!L89</f>
        <v>0</v>
      </c>
      <c r="M89" s="10">
        <f>BRMT!M89+HPLG!M89+LONI!M89+SLI!M89+MRJ!M89+GRMT!M89+KRD!M89+STR!M89+LNN!M89+JJR!M89+SSV!M89+KK!M89+PA!M89+CCH!M89+CRCC!M89+BFSG!M89+BVQ!M89+GHSG!M89+DASG!M89</f>
        <v>0</v>
      </c>
      <c r="N89" s="13" t="e">
        <f t="shared" si="53"/>
        <v>#DIV/0!</v>
      </c>
      <c r="O89" s="13" t="e">
        <f t="shared" si="50"/>
        <v>#DIV/0!</v>
      </c>
      <c r="P89" s="13" t="e">
        <f t="shared" si="51"/>
        <v>#DIV/0!</v>
      </c>
      <c r="Q89" s="13" t="e">
        <f t="shared" si="52"/>
        <v>#DIV/0!</v>
      </c>
      <c r="R89" s="14"/>
    </row>
    <row r="90" spans="1:18">
      <c r="A90" s="10" t="s">
        <v>18</v>
      </c>
      <c r="B90" s="10">
        <f>BRMT!B90+HPLG!B90+LONI!B90+SLI!B90+MRJ!B90+GRMT!B90+KRD!B90+STR!B90+LNN!B90+JJR!B90+SSV!B90+KK!B90+PA!B90+CCH!B90+CRCC!B90+BFSG!B90+BVQ!B90+GHSG!B90+DASG!B90</f>
        <v>0</v>
      </c>
      <c r="C90" s="10">
        <f>BRMT!C90+HPLG!C90+LONI!C90+SLI!C90+MRJ!C90+GRMT!C90+KRD!C90+STR!C90+LNN!C90+JJR!C90+SSV!C90+KK!C90+PA!C90+CCH!C90+CRCC!C90+BFSG!C90+BVQ!C90+GHSG!C90+DASG!C90</f>
        <v>0</v>
      </c>
      <c r="D90" s="10">
        <f>BRMT!D90+HPLG!D90+LONI!D90+SLI!D90+MRJ!D90+GRMT!D90+KRD!D90+STR!D90+LNN!D90+JJR!D90+SSV!D90+KK!D90+PA!D90+CCH!D90+CRCC!D90+BFSG!D90+BVQ!D90+GHSG!D90+DASG!D90</f>
        <v>0</v>
      </c>
      <c r="E90" s="10">
        <f>BRMT!E90+HPLG!E90+LONI!E90+SLI!E90+MRJ!E90+GRMT!E90+KRD!E90+STR!E90+LNN!E90+JJR!E90+SSV!E90+KK!E90+PA!E90+CCH!E90+CRCC!E90+BFSG!E90+BVQ!E90+GHSG!E90+DASG!E90</f>
        <v>0</v>
      </c>
      <c r="F90" s="10">
        <f>BRMT!F90+HPLG!F90+LONI!F90+SLI!F90+MRJ!F90+GRMT!F90+KRD!F90+STR!F90+LNN!F90+JJR!F90+SSV!F90+KK!F90+PA!F90+CCH!F90+CRCC!F90+BFSG!F90+BVQ!F90+GHSG!F90+DASG!F90</f>
        <v>0</v>
      </c>
      <c r="G90" s="10">
        <f>BRMT!G90+HPLG!G90+LONI!G90+SLI!G90+MRJ!G90+GRMT!G90+KRD!G90+STR!G90+LNN!G90+JJR!G90+SSV!G90+KK!G90+PA!G90+CCH!G90+CRCC!G90+BFSG!G90+BVQ!G90+GHSG!G90+DASG!G90</f>
        <v>0</v>
      </c>
      <c r="H90" s="10">
        <f>BRMT!H90+HPLG!H90+LONI!H90+SLI!H90+MRJ!H90+GRMT!H90+KRD!H90+STR!H90+LNN!H90+JJR!H90+SSV!H90+KK!H90+PA!H90+CCH!H90+CRCC!H90+BFSG!H90+BVQ!H90+GHSG!H90+DASG!H90</f>
        <v>0</v>
      </c>
      <c r="I90" s="10">
        <f>BRMT!I90+HPLG!I90+LONI!I90+SLI!I90+MRJ!I90+GRMT!I90+KRD!I90+STR!I90+LNN!I90+JJR!I90+SSV!I90+KK!I90+PA!I90+CCH!I90+CRCC!I90+BFSG!I90+BVQ!I90+GHSG!I90+DASG!I90</f>
        <v>0</v>
      </c>
      <c r="J90" s="10">
        <f>BRMT!J90+HPLG!J90+LONI!J90+SLI!J90+MRJ!J90+GRMT!J90+KRD!J90+STR!J90+LNN!J90+JJR!J90+SSV!J90+KK!J90+PA!J90+CCH!J90+CRCC!J90+BFSG!J90+BVQ!J90+GHSG!J90+DASG!J90</f>
        <v>0</v>
      </c>
      <c r="K90" s="10">
        <f>BRMT!K90+HPLG!K90+LONI!K90+SLI!K90+MRJ!K90+GRMT!K90+KRD!K90+STR!K90+LNN!K90+JJR!K90+SSV!K90+KK!K90+PA!K90+CCH!K90+CRCC!K90+BFSG!K90+BVQ!K90+GHSG!K90+DASG!K90</f>
        <v>0</v>
      </c>
      <c r="L90" s="10">
        <f>BRMT!L90+HPLG!L90+LONI!L90+SLI!L90+MRJ!L90+GRMT!L90+KRD!L90+STR!L90+LNN!L90+JJR!L90+SSV!L90+KK!L90+PA!L90+CCH!L90+CRCC!L90+BFSG!L90+BVQ!L90+GHSG!L90+DASG!L90</f>
        <v>0</v>
      </c>
      <c r="M90" s="10">
        <f>BRMT!M90+HPLG!M90+LONI!M90+SLI!M90+MRJ!M90+GRMT!M90+KRD!M90+STR!M90+LNN!M90+JJR!M90+SSV!M90+KK!M90+PA!M90+CCH!M90+CRCC!M90+BFSG!M90+BVQ!M90+GHSG!M90+DASG!M90</f>
        <v>0</v>
      </c>
      <c r="N90" s="13" t="e">
        <f t="shared" si="53"/>
        <v>#DIV/0!</v>
      </c>
      <c r="O90" s="13" t="e">
        <f t="shared" si="50"/>
        <v>#DIV/0!</v>
      </c>
      <c r="P90" s="13" t="e">
        <f t="shared" si="51"/>
        <v>#DIV/0!</v>
      </c>
      <c r="Q90" s="13" t="e">
        <f t="shared" si="52"/>
        <v>#DIV/0!</v>
      </c>
      <c r="R90" s="14"/>
    </row>
    <row r="91" spans="1:18">
      <c r="A91" s="10" t="s">
        <v>19</v>
      </c>
      <c r="B91" s="10">
        <f>BRMT!B91+HPLG!B91+LONI!B91+SLI!B91+MRJ!B91+GRMT!B91+KRD!B91+STR!B91+LNN!B91+JJR!B91+SSV!B91+KK!B91+PA!B91+CCH!B91+CRCC!B91+BFSG!B91+BVQ!B91+GHSG!B91+DASG!B91</f>
        <v>0</v>
      </c>
      <c r="C91" s="10">
        <f>BRMT!C91+HPLG!C91+LONI!C91+SLI!C91+MRJ!C91+GRMT!C91+KRD!C91+STR!C91+LNN!C91+JJR!C91+SSV!C91+KK!C91+PA!C91+CCH!C91+CRCC!C91+BFSG!C91+BVQ!C91+GHSG!C91+DASG!C91</f>
        <v>0</v>
      </c>
      <c r="D91" s="10">
        <f>BRMT!D91+HPLG!D91+LONI!D91+SLI!D91+MRJ!D91+GRMT!D91+KRD!D91+STR!D91+LNN!D91+JJR!D91+SSV!D91+KK!D91+PA!D91+CCH!D91+CRCC!D91+BFSG!D91+BVQ!D91+GHSG!D91+DASG!D91</f>
        <v>0</v>
      </c>
      <c r="E91" s="10">
        <f>BRMT!E91+HPLG!E91+LONI!E91+SLI!E91+MRJ!E91+GRMT!E91+KRD!E91+STR!E91+LNN!E91+JJR!E91+SSV!E91+KK!E91+PA!E91+CCH!E91+CRCC!E91+BFSG!E91+BVQ!E91+GHSG!E91+DASG!E91</f>
        <v>0</v>
      </c>
      <c r="F91" s="10">
        <f>BRMT!F91+HPLG!F91+LONI!F91+SLI!F91+MRJ!F91+GRMT!F91+KRD!F91+STR!F91+LNN!F91+JJR!F91+SSV!F91+KK!F91+PA!F91+CCH!F91+CRCC!F91+BFSG!F91+BVQ!F91+GHSG!F91+DASG!F91</f>
        <v>0</v>
      </c>
      <c r="G91" s="10">
        <f>BRMT!G91+HPLG!G91+LONI!G91+SLI!G91+MRJ!G91+GRMT!G91+KRD!G91+STR!G91+LNN!G91+JJR!G91+SSV!G91+KK!G91+PA!G91+CCH!G91+CRCC!G91+BFSG!G91+BVQ!G91+GHSG!G91+DASG!G91</f>
        <v>0</v>
      </c>
      <c r="H91" s="10">
        <f>BRMT!H91+HPLG!H91+LONI!H91+SLI!H91+MRJ!H91+GRMT!H91+KRD!H91+STR!H91+LNN!H91+JJR!H91+SSV!H91+KK!H91+PA!H91+CCH!H91+CRCC!H91+BFSG!H91+BVQ!H91+GHSG!H91+DASG!H91</f>
        <v>0</v>
      </c>
      <c r="I91" s="10">
        <f>BRMT!I91+HPLG!I91+LONI!I91+SLI!I91+MRJ!I91+GRMT!I91+KRD!I91+STR!I91+LNN!I91+JJR!I91+SSV!I91+KK!I91+PA!I91+CCH!I91+CRCC!I91+BFSG!I91+BVQ!I91+GHSG!I91+DASG!I91</f>
        <v>0</v>
      </c>
      <c r="J91" s="10">
        <f>BRMT!J91+HPLG!J91+LONI!J91+SLI!J91+MRJ!J91+GRMT!J91+KRD!J91+STR!J91+LNN!J91+JJR!J91+SSV!J91+KK!J91+PA!J91+CCH!J91+CRCC!J91+BFSG!J91+BVQ!J91+GHSG!J91+DASG!J91</f>
        <v>0</v>
      </c>
      <c r="K91" s="10">
        <f>BRMT!K91+HPLG!K91+LONI!K91+SLI!K91+MRJ!K91+GRMT!K91+KRD!K91+STR!K91+LNN!K91+JJR!K91+SSV!K91+KK!K91+PA!K91+CCH!K91+CRCC!K91+BFSG!K91+BVQ!K91+GHSG!K91+DASG!K91</f>
        <v>0</v>
      </c>
      <c r="L91" s="10">
        <f>BRMT!L91+HPLG!L91+LONI!L91+SLI!L91+MRJ!L91+GRMT!L91+KRD!L91+STR!L91+LNN!L91+JJR!L91+SSV!L91+KK!L91+PA!L91+CCH!L91+CRCC!L91+BFSG!L91+BVQ!L91+GHSG!L91+DASG!L91</f>
        <v>0</v>
      </c>
      <c r="M91" s="10">
        <f>BRMT!M91+HPLG!M91+LONI!M91+SLI!M91+MRJ!M91+GRMT!M91+KRD!M91+STR!M91+LNN!M91+JJR!M91+SSV!M91+KK!M91+PA!M91+CCH!M91+CRCC!M91+BFSG!M91+BVQ!M91+GHSG!M91+DASG!M91</f>
        <v>0</v>
      </c>
      <c r="N91" s="13" t="e">
        <f t="shared" si="53"/>
        <v>#DIV/0!</v>
      </c>
      <c r="O91" s="13" t="e">
        <f t="shared" si="50"/>
        <v>#DIV/0!</v>
      </c>
      <c r="P91" s="13" t="e">
        <f t="shared" si="51"/>
        <v>#DIV/0!</v>
      </c>
      <c r="Q91" s="13" t="e">
        <f t="shared" si="52"/>
        <v>#DIV/0!</v>
      </c>
      <c r="R91" s="14"/>
    </row>
    <row r="92" spans="1:18">
      <c r="A92" s="10" t="s">
        <v>20</v>
      </c>
      <c r="B92" s="10">
        <f>BRMT!B92+HPLG!B92+LONI!B92+SLI!B92+MRJ!B92+GRMT!B92+KRD!B92+STR!B92+LNN!B92+JJR!B92+SSV!B92+KK!B92+PA!B92+CCH!B92+CRCC!B92+BFSG!B92+BVQ!B92+GHSG!B92+DASG!B92</f>
        <v>0</v>
      </c>
      <c r="C92" s="10">
        <f>BRMT!C92+HPLG!C92+LONI!C92+SLI!C92+MRJ!C92+GRMT!C92+KRD!C92+STR!C92+LNN!C92+JJR!C92+SSV!C92+KK!C92+PA!C92+CCH!C92+CRCC!C92+BFSG!C92+BVQ!C92+GHSG!C92+DASG!C92</f>
        <v>0</v>
      </c>
      <c r="D92" s="10">
        <f>BRMT!D92+HPLG!D92+LONI!D92+SLI!D92+MRJ!D92+GRMT!D92+KRD!D92+STR!D92+LNN!D92+JJR!D92+SSV!D92+KK!D92+PA!D92+CCH!D92+CRCC!D92+BFSG!D92+BVQ!D92+GHSG!D92+DASG!D92</f>
        <v>0</v>
      </c>
      <c r="E92" s="10">
        <f>BRMT!E92+HPLG!E92+LONI!E92+SLI!E92+MRJ!E92+GRMT!E92+KRD!E92+STR!E92+LNN!E92+JJR!E92+SSV!E92+KK!E92+PA!E92+CCH!E92+CRCC!E92+BFSG!E92+BVQ!E92+GHSG!E92+DASG!E92</f>
        <v>0</v>
      </c>
      <c r="F92" s="10">
        <f>BRMT!F92+HPLG!F92+LONI!F92+SLI!F92+MRJ!F92+GRMT!F92+KRD!F92+STR!F92+LNN!F92+JJR!F92+SSV!F92+KK!F92+PA!F92+CCH!F92+CRCC!F92+BFSG!F92+BVQ!F92+GHSG!F92+DASG!F92</f>
        <v>0</v>
      </c>
      <c r="G92" s="10">
        <f>BRMT!G92+HPLG!G92+LONI!G92+SLI!G92+MRJ!G92+GRMT!G92+KRD!G92+STR!G92+LNN!G92+JJR!G92+SSV!G92+KK!G92+PA!G92+CCH!G92+CRCC!G92+BFSG!G92+BVQ!G92+GHSG!G92+DASG!G92</f>
        <v>0</v>
      </c>
      <c r="H92" s="10">
        <f>BRMT!H92+HPLG!H92+LONI!H92+SLI!H92+MRJ!H92+GRMT!H92+KRD!H92+STR!H92+LNN!H92+JJR!H92+SSV!H92+KK!H92+PA!H92+CCH!H92+CRCC!H92+BFSG!H92+BVQ!H92+GHSG!H92+DASG!H92</f>
        <v>0</v>
      </c>
      <c r="I92" s="10">
        <f>BRMT!I92+HPLG!I92+LONI!I92+SLI!I92+MRJ!I92+GRMT!I92+KRD!I92+STR!I92+LNN!I92+JJR!I92+SSV!I92+KK!I92+PA!I92+CCH!I92+CRCC!I92+BFSG!I92+BVQ!I92+GHSG!I92+DASG!I92</f>
        <v>0</v>
      </c>
      <c r="J92" s="10">
        <f>BRMT!J92+HPLG!J92+LONI!J92+SLI!J92+MRJ!J92+GRMT!J92+KRD!J92+STR!J92+LNN!J92+JJR!J92+SSV!J92+KK!J92+PA!J92+CCH!J92+CRCC!J92+BFSG!J92+BVQ!J92+GHSG!J92+DASG!J92</f>
        <v>0</v>
      </c>
      <c r="K92" s="10">
        <f>BRMT!K92+HPLG!K92+LONI!K92+SLI!K92+MRJ!K92+GRMT!K92+KRD!K92+STR!K92+LNN!K92+JJR!K92+SSV!K92+KK!K92+PA!K92+CCH!K92+CRCC!K92+BFSG!K92+BVQ!K92+GHSG!K92+DASG!K92</f>
        <v>0</v>
      </c>
      <c r="L92" s="10">
        <f>BRMT!L92+HPLG!L92+LONI!L92+SLI!L92+MRJ!L92+GRMT!L92+KRD!L92+STR!L92+LNN!L92+JJR!L92+SSV!L92+KK!L92+PA!L92+CCH!L92+CRCC!L92+BFSG!L92+BVQ!L92+GHSG!L92+DASG!L92</f>
        <v>0</v>
      </c>
      <c r="M92" s="10">
        <f>BRMT!M92+HPLG!M92+LONI!M92+SLI!M92+MRJ!M92+GRMT!M92+KRD!M92+STR!M92+LNN!M92+JJR!M92+SSV!M92+KK!M92+PA!M92+CCH!M92+CRCC!M92+BFSG!M92+BVQ!M92+GHSG!M92+DASG!M92</f>
        <v>0</v>
      </c>
      <c r="N92" s="13" t="e">
        <f t="shared" si="53"/>
        <v>#DIV/0!</v>
      </c>
      <c r="O92" s="13" t="e">
        <f t="shared" si="50"/>
        <v>#DIV/0!</v>
      </c>
      <c r="P92" s="13" t="e">
        <f t="shared" si="51"/>
        <v>#DIV/0!</v>
      </c>
      <c r="Q92" s="13" t="e">
        <f t="shared" si="52"/>
        <v>#DIV/0!</v>
      </c>
      <c r="R92" s="14"/>
    </row>
    <row r="93" spans="1:18">
      <c r="A93" s="10" t="s">
        <v>21</v>
      </c>
      <c r="B93" s="10">
        <f>BRMT!B93+HPLG!B93+LONI!B93+SLI!B93+MRJ!B93+GRMT!B93+KRD!B93+STR!B93+LNN!B93+JJR!B93+SSV!B93+KK!B93+PA!B93+CCH!B93+CRCC!B93+BFSG!B93+BVQ!B93+GHSG!B93+DASG!B93</f>
        <v>0</v>
      </c>
      <c r="C93" s="10">
        <f>BRMT!C93+HPLG!C93+LONI!C93+SLI!C93+MRJ!C93+GRMT!C93+KRD!C93+STR!C93+LNN!C93+JJR!C93+SSV!C93+KK!C93+PA!C93+CCH!C93+CRCC!C93+BFSG!C93+BVQ!C93+GHSG!C93+DASG!C93</f>
        <v>0</v>
      </c>
      <c r="D93" s="10">
        <f>BRMT!D93+HPLG!D93+LONI!D93+SLI!D93+MRJ!D93+GRMT!D93+KRD!D93+STR!D93+LNN!D93+JJR!D93+SSV!D93+KK!D93+PA!D93+CCH!D93+CRCC!D93+BFSG!D93+BVQ!D93+GHSG!D93+DASG!D93</f>
        <v>0</v>
      </c>
      <c r="E93" s="10">
        <f>BRMT!E93+HPLG!E93+LONI!E93+SLI!E93+MRJ!E93+GRMT!E93+KRD!E93+STR!E93+LNN!E93+JJR!E93+SSV!E93+KK!E93+PA!E93+CCH!E93+CRCC!E93+BFSG!E93+BVQ!E93+GHSG!E93+DASG!E93</f>
        <v>0</v>
      </c>
      <c r="F93" s="10">
        <f>BRMT!F93+HPLG!F93+LONI!F93+SLI!F93+MRJ!F93+GRMT!F93+KRD!F93+STR!F93+LNN!F93+JJR!F93+SSV!F93+KK!F93+PA!F93+CCH!F93+CRCC!F93+BFSG!F93+BVQ!F93+GHSG!F93+DASG!F93</f>
        <v>0</v>
      </c>
      <c r="G93" s="10">
        <f>BRMT!G93+HPLG!G93+LONI!G93+SLI!G93+MRJ!G93+GRMT!G93+KRD!G93+STR!G93+LNN!G93+JJR!G93+SSV!G93+KK!G93+PA!G93+CCH!G93+CRCC!G93+BFSG!G93+BVQ!G93+GHSG!G93+DASG!G93</f>
        <v>0</v>
      </c>
      <c r="H93" s="10">
        <f>BRMT!H93+HPLG!H93+LONI!H93+SLI!H93+MRJ!H93+GRMT!H93+KRD!H93+STR!H93+LNN!H93+JJR!H93+SSV!H93+KK!H93+PA!H93+CCH!H93+CRCC!H93+BFSG!H93+BVQ!H93+GHSG!H93+DASG!H93</f>
        <v>0</v>
      </c>
      <c r="I93" s="10">
        <f>BRMT!I93+HPLG!I93+LONI!I93+SLI!I93+MRJ!I93+GRMT!I93+KRD!I93+STR!I93+LNN!I93+JJR!I93+SSV!I93+KK!I93+PA!I93+CCH!I93+CRCC!I93+BFSG!I93+BVQ!I93+GHSG!I93+DASG!I93</f>
        <v>0</v>
      </c>
      <c r="J93" s="10">
        <f>BRMT!J93+HPLG!J93+LONI!J93+SLI!J93+MRJ!J93+GRMT!J93+KRD!J93+STR!J93+LNN!J93+JJR!J93+SSV!J93+KK!J93+PA!J93+CCH!J93+CRCC!J93+BFSG!J93+BVQ!J93+GHSG!J93+DASG!J93</f>
        <v>0</v>
      </c>
      <c r="K93" s="10">
        <f>BRMT!K93+HPLG!K93+LONI!K93+SLI!K93+MRJ!K93+GRMT!K93+KRD!K93+STR!K93+LNN!K93+JJR!K93+SSV!K93+KK!K93+PA!K93+CCH!K93+CRCC!K93+BFSG!K93+BVQ!K93+GHSG!K93+DASG!K93</f>
        <v>0</v>
      </c>
      <c r="L93" s="10">
        <f>BRMT!L93+HPLG!L93+LONI!L93+SLI!L93+MRJ!L93+GRMT!L93+KRD!L93+STR!L93+LNN!L93+JJR!L93+SSV!L93+KK!L93+PA!L93+CCH!L93+CRCC!L93+BFSG!L93+BVQ!L93+GHSG!L93+DASG!L93</f>
        <v>0</v>
      </c>
      <c r="M93" s="10">
        <f>BRMT!M93+HPLG!M93+LONI!M93+SLI!M93+MRJ!M93+GRMT!M93+KRD!M93+STR!M93+LNN!M93+JJR!M93+SSV!M93+KK!M93+PA!M93+CCH!M93+CRCC!M93+BFSG!M93+BVQ!M93+GHSG!M93+DASG!M93</f>
        <v>0</v>
      </c>
      <c r="N93" s="13" t="e">
        <f t="shared" si="53"/>
        <v>#DIV/0!</v>
      </c>
      <c r="O93" s="13" t="e">
        <f t="shared" si="50"/>
        <v>#DIV/0!</v>
      </c>
      <c r="P93" s="13" t="e">
        <f t="shared" si="51"/>
        <v>#DIV/0!</v>
      </c>
      <c r="Q93" s="13" t="e">
        <f t="shared" si="52"/>
        <v>#DIV/0!</v>
      </c>
      <c r="R93" s="14"/>
    </row>
    <row r="94" spans="1:18">
      <c r="A94" s="61" t="s">
        <v>205</v>
      </c>
      <c r="B94" s="62">
        <f>SUM(B82:B88)</f>
        <v>0</v>
      </c>
      <c r="C94" s="62">
        <f>SUM(C82:C88)</f>
        <v>0</v>
      </c>
      <c r="D94" s="62">
        <f>SUM(D82:D88)</f>
        <v>0</v>
      </c>
      <c r="E94" s="62">
        <f>SUM(E82:E88)</f>
        <v>0</v>
      </c>
      <c r="F94" s="62">
        <f>SUM(F82:F92)</f>
        <v>0</v>
      </c>
      <c r="G94" s="62">
        <f t="shared" ref="G94:M94" si="54">SUM(G82:G92)</f>
        <v>0</v>
      </c>
      <c r="H94" s="62">
        <f t="shared" si="54"/>
        <v>0</v>
      </c>
      <c r="I94" s="62">
        <f t="shared" si="54"/>
        <v>0</v>
      </c>
      <c r="J94" s="62">
        <f t="shared" si="54"/>
        <v>0</v>
      </c>
      <c r="K94" s="62">
        <f t="shared" si="54"/>
        <v>0</v>
      </c>
      <c r="L94" s="62">
        <f t="shared" si="54"/>
        <v>0</v>
      </c>
      <c r="M94" s="62">
        <f t="shared" si="54"/>
        <v>0</v>
      </c>
      <c r="N94" s="13" t="e">
        <f t="shared" si="53"/>
        <v>#DIV/0!</v>
      </c>
      <c r="O94" s="13" t="e">
        <f t="shared" si="50"/>
        <v>#DIV/0!</v>
      </c>
      <c r="P94" s="13" t="e">
        <f t="shared" si="51"/>
        <v>#DIV/0!</v>
      </c>
      <c r="Q94" s="13" t="e">
        <f t="shared" si="52"/>
        <v>#DIV/0!</v>
      </c>
      <c r="R94" s="18"/>
    </row>
    <row r="95" spans="1:18">
      <c r="A95" s="61" t="s">
        <v>128</v>
      </c>
      <c r="B95" s="62">
        <f>SUM(B82:B93)</f>
        <v>0</v>
      </c>
      <c r="C95" s="62">
        <f t="shared" ref="C95:M95" si="55">SUM(C82:C93)</f>
        <v>0</v>
      </c>
      <c r="D95" s="62">
        <f t="shared" si="55"/>
        <v>0</v>
      </c>
      <c r="E95" s="62">
        <f t="shared" si="55"/>
        <v>0</v>
      </c>
      <c r="F95" s="62">
        <f t="shared" si="55"/>
        <v>0</v>
      </c>
      <c r="G95" s="62">
        <f t="shared" si="55"/>
        <v>0</v>
      </c>
      <c r="H95" s="62">
        <f t="shared" si="55"/>
        <v>0</v>
      </c>
      <c r="I95" s="62">
        <f t="shared" si="55"/>
        <v>0</v>
      </c>
      <c r="J95" s="62">
        <f t="shared" si="55"/>
        <v>0</v>
      </c>
      <c r="K95" s="62">
        <f t="shared" si="55"/>
        <v>0</v>
      </c>
      <c r="L95" s="62">
        <f t="shared" si="55"/>
        <v>0</v>
      </c>
      <c r="M95" s="62">
        <f t="shared" si="55"/>
        <v>0</v>
      </c>
      <c r="N95" s="13" t="e">
        <f t="shared" si="53"/>
        <v>#DIV/0!</v>
      </c>
      <c r="O95" s="13" t="e">
        <f t="shared" si="50"/>
        <v>#DIV/0!</v>
      </c>
      <c r="P95" s="13" t="e">
        <f t="shared" si="51"/>
        <v>#DIV/0!</v>
      </c>
      <c r="Q95" s="13" t="e">
        <f t="shared" si="52"/>
        <v>#DIV/0!</v>
      </c>
      <c r="R95" s="14"/>
    </row>
    <row r="96" spans="1:18">
      <c r="A96" s="63" t="s">
        <v>129</v>
      </c>
      <c r="B96" s="49">
        <f>B94/7</f>
        <v>0</v>
      </c>
      <c r="C96" s="49">
        <f>C94/7</f>
        <v>0</v>
      </c>
      <c r="D96" s="49">
        <f>D94/7</f>
        <v>0</v>
      </c>
      <c r="E96" s="49">
        <f>E94/7</f>
        <v>0</v>
      </c>
      <c r="F96" s="49">
        <f>F94/11</f>
        <v>0</v>
      </c>
      <c r="G96" s="49">
        <f t="shared" ref="G96:M96" si="56">G94/11</f>
        <v>0</v>
      </c>
      <c r="H96" s="49">
        <f t="shared" si="56"/>
        <v>0</v>
      </c>
      <c r="I96" s="49">
        <f t="shared" si="56"/>
        <v>0</v>
      </c>
      <c r="J96" s="49">
        <f t="shared" si="56"/>
        <v>0</v>
      </c>
      <c r="K96" s="49">
        <f t="shared" si="56"/>
        <v>0</v>
      </c>
      <c r="L96" s="49">
        <f t="shared" si="56"/>
        <v>0</v>
      </c>
      <c r="M96" s="49">
        <f t="shared" si="56"/>
        <v>0</v>
      </c>
      <c r="N96" s="13" t="e">
        <f t="shared" si="53"/>
        <v>#DIV/0!</v>
      </c>
      <c r="O96" s="13" t="e">
        <f t="shared" si="50"/>
        <v>#DIV/0!</v>
      </c>
      <c r="P96" s="13" t="e">
        <f t="shared" si="51"/>
        <v>#DIV/0!</v>
      </c>
      <c r="Q96" s="13" t="e">
        <f t="shared" si="52"/>
        <v>#DIV/0!</v>
      </c>
    </row>
    <row r="98" spans="1:18">
      <c r="A98" s="323" t="str">
        <f>BRMT!C98</f>
        <v>Pig Iron</v>
      </c>
      <c r="B98" s="323"/>
      <c r="C98" s="323"/>
      <c r="D98" s="323"/>
      <c r="E98" s="323"/>
      <c r="F98" s="323"/>
      <c r="G98" s="323"/>
      <c r="H98" s="323"/>
      <c r="I98" s="323"/>
      <c r="J98" s="323"/>
      <c r="K98" s="323"/>
      <c r="L98" s="323"/>
      <c r="M98" s="323"/>
      <c r="N98" s="323"/>
      <c r="O98" s="323"/>
      <c r="P98" s="323"/>
      <c r="Q98" s="323"/>
      <c r="R98" s="27"/>
    </row>
    <row r="99" spans="1:18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299" t="s">
        <v>210</v>
      </c>
      <c r="K99" s="300"/>
      <c r="L99" s="300"/>
      <c r="M99" s="301"/>
      <c r="N99" s="319" t="s">
        <v>95</v>
      </c>
      <c r="O99" s="320"/>
      <c r="P99" s="320"/>
      <c r="Q99" s="320"/>
      <c r="R99" s="44"/>
    </row>
    <row r="100" spans="1:18">
      <c r="A100" s="10" t="s">
        <v>6</v>
      </c>
      <c r="B100" s="10" t="s">
        <v>91</v>
      </c>
      <c r="C100" s="10" t="s">
        <v>7</v>
      </c>
      <c r="D100" s="10" t="s">
        <v>8</v>
      </c>
      <c r="E100" s="10" t="s">
        <v>9</v>
      </c>
      <c r="F100" s="10" t="s">
        <v>91</v>
      </c>
      <c r="G100" s="10" t="s">
        <v>7</v>
      </c>
      <c r="H100" s="10" t="s">
        <v>8</v>
      </c>
      <c r="I100" s="10" t="s">
        <v>9</v>
      </c>
      <c r="J100" s="10" t="s">
        <v>91</v>
      </c>
      <c r="K100" s="10" t="s">
        <v>7</v>
      </c>
      <c r="L100" s="10" t="s">
        <v>8</v>
      </c>
      <c r="M100" s="10" t="s">
        <v>9</v>
      </c>
      <c r="N100" s="57" t="s">
        <v>91</v>
      </c>
      <c r="O100" s="57" t="s">
        <v>7</v>
      </c>
      <c r="P100" s="57" t="s">
        <v>8</v>
      </c>
      <c r="Q100" s="57" t="s">
        <v>9</v>
      </c>
      <c r="R100" s="14"/>
    </row>
    <row r="101" spans="1:18">
      <c r="A101" s="10" t="s">
        <v>10</v>
      </c>
      <c r="B101" s="10">
        <f>BRMT!B101+HPLG!B101+LONI!B101+SLI!B101+MRJ!B101+GRMT!B101+KRD!B101+STR!B101+LNN!B101+JJR!B101+SSV!B101+KK!B101+PA!B101+CCH!B101+CRCC!B101+BFSG!B101+BVQ!B101+GHSG!B101+DASG!B101</f>
        <v>0</v>
      </c>
      <c r="C101" s="10">
        <f>BRMT!C101+HPLG!C101+LONI!C101+SLI!C101+MRJ!C101+GRMT!C101+KRD!C101+STR!C101+LNN!C101+JJR!C101+SSV!C101+KK!C101+PA!C101+CCH!C101+CRCC!C101+BFSG!C101+BVQ!C101+GHSG!C101+DASG!C101</f>
        <v>0</v>
      </c>
      <c r="D101" s="10">
        <f>BRMT!D101+HPLG!D101+LONI!D101+SLI!D101+MRJ!D101+GRMT!D101+KRD!D101+STR!D101+LNN!D101+JJR!D101+SSV!D101+KK!D101+PA!D101+CCH!D101+CRCC!D101+BFSG!D101+BVQ!D101+GHSG!D101+DASG!D101</f>
        <v>0</v>
      </c>
      <c r="E101" s="10">
        <f>BRMT!E101+HPLG!E101+LONI!E101+SLI!E101+MRJ!E101+GRMT!E101+KRD!E101+STR!E101+LNN!E101+JJR!E101+SSV!E101+KK!E101+PA!E101+CCH!E101+CRCC!E101+BFSG!E101+BVQ!E101+GHSG!E101+DASG!E101</f>
        <v>0</v>
      </c>
      <c r="F101" s="10">
        <f>BRMT!F101+HPLG!F101+LONI!F101+SLI!F101+MRJ!F101+GRMT!F101+KRD!F101+STR!F101+LNN!F101+JJR!F101+SSV!F101+KK!F101+PA!F101+CCH!F101+CRCC!F101+BFSG!F101+BVQ!F101+GHSG!F101+DASG!F101</f>
        <v>0</v>
      </c>
      <c r="G101" s="10">
        <f>BRMT!G101+HPLG!G101+LONI!G101+SLI!G101+MRJ!G101+GRMT!G101+KRD!G101+STR!G101+LNN!G101+JJR!G101+SSV!G101+KK!G101+PA!G101+CCH!G101+CRCC!G101+BFSG!G101+BVQ!G101+GHSG!G101+DASG!G101</f>
        <v>0</v>
      </c>
      <c r="H101" s="10">
        <f>BRMT!H101+HPLG!H101+LONI!H101+SLI!H101+MRJ!H101+GRMT!H101+KRD!H101+STR!H101+LNN!H101+JJR!H101+SSV!H101+KK!H101+PA!H101+CCH!H101+CRCC!H101+BFSG!H101+BVQ!H101+GHSG!H101+DASG!H101</f>
        <v>0</v>
      </c>
      <c r="I101" s="10">
        <f>BRMT!I101+HPLG!I101+LONI!I101+SLI!I101+MRJ!I101+GRMT!I101+KRD!I101+STR!I101+LNN!I101+JJR!I101+SSV!I101+KK!I101+PA!I101+CCH!I101+CRCC!I101+BFSG!I101+BVQ!I101+GHSG!I101+DASG!I101</f>
        <v>0</v>
      </c>
      <c r="J101" s="10">
        <f>BRMT!J101+HPLG!J101+LONI!J101+SLI!J101+MRJ!J101+GRMT!J101+KRD!J101+STR!J101+LNN!J101+JJR!J101+SSV!J101+KK!J101+PA!J101+CCH!J101+CRCC!J101+BFSG!J101+BVQ!J101+GHSG!J101+DASG!J101</f>
        <v>0</v>
      </c>
      <c r="K101" s="10">
        <f>BRMT!K101+HPLG!K101+LONI!K101+SLI!K101+MRJ!K101+GRMT!K101+KRD!K101+STR!K101+LNN!K101+JJR!K101+SSV!K101+KK!K101+PA!K101+CCH!K101+CRCC!K101+BFSG!K101+BVQ!K101+GHSG!K101+DASG!K101</f>
        <v>0</v>
      </c>
      <c r="L101" s="10">
        <f>BRMT!L101+HPLG!L101+LONI!L101+SLI!L101+MRJ!L101+GRMT!L101+KRD!L101+STR!L101+LNN!L101+JJR!L101+SSV!L101+KK!L101+PA!L101+CCH!L101+CRCC!L101+BFSG!L101+BVQ!L101+GHSG!L101+DASG!L101</f>
        <v>0</v>
      </c>
      <c r="M101" s="10">
        <f>BRMT!M101+HPLG!M101+LONI!M101+SLI!M101+MRJ!M101+GRMT!M101+KRD!M101+STR!M101+LNN!M101+JJR!M101+SSV!M101+KK!M101+PA!M101+CCH!M101+CRCC!M101+BFSG!M101+BVQ!M101+GHSG!M101+DASG!M101</f>
        <v>0</v>
      </c>
      <c r="N101" s="13" t="e">
        <f>(J101-F101)/F101*100</f>
        <v>#DIV/0!</v>
      </c>
      <c r="O101" s="13" t="e">
        <f t="shared" ref="O101:O115" si="57">(K101-G101)/G101*100</f>
        <v>#DIV/0!</v>
      </c>
      <c r="P101" s="13" t="e">
        <f t="shared" ref="P101:P115" si="58">(L101-H101)/H101*100</f>
        <v>#DIV/0!</v>
      </c>
      <c r="Q101" s="13" t="e">
        <f t="shared" ref="Q101:Q115" si="59">(M101-I101)/I101*100</f>
        <v>#DIV/0!</v>
      </c>
      <c r="R101" s="45"/>
    </row>
    <row r="102" spans="1:18">
      <c r="A102" s="10" t="s">
        <v>11</v>
      </c>
      <c r="B102" s="10">
        <f>BRMT!B102+HPLG!B102+LONI!B102+SLI!B102+MRJ!B102+GRMT!B102+KRD!B102+STR!B102+LNN!B102+JJR!B102+SSV!B102+KK!B102+PA!B102+CCH!B102+CRCC!B102+BFSG!B102+BVQ!B102+GHSG!B102+DASG!B102</f>
        <v>0</v>
      </c>
      <c r="C102" s="10">
        <f>BRMT!C102+HPLG!C102+LONI!C102+SLI!C102+MRJ!C102+GRMT!C102+KRD!C102+STR!C102+LNN!C102+JJR!C102+SSV!C102+KK!C102+PA!C102+CCH!C102+CRCC!C102+BFSG!C102+BVQ!C102+GHSG!C102+DASG!C102</f>
        <v>0</v>
      </c>
      <c r="D102" s="10">
        <f>BRMT!D102+HPLG!D102+LONI!D102+SLI!D102+MRJ!D102+GRMT!D102+KRD!D102+STR!D102+LNN!D102+JJR!D102+SSV!D102+KK!D102+PA!D102+CCH!D102+CRCC!D102+BFSG!D102+BVQ!D102+GHSG!D102+DASG!D102</f>
        <v>0</v>
      </c>
      <c r="E102" s="10">
        <f>BRMT!E102+HPLG!E102+LONI!E102+SLI!E102+MRJ!E102+GRMT!E102+KRD!E102+STR!E102+LNN!E102+JJR!E102+SSV!E102+KK!E102+PA!E102+CCH!E102+CRCC!E102+BFSG!E102+BVQ!E102+GHSG!E102+DASG!E102</f>
        <v>0</v>
      </c>
      <c r="F102" s="10">
        <f>BRMT!F102+HPLG!F102+LONI!F102+SLI!F102+MRJ!F102+GRMT!F102+KRD!F102+STR!F102+LNN!F102+JJR!F102+SSV!F102+KK!F102+PA!F102+CCH!F102+CRCC!F102+BFSG!F102+BVQ!F102+GHSG!F102+DASG!F102</f>
        <v>0</v>
      </c>
      <c r="G102" s="10">
        <f>BRMT!G102+HPLG!G102+LONI!G102+SLI!G102+MRJ!G102+GRMT!G102+KRD!G102+STR!G102+LNN!G102+JJR!G102+SSV!G102+KK!G102+PA!G102+CCH!G102+CRCC!G102+BFSG!G102+BVQ!G102+GHSG!G102+DASG!G102</f>
        <v>0</v>
      </c>
      <c r="H102" s="10">
        <f>BRMT!H102+HPLG!H102+LONI!H102+SLI!H102+MRJ!H102+GRMT!H102+KRD!H102+STR!H102+LNN!H102+JJR!H102+SSV!H102+KK!H102+PA!H102+CCH!H102+CRCC!H102+BFSG!H102+BVQ!H102+GHSG!H102+DASG!H102</f>
        <v>0</v>
      </c>
      <c r="I102" s="10">
        <f>BRMT!I102+HPLG!I102+LONI!I102+SLI!I102+MRJ!I102+GRMT!I102+KRD!I102+STR!I102+LNN!I102+JJR!I102+SSV!I102+KK!I102+PA!I102+CCH!I102+CRCC!I102+BFSG!I102+BVQ!I102+GHSG!I102+DASG!I102</f>
        <v>0</v>
      </c>
      <c r="J102" s="10">
        <f>BRMT!J102+HPLG!J102+LONI!J102+SLI!J102+MRJ!J102+GRMT!J102+KRD!J102+STR!J102+LNN!J102+JJR!J102+SSV!J102+KK!J102+PA!J102+CCH!J102+CRCC!J102+BFSG!J102+BVQ!J102+GHSG!J102+DASG!J102</f>
        <v>0</v>
      </c>
      <c r="K102" s="10">
        <f>BRMT!K102+HPLG!K102+LONI!K102+SLI!K102+MRJ!K102+GRMT!K102+KRD!K102+STR!K102+LNN!K102+JJR!K102+SSV!K102+KK!K102+PA!K102+CCH!K102+CRCC!K102+BFSG!K102+BVQ!K102+GHSG!K102+DASG!K102</f>
        <v>0</v>
      </c>
      <c r="L102" s="10">
        <f>BRMT!L102+HPLG!L102+LONI!L102+SLI!L102+MRJ!L102+GRMT!L102+KRD!L102+STR!L102+LNN!L102+JJR!L102+SSV!L102+KK!L102+PA!L102+CCH!L102+CRCC!L102+BFSG!L102+BVQ!L102+GHSG!L102+DASG!L102</f>
        <v>0</v>
      </c>
      <c r="M102" s="10">
        <f>BRMT!M102+HPLG!M102+LONI!M102+SLI!M102+MRJ!M102+GRMT!M102+KRD!M102+STR!M102+LNN!M102+JJR!M102+SSV!M102+KK!M102+PA!M102+CCH!M102+CRCC!M102+BFSG!M102+BVQ!M102+GHSG!M102+DASG!M102</f>
        <v>0</v>
      </c>
      <c r="N102" s="13" t="e">
        <f t="shared" ref="N102:N115" si="60">(J102-F102)/F102*100</f>
        <v>#DIV/0!</v>
      </c>
      <c r="O102" s="13" t="e">
        <f t="shared" si="57"/>
        <v>#DIV/0!</v>
      </c>
      <c r="P102" s="13" t="e">
        <f t="shared" si="58"/>
        <v>#DIV/0!</v>
      </c>
      <c r="Q102" s="13" t="e">
        <f t="shared" si="59"/>
        <v>#DIV/0!</v>
      </c>
      <c r="R102" s="45"/>
    </row>
    <row r="103" spans="1:18">
      <c r="A103" s="10" t="s">
        <v>12</v>
      </c>
      <c r="B103" s="10">
        <f>BRMT!B103+HPLG!B103+LONI!B103+SLI!B103+MRJ!B103+GRMT!B103+KRD!B103+STR!B103+LNN!B103+JJR!B103+SSV!B103+KK!B103+PA!B103+CCH!B103+CRCC!B103+BFSG!B103+BVQ!B103+GHSG!B103+DASG!B103</f>
        <v>0</v>
      </c>
      <c r="C103" s="10">
        <f>BRMT!C103+HPLG!C103+LONI!C103+SLI!C103+MRJ!C103+GRMT!C103+KRD!C103+STR!C103+LNN!C103+JJR!C103+SSV!C103+KK!C103+PA!C103+CCH!C103+CRCC!C103+BFSG!C103+BVQ!C103+GHSG!C103+DASG!C103</f>
        <v>0</v>
      </c>
      <c r="D103" s="10">
        <f>BRMT!D103+HPLG!D103+LONI!D103+SLI!D103+MRJ!D103+GRMT!D103+KRD!D103+STR!D103+LNN!D103+JJR!D103+SSV!D103+KK!D103+PA!D103+CCH!D103+CRCC!D103+BFSG!D103+BVQ!D103+GHSG!D103+DASG!D103</f>
        <v>0</v>
      </c>
      <c r="E103" s="10">
        <f>BRMT!E103+HPLG!E103+LONI!E103+SLI!E103+MRJ!E103+GRMT!E103+KRD!E103+STR!E103+LNN!E103+JJR!E103+SSV!E103+KK!E103+PA!E103+CCH!E103+CRCC!E103+BFSG!E103+BVQ!E103+GHSG!E103+DASG!E103</f>
        <v>0</v>
      </c>
      <c r="F103" s="10">
        <f>BRMT!F103+HPLG!F103+LONI!F103+SLI!F103+MRJ!F103+GRMT!F103+KRD!F103+STR!F103+LNN!F103+JJR!F103+SSV!F103+KK!F103+PA!F103+CCH!F103+CRCC!F103+BFSG!F103+BVQ!F103+GHSG!F103+DASG!F103</f>
        <v>0</v>
      </c>
      <c r="G103" s="10">
        <f>BRMT!G103+HPLG!G103+LONI!G103+SLI!G103+MRJ!G103+GRMT!G103+KRD!G103+STR!G103+LNN!G103+JJR!G103+SSV!G103+KK!G103+PA!G103+CCH!G103+CRCC!G103+BFSG!G103+BVQ!G103+GHSG!G103+DASG!G103</f>
        <v>0</v>
      </c>
      <c r="H103" s="10">
        <f>BRMT!H103+HPLG!H103+LONI!H103+SLI!H103+MRJ!H103+GRMT!H103+KRD!H103+STR!H103+LNN!H103+JJR!H103+SSV!H103+KK!H103+PA!H103+CCH!H103+CRCC!H103+BFSG!H103+BVQ!H103+GHSG!H103+DASG!H103</f>
        <v>0</v>
      </c>
      <c r="I103" s="10">
        <f>BRMT!I103+HPLG!I103+LONI!I103+SLI!I103+MRJ!I103+GRMT!I103+KRD!I103+STR!I103+LNN!I103+JJR!I103+SSV!I103+KK!I103+PA!I103+CCH!I103+CRCC!I103+BFSG!I103+BVQ!I103+GHSG!I103+DASG!I103</f>
        <v>0</v>
      </c>
      <c r="J103" s="10">
        <f>BRMT!J103+HPLG!J103+LONI!J103+SLI!J103+MRJ!J103+GRMT!J103+KRD!J103+STR!J103+LNN!J103+JJR!J103+SSV!J103+KK!J103+PA!J103+CCH!J103+CRCC!J103+BFSG!J103+BVQ!J103+GHSG!J103+DASG!J103</f>
        <v>0</v>
      </c>
      <c r="K103" s="10">
        <f>BRMT!K103+HPLG!K103+LONI!K103+SLI!K103+MRJ!K103+GRMT!K103+KRD!K103+STR!K103+LNN!K103+JJR!K103+SSV!K103+KK!K103+PA!K103+CCH!K103+CRCC!K103+BFSG!K103+BVQ!K103+GHSG!K103+DASG!K103</f>
        <v>0</v>
      </c>
      <c r="L103" s="10">
        <f>BRMT!L103+HPLG!L103+LONI!L103+SLI!L103+MRJ!L103+GRMT!L103+KRD!L103+STR!L103+LNN!L103+JJR!L103+SSV!L103+KK!L103+PA!L103+CCH!L103+CRCC!L103+BFSG!L103+BVQ!L103+GHSG!L103+DASG!L103</f>
        <v>0</v>
      </c>
      <c r="M103" s="10">
        <f>BRMT!M103+HPLG!M103+LONI!M103+SLI!M103+MRJ!M103+GRMT!M103+KRD!M103+STR!M103+LNN!M103+JJR!M103+SSV!M103+KK!M103+PA!M103+CCH!M103+CRCC!M103+BFSG!M103+BVQ!M103+GHSG!M103+DASG!M103</f>
        <v>0</v>
      </c>
      <c r="N103" s="13" t="e">
        <f t="shared" si="60"/>
        <v>#DIV/0!</v>
      </c>
      <c r="O103" s="13" t="e">
        <f t="shared" si="57"/>
        <v>#DIV/0!</v>
      </c>
      <c r="P103" s="13" t="e">
        <f t="shared" si="58"/>
        <v>#DIV/0!</v>
      </c>
      <c r="Q103" s="13" t="e">
        <f t="shared" si="59"/>
        <v>#DIV/0!</v>
      </c>
      <c r="R103" s="45"/>
    </row>
    <row r="104" spans="1:18">
      <c r="A104" s="10" t="s">
        <v>13</v>
      </c>
      <c r="B104" s="10">
        <f>BRMT!B104+HPLG!B104+LONI!B104+SLI!B104+MRJ!B104+GRMT!B104+KRD!B104+STR!B104+LNN!B104+JJR!B104+SSV!B104+KK!B104+PA!B104+CCH!B104+CRCC!B104+BFSG!B104+BVQ!B104+GHSG!B104+DASG!B104</f>
        <v>0</v>
      </c>
      <c r="C104" s="10">
        <f>BRMT!C104+HPLG!C104+LONI!C104+SLI!C104+MRJ!C104+GRMT!C104+KRD!C104+STR!C104+LNN!C104+JJR!C104+SSV!C104+KK!C104+PA!C104+CCH!C104+CRCC!C104+BFSG!C104+BVQ!C104+GHSG!C104+DASG!C104</f>
        <v>0</v>
      </c>
      <c r="D104" s="10">
        <f>BRMT!D104+HPLG!D104+LONI!D104+SLI!D104+MRJ!D104+GRMT!D104+KRD!D104+STR!D104+LNN!D104+JJR!D104+SSV!D104+KK!D104+PA!D104+CCH!D104+CRCC!D104+BFSG!D104+BVQ!D104+GHSG!D104+DASG!D104</f>
        <v>0</v>
      </c>
      <c r="E104" s="10">
        <f>BRMT!E104+HPLG!E104+LONI!E104+SLI!E104+MRJ!E104+GRMT!E104+KRD!E104+STR!E104+LNN!E104+JJR!E104+SSV!E104+KK!E104+PA!E104+CCH!E104+CRCC!E104+BFSG!E104+BVQ!E104+GHSG!E104+DASG!E104</f>
        <v>0</v>
      </c>
      <c r="F104" s="10">
        <f>BRMT!F104+HPLG!F104+LONI!F104+SLI!F104+MRJ!F104+GRMT!F104+KRD!F104+STR!F104+LNN!F104+JJR!F104+SSV!F104+KK!F104+PA!F104+CCH!F104+CRCC!F104+BFSG!F104+BVQ!F104+GHSG!F104+DASG!F104</f>
        <v>0</v>
      </c>
      <c r="G104" s="10">
        <f>BRMT!G104+HPLG!G104+LONI!G104+SLI!G104+MRJ!G104+GRMT!G104+KRD!G104+STR!G104+LNN!G104+JJR!G104+SSV!G104+KK!G104+PA!G104+CCH!G104+CRCC!G104+BFSG!G104+BVQ!G104+GHSG!G104+DASG!G104</f>
        <v>0</v>
      </c>
      <c r="H104" s="10">
        <f>BRMT!H104+HPLG!H104+LONI!H104+SLI!H104+MRJ!H104+GRMT!H104+KRD!H104+STR!H104+LNN!H104+JJR!H104+SSV!H104+KK!H104+PA!H104+CCH!H104+CRCC!H104+BFSG!H104+BVQ!H104+GHSG!H104+DASG!H104</f>
        <v>0</v>
      </c>
      <c r="I104" s="10">
        <f>BRMT!I104+HPLG!I104+LONI!I104+SLI!I104+MRJ!I104+GRMT!I104+KRD!I104+STR!I104+LNN!I104+JJR!I104+SSV!I104+KK!I104+PA!I104+CCH!I104+CRCC!I104+BFSG!I104+BVQ!I104+GHSG!I104+DASG!I104</f>
        <v>0</v>
      </c>
      <c r="J104" s="10">
        <f>BRMT!J104+HPLG!J104+LONI!J104+SLI!J104+MRJ!J104+GRMT!J104+KRD!J104+STR!J104+LNN!J104+JJR!J104+SSV!J104+KK!J104+PA!J104+CCH!J104+CRCC!J104+BFSG!J104+BVQ!J104+GHSG!J104+DASG!J104</f>
        <v>0</v>
      </c>
      <c r="K104" s="10">
        <f>BRMT!K104+HPLG!K104+LONI!K104+SLI!K104+MRJ!K104+GRMT!K104+KRD!K104+STR!K104+LNN!K104+JJR!K104+SSV!K104+KK!K104+PA!K104+CCH!K104+CRCC!K104+BFSG!K104+BVQ!K104+GHSG!K104+DASG!K104</f>
        <v>0</v>
      </c>
      <c r="L104" s="10">
        <f>BRMT!L104+HPLG!L104+LONI!L104+SLI!L104+MRJ!L104+GRMT!L104+KRD!L104+STR!L104+LNN!L104+JJR!L104+SSV!L104+KK!L104+PA!L104+CCH!L104+CRCC!L104+BFSG!L104+BVQ!L104+GHSG!L104+DASG!L104</f>
        <v>0</v>
      </c>
      <c r="M104" s="10">
        <f>BRMT!M104+HPLG!M104+LONI!M104+SLI!M104+MRJ!M104+GRMT!M104+KRD!M104+STR!M104+LNN!M104+JJR!M104+SSV!M104+KK!M104+PA!M104+CCH!M104+CRCC!M104+BFSG!M104+BVQ!M104+GHSG!M104+DASG!M104</f>
        <v>0</v>
      </c>
      <c r="N104" s="13" t="e">
        <f t="shared" si="60"/>
        <v>#DIV/0!</v>
      </c>
      <c r="O104" s="13" t="e">
        <f t="shared" si="57"/>
        <v>#DIV/0!</v>
      </c>
      <c r="P104" s="13" t="e">
        <f t="shared" si="58"/>
        <v>#DIV/0!</v>
      </c>
      <c r="Q104" s="13" t="e">
        <f t="shared" si="59"/>
        <v>#DIV/0!</v>
      </c>
      <c r="R104" s="14"/>
    </row>
    <row r="105" spans="1:18">
      <c r="A105" s="10" t="s">
        <v>14</v>
      </c>
      <c r="B105" s="10">
        <f>BRMT!B105+HPLG!B105+LONI!B105+SLI!B105+MRJ!B105+GRMT!B105+KRD!B105+STR!B105+LNN!B105+JJR!B105+SSV!B105+KK!B105+PA!B105+CCH!B105+CRCC!B105+BFSG!B105+BVQ!B105+GHSG!B105+DASG!B105</f>
        <v>0</v>
      </c>
      <c r="C105" s="10">
        <f>BRMT!C105+HPLG!C105+LONI!C105+SLI!C105+MRJ!C105+GRMT!C105+KRD!C105+STR!C105+LNN!C105+JJR!C105+SSV!C105+KK!C105+PA!C105+CCH!C105+CRCC!C105+BFSG!C105+BVQ!C105+GHSG!C105+DASG!C105</f>
        <v>0</v>
      </c>
      <c r="D105" s="10">
        <f>BRMT!D105+HPLG!D105+LONI!D105+SLI!D105+MRJ!D105+GRMT!D105+KRD!D105+STR!D105+LNN!D105+JJR!D105+SSV!D105+KK!D105+PA!D105+CCH!D105+CRCC!D105+BFSG!D105+BVQ!D105+GHSG!D105+DASG!D105</f>
        <v>0</v>
      </c>
      <c r="E105" s="10">
        <f>BRMT!E105+HPLG!E105+LONI!E105+SLI!E105+MRJ!E105+GRMT!E105+KRD!E105+STR!E105+LNN!E105+JJR!E105+SSV!E105+KK!E105+PA!E105+CCH!E105+CRCC!E105+BFSG!E105+BVQ!E105+GHSG!E105+DASG!E105</f>
        <v>0</v>
      </c>
      <c r="F105" s="10">
        <f>BRMT!F105+HPLG!F105+LONI!F105+SLI!F105+MRJ!F105+GRMT!F105+KRD!F105+STR!F105+LNN!F105+JJR!F105+SSV!F105+KK!F105+PA!F105+CCH!F105+CRCC!F105+BFSG!F105+BVQ!F105+GHSG!F105+DASG!F105</f>
        <v>0</v>
      </c>
      <c r="G105" s="10">
        <f>BRMT!G105+HPLG!G105+LONI!G105+SLI!G105+MRJ!G105+GRMT!G105+KRD!G105+STR!G105+LNN!G105+JJR!G105+SSV!G105+KK!G105+PA!G105+CCH!G105+CRCC!G105+BFSG!G105+BVQ!G105+GHSG!G105+DASG!G105</f>
        <v>0</v>
      </c>
      <c r="H105" s="10">
        <f>BRMT!H105+HPLG!H105+LONI!H105+SLI!H105+MRJ!H105+GRMT!H105+KRD!H105+STR!H105+LNN!H105+JJR!H105+SSV!H105+KK!H105+PA!H105+CCH!H105+CRCC!H105+BFSG!H105+BVQ!H105+GHSG!H105+DASG!H105</f>
        <v>0</v>
      </c>
      <c r="I105" s="10">
        <f>BRMT!I105+HPLG!I105+LONI!I105+SLI!I105+MRJ!I105+GRMT!I105+KRD!I105+STR!I105+LNN!I105+JJR!I105+SSV!I105+KK!I105+PA!I105+CCH!I105+CRCC!I105+BFSG!I105+BVQ!I105+GHSG!I105+DASG!I105</f>
        <v>0</v>
      </c>
      <c r="J105" s="10">
        <f>BRMT!J105+HPLG!J105+LONI!J105+SLI!J105+MRJ!J105+GRMT!J105+KRD!J105+STR!J105+LNN!J105+JJR!J105+SSV!J105+KK!J105+PA!J105+CCH!J105+CRCC!J105+BFSG!J105+BVQ!J105+GHSG!J105+DASG!J105</f>
        <v>0</v>
      </c>
      <c r="K105" s="10">
        <f>BRMT!K105+HPLG!K105+LONI!K105+SLI!K105+MRJ!K105+GRMT!K105+KRD!K105+STR!K105+LNN!K105+JJR!K105+SSV!K105+KK!K105+PA!K105+CCH!K105+CRCC!K105+BFSG!K105+BVQ!K105+GHSG!K105+DASG!K105</f>
        <v>0</v>
      </c>
      <c r="L105" s="10">
        <f>BRMT!L105+HPLG!L105+LONI!L105+SLI!L105+MRJ!L105+GRMT!L105+KRD!L105+STR!L105+LNN!L105+JJR!L105+SSV!L105+KK!L105+PA!L105+CCH!L105+CRCC!L105+BFSG!L105+BVQ!L105+GHSG!L105+DASG!L105</f>
        <v>0</v>
      </c>
      <c r="M105" s="10">
        <f>BRMT!M105+HPLG!M105+LONI!M105+SLI!M105+MRJ!M105+GRMT!M105+KRD!M105+STR!M105+LNN!M105+JJR!M105+SSV!M105+KK!M105+PA!M105+CCH!M105+CRCC!M105+BFSG!M105+BVQ!M105+GHSG!M105+DASG!M105</f>
        <v>0</v>
      </c>
      <c r="N105" s="13" t="e">
        <f t="shared" si="60"/>
        <v>#DIV/0!</v>
      </c>
      <c r="O105" s="13" t="e">
        <f t="shared" si="57"/>
        <v>#DIV/0!</v>
      </c>
      <c r="P105" s="13" t="e">
        <f t="shared" si="58"/>
        <v>#DIV/0!</v>
      </c>
      <c r="Q105" s="13" t="e">
        <f t="shared" si="59"/>
        <v>#DIV/0!</v>
      </c>
      <c r="R105" s="14"/>
    </row>
    <row r="106" spans="1:18">
      <c r="A106" s="10" t="s">
        <v>15</v>
      </c>
      <c r="B106" s="10">
        <f>BRMT!B106+HPLG!B106+LONI!B106+SLI!B106+MRJ!B106+GRMT!B106+KRD!B106+STR!B106+LNN!B106+JJR!B106+SSV!B106+KK!B106+PA!B106+CCH!B106+CRCC!B106+BFSG!B106+BVQ!B106+GHSG!B106+DASG!B106</f>
        <v>0</v>
      </c>
      <c r="C106" s="10">
        <f>BRMT!C106+HPLG!C106+LONI!C106+SLI!C106+MRJ!C106+GRMT!C106+KRD!C106+STR!C106+LNN!C106+JJR!C106+SSV!C106+KK!C106+PA!C106+CCH!C106+CRCC!C106+BFSG!C106+BVQ!C106+GHSG!C106+DASG!C106</f>
        <v>0</v>
      </c>
      <c r="D106" s="10">
        <f>BRMT!D106+HPLG!D106+LONI!D106+SLI!D106+MRJ!D106+GRMT!D106+KRD!D106+STR!D106+LNN!D106+JJR!D106+SSV!D106+KK!D106+PA!D106+CCH!D106+CRCC!D106+BFSG!D106+BVQ!D106+GHSG!D106+DASG!D106</f>
        <v>0</v>
      </c>
      <c r="E106" s="10">
        <f>BRMT!E106+HPLG!E106+LONI!E106+SLI!E106+MRJ!E106+GRMT!E106+KRD!E106+STR!E106+LNN!E106+JJR!E106+SSV!E106+KK!E106+PA!E106+CCH!E106+CRCC!E106+BFSG!E106+BVQ!E106+GHSG!E106+DASG!E106</f>
        <v>0</v>
      </c>
      <c r="F106" s="10">
        <f>BRMT!F106+HPLG!F106+LONI!F106+SLI!F106+MRJ!F106+GRMT!F106+KRD!F106+STR!F106+LNN!F106+JJR!F106+SSV!F106+KK!F106+PA!F106+CCH!F106+CRCC!F106+BFSG!F106+BVQ!F106+GHSG!F106+DASG!F106</f>
        <v>0</v>
      </c>
      <c r="G106" s="10">
        <f>BRMT!G106+HPLG!G106+LONI!G106+SLI!G106+MRJ!G106+GRMT!G106+KRD!G106+STR!G106+LNN!G106+JJR!G106+SSV!G106+KK!G106+PA!G106+CCH!G106+CRCC!G106+BFSG!G106+BVQ!G106+GHSG!G106+DASG!G106</f>
        <v>0</v>
      </c>
      <c r="H106" s="10">
        <f>BRMT!H106+HPLG!H106+LONI!H106+SLI!H106+MRJ!H106+GRMT!H106+KRD!H106+STR!H106+LNN!H106+JJR!H106+SSV!H106+KK!H106+PA!H106+CCH!H106+CRCC!H106+BFSG!H106+BVQ!H106+GHSG!H106+DASG!H106</f>
        <v>0</v>
      </c>
      <c r="I106" s="10">
        <f>BRMT!I106+HPLG!I106+LONI!I106+SLI!I106+MRJ!I106+GRMT!I106+KRD!I106+STR!I106+LNN!I106+JJR!I106+SSV!I106+KK!I106+PA!I106+CCH!I106+CRCC!I106+BFSG!I106+BVQ!I106+GHSG!I106+DASG!I106</f>
        <v>0</v>
      </c>
      <c r="J106" s="10">
        <f>BRMT!J106+HPLG!J106+LONI!J106+SLI!J106+MRJ!J106+GRMT!J106+KRD!J106+STR!J106+LNN!J106+JJR!J106+SSV!J106+KK!J106+PA!J106+CCH!J106+CRCC!J106+BFSG!J106+BVQ!J106+GHSG!J106+DASG!J106</f>
        <v>0</v>
      </c>
      <c r="K106" s="10">
        <f>BRMT!K106+HPLG!K106+LONI!K106+SLI!K106+MRJ!K106+GRMT!K106+KRD!K106+STR!K106+LNN!K106+JJR!K106+SSV!K106+KK!K106+PA!K106+CCH!K106+CRCC!K106+BFSG!K106+BVQ!K106+GHSG!K106+DASG!K106</f>
        <v>0</v>
      </c>
      <c r="L106" s="10">
        <f>BRMT!L106+HPLG!L106+LONI!L106+SLI!L106+MRJ!L106+GRMT!L106+KRD!L106+STR!L106+LNN!L106+JJR!L106+SSV!L106+KK!L106+PA!L106+CCH!L106+CRCC!L106+BFSG!L106+BVQ!L106+GHSG!L106+DASG!L106</f>
        <v>0</v>
      </c>
      <c r="M106" s="10">
        <f>BRMT!M106+HPLG!M106+LONI!M106+SLI!M106+MRJ!M106+GRMT!M106+KRD!M106+STR!M106+LNN!M106+JJR!M106+SSV!M106+KK!M106+PA!M106+CCH!M106+CRCC!M106+BFSG!M106+BVQ!M106+GHSG!M106+DASG!M106</f>
        <v>0</v>
      </c>
      <c r="N106" s="13" t="e">
        <f t="shared" si="60"/>
        <v>#DIV/0!</v>
      </c>
      <c r="O106" s="13" t="e">
        <f t="shared" si="57"/>
        <v>#DIV/0!</v>
      </c>
      <c r="P106" s="13" t="e">
        <f t="shared" si="58"/>
        <v>#DIV/0!</v>
      </c>
      <c r="Q106" s="13" t="e">
        <f t="shared" si="59"/>
        <v>#DIV/0!</v>
      </c>
      <c r="R106" s="14"/>
    </row>
    <row r="107" spans="1:18">
      <c r="A107" s="10" t="s">
        <v>16</v>
      </c>
      <c r="B107" s="10">
        <f>BRMT!B107+HPLG!B107+LONI!B107+SLI!B107+MRJ!B107+GRMT!B107+KRD!B107+STR!B107+LNN!B107+JJR!B107+SSV!B107+KK!B107+PA!B107+CCH!B107+CRCC!B107+BFSG!B107+BVQ!B107+GHSG!B107+DASG!B107</f>
        <v>0</v>
      </c>
      <c r="C107" s="10">
        <f>BRMT!C107+HPLG!C107+LONI!C107+SLI!C107+MRJ!C107+GRMT!C107+KRD!C107+STR!C107+LNN!C107+JJR!C107+SSV!C107+KK!C107+PA!C107+CCH!C107+CRCC!C107+BFSG!C107+BVQ!C107+GHSG!C107+DASG!C107</f>
        <v>0</v>
      </c>
      <c r="D107" s="10">
        <f>BRMT!D107+HPLG!D107+LONI!D107+SLI!D107+MRJ!D107+GRMT!D107+KRD!D107+STR!D107+LNN!D107+JJR!D107+SSV!D107+KK!D107+PA!D107+CCH!D107+CRCC!D107+BFSG!D107+BVQ!D107+GHSG!D107+DASG!D107</f>
        <v>0</v>
      </c>
      <c r="E107" s="10">
        <f>BRMT!E107+HPLG!E107+LONI!E107+SLI!E107+MRJ!E107+GRMT!E107+KRD!E107+STR!E107+LNN!E107+JJR!E107+SSV!E107+KK!E107+PA!E107+CCH!E107+CRCC!E107+BFSG!E107+BVQ!E107+GHSG!E107+DASG!E107</f>
        <v>0</v>
      </c>
      <c r="F107" s="10">
        <f>BRMT!F107+HPLG!F107+LONI!F107+SLI!F107+MRJ!F107+GRMT!F107+KRD!F107+STR!F107+LNN!F107+JJR!F107+SSV!F107+KK!F107+PA!F107+CCH!F107+CRCC!F107+BFSG!F107+BVQ!F107+GHSG!F107+DASG!F107</f>
        <v>0</v>
      </c>
      <c r="G107" s="10">
        <f>BRMT!G107+HPLG!G107+LONI!G107+SLI!G107+MRJ!G107+GRMT!G107+KRD!G107+STR!G107+LNN!G107+JJR!G107+SSV!G107+KK!G107+PA!G107+CCH!G107+CRCC!G107+BFSG!G107+BVQ!G107+GHSG!G107+DASG!G107</f>
        <v>0</v>
      </c>
      <c r="H107" s="10">
        <f>BRMT!H107+HPLG!H107+LONI!H107+SLI!H107+MRJ!H107+GRMT!H107+KRD!H107+STR!H107+LNN!H107+JJR!H107+SSV!H107+KK!H107+PA!H107+CCH!H107+CRCC!H107+BFSG!H107+BVQ!H107+GHSG!H107+DASG!H107</f>
        <v>0</v>
      </c>
      <c r="I107" s="10">
        <f>BRMT!I107+HPLG!I107+LONI!I107+SLI!I107+MRJ!I107+GRMT!I107+KRD!I107+STR!I107+LNN!I107+JJR!I107+SSV!I107+KK!I107+PA!I107+CCH!I107+CRCC!I107+BFSG!I107+BVQ!I107+GHSG!I107+DASG!I107</f>
        <v>0</v>
      </c>
      <c r="J107" s="10">
        <f>BRMT!J107+HPLG!J107+LONI!J107+SLI!J107+MRJ!J107+GRMT!J107+KRD!J107+STR!J107+LNN!J107+JJR!J107+SSV!J107+KK!J107+PA!J107+CCH!J107+CRCC!J107+BFSG!J107+BVQ!J107+GHSG!J107+DASG!J107</f>
        <v>0</v>
      </c>
      <c r="K107" s="10">
        <f>BRMT!K107+HPLG!K107+LONI!K107+SLI!K107+MRJ!K107+GRMT!K107+KRD!K107+STR!K107+LNN!K107+JJR!K107+SSV!K107+KK!K107+PA!K107+CCH!K107+CRCC!K107+BFSG!K107+BVQ!K107+GHSG!K107+DASG!K107</f>
        <v>0</v>
      </c>
      <c r="L107" s="10">
        <f>BRMT!L107+HPLG!L107+LONI!L107+SLI!L107+MRJ!L107+GRMT!L107+KRD!L107+STR!L107+LNN!L107+JJR!L107+SSV!L107+KK!L107+PA!L107+CCH!L107+CRCC!L107+BFSG!L107+BVQ!L107+GHSG!L107+DASG!L107</f>
        <v>0</v>
      </c>
      <c r="M107" s="10">
        <f>BRMT!M107+HPLG!M107+LONI!M107+SLI!M107+MRJ!M107+GRMT!M107+KRD!M107+STR!M107+LNN!M107+JJR!M107+SSV!M107+KK!M107+PA!M107+CCH!M107+CRCC!M107+BFSG!M107+BVQ!M107+GHSG!M107+DASG!M107</f>
        <v>0</v>
      </c>
      <c r="N107" s="13" t="e">
        <f t="shared" si="60"/>
        <v>#DIV/0!</v>
      </c>
      <c r="O107" s="13" t="e">
        <f t="shared" si="57"/>
        <v>#DIV/0!</v>
      </c>
      <c r="P107" s="13" t="e">
        <f t="shared" si="58"/>
        <v>#DIV/0!</v>
      </c>
      <c r="Q107" s="13" t="e">
        <f t="shared" si="59"/>
        <v>#DIV/0!</v>
      </c>
      <c r="R107" s="14"/>
    </row>
    <row r="108" spans="1:18">
      <c r="A108" s="10" t="s">
        <v>17</v>
      </c>
      <c r="B108" s="10">
        <f>BRMT!B108+HPLG!B108+LONI!B108+SLI!B108+MRJ!B108+GRMT!B108+KRD!B108+STR!B108+LNN!B108+JJR!B108+SSV!B108+KK!B108+PA!B108+CCH!B108+CRCC!B108+BFSG!B108+BVQ!B108+GHSG!B108+DASG!B108</f>
        <v>0</v>
      </c>
      <c r="C108" s="10">
        <f>BRMT!C108+HPLG!C108+LONI!C108+SLI!C108+MRJ!C108+GRMT!C108+KRD!C108+STR!C108+LNN!C108+JJR!C108+SSV!C108+KK!C108+PA!C108+CCH!C108+CRCC!C108+BFSG!C108+BVQ!C108+GHSG!C108+DASG!C108</f>
        <v>0</v>
      </c>
      <c r="D108" s="10">
        <f>BRMT!D108+HPLG!D108+LONI!D108+SLI!D108+MRJ!D108+GRMT!D108+KRD!D108+STR!D108+LNN!D108+JJR!D108+SSV!D108+KK!D108+PA!D108+CCH!D108+CRCC!D108+BFSG!D108+BVQ!D108+GHSG!D108+DASG!D108</f>
        <v>0</v>
      </c>
      <c r="E108" s="10">
        <f>BRMT!E108+HPLG!E108+LONI!E108+SLI!E108+MRJ!E108+GRMT!E108+KRD!E108+STR!E108+LNN!E108+JJR!E108+SSV!E108+KK!E108+PA!E108+CCH!E108+CRCC!E108+BFSG!E108+BVQ!E108+GHSG!E108+DASG!E108</f>
        <v>0</v>
      </c>
      <c r="F108" s="10">
        <f>BRMT!F108+HPLG!F108+LONI!F108+SLI!F108+MRJ!F108+GRMT!F108+KRD!F108+STR!F108+LNN!F108+JJR!F108+SSV!F108+KK!F108+PA!F108+CCH!F108+CRCC!F108+BFSG!F108+BVQ!F108+GHSG!F108+DASG!F108</f>
        <v>0</v>
      </c>
      <c r="G108" s="10">
        <f>BRMT!G108+HPLG!G108+LONI!G108+SLI!G108+MRJ!G108+GRMT!G108+KRD!G108+STR!G108+LNN!G108+JJR!G108+SSV!G108+KK!G108+PA!G108+CCH!G108+CRCC!G108+BFSG!G108+BVQ!G108+GHSG!G108+DASG!G108</f>
        <v>0</v>
      </c>
      <c r="H108" s="10">
        <f>BRMT!H108+HPLG!H108+LONI!H108+SLI!H108+MRJ!H108+GRMT!H108+KRD!H108+STR!H108+LNN!H108+JJR!H108+SSV!H108+KK!H108+PA!H108+CCH!H108+CRCC!H108+BFSG!H108+BVQ!H108+GHSG!H108+DASG!H108</f>
        <v>0</v>
      </c>
      <c r="I108" s="10">
        <f>BRMT!I108+HPLG!I108+LONI!I108+SLI!I108+MRJ!I108+GRMT!I108+KRD!I108+STR!I108+LNN!I108+JJR!I108+SSV!I108+KK!I108+PA!I108+CCH!I108+CRCC!I108+BFSG!I108+BVQ!I108+GHSG!I108+DASG!I108</f>
        <v>0</v>
      </c>
      <c r="J108" s="10">
        <f>BRMT!J108+HPLG!J108+LONI!J108+SLI!J108+MRJ!J108+GRMT!J108+KRD!J108+STR!J108+LNN!J108+JJR!J108+SSV!J108+KK!J108+PA!J108+CCH!J108+CRCC!J108+BFSG!J108+BVQ!J108+GHSG!J108+DASG!J108</f>
        <v>0</v>
      </c>
      <c r="K108" s="10">
        <f>BRMT!K108+HPLG!K108+LONI!K108+SLI!K108+MRJ!K108+GRMT!K108+KRD!K108+STR!K108+LNN!K108+JJR!K108+SSV!K108+KK!K108+PA!K108+CCH!K108+CRCC!K108+BFSG!K108+BVQ!K108+GHSG!K108+DASG!K108</f>
        <v>0</v>
      </c>
      <c r="L108" s="10">
        <f>BRMT!L108+HPLG!L108+LONI!L108+SLI!L108+MRJ!L108+GRMT!L108+KRD!L108+STR!L108+LNN!L108+JJR!L108+SSV!L108+KK!L108+PA!L108+CCH!L108+CRCC!L108+BFSG!L108+BVQ!L108+GHSG!L108+DASG!L108</f>
        <v>0</v>
      </c>
      <c r="M108" s="10">
        <f>BRMT!M108+HPLG!M108+LONI!M108+SLI!M108+MRJ!M108+GRMT!M108+KRD!M108+STR!M108+LNN!M108+JJR!M108+SSV!M108+KK!M108+PA!M108+CCH!M108+CRCC!M108+BFSG!M108+BVQ!M108+GHSG!M108+DASG!M108</f>
        <v>0</v>
      </c>
      <c r="N108" s="13" t="e">
        <f t="shared" si="60"/>
        <v>#DIV/0!</v>
      </c>
      <c r="O108" s="13" t="e">
        <f t="shared" si="57"/>
        <v>#DIV/0!</v>
      </c>
      <c r="P108" s="13" t="e">
        <f t="shared" si="58"/>
        <v>#DIV/0!</v>
      </c>
      <c r="Q108" s="13" t="e">
        <f t="shared" si="59"/>
        <v>#DIV/0!</v>
      </c>
      <c r="R108" s="14"/>
    </row>
    <row r="109" spans="1:18">
      <c r="A109" s="10" t="s">
        <v>18</v>
      </c>
      <c r="B109" s="10">
        <f>BRMT!B109+HPLG!B109+LONI!B109+SLI!B109+MRJ!B109+GRMT!B109+KRD!B109+STR!B109+LNN!B109+JJR!B109+SSV!B109+KK!B109+PA!B109+CCH!B109+CRCC!B109+BFSG!B109+BVQ!B109+GHSG!B109+DASG!B109</f>
        <v>0</v>
      </c>
      <c r="C109" s="10">
        <f>BRMT!C109+HPLG!C109+LONI!C109+SLI!C109+MRJ!C109+GRMT!C109+KRD!C109+STR!C109+LNN!C109+JJR!C109+SSV!C109+KK!C109+PA!C109+CCH!C109+CRCC!C109+BFSG!C109+BVQ!C109+GHSG!C109+DASG!C109</f>
        <v>0</v>
      </c>
      <c r="D109" s="10">
        <f>BRMT!D109+HPLG!D109+LONI!D109+SLI!D109+MRJ!D109+GRMT!D109+KRD!D109+STR!D109+LNN!D109+JJR!D109+SSV!D109+KK!D109+PA!D109+CCH!D109+CRCC!D109+BFSG!D109+BVQ!D109+GHSG!D109+DASG!D109</f>
        <v>0</v>
      </c>
      <c r="E109" s="10">
        <f>BRMT!E109+HPLG!E109+LONI!E109+SLI!E109+MRJ!E109+GRMT!E109+KRD!E109+STR!E109+LNN!E109+JJR!E109+SSV!E109+KK!E109+PA!E109+CCH!E109+CRCC!E109+BFSG!E109+BVQ!E109+GHSG!E109+DASG!E109</f>
        <v>0</v>
      </c>
      <c r="F109" s="10">
        <f>BRMT!F109+HPLG!F109+LONI!F109+SLI!F109+MRJ!F109+GRMT!F109+KRD!F109+STR!F109+LNN!F109+JJR!F109+SSV!F109+KK!F109+PA!F109+CCH!F109+CRCC!F109+BFSG!F109+BVQ!F109+GHSG!F109+DASG!F109</f>
        <v>0</v>
      </c>
      <c r="G109" s="10">
        <f>BRMT!G109+HPLG!G109+LONI!G109+SLI!G109+MRJ!G109+GRMT!G109+KRD!G109+STR!G109+LNN!G109+JJR!G109+SSV!G109+KK!G109+PA!G109+CCH!G109+CRCC!G109+BFSG!G109+BVQ!G109+GHSG!G109+DASG!G109</f>
        <v>0</v>
      </c>
      <c r="H109" s="10">
        <f>BRMT!H109+HPLG!H109+LONI!H109+SLI!H109+MRJ!H109+GRMT!H109+KRD!H109+STR!H109+LNN!H109+JJR!H109+SSV!H109+KK!H109+PA!H109+CCH!H109+CRCC!H109+BFSG!H109+BVQ!H109+GHSG!H109+DASG!H109</f>
        <v>0</v>
      </c>
      <c r="I109" s="10">
        <f>BRMT!I109+HPLG!I109+LONI!I109+SLI!I109+MRJ!I109+GRMT!I109+KRD!I109+STR!I109+LNN!I109+JJR!I109+SSV!I109+KK!I109+PA!I109+CCH!I109+CRCC!I109+BFSG!I109+BVQ!I109+GHSG!I109+DASG!I109</f>
        <v>0</v>
      </c>
      <c r="J109" s="10">
        <f>BRMT!J109+HPLG!J109+LONI!J109+SLI!J109+MRJ!J109+GRMT!J109+KRD!J109+STR!J109+LNN!J109+JJR!J109+SSV!J109+KK!J109+PA!J109+CCH!J109+CRCC!J109+BFSG!J109+BVQ!J109+GHSG!J109+DASG!J109</f>
        <v>0</v>
      </c>
      <c r="K109" s="10">
        <f>BRMT!K109+HPLG!K109+LONI!K109+SLI!K109+MRJ!K109+GRMT!K109+KRD!K109+STR!K109+LNN!K109+JJR!K109+SSV!K109+KK!K109+PA!K109+CCH!K109+CRCC!K109+BFSG!K109+BVQ!K109+GHSG!K109+DASG!K109</f>
        <v>0</v>
      </c>
      <c r="L109" s="10">
        <f>BRMT!L109+HPLG!L109+LONI!L109+SLI!L109+MRJ!L109+GRMT!L109+KRD!L109+STR!L109+LNN!L109+JJR!L109+SSV!L109+KK!L109+PA!L109+CCH!L109+CRCC!L109+BFSG!L109+BVQ!L109+GHSG!L109+DASG!L109</f>
        <v>0</v>
      </c>
      <c r="M109" s="10">
        <f>BRMT!M109+HPLG!M109+LONI!M109+SLI!M109+MRJ!M109+GRMT!M109+KRD!M109+STR!M109+LNN!M109+JJR!M109+SSV!M109+KK!M109+PA!M109+CCH!M109+CRCC!M109+BFSG!M109+BVQ!M109+GHSG!M109+DASG!M109</f>
        <v>0</v>
      </c>
      <c r="N109" s="13" t="e">
        <f t="shared" si="60"/>
        <v>#DIV/0!</v>
      </c>
      <c r="O109" s="13" t="e">
        <f t="shared" si="57"/>
        <v>#DIV/0!</v>
      </c>
      <c r="P109" s="13" t="e">
        <f t="shared" si="58"/>
        <v>#DIV/0!</v>
      </c>
      <c r="Q109" s="13" t="e">
        <f t="shared" si="59"/>
        <v>#DIV/0!</v>
      </c>
      <c r="R109" s="14"/>
    </row>
    <row r="110" spans="1:18">
      <c r="A110" s="10" t="s">
        <v>19</v>
      </c>
      <c r="B110" s="10">
        <f>BRMT!B110+HPLG!B110+LONI!B110+SLI!B110+MRJ!B110+GRMT!B110+KRD!B110+STR!B110+LNN!B110+JJR!B110+SSV!B110+KK!B110+PA!B110+CCH!B110+CRCC!B110+BFSG!B110+BVQ!B110+GHSG!B110+DASG!B110</f>
        <v>0</v>
      </c>
      <c r="C110" s="10">
        <f>BRMT!C110+HPLG!C110+LONI!C110+SLI!C110+MRJ!C110+GRMT!C110+KRD!C110+STR!C110+LNN!C110+JJR!C110+SSV!C110+KK!C110+PA!C110+CCH!C110+CRCC!C110+BFSG!C110+BVQ!C110+GHSG!C110+DASG!C110</f>
        <v>0</v>
      </c>
      <c r="D110" s="10">
        <f>BRMT!D110+HPLG!D110+LONI!D110+SLI!D110+MRJ!D110+GRMT!D110+KRD!D110+STR!D110+LNN!D110+JJR!D110+SSV!D110+KK!D110+PA!D110+CCH!D110+CRCC!D110+BFSG!D110+BVQ!D110+GHSG!D110+DASG!D110</f>
        <v>0</v>
      </c>
      <c r="E110" s="10">
        <f>BRMT!E110+HPLG!E110+LONI!E110+SLI!E110+MRJ!E110+GRMT!E110+KRD!E110+STR!E110+LNN!E110+JJR!E110+SSV!E110+KK!E110+PA!E110+CCH!E110+CRCC!E110+BFSG!E110+BVQ!E110+GHSG!E110+DASG!E110</f>
        <v>0</v>
      </c>
      <c r="F110" s="10">
        <f>BRMT!F110+HPLG!F110+LONI!F110+SLI!F110+MRJ!F110+GRMT!F110+KRD!F110+STR!F110+LNN!F110+JJR!F110+SSV!F110+KK!F110+PA!F110+CCH!F110+CRCC!F110+BFSG!F110+BVQ!F110+GHSG!F110+DASG!F110</f>
        <v>0</v>
      </c>
      <c r="G110" s="10">
        <f>BRMT!G110+HPLG!G110+LONI!G110+SLI!G110+MRJ!G110+GRMT!G110+KRD!G110+STR!G110+LNN!G110+JJR!G110+SSV!G110+KK!G110+PA!G110+CCH!G110+CRCC!G110+BFSG!G110+BVQ!G110+GHSG!G110+DASG!G110</f>
        <v>0</v>
      </c>
      <c r="H110" s="10">
        <f>BRMT!H110+HPLG!H110+LONI!H110+SLI!H110+MRJ!H110+GRMT!H110+KRD!H110+STR!H110+LNN!H110+JJR!H110+SSV!H110+KK!H110+PA!H110+CCH!H110+CRCC!H110+BFSG!H110+BVQ!H110+GHSG!H110+DASG!H110</f>
        <v>0</v>
      </c>
      <c r="I110" s="10">
        <f>BRMT!I110+HPLG!I110+LONI!I110+SLI!I110+MRJ!I110+GRMT!I110+KRD!I110+STR!I110+LNN!I110+JJR!I110+SSV!I110+KK!I110+PA!I110+CCH!I110+CRCC!I110+BFSG!I110+BVQ!I110+GHSG!I110+DASG!I110</f>
        <v>0</v>
      </c>
      <c r="J110" s="10">
        <f>BRMT!J110+HPLG!J110+LONI!J110+SLI!J110+MRJ!J110+GRMT!J110+KRD!J110+STR!J110+LNN!J110+JJR!J110+SSV!J110+KK!J110+PA!J110+CCH!J110+CRCC!J110+BFSG!J110+BVQ!J110+GHSG!J110+DASG!J110</f>
        <v>0</v>
      </c>
      <c r="K110" s="10">
        <f>BRMT!K110+HPLG!K110+LONI!K110+SLI!K110+MRJ!K110+GRMT!K110+KRD!K110+STR!K110+LNN!K110+JJR!K110+SSV!K110+KK!K110+PA!K110+CCH!K110+CRCC!K110+BFSG!K110+BVQ!K110+GHSG!K110+DASG!K110</f>
        <v>0</v>
      </c>
      <c r="L110" s="10">
        <f>BRMT!L110+HPLG!L110+LONI!L110+SLI!L110+MRJ!L110+GRMT!L110+KRD!L110+STR!L110+LNN!L110+JJR!L110+SSV!L110+KK!L110+PA!L110+CCH!L110+CRCC!L110+BFSG!L110+BVQ!L110+GHSG!L110+DASG!L110</f>
        <v>0</v>
      </c>
      <c r="M110" s="10">
        <f>BRMT!M110+HPLG!M110+LONI!M110+SLI!M110+MRJ!M110+GRMT!M110+KRD!M110+STR!M110+LNN!M110+JJR!M110+SSV!M110+KK!M110+PA!M110+CCH!M110+CRCC!M110+BFSG!M110+BVQ!M110+GHSG!M110+DASG!M110</f>
        <v>0</v>
      </c>
      <c r="N110" s="13" t="e">
        <f t="shared" si="60"/>
        <v>#DIV/0!</v>
      </c>
      <c r="O110" s="13" t="e">
        <f t="shared" si="57"/>
        <v>#DIV/0!</v>
      </c>
      <c r="P110" s="13" t="e">
        <f t="shared" si="58"/>
        <v>#DIV/0!</v>
      </c>
      <c r="Q110" s="13" t="e">
        <f t="shared" si="59"/>
        <v>#DIV/0!</v>
      </c>
      <c r="R110" s="14"/>
    </row>
    <row r="111" spans="1:18">
      <c r="A111" s="10" t="s">
        <v>20</v>
      </c>
      <c r="B111" s="10">
        <f>BRMT!B111+HPLG!B111+LONI!B111+SLI!B111+MRJ!B111+GRMT!B111+KRD!B111+STR!B111+LNN!B111+JJR!B111+SSV!B111+KK!B111+PA!B111+CCH!B111+CRCC!B111+BFSG!B111+BVQ!B111+GHSG!B111+DASG!B111</f>
        <v>0</v>
      </c>
      <c r="C111" s="10">
        <f>BRMT!C111+HPLG!C111+LONI!C111+SLI!C111+MRJ!C111+GRMT!C111+KRD!C111+STR!C111+LNN!C111+JJR!C111+SSV!C111+KK!C111+PA!C111+CCH!C111+CRCC!C111+BFSG!C111+BVQ!C111+GHSG!C111+DASG!C111</f>
        <v>0</v>
      </c>
      <c r="D111" s="10">
        <f>BRMT!D111+HPLG!D111+LONI!D111+SLI!D111+MRJ!D111+GRMT!D111+KRD!D111+STR!D111+LNN!D111+JJR!D111+SSV!D111+KK!D111+PA!D111+CCH!D111+CRCC!D111+BFSG!D111+BVQ!D111+GHSG!D111+DASG!D111</f>
        <v>0</v>
      </c>
      <c r="E111" s="10">
        <f>BRMT!E111+HPLG!E111+LONI!E111+SLI!E111+MRJ!E111+GRMT!E111+KRD!E111+STR!E111+LNN!E111+JJR!E111+SSV!E111+KK!E111+PA!E111+CCH!E111+CRCC!E111+BFSG!E111+BVQ!E111+GHSG!E111+DASG!E111</f>
        <v>0</v>
      </c>
      <c r="F111" s="10">
        <f>BRMT!F111+HPLG!F111+LONI!F111+SLI!F111+MRJ!F111+GRMT!F111+KRD!F111+STR!F111+LNN!F111+JJR!F111+SSV!F111+KK!F111+PA!F111+CCH!F111+CRCC!F111+BFSG!F111+BVQ!F111+GHSG!F111+DASG!F111</f>
        <v>0</v>
      </c>
      <c r="G111" s="10">
        <f>BRMT!G111+HPLG!G111+LONI!G111+SLI!G111+MRJ!G111+GRMT!G111+KRD!G111+STR!G111+LNN!G111+JJR!G111+SSV!G111+KK!G111+PA!G111+CCH!G111+CRCC!G111+BFSG!G111+BVQ!G111+GHSG!G111+DASG!G111</f>
        <v>0</v>
      </c>
      <c r="H111" s="10">
        <f>BRMT!H111+HPLG!H111+LONI!H111+SLI!H111+MRJ!H111+GRMT!H111+KRD!H111+STR!H111+LNN!H111+JJR!H111+SSV!H111+KK!H111+PA!H111+CCH!H111+CRCC!H111+BFSG!H111+BVQ!H111+GHSG!H111+DASG!H111</f>
        <v>0</v>
      </c>
      <c r="I111" s="10">
        <f>BRMT!I111+HPLG!I111+LONI!I111+SLI!I111+MRJ!I111+GRMT!I111+KRD!I111+STR!I111+LNN!I111+JJR!I111+SSV!I111+KK!I111+PA!I111+CCH!I111+CRCC!I111+BFSG!I111+BVQ!I111+GHSG!I111+DASG!I111</f>
        <v>0</v>
      </c>
      <c r="J111" s="10">
        <f>BRMT!J111+HPLG!J111+LONI!J111+SLI!J111+MRJ!J111+GRMT!J111+KRD!J111+STR!J111+LNN!J111+JJR!J111+SSV!J111+KK!J111+PA!J111+CCH!J111+CRCC!J111+BFSG!J111+BVQ!J111+GHSG!J111+DASG!J111</f>
        <v>0</v>
      </c>
      <c r="K111" s="10">
        <f>BRMT!K111+HPLG!K111+LONI!K111+SLI!K111+MRJ!K111+GRMT!K111+KRD!K111+STR!K111+LNN!K111+JJR!K111+SSV!K111+KK!K111+PA!K111+CCH!K111+CRCC!K111+BFSG!K111+BVQ!K111+GHSG!K111+DASG!K111</f>
        <v>0</v>
      </c>
      <c r="L111" s="10">
        <f>BRMT!L111+HPLG!L111+LONI!L111+SLI!L111+MRJ!L111+GRMT!L111+KRD!L111+STR!L111+LNN!L111+JJR!L111+SSV!L111+KK!L111+PA!L111+CCH!L111+CRCC!L111+BFSG!L111+BVQ!L111+GHSG!L111+DASG!L111</f>
        <v>0</v>
      </c>
      <c r="M111" s="10">
        <f>BRMT!M111+HPLG!M111+LONI!M111+SLI!M111+MRJ!M111+GRMT!M111+KRD!M111+STR!M111+LNN!M111+JJR!M111+SSV!M111+KK!M111+PA!M111+CCH!M111+CRCC!M111+BFSG!M111+BVQ!M111+GHSG!M111+DASG!M111</f>
        <v>0</v>
      </c>
      <c r="N111" s="13" t="e">
        <f t="shared" si="60"/>
        <v>#DIV/0!</v>
      </c>
      <c r="O111" s="13" t="e">
        <f t="shared" si="57"/>
        <v>#DIV/0!</v>
      </c>
      <c r="P111" s="13" t="e">
        <f t="shared" si="58"/>
        <v>#DIV/0!</v>
      </c>
      <c r="Q111" s="13" t="e">
        <f t="shared" si="59"/>
        <v>#DIV/0!</v>
      </c>
      <c r="R111" s="14"/>
    </row>
    <row r="112" spans="1:18">
      <c r="A112" s="10" t="s">
        <v>21</v>
      </c>
      <c r="B112" s="10">
        <f>BRMT!B112+HPLG!B112+LONI!B112+SLI!B112+MRJ!B112+GRMT!B112+KRD!B112+STR!B112+LNN!B112+JJR!B112+SSV!B112+KK!B112+PA!B112+CCH!B112+CRCC!B112+BFSG!B112+BVQ!B112+GHSG!B112+DASG!B112</f>
        <v>0</v>
      </c>
      <c r="C112" s="10">
        <f>BRMT!C112+HPLG!C112+LONI!C112+SLI!C112+MRJ!C112+GRMT!C112+KRD!C112+STR!C112+LNN!C112+JJR!C112+SSV!C112+KK!C112+PA!C112+CCH!C112+CRCC!C112+BFSG!C112+BVQ!C112+GHSG!C112+DASG!C112</f>
        <v>0</v>
      </c>
      <c r="D112" s="10">
        <f>BRMT!D112+HPLG!D112+LONI!D112+SLI!D112+MRJ!D112+GRMT!D112+KRD!D112+STR!D112+LNN!D112+JJR!D112+SSV!D112+KK!D112+PA!D112+CCH!D112+CRCC!D112+BFSG!D112+BVQ!D112+GHSG!D112+DASG!D112</f>
        <v>0</v>
      </c>
      <c r="E112" s="10">
        <f>BRMT!E112+HPLG!E112+LONI!E112+SLI!E112+MRJ!E112+GRMT!E112+KRD!E112+STR!E112+LNN!E112+JJR!E112+SSV!E112+KK!E112+PA!E112+CCH!E112+CRCC!E112+BFSG!E112+BVQ!E112+GHSG!E112+DASG!E112</f>
        <v>0</v>
      </c>
      <c r="F112" s="10">
        <f>BRMT!F112+HPLG!F112+LONI!F112+SLI!F112+MRJ!F112+GRMT!F112+KRD!F112+STR!F112+LNN!F112+JJR!F112+SSV!F112+KK!F112+PA!F112+CCH!F112+CRCC!F112+BFSG!F112+BVQ!F112+GHSG!F112+DASG!F112</f>
        <v>0</v>
      </c>
      <c r="G112" s="10">
        <f>BRMT!G112+HPLG!G112+LONI!G112+SLI!G112+MRJ!G112+GRMT!G112+KRD!G112+STR!G112+LNN!G112+JJR!G112+SSV!G112+KK!G112+PA!G112+CCH!G112+CRCC!G112+BFSG!G112+BVQ!G112+GHSG!G112+DASG!G112</f>
        <v>0</v>
      </c>
      <c r="H112" s="10">
        <f>BRMT!H112+HPLG!H112+LONI!H112+SLI!H112+MRJ!H112+GRMT!H112+KRD!H112+STR!H112+LNN!H112+JJR!H112+SSV!H112+KK!H112+PA!H112+CCH!H112+CRCC!H112+BFSG!H112+BVQ!H112+GHSG!H112+DASG!H112</f>
        <v>0</v>
      </c>
      <c r="I112" s="10">
        <f>BRMT!I112+HPLG!I112+LONI!I112+SLI!I112+MRJ!I112+GRMT!I112+KRD!I112+STR!I112+LNN!I112+JJR!I112+SSV!I112+KK!I112+PA!I112+CCH!I112+CRCC!I112+BFSG!I112+BVQ!I112+GHSG!I112+DASG!I112</f>
        <v>0</v>
      </c>
      <c r="J112" s="10">
        <f>BRMT!J112+HPLG!J112+LONI!J112+SLI!J112+MRJ!J112+GRMT!J112+KRD!J112+STR!J112+LNN!J112+JJR!J112+SSV!J112+KK!J112+PA!J112+CCH!J112+CRCC!J112+BFSG!J112+BVQ!J112+GHSG!J112+DASG!J112</f>
        <v>0</v>
      </c>
      <c r="K112" s="10">
        <f>BRMT!K112+HPLG!K112+LONI!K112+SLI!K112+MRJ!K112+GRMT!K112+KRD!K112+STR!K112+LNN!K112+JJR!K112+SSV!K112+KK!K112+PA!K112+CCH!K112+CRCC!K112+BFSG!K112+BVQ!K112+GHSG!K112+DASG!K112</f>
        <v>0</v>
      </c>
      <c r="L112" s="10">
        <f>BRMT!L112+HPLG!L112+LONI!L112+SLI!L112+MRJ!L112+GRMT!L112+KRD!L112+STR!L112+LNN!L112+JJR!L112+SSV!L112+KK!L112+PA!L112+CCH!L112+CRCC!L112+BFSG!L112+BVQ!L112+GHSG!L112+DASG!L112</f>
        <v>0</v>
      </c>
      <c r="M112" s="10">
        <f>BRMT!M112+HPLG!M112+LONI!M112+SLI!M112+MRJ!M112+GRMT!M112+KRD!M112+STR!M112+LNN!M112+JJR!M112+SSV!M112+KK!M112+PA!M112+CCH!M112+CRCC!M112+BFSG!M112+BVQ!M112+GHSG!M112+DASG!M112</f>
        <v>0</v>
      </c>
      <c r="N112" s="13" t="e">
        <f t="shared" si="60"/>
        <v>#DIV/0!</v>
      </c>
      <c r="O112" s="13" t="e">
        <f t="shared" si="57"/>
        <v>#DIV/0!</v>
      </c>
      <c r="P112" s="13" t="e">
        <f t="shared" si="58"/>
        <v>#DIV/0!</v>
      </c>
      <c r="Q112" s="13" t="e">
        <f t="shared" si="59"/>
        <v>#DIV/0!</v>
      </c>
      <c r="R112" s="14"/>
    </row>
    <row r="113" spans="1:18">
      <c r="A113" s="61" t="s">
        <v>205</v>
      </c>
      <c r="B113" s="62">
        <f>SUM(B101:B107)</f>
        <v>0</v>
      </c>
      <c r="C113" s="62">
        <f>SUM(C101:C107)</f>
        <v>0</v>
      </c>
      <c r="D113" s="62">
        <f>SUM(D101:D107)</f>
        <v>0</v>
      </c>
      <c r="E113" s="62">
        <f>SUM(E101:E107)</f>
        <v>0</v>
      </c>
      <c r="F113" s="62">
        <f>SUM(F101:F111)</f>
        <v>0</v>
      </c>
      <c r="G113" s="62">
        <f t="shared" ref="G113:M113" si="61">SUM(G101:G111)</f>
        <v>0</v>
      </c>
      <c r="H113" s="62">
        <f t="shared" si="61"/>
        <v>0</v>
      </c>
      <c r="I113" s="62">
        <f t="shared" si="61"/>
        <v>0</v>
      </c>
      <c r="J113" s="62">
        <f t="shared" si="61"/>
        <v>0</v>
      </c>
      <c r="K113" s="62">
        <f t="shared" si="61"/>
        <v>0</v>
      </c>
      <c r="L113" s="62">
        <f t="shared" si="61"/>
        <v>0</v>
      </c>
      <c r="M113" s="62">
        <f t="shared" si="61"/>
        <v>0</v>
      </c>
      <c r="N113" s="13" t="e">
        <f t="shared" si="60"/>
        <v>#DIV/0!</v>
      </c>
      <c r="O113" s="13" t="e">
        <f t="shared" si="57"/>
        <v>#DIV/0!</v>
      </c>
      <c r="P113" s="13" t="e">
        <f t="shared" si="58"/>
        <v>#DIV/0!</v>
      </c>
      <c r="Q113" s="13" t="e">
        <f t="shared" si="59"/>
        <v>#DIV/0!</v>
      </c>
      <c r="R113" s="18"/>
    </row>
    <row r="114" spans="1:18">
      <c r="A114" s="61" t="s">
        <v>128</v>
      </c>
      <c r="B114" s="62">
        <f>SUM(B101:B112)</f>
        <v>0</v>
      </c>
      <c r="C114" s="62">
        <f t="shared" ref="C114:M114" si="62">SUM(C101:C112)</f>
        <v>0</v>
      </c>
      <c r="D114" s="62">
        <f t="shared" si="62"/>
        <v>0</v>
      </c>
      <c r="E114" s="62">
        <f t="shared" si="62"/>
        <v>0</v>
      </c>
      <c r="F114" s="62">
        <f t="shared" si="62"/>
        <v>0</v>
      </c>
      <c r="G114" s="62">
        <f t="shared" si="62"/>
        <v>0</v>
      </c>
      <c r="H114" s="62">
        <f t="shared" si="62"/>
        <v>0</v>
      </c>
      <c r="I114" s="62">
        <f t="shared" si="62"/>
        <v>0</v>
      </c>
      <c r="J114" s="62">
        <f t="shared" si="62"/>
        <v>0</v>
      </c>
      <c r="K114" s="62">
        <f t="shared" si="62"/>
        <v>0</v>
      </c>
      <c r="L114" s="62">
        <f t="shared" si="62"/>
        <v>0</v>
      </c>
      <c r="M114" s="62">
        <f t="shared" si="62"/>
        <v>0</v>
      </c>
      <c r="N114" s="13" t="e">
        <f t="shared" si="60"/>
        <v>#DIV/0!</v>
      </c>
      <c r="O114" s="13" t="e">
        <f t="shared" si="57"/>
        <v>#DIV/0!</v>
      </c>
      <c r="P114" s="13" t="e">
        <f t="shared" si="58"/>
        <v>#DIV/0!</v>
      </c>
      <c r="Q114" s="13" t="e">
        <f t="shared" si="59"/>
        <v>#DIV/0!</v>
      </c>
      <c r="R114" s="45"/>
    </row>
    <row r="115" spans="1:18">
      <c r="A115" s="63" t="s">
        <v>129</v>
      </c>
      <c r="B115" s="49">
        <f>B113/7</f>
        <v>0</v>
      </c>
      <c r="C115" s="49">
        <f>C113/7</f>
        <v>0</v>
      </c>
      <c r="D115" s="49">
        <f>D113/7</f>
        <v>0</v>
      </c>
      <c r="E115" s="49">
        <f>E113/7</f>
        <v>0</v>
      </c>
      <c r="F115" s="49">
        <f>F113/11</f>
        <v>0</v>
      </c>
      <c r="G115" s="49">
        <f t="shared" ref="G115:M115" si="63">G113/11</f>
        <v>0</v>
      </c>
      <c r="H115" s="49">
        <f t="shared" si="63"/>
        <v>0</v>
      </c>
      <c r="I115" s="49">
        <f t="shared" si="63"/>
        <v>0</v>
      </c>
      <c r="J115" s="49">
        <f t="shared" si="63"/>
        <v>0</v>
      </c>
      <c r="K115" s="49">
        <f t="shared" si="63"/>
        <v>0</v>
      </c>
      <c r="L115" s="49">
        <f t="shared" si="63"/>
        <v>0</v>
      </c>
      <c r="M115" s="49">
        <f t="shared" si="63"/>
        <v>0</v>
      </c>
      <c r="N115" s="13" t="e">
        <f t="shared" si="60"/>
        <v>#DIV/0!</v>
      </c>
      <c r="O115" s="13" t="e">
        <f t="shared" si="57"/>
        <v>#DIV/0!</v>
      </c>
      <c r="P115" s="13" t="e">
        <f t="shared" si="58"/>
        <v>#DIV/0!</v>
      </c>
      <c r="Q115" s="13" t="e">
        <f t="shared" si="59"/>
        <v>#DIV/0!</v>
      </c>
    </row>
    <row r="117" spans="1:18" ht="25.5" customHeight="1">
      <c r="A117" s="324" t="str">
        <f>BRMT!C117</f>
        <v>BENTONITE POWDER</v>
      </c>
      <c r="B117" s="324"/>
      <c r="C117" s="324"/>
      <c r="D117" s="324"/>
      <c r="E117" s="324"/>
      <c r="F117" s="324"/>
      <c r="G117" s="324"/>
      <c r="H117" s="324"/>
      <c r="I117" s="324"/>
      <c r="J117" s="324"/>
      <c r="K117" s="324"/>
      <c r="L117" s="324"/>
      <c r="M117" s="324"/>
      <c r="N117" s="324"/>
      <c r="O117" s="324"/>
      <c r="P117" s="324"/>
      <c r="Q117" s="324"/>
      <c r="R117" s="27"/>
    </row>
    <row r="118" spans="1:18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299" t="s">
        <v>210</v>
      </c>
      <c r="K118" s="300"/>
      <c r="L118" s="300"/>
      <c r="M118" s="301"/>
      <c r="N118" s="303" t="s">
        <v>95</v>
      </c>
      <c r="O118" s="303"/>
      <c r="P118" s="303"/>
      <c r="Q118" s="303"/>
      <c r="R118" s="44"/>
    </row>
    <row r="119" spans="1:18">
      <c r="A119" s="12" t="s">
        <v>6</v>
      </c>
      <c r="B119" s="12" t="s">
        <v>91</v>
      </c>
      <c r="C119" s="10" t="s">
        <v>7</v>
      </c>
      <c r="D119" s="10" t="s">
        <v>8</v>
      </c>
      <c r="E119" s="10" t="s">
        <v>9</v>
      </c>
      <c r="F119" s="12" t="s">
        <v>91</v>
      </c>
      <c r="G119" s="10" t="s">
        <v>7</v>
      </c>
      <c r="H119" s="10" t="s">
        <v>8</v>
      </c>
      <c r="I119" s="10" t="s">
        <v>9</v>
      </c>
      <c r="J119" s="10" t="s">
        <v>91</v>
      </c>
      <c r="K119" s="10" t="s">
        <v>7</v>
      </c>
      <c r="L119" s="10" t="s">
        <v>8</v>
      </c>
      <c r="M119" s="10" t="s">
        <v>9</v>
      </c>
      <c r="N119" s="73" t="s">
        <v>91</v>
      </c>
      <c r="O119" s="57" t="s">
        <v>7</v>
      </c>
      <c r="P119" s="57" t="s">
        <v>8</v>
      </c>
      <c r="Q119" s="57" t="s">
        <v>9</v>
      </c>
      <c r="R119" s="14"/>
    </row>
    <row r="120" spans="1:18">
      <c r="A120" s="10" t="s">
        <v>10</v>
      </c>
      <c r="B120" s="13">
        <f>BRMT!B120+HPLG!B120+LONI!B120+SLI!B120+MRJ!B120+GRMT!B120+KRD!B120+STR!B120+LNN!B120+JJR!B120+SSV!B120+KK!B120+PA!B120+CCH!B120+CRCC!B120+BFSG!B120+BVQ!B120+GHSG!B120+DASG!B120</f>
        <v>0</v>
      </c>
      <c r="C120" s="13">
        <f>BRMT!C120+HPLG!C120+LONI!C120+SLI!C120+MRJ!C120+GRMT!C120+KRD!C120+STR!C120+LNN!C120+JJR!C120+SSV!C120+KK!C120+PA!C120+CCH!C120+CRCC!C120+BFSG!C120+BVQ!C120+GHSG!C120+DASG!C120</f>
        <v>0</v>
      </c>
      <c r="D120" s="13">
        <f>BRMT!D120+HPLG!D120+LONI!D120+SLI!D120+MRJ!D120+GRMT!D120+KRD!D120+STR!D120+LNN!D120+JJR!D120+SSV!D120+KK!D120+PA!D120+CCH!D120+CRCC!D120+BFSG!D120+BVQ!D120+GHSG!D120+DASG!D120</f>
        <v>0</v>
      </c>
      <c r="E120" s="13">
        <f>BRMT!E120+HPLG!E120+LONI!E120+SLI!E120+MRJ!E120+GRMT!E120+KRD!E120+STR!E120+LNN!E120+JJR!E120+SSV!E120+KK!E120+PA!E120+CCH!E120+CRCC!E120+BFSG!E120+BVQ!E120+GHSG!E120+DASG!E120</f>
        <v>0</v>
      </c>
      <c r="F120" s="13">
        <f>BRMT!F120+HPLG!F120+LONI!F120+SLI!F120+MRJ!F120+GRMT!F120+KRD!F120+STR!F120+LNN!F120+JJR!F120+SSV!F120+KK!F120+PA!F120+CCH!F120+CRCC!F120+BFSG!F120+BVQ!F120+GHSG!F120+DASG!F120</f>
        <v>0</v>
      </c>
      <c r="G120" s="13">
        <f>BRMT!G120+HPLG!G120+LONI!G120+SLI!G120+MRJ!G120+GRMT!G120+KRD!G120+STR!G120+LNN!G120+JJR!G120+SSV!G120+KK!G120+PA!G120+CCH!G120+CRCC!G120+BFSG!G120+BVQ!G120+GHSG!G120+DASG!G120</f>
        <v>0</v>
      </c>
      <c r="H120" s="13">
        <f>BRMT!H120+HPLG!H120+LONI!H120+SLI!H120+MRJ!H120+GRMT!H120+KRD!H120+STR!H120+LNN!H120+JJR!H120+SSV!H120+KK!H120+PA!H120+CCH!H120+CRCC!H120+BFSG!H120+BVQ!H120+GHSG!H120+DASG!H120</f>
        <v>0</v>
      </c>
      <c r="I120" s="13">
        <f>BRMT!I120+HPLG!I120+LONI!I120+SLI!I120+MRJ!I120+GRMT!I120+KRD!I120+STR!I120+LNN!I120+JJR!I120+SSV!I120+KK!I120+PA!I120+CCH!I120+CRCC!I120+BFSG!I120+BVQ!I120+GHSG!I120+DASG!I120</f>
        <v>0</v>
      </c>
      <c r="J120" s="13">
        <f>BRMT!J120+HPLG!J120+LONI!J120+SLI!J120+MRJ!J120+GRMT!J120+KRD!J120+STR!J120+LNN!J120+JJR!J120+SSV!J120+KK!J120+PA!J120+CCH!J120+CRCC!J120+BFSG!J120+BVQ!J120+GHSG!J120+DASG!J120</f>
        <v>0</v>
      </c>
      <c r="K120" s="13">
        <f>BRMT!K120+HPLG!K120+LONI!K120+SLI!K120+MRJ!K120+GRMT!K120+KRD!K120+STR!K120+LNN!K120+JJR!K120+SSV!K120+KK!K120+PA!K120+CCH!K120+CRCC!K120+BFSG!K120+BVQ!K120+GHSG!K120+DASG!K120</f>
        <v>0</v>
      </c>
      <c r="L120" s="13">
        <f>BRMT!L120+HPLG!L120+LONI!L120+SLI!L120+MRJ!L120+GRMT!L120+KRD!L120+STR!L120+LNN!L120+JJR!L120+SSV!L120+KK!L120+PA!L120+CCH!L120+CRCC!L120+BFSG!L120+BVQ!L120+GHSG!L120+DASG!L120</f>
        <v>0</v>
      </c>
      <c r="M120" s="13">
        <f>BRMT!M120+HPLG!M120+LONI!M120+SLI!M120+MRJ!M120+GRMT!M120+KRD!M120+STR!M120+LNN!M120+JJR!M120+SSV!M120+KK!M120+PA!M120+CCH!M120+CRCC!M120+BFSG!M120+BVQ!M120+GHSG!M120+DASG!M120</f>
        <v>0</v>
      </c>
      <c r="N120" s="13" t="e">
        <f>(J120-F120)/F120*100</f>
        <v>#DIV/0!</v>
      </c>
      <c r="O120" s="13" t="e">
        <f t="shared" ref="O120:O134" si="64">(K120-G120)/G120*100</f>
        <v>#DIV/0!</v>
      </c>
      <c r="P120" s="13" t="e">
        <f t="shared" ref="P120:P134" si="65">(L120-H120)/H120*100</f>
        <v>#DIV/0!</v>
      </c>
      <c r="Q120" s="13" t="e">
        <f t="shared" ref="Q120:Q134" si="66">(M120-I120)/I120*100</f>
        <v>#DIV/0!</v>
      </c>
      <c r="R120" s="46"/>
    </row>
    <row r="121" spans="1:18">
      <c r="A121" s="10" t="s">
        <v>11</v>
      </c>
      <c r="B121" s="13">
        <f>BRMT!B121+HPLG!B121+LONI!B121+SLI!B121+MRJ!B121+GRMT!B121+KRD!B121+STR!B121+LNN!B121+JJR!B121+SSV!B121+KK!B121+PA!B121+CCH!B121+CRCC!B121+BFSG!B121+BVQ!B121+GHSG!B121+DASG!B121</f>
        <v>0</v>
      </c>
      <c r="C121" s="13">
        <f>BRMT!C121+HPLG!C121+LONI!C121+SLI!C121+MRJ!C121+GRMT!C121+KRD!C121+STR!C121+LNN!C121+JJR!C121+SSV!C121+KK!C121+PA!C121+CCH!C121+CRCC!C121+BFSG!C121+BVQ!C121+GHSG!C121+DASG!C121</f>
        <v>0</v>
      </c>
      <c r="D121" s="13">
        <f>BRMT!D121+HPLG!D121+LONI!D121+SLI!D121+MRJ!D121+GRMT!D121+KRD!D121+STR!D121+LNN!D121+JJR!D121+SSV!D121+KK!D121+PA!D121+CCH!D121+CRCC!D121+BFSG!D121+BVQ!D121+GHSG!D121+DASG!D121</f>
        <v>0</v>
      </c>
      <c r="E121" s="13">
        <f>BRMT!E121+HPLG!E121+LONI!E121+SLI!E121+MRJ!E121+GRMT!E121+KRD!E121+STR!E121+LNN!E121+JJR!E121+SSV!E121+KK!E121+PA!E121+CCH!E121+CRCC!E121+BFSG!E121+BVQ!E121+GHSG!E121+DASG!E121</f>
        <v>0</v>
      </c>
      <c r="F121" s="13">
        <f>BRMT!F121+HPLG!F121+LONI!F121+SLI!F121+MRJ!F121+GRMT!F121+KRD!F121+STR!F121+LNN!F121+JJR!F121+SSV!F121+KK!F121+PA!F121+CCH!F121+CRCC!F121+BFSG!F121+BVQ!F121+GHSG!F121+DASG!F121</f>
        <v>0</v>
      </c>
      <c r="G121" s="13">
        <f>BRMT!G121+HPLG!G121+LONI!G121+SLI!G121+MRJ!G121+GRMT!G121+KRD!G121+STR!G121+LNN!G121+JJR!G121+SSV!G121+KK!G121+PA!G121+CCH!G121+CRCC!G121+BFSG!G121+BVQ!G121+GHSG!G121+DASG!G121</f>
        <v>0</v>
      </c>
      <c r="H121" s="13">
        <f>BRMT!H121+HPLG!H121+LONI!H121+SLI!H121+MRJ!H121+GRMT!H121+KRD!H121+STR!H121+LNN!H121+JJR!H121+SSV!H121+KK!H121+PA!H121+CCH!H121+CRCC!H121+BFSG!H121+BVQ!H121+GHSG!H121+DASG!H121</f>
        <v>0</v>
      </c>
      <c r="I121" s="13">
        <f>BRMT!I121+HPLG!I121+LONI!I121+SLI!I121+MRJ!I121+GRMT!I121+KRD!I121+STR!I121+LNN!I121+JJR!I121+SSV!I121+KK!I121+PA!I121+CCH!I121+CRCC!I121+BFSG!I121+BVQ!I121+GHSG!I121+DASG!I121</f>
        <v>0</v>
      </c>
      <c r="J121" s="13">
        <f>BRMT!J121+HPLG!J121+LONI!J121+SLI!J121+MRJ!J121+GRMT!J121+KRD!J121+STR!J121+LNN!J121+JJR!J121+SSV!J121+KK!J121+PA!J121+CCH!J121+CRCC!J121+BFSG!J121+BVQ!J121+GHSG!J121+DASG!J121</f>
        <v>0</v>
      </c>
      <c r="K121" s="13">
        <f>BRMT!K121+HPLG!K121+LONI!K121+SLI!K121+MRJ!K121+GRMT!K121+KRD!K121+STR!K121+LNN!K121+JJR!K121+SSV!K121+KK!K121+PA!K121+CCH!K121+CRCC!K121+BFSG!K121+BVQ!K121+GHSG!K121+DASG!K121</f>
        <v>0</v>
      </c>
      <c r="L121" s="13">
        <f>BRMT!L121+HPLG!L121+LONI!L121+SLI!L121+MRJ!L121+GRMT!L121+KRD!L121+STR!L121+LNN!L121+JJR!L121+SSV!L121+KK!L121+PA!L121+CCH!L121+CRCC!L121+BFSG!L121+BVQ!L121+GHSG!L121+DASG!L121</f>
        <v>0</v>
      </c>
      <c r="M121" s="13">
        <f>BRMT!M121+HPLG!M121+LONI!M121+SLI!M121+MRJ!M121+GRMT!M121+KRD!M121+STR!M121+LNN!M121+JJR!M121+SSV!M121+KK!M121+PA!M121+CCH!M121+CRCC!M121+BFSG!M121+BVQ!M121+GHSG!M121+DASG!M121</f>
        <v>0</v>
      </c>
      <c r="N121" s="13" t="e">
        <f t="shared" ref="N121:N134" si="67">(J121-F121)/F121*100</f>
        <v>#DIV/0!</v>
      </c>
      <c r="O121" s="13" t="e">
        <f t="shared" si="64"/>
        <v>#DIV/0!</v>
      </c>
      <c r="P121" s="13" t="e">
        <f t="shared" si="65"/>
        <v>#DIV/0!</v>
      </c>
      <c r="Q121" s="13" t="e">
        <f t="shared" si="66"/>
        <v>#DIV/0!</v>
      </c>
      <c r="R121" s="14"/>
    </row>
    <row r="122" spans="1:18">
      <c r="A122" s="10" t="s">
        <v>12</v>
      </c>
      <c r="B122" s="13">
        <f>BRMT!B122+HPLG!B122+LONI!B122+SLI!B122+MRJ!B122+GRMT!B122+KRD!B122+STR!B122+LNN!B122+JJR!B122+SSV!B122+KK!B122+PA!B122+CCH!B122+CRCC!B122+BFSG!B122+BVQ!B122+GHSG!B122+DASG!B122</f>
        <v>0</v>
      </c>
      <c r="C122" s="13">
        <f>BRMT!C122+HPLG!C122+LONI!C122+SLI!C122+MRJ!C122+GRMT!C122+KRD!C122+STR!C122+LNN!C122+JJR!C122+SSV!C122+KK!C122+PA!C122+CCH!C122+CRCC!C122+BFSG!C122+BVQ!C122+GHSG!C122+DASG!C122</f>
        <v>0</v>
      </c>
      <c r="D122" s="13">
        <f>BRMT!D122+HPLG!D122+LONI!D122+SLI!D122+MRJ!D122+GRMT!D122+KRD!D122+STR!D122+LNN!D122+JJR!D122+SSV!D122+KK!D122+PA!D122+CCH!D122+CRCC!D122+BFSG!D122+BVQ!D122+GHSG!D122+DASG!D122</f>
        <v>0</v>
      </c>
      <c r="E122" s="13">
        <f>BRMT!E122+HPLG!E122+LONI!E122+SLI!E122+MRJ!E122+GRMT!E122+KRD!E122+STR!E122+LNN!E122+JJR!E122+SSV!E122+KK!E122+PA!E122+CCH!E122+CRCC!E122+BFSG!E122+BVQ!E122+GHSG!E122+DASG!E122</f>
        <v>0</v>
      </c>
      <c r="F122" s="13">
        <f>BRMT!F122+HPLG!F122+LONI!F122+SLI!F122+MRJ!F122+GRMT!F122+KRD!F122+STR!F122+LNN!F122+JJR!F122+SSV!F122+KK!F122+PA!F122+CCH!F122+CRCC!F122+BFSG!F122+BVQ!F122+GHSG!F122+DASG!F122</f>
        <v>0</v>
      </c>
      <c r="G122" s="13">
        <f>BRMT!G122+HPLG!G122+LONI!G122+SLI!G122+MRJ!G122+GRMT!G122+KRD!G122+STR!G122+LNN!G122+JJR!G122+SSV!G122+KK!G122+PA!G122+CCH!G122+CRCC!G122+BFSG!G122+BVQ!G122+GHSG!G122+DASG!G122</f>
        <v>0</v>
      </c>
      <c r="H122" s="13">
        <f>BRMT!H122+HPLG!H122+LONI!H122+SLI!H122+MRJ!H122+GRMT!H122+KRD!H122+STR!H122+LNN!H122+JJR!H122+SSV!H122+KK!H122+PA!H122+CCH!H122+CRCC!H122+BFSG!H122+BVQ!H122+GHSG!H122+DASG!H122</f>
        <v>0</v>
      </c>
      <c r="I122" s="13">
        <f>BRMT!I122+HPLG!I122+LONI!I122+SLI!I122+MRJ!I122+GRMT!I122+KRD!I122+STR!I122+LNN!I122+JJR!I122+SSV!I122+KK!I122+PA!I122+CCH!I122+CRCC!I122+BFSG!I122+BVQ!I122+GHSG!I122+DASG!I122</f>
        <v>0</v>
      </c>
      <c r="J122" s="13">
        <f>BRMT!J122+HPLG!J122+LONI!J122+SLI!J122+MRJ!J122+GRMT!J122+KRD!J122+STR!J122+LNN!J122+JJR!J122+SSV!J122+KK!J122+PA!J122+CCH!J122+CRCC!J122+BFSG!J122+BVQ!J122+GHSG!J122+DASG!J122</f>
        <v>0</v>
      </c>
      <c r="K122" s="13">
        <f>BRMT!K122+HPLG!K122+LONI!K122+SLI!K122+MRJ!K122+GRMT!K122+KRD!K122+STR!K122+LNN!K122+JJR!K122+SSV!K122+KK!K122+PA!K122+CCH!K122+CRCC!K122+BFSG!K122+BVQ!K122+GHSG!K122+DASG!K122</f>
        <v>0</v>
      </c>
      <c r="L122" s="13">
        <f>BRMT!L122+HPLG!L122+LONI!L122+SLI!L122+MRJ!L122+GRMT!L122+KRD!L122+STR!L122+LNN!L122+JJR!L122+SSV!L122+KK!L122+PA!L122+CCH!L122+CRCC!L122+BFSG!L122+BVQ!L122+GHSG!L122+DASG!L122</f>
        <v>0</v>
      </c>
      <c r="M122" s="13">
        <f>BRMT!M122+HPLG!M122+LONI!M122+SLI!M122+MRJ!M122+GRMT!M122+KRD!M122+STR!M122+LNN!M122+JJR!M122+SSV!M122+KK!M122+PA!M122+CCH!M122+CRCC!M122+BFSG!M122+BVQ!M122+GHSG!M122+DASG!M122</f>
        <v>0</v>
      </c>
      <c r="N122" s="13" t="e">
        <f t="shared" si="67"/>
        <v>#DIV/0!</v>
      </c>
      <c r="O122" s="13" t="e">
        <f t="shared" si="64"/>
        <v>#DIV/0!</v>
      </c>
      <c r="P122" s="13" t="e">
        <f t="shared" si="65"/>
        <v>#DIV/0!</v>
      </c>
      <c r="Q122" s="13" t="e">
        <f t="shared" si="66"/>
        <v>#DIV/0!</v>
      </c>
      <c r="R122" s="14"/>
    </row>
    <row r="123" spans="1:18">
      <c r="A123" s="10" t="s">
        <v>13</v>
      </c>
      <c r="B123" s="13">
        <f>BRMT!B123+HPLG!B123+LONI!B123+SLI!B123+MRJ!B123+GRMT!B123+KRD!B123+STR!B123+LNN!B123+JJR!B123+SSV!B123+KK!B123+PA!B123+CCH!B123+CRCC!B123+BFSG!B123+BVQ!B123+GHSG!B123+DASG!B123</f>
        <v>0</v>
      </c>
      <c r="C123" s="13">
        <f>BRMT!C123+HPLG!C123+LONI!C123+SLI!C123+MRJ!C123+GRMT!C123+KRD!C123+STR!C123+LNN!C123+JJR!C123+SSV!C123+KK!C123+PA!C123+CCH!C123+CRCC!C123+BFSG!C123+BVQ!C123+GHSG!C123+DASG!C123</f>
        <v>0</v>
      </c>
      <c r="D123" s="13">
        <f>BRMT!D123+HPLG!D123+LONI!D123+SLI!D123+MRJ!D123+GRMT!D123+KRD!D123+STR!D123+LNN!D123+JJR!D123+SSV!D123+KK!D123+PA!D123+CCH!D123+CRCC!D123+BFSG!D123+BVQ!D123+GHSG!D123+DASG!D123</f>
        <v>0</v>
      </c>
      <c r="E123" s="13">
        <f>BRMT!E123+HPLG!E123+LONI!E123+SLI!E123+MRJ!E123+GRMT!E123+KRD!E123+STR!E123+LNN!E123+JJR!E123+SSV!E123+KK!E123+PA!E123+CCH!E123+CRCC!E123+BFSG!E123+BVQ!E123+GHSG!E123+DASG!E123</f>
        <v>0</v>
      </c>
      <c r="F123" s="13">
        <f>BRMT!F123+HPLG!F123+LONI!F123+SLI!F123+MRJ!F123+GRMT!F123+KRD!F123+STR!F123+LNN!F123+JJR!F123+SSV!F123+KK!F123+PA!F123+CCH!F123+CRCC!F123+BFSG!F123+BVQ!F123+GHSG!F123+DASG!F123</f>
        <v>0</v>
      </c>
      <c r="G123" s="13">
        <f>BRMT!G123+HPLG!G123+LONI!G123+SLI!G123+MRJ!G123+GRMT!G123+KRD!G123+STR!G123+LNN!G123+JJR!G123+SSV!G123+KK!G123+PA!G123+CCH!G123+CRCC!G123+BFSG!G123+BVQ!G123+GHSG!G123+DASG!G123</f>
        <v>0</v>
      </c>
      <c r="H123" s="13">
        <f>BRMT!H123+HPLG!H123+LONI!H123+SLI!H123+MRJ!H123+GRMT!H123+KRD!H123+STR!H123+LNN!H123+JJR!H123+SSV!H123+KK!H123+PA!H123+CCH!H123+CRCC!H123+BFSG!H123+BVQ!H123+GHSG!H123+DASG!H123</f>
        <v>0</v>
      </c>
      <c r="I123" s="13">
        <f>BRMT!I123+HPLG!I123+LONI!I123+SLI!I123+MRJ!I123+GRMT!I123+KRD!I123+STR!I123+LNN!I123+JJR!I123+SSV!I123+KK!I123+PA!I123+CCH!I123+CRCC!I123+BFSG!I123+BVQ!I123+GHSG!I123+DASG!I123</f>
        <v>0</v>
      </c>
      <c r="J123" s="13">
        <f>BRMT!J123+HPLG!J123+LONI!J123+SLI!J123+MRJ!J123+GRMT!J123+KRD!J123+STR!J123+LNN!J123+JJR!J123+SSV!J123+KK!J123+PA!J123+CCH!J123+CRCC!J123+BFSG!J123+BVQ!J123+GHSG!J123+DASG!J123</f>
        <v>0</v>
      </c>
      <c r="K123" s="13">
        <f>BRMT!K123+HPLG!K123+LONI!K123+SLI!K123+MRJ!K123+GRMT!K123+KRD!K123+STR!K123+LNN!K123+JJR!K123+SSV!K123+KK!K123+PA!K123+CCH!K123+CRCC!K123+BFSG!K123+BVQ!K123+GHSG!K123+DASG!K123</f>
        <v>0</v>
      </c>
      <c r="L123" s="13">
        <f>BRMT!L123+HPLG!L123+LONI!L123+SLI!L123+MRJ!L123+GRMT!L123+KRD!L123+STR!L123+LNN!L123+JJR!L123+SSV!L123+KK!L123+PA!L123+CCH!L123+CRCC!L123+BFSG!L123+BVQ!L123+GHSG!L123+DASG!L123</f>
        <v>0</v>
      </c>
      <c r="M123" s="13">
        <f>BRMT!M123+HPLG!M123+LONI!M123+SLI!M123+MRJ!M123+GRMT!M123+KRD!M123+STR!M123+LNN!M123+JJR!M123+SSV!M123+KK!M123+PA!M123+CCH!M123+CRCC!M123+BFSG!M123+BVQ!M123+GHSG!M123+DASG!M123</f>
        <v>0</v>
      </c>
      <c r="N123" s="13" t="e">
        <f t="shared" si="67"/>
        <v>#DIV/0!</v>
      </c>
      <c r="O123" s="13" t="e">
        <f t="shared" si="64"/>
        <v>#DIV/0!</v>
      </c>
      <c r="P123" s="13" t="e">
        <f t="shared" si="65"/>
        <v>#DIV/0!</v>
      </c>
      <c r="Q123" s="13" t="e">
        <f t="shared" si="66"/>
        <v>#DIV/0!</v>
      </c>
      <c r="R123" s="14"/>
    </row>
    <row r="124" spans="1:18">
      <c r="A124" s="10" t="s">
        <v>14</v>
      </c>
      <c r="B124" s="13">
        <f>BRMT!B124+HPLG!B124+LONI!B124+SLI!B124+MRJ!B124+GRMT!B124+KRD!B124+STR!B124+LNN!B124+JJR!B124+SSV!B124+KK!B124+PA!B124+CCH!B124+CRCC!B124+BFSG!B124+BVQ!B124+GHSG!B124+DASG!B124</f>
        <v>0</v>
      </c>
      <c r="C124" s="13">
        <f>BRMT!C124+HPLG!C124+LONI!C124+SLI!C124+MRJ!C124+GRMT!C124+KRD!C124+STR!C124+LNN!C124+JJR!C124+SSV!C124+KK!C124+PA!C124+CCH!C124+CRCC!C124+BFSG!C124+BVQ!C124+GHSG!C124+DASG!C124</f>
        <v>0</v>
      </c>
      <c r="D124" s="13">
        <f>BRMT!D124+HPLG!D124+LONI!D124+SLI!D124+MRJ!D124+GRMT!D124+KRD!D124+STR!D124+LNN!D124+JJR!D124+SSV!D124+KK!D124+PA!D124+CCH!D124+CRCC!D124+BFSG!D124+BVQ!D124+GHSG!D124+DASG!D124</f>
        <v>0</v>
      </c>
      <c r="E124" s="13">
        <f>BRMT!E124+HPLG!E124+LONI!E124+SLI!E124+MRJ!E124+GRMT!E124+KRD!E124+STR!E124+LNN!E124+JJR!E124+SSV!E124+KK!E124+PA!E124+CCH!E124+CRCC!E124+BFSG!E124+BVQ!E124+GHSG!E124+DASG!E124</f>
        <v>0</v>
      </c>
      <c r="F124" s="13">
        <f>BRMT!F124+HPLG!F124+LONI!F124+SLI!F124+MRJ!F124+GRMT!F124+KRD!F124+STR!F124+LNN!F124+JJR!F124+SSV!F124+KK!F124+PA!F124+CCH!F124+CRCC!F124+BFSG!F124+BVQ!F124+GHSG!F124+DASG!F124</f>
        <v>0</v>
      </c>
      <c r="G124" s="13">
        <f>BRMT!G124+HPLG!G124+LONI!G124+SLI!G124+MRJ!G124+GRMT!G124+KRD!G124+STR!G124+LNN!G124+JJR!G124+SSV!G124+KK!G124+PA!G124+CCH!G124+CRCC!G124+BFSG!G124+BVQ!G124+GHSG!G124+DASG!G124</f>
        <v>0</v>
      </c>
      <c r="H124" s="13">
        <f>BRMT!H124+HPLG!H124+LONI!H124+SLI!H124+MRJ!H124+GRMT!H124+KRD!H124+STR!H124+LNN!H124+JJR!H124+SSV!H124+KK!H124+PA!H124+CCH!H124+CRCC!H124+BFSG!H124+BVQ!H124+GHSG!H124+DASG!H124</f>
        <v>0</v>
      </c>
      <c r="I124" s="13">
        <f>BRMT!I124+HPLG!I124+LONI!I124+SLI!I124+MRJ!I124+GRMT!I124+KRD!I124+STR!I124+LNN!I124+JJR!I124+SSV!I124+KK!I124+PA!I124+CCH!I124+CRCC!I124+BFSG!I124+BVQ!I124+GHSG!I124+DASG!I124</f>
        <v>0</v>
      </c>
      <c r="J124" s="13">
        <f>BRMT!J124+HPLG!J124+LONI!J124+SLI!J124+MRJ!J124+GRMT!J124+KRD!J124+STR!J124+LNN!J124+JJR!J124+SSV!J124+KK!J124+PA!J124+CCH!J124+CRCC!J124+BFSG!J124+BVQ!J124+GHSG!J124+DASG!J124</f>
        <v>0</v>
      </c>
      <c r="K124" s="13">
        <f>BRMT!K124+HPLG!K124+LONI!K124+SLI!K124+MRJ!K124+GRMT!K124+KRD!K124+STR!K124+LNN!K124+JJR!K124+SSV!K124+KK!K124+PA!K124+CCH!K124+CRCC!K124+BFSG!K124+BVQ!K124+GHSG!K124+DASG!K124</f>
        <v>0</v>
      </c>
      <c r="L124" s="13">
        <f>BRMT!L124+HPLG!L124+LONI!L124+SLI!L124+MRJ!L124+GRMT!L124+KRD!L124+STR!L124+LNN!L124+JJR!L124+SSV!L124+KK!L124+PA!L124+CCH!L124+CRCC!L124+BFSG!L124+BVQ!L124+GHSG!L124+DASG!L124</f>
        <v>0</v>
      </c>
      <c r="M124" s="13">
        <f>BRMT!M124+HPLG!M124+LONI!M124+SLI!M124+MRJ!M124+GRMT!M124+KRD!M124+STR!M124+LNN!M124+JJR!M124+SSV!M124+KK!M124+PA!M124+CCH!M124+CRCC!M124+BFSG!M124+BVQ!M124+GHSG!M124+DASG!M124</f>
        <v>0</v>
      </c>
      <c r="N124" s="13" t="e">
        <f t="shared" si="67"/>
        <v>#DIV/0!</v>
      </c>
      <c r="O124" s="13" t="e">
        <f t="shared" si="64"/>
        <v>#DIV/0!</v>
      </c>
      <c r="P124" s="13" t="e">
        <f t="shared" si="65"/>
        <v>#DIV/0!</v>
      </c>
      <c r="Q124" s="13" t="e">
        <f t="shared" si="66"/>
        <v>#DIV/0!</v>
      </c>
      <c r="R124" s="14"/>
    </row>
    <row r="125" spans="1:18">
      <c r="A125" s="10" t="s">
        <v>15</v>
      </c>
      <c r="B125" s="13">
        <f>BRMT!B125+HPLG!B125+LONI!B125+SLI!B125+MRJ!B125+GRMT!B125+KRD!B125+STR!B125+LNN!B125+JJR!B125+SSV!B125+KK!B125+PA!B125+CCH!B125+CRCC!B125+BFSG!B125+BVQ!B125+GHSG!B125+DASG!B125</f>
        <v>0</v>
      </c>
      <c r="C125" s="13">
        <f>BRMT!C125+HPLG!C125+LONI!C125+SLI!C125+MRJ!C125+GRMT!C125+KRD!C125+STR!C125+LNN!C125+JJR!C125+SSV!C125+KK!C125+PA!C125+CCH!C125+CRCC!C125+BFSG!C125+BVQ!C125+GHSG!C125+DASG!C125</f>
        <v>0</v>
      </c>
      <c r="D125" s="13">
        <f>BRMT!D125+HPLG!D125+LONI!D125+SLI!D125+MRJ!D125+GRMT!D125+KRD!D125+STR!D125+LNN!D125+JJR!D125+SSV!D125+KK!D125+PA!D125+CCH!D125+CRCC!D125+BFSG!D125+BVQ!D125+GHSG!D125+DASG!D125</f>
        <v>0</v>
      </c>
      <c r="E125" s="13">
        <f>BRMT!E125+HPLG!E125+LONI!E125+SLI!E125+MRJ!E125+GRMT!E125+KRD!E125+STR!E125+LNN!E125+JJR!E125+SSV!E125+KK!E125+PA!E125+CCH!E125+CRCC!E125+BFSG!E125+BVQ!E125+GHSG!E125+DASG!E125</f>
        <v>0</v>
      </c>
      <c r="F125" s="13">
        <f>BRMT!F125+HPLG!F125+LONI!F125+SLI!F125+MRJ!F125+GRMT!F125+KRD!F125+STR!F125+LNN!F125+JJR!F125+SSV!F125+KK!F125+PA!F125+CCH!F125+CRCC!F125+BFSG!F125+BVQ!F125+GHSG!F125+DASG!F125</f>
        <v>0</v>
      </c>
      <c r="G125" s="13">
        <f>BRMT!G125+HPLG!G125+LONI!G125+SLI!G125+MRJ!G125+GRMT!G125+KRD!G125+STR!G125+LNN!G125+JJR!G125+SSV!G125+KK!G125+PA!G125+CCH!G125+CRCC!G125+BFSG!G125+BVQ!G125+GHSG!G125+DASG!G125</f>
        <v>0</v>
      </c>
      <c r="H125" s="13">
        <f>BRMT!H125+HPLG!H125+LONI!H125+SLI!H125+MRJ!H125+GRMT!H125+KRD!H125+STR!H125+LNN!H125+JJR!H125+SSV!H125+KK!H125+PA!H125+CCH!H125+CRCC!H125+BFSG!H125+BVQ!H125+GHSG!H125+DASG!H125</f>
        <v>0</v>
      </c>
      <c r="I125" s="13">
        <f>BRMT!I125+HPLG!I125+LONI!I125+SLI!I125+MRJ!I125+GRMT!I125+KRD!I125+STR!I125+LNN!I125+JJR!I125+SSV!I125+KK!I125+PA!I125+CCH!I125+CRCC!I125+BFSG!I125+BVQ!I125+GHSG!I125+DASG!I125</f>
        <v>0</v>
      </c>
      <c r="J125" s="13">
        <f>BRMT!J125+HPLG!J125+LONI!J125+SLI!J125+MRJ!J125+GRMT!J125+KRD!J125+STR!J125+LNN!J125+JJR!J125+SSV!J125+KK!J125+PA!J125+CCH!J125+CRCC!J125+BFSG!J125+BVQ!J125+GHSG!J125+DASG!J125</f>
        <v>0</v>
      </c>
      <c r="K125" s="13">
        <f>BRMT!K125+HPLG!K125+LONI!K125+SLI!K125+MRJ!K125+GRMT!K125+KRD!K125+STR!K125+LNN!K125+JJR!K125+SSV!K125+KK!K125+PA!K125+CCH!K125+CRCC!K125+BFSG!K125+BVQ!K125+GHSG!K125+DASG!K125</f>
        <v>0</v>
      </c>
      <c r="L125" s="13">
        <f>BRMT!L125+HPLG!L125+LONI!L125+SLI!L125+MRJ!L125+GRMT!L125+KRD!L125+STR!L125+LNN!L125+JJR!L125+SSV!L125+KK!L125+PA!L125+CCH!L125+CRCC!L125+BFSG!L125+BVQ!L125+GHSG!L125+DASG!L125</f>
        <v>0</v>
      </c>
      <c r="M125" s="13">
        <f>BRMT!M125+HPLG!M125+LONI!M125+SLI!M125+MRJ!M125+GRMT!M125+KRD!M125+STR!M125+LNN!M125+JJR!M125+SSV!M125+KK!M125+PA!M125+CCH!M125+CRCC!M125+BFSG!M125+BVQ!M125+GHSG!M125+DASG!M125</f>
        <v>0</v>
      </c>
      <c r="N125" s="13" t="e">
        <f t="shared" si="67"/>
        <v>#DIV/0!</v>
      </c>
      <c r="O125" s="13" t="e">
        <f t="shared" si="64"/>
        <v>#DIV/0!</v>
      </c>
      <c r="P125" s="13" t="e">
        <f t="shared" si="65"/>
        <v>#DIV/0!</v>
      </c>
      <c r="Q125" s="13" t="e">
        <f t="shared" si="66"/>
        <v>#DIV/0!</v>
      </c>
      <c r="R125" s="14"/>
    </row>
    <row r="126" spans="1:18">
      <c r="A126" s="10" t="s">
        <v>16</v>
      </c>
      <c r="B126" s="13">
        <f>BRMT!B126+HPLG!B126+LONI!B126+SLI!B126+MRJ!B126+GRMT!B126+KRD!B126+STR!B126+LNN!B126+JJR!B126+SSV!B126+KK!B126+PA!B126+CCH!B126+CRCC!B126+BFSG!B126+BVQ!B126+GHSG!B126+DASG!B126</f>
        <v>0</v>
      </c>
      <c r="C126" s="13">
        <f>BRMT!C126+HPLG!C126+LONI!C126+SLI!C126+MRJ!C126+GRMT!C126+KRD!C126+STR!C126+LNN!C126+JJR!C126+SSV!C126+KK!C126+PA!C126+CCH!C126+CRCC!C126+BFSG!C126+BVQ!C126+GHSG!C126+DASG!C126</f>
        <v>0</v>
      </c>
      <c r="D126" s="13">
        <f>BRMT!D126+HPLG!D126+LONI!D126+SLI!D126+MRJ!D126+GRMT!D126+KRD!D126+STR!D126+LNN!D126+JJR!D126+SSV!D126+KK!D126+PA!D126+CCH!D126+CRCC!D126+BFSG!D126+BVQ!D126+GHSG!D126+DASG!D126</f>
        <v>0</v>
      </c>
      <c r="E126" s="13">
        <f>BRMT!E126+HPLG!E126+LONI!E126+SLI!E126+MRJ!E126+GRMT!E126+KRD!E126+STR!E126+LNN!E126+JJR!E126+SSV!E126+KK!E126+PA!E126+CCH!E126+CRCC!E126+BFSG!E126+BVQ!E126+GHSG!E126+DASG!E126</f>
        <v>0</v>
      </c>
      <c r="F126" s="13">
        <f>BRMT!F126+HPLG!F126+LONI!F126+SLI!F126+MRJ!F126+GRMT!F126+KRD!F126+STR!F126+LNN!F126+JJR!F126+SSV!F126+KK!F126+PA!F126+CCH!F126+CRCC!F126+BFSG!F126+BVQ!F126+GHSG!F126+DASG!F126</f>
        <v>0</v>
      </c>
      <c r="G126" s="13">
        <f>BRMT!G126+HPLG!G126+LONI!G126+SLI!G126+MRJ!G126+GRMT!G126+KRD!G126+STR!G126+LNN!G126+JJR!G126+SSV!G126+KK!G126+PA!G126+CCH!G126+CRCC!G126+BFSG!G126+BVQ!G126+GHSG!G126+DASG!G126</f>
        <v>0</v>
      </c>
      <c r="H126" s="13">
        <f>BRMT!H126+HPLG!H126+LONI!H126+SLI!H126+MRJ!H126+GRMT!H126+KRD!H126+STR!H126+LNN!H126+JJR!H126+SSV!H126+KK!H126+PA!H126+CCH!H126+CRCC!H126+BFSG!H126+BVQ!H126+GHSG!H126+DASG!H126</f>
        <v>0</v>
      </c>
      <c r="I126" s="13">
        <f>BRMT!I126+HPLG!I126+LONI!I126+SLI!I126+MRJ!I126+GRMT!I126+KRD!I126+STR!I126+LNN!I126+JJR!I126+SSV!I126+KK!I126+PA!I126+CCH!I126+CRCC!I126+BFSG!I126+BVQ!I126+GHSG!I126+DASG!I126</f>
        <v>0</v>
      </c>
      <c r="J126" s="13">
        <f>BRMT!J126+HPLG!J126+LONI!J126+SLI!J126+MRJ!J126+GRMT!J126+KRD!J126+STR!J126+LNN!J126+JJR!J126+SSV!J126+KK!J126+PA!J126+CCH!J126+CRCC!J126+BFSG!J126+BVQ!J126+GHSG!J126+DASG!J126</f>
        <v>0</v>
      </c>
      <c r="K126" s="13">
        <f>BRMT!K126+HPLG!K126+LONI!K126+SLI!K126+MRJ!K126+GRMT!K126+KRD!K126+STR!K126+LNN!K126+JJR!K126+SSV!K126+KK!K126+PA!K126+CCH!K126+CRCC!K126+BFSG!K126+BVQ!K126+GHSG!K126+DASG!K126</f>
        <v>0</v>
      </c>
      <c r="L126" s="13">
        <f>BRMT!L126+HPLG!L126+LONI!L126+SLI!L126+MRJ!L126+GRMT!L126+KRD!L126+STR!L126+LNN!L126+JJR!L126+SSV!L126+KK!L126+PA!L126+CCH!L126+CRCC!L126+BFSG!L126+BVQ!L126+GHSG!L126+DASG!L126</f>
        <v>0</v>
      </c>
      <c r="M126" s="13">
        <f>BRMT!M126+HPLG!M126+LONI!M126+SLI!M126+MRJ!M126+GRMT!M126+KRD!M126+STR!M126+LNN!M126+JJR!M126+SSV!M126+KK!M126+PA!M126+CCH!M126+CRCC!M126+BFSG!M126+BVQ!M126+GHSG!M126+DASG!M126</f>
        <v>0</v>
      </c>
      <c r="N126" s="13" t="e">
        <f t="shared" si="67"/>
        <v>#DIV/0!</v>
      </c>
      <c r="O126" s="13" t="e">
        <f t="shared" si="64"/>
        <v>#DIV/0!</v>
      </c>
      <c r="P126" s="13" t="e">
        <f t="shared" si="65"/>
        <v>#DIV/0!</v>
      </c>
      <c r="Q126" s="13" t="e">
        <f t="shared" si="66"/>
        <v>#DIV/0!</v>
      </c>
      <c r="R126" s="14"/>
    </row>
    <row r="127" spans="1:18">
      <c r="A127" s="10" t="s">
        <v>17</v>
      </c>
      <c r="B127" s="13">
        <f>BRMT!B127+HPLG!B127+LONI!B127+SLI!B127+MRJ!B127+GRMT!B127+KRD!B127+STR!B127+LNN!B127+JJR!B127+SSV!B127+KK!B127+PA!B127+CCH!B127+CRCC!B127+BFSG!B127+BVQ!B127+GHSG!B127+DASG!B127</f>
        <v>0</v>
      </c>
      <c r="C127" s="13">
        <f>BRMT!C127+HPLG!C127+LONI!C127+SLI!C127+MRJ!C127+GRMT!C127+KRD!C127+STR!C127+LNN!C127+JJR!C127+SSV!C127+KK!C127+PA!C127+CCH!C127+CRCC!C127+BFSG!C127+BVQ!C127+GHSG!C127+DASG!C127</f>
        <v>0</v>
      </c>
      <c r="D127" s="13">
        <f>BRMT!D127+HPLG!D127+LONI!D127+SLI!D127+MRJ!D127+GRMT!D127+KRD!D127+STR!D127+LNN!D127+JJR!D127+SSV!D127+KK!D127+PA!D127+CCH!D127+CRCC!D127+BFSG!D127+BVQ!D127+GHSG!D127+DASG!D127</f>
        <v>0</v>
      </c>
      <c r="E127" s="13">
        <f>BRMT!E127+HPLG!E127+LONI!E127+SLI!E127+MRJ!E127+GRMT!E127+KRD!E127+STR!E127+LNN!E127+JJR!E127+SSV!E127+KK!E127+PA!E127+CCH!E127+CRCC!E127+BFSG!E127+BVQ!E127+GHSG!E127+DASG!E127</f>
        <v>0</v>
      </c>
      <c r="F127" s="13">
        <f>BRMT!F127+HPLG!F127+LONI!F127+SLI!F127+MRJ!F127+GRMT!F127+KRD!F127+STR!F127+LNN!F127+JJR!F127+SSV!F127+KK!F127+PA!F127+CCH!F127+CRCC!F127+BFSG!F127+BVQ!F127+GHSG!F127+DASG!F127</f>
        <v>0</v>
      </c>
      <c r="G127" s="13">
        <f>BRMT!G127+HPLG!G127+LONI!G127+SLI!G127+MRJ!G127+GRMT!G127+KRD!G127+STR!G127+LNN!G127+JJR!G127+SSV!G127+KK!G127+PA!G127+CCH!G127+CRCC!G127+BFSG!G127+BVQ!G127+GHSG!G127+DASG!G127</f>
        <v>0</v>
      </c>
      <c r="H127" s="13">
        <f>BRMT!H127+HPLG!H127+LONI!H127+SLI!H127+MRJ!H127+GRMT!H127+KRD!H127+STR!H127+LNN!H127+JJR!H127+SSV!H127+KK!H127+PA!H127+CCH!H127+CRCC!H127+BFSG!H127+BVQ!H127+GHSG!H127+DASG!H127</f>
        <v>0</v>
      </c>
      <c r="I127" s="13">
        <f>BRMT!I127+HPLG!I127+LONI!I127+SLI!I127+MRJ!I127+GRMT!I127+KRD!I127+STR!I127+LNN!I127+JJR!I127+SSV!I127+KK!I127+PA!I127+CCH!I127+CRCC!I127+BFSG!I127+BVQ!I127+GHSG!I127+DASG!I127</f>
        <v>0</v>
      </c>
      <c r="J127" s="13">
        <f>BRMT!J127+HPLG!J127+LONI!J127+SLI!J127+MRJ!J127+GRMT!J127+KRD!J127+STR!J127+LNN!J127+JJR!J127+SSV!J127+KK!J127+PA!J127+CCH!J127+CRCC!J127+BFSG!J127+BVQ!J127+GHSG!J127+DASG!J127</f>
        <v>0</v>
      </c>
      <c r="K127" s="13">
        <f>BRMT!K127+HPLG!K127+LONI!K127+SLI!K127+MRJ!K127+GRMT!K127+KRD!K127+STR!K127+LNN!K127+JJR!K127+SSV!K127+KK!K127+PA!K127+CCH!K127+CRCC!K127+BFSG!K127+BVQ!K127+GHSG!K127+DASG!K127</f>
        <v>0</v>
      </c>
      <c r="L127" s="13">
        <f>BRMT!L127+HPLG!L127+LONI!L127+SLI!L127+MRJ!L127+GRMT!L127+KRD!L127+STR!L127+LNN!L127+JJR!L127+SSV!L127+KK!L127+PA!L127+CCH!L127+CRCC!L127+BFSG!L127+BVQ!L127+GHSG!L127+DASG!L127</f>
        <v>0</v>
      </c>
      <c r="M127" s="13">
        <f>BRMT!M127+HPLG!M127+LONI!M127+SLI!M127+MRJ!M127+GRMT!M127+KRD!M127+STR!M127+LNN!M127+JJR!M127+SSV!M127+KK!M127+PA!M127+CCH!M127+CRCC!M127+BFSG!M127+BVQ!M127+GHSG!M127+DASG!M127</f>
        <v>0</v>
      </c>
      <c r="N127" s="13" t="e">
        <f t="shared" si="67"/>
        <v>#DIV/0!</v>
      </c>
      <c r="O127" s="13" t="e">
        <f t="shared" si="64"/>
        <v>#DIV/0!</v>
      </c>
      <c r="P127" s="13" t="e">
        <f t="shared" si="65"/>
        <v>#DIV/0!</v>
      </c>
      <c r="Q127" s="13" t="e">
        <f t="shared" si="66"/>
        <v>#DIV/0!</v>
      </c>
      <c r="R127" s="14"/>
    </row>
    <row r="128" spans="1:18">
      <c r="A128" s="10" t="s">
        <v>18</v>
      </c>
      <c r="B128" s="13">
        <f>BRMT!B128+HPLG!B128+LONI!B128+SLI!B128+MRJ!B128+GRMT!B128+KRD!B128+STR!B128+LNN!B128+JJR!B128+SSV!B128+KK!B128+PA!B128+CCH!B128+CRCC!B128+BFSG!B128+BVQ!B128+GHSG!B128+DASG!B128</f>
        <v>0</v>
      </c>
      <c r="C128" s="13">
        <f>BRMT!C128+HPLG!C128+LONI!C128+SLI!C128+MRJ!C128+GRMT!C128+KRD!C128+STR!C128+LNN!C128+JJR!C128+SSV!C128+KK!C128+PA!C128+CCH!C128+CRCC!C128+BFSG!C128+BVQ!C128+GHSG!C128+DASG!C128</f>
        <v>0</v>
      </c>
      <c r="D128" s="13">
        <f>BRMT!D128+HPLG!D128+LONI!D128+SLI!D128+MRJ!D128+GRMT!D128+KRD!D128+STR!D128+LNN!D128+JJR!D128+SSV!D128+KK!D128+PA!D128+CCH!D128+CRCC!D128+BFSG!D128+BVQ!D128+GHSG!D128+DASG!D128</f>
        <v>0</v>
      </c>
      <c r="E128" s="13">
        <f>BRMT!E128+HPLG!E128+LONI!E128+SLI!E128+MRJ!E128+GRMT!E128+KRD!E128+STR!E128+LNN!E128+JJR!E128+SSV!E128+KK!E128+PA!E128+CCH!E128+CRCC!E128+BFSG!E128+BVQ!E128+GHSG!E128+DASG!E128</f>
        <v>0</v>
      </c>
      <c r="F128" s="13">
        <f>BRMT!F128+HPLG!F128+LONI!F128+SLI!F128+MRJ!F128+GRMT!F128+KRD!F128+STR!F128+LNN!F128+JJR!F128+SSV!F128+KK!F128+PA!F128+CCH!F128+CRCC!F128+BFSG!F128+BVQ!F128+GHSG!F128+DASG!F128</f>
        <v>0</v>
      </c>
      <c r="G128" s="13">
        <f>BRMT!G128+HPLG!G128+LONI!G128+SLI!G128+MRJ!G128+GRMT!G128+KRD!G128+STR!G128+LNN!G128+JJR!G128+SSV!G128+KK!G128+PA!G128+CCH!G128+CRCC!G128+BFSG!G128+BVQ!G128+GHSG!G128+DASG!G128</f>
        <v>0</v>
      </c>
      <c r="H128" s="13">
        <f>BRMT!H128+HPLG!H128+LONI!H128+SLI!H128+MRJ!H128+GRMT!H128+KRD!H128+STR!H128+LNN!H128+JJR!H128+SSV!H128+KK!H128+PA!H128+CCH!H128+CRCC!H128+BFSG!H128+BVQ!H128+GHSG!H128+DASG!H128</f>
        <v>0</v>
      </c>
      <c r="I128" s="13">
        <f>BRMT!I128+HPLG!I128+LONI!I128+SLI!I128+MRJ!I128+GRMT!I128+KRD!I128+STR!I128+LNN!I128+JJR!I128+SSV!I128+KK!I128+PA!I128+CCH!I128+CRCC!I128+BFSG!I128+BVQ!I128+GHSG!I128+DASG!I128</f>
        <v>0</v>
      </c>
      <c r="J128" s="13">
        <f>BRMT!J128+HPLG!J128+LONI!J128+SLI!J128+MRJ!J128+GRMT!J128+KRD!J128+STR!J128+LNN!J128+JJR!J128+SSV!J128+KK!J128+PA!J128+CCH!J128+CRCC!J128+BFSG!J128+BVQ!J128+GHSG!J128+DASG!J128</f>
        <v>0</v>
      </c>
      <c r="K128" s="13">
        <f>BRMT!K128+HPLG!K128+LONI!K128+SLI!K128+MRJ!K128+GRMT!K128+KRD!K128+STR!K128+LNN!K128+JJR!K128+SSV!K128+KK!K128+PA!K128+CCH!K128+CRCC!K128+BFSG!K128+BVQ!K128+GHSG!K128+DASG!K128</f>
        <v>0</v>
      </c>
      <c r="L128" s="13">
        <f>BRMT!L128+HPLG!L128+LONI!L128+SLI!L128+MRJ!L128+GRMT!L128+KRD!L128+STR!L128+LNN!L128+JJR!L128+SSV!L128+KK!L128+PA!L128+CCH!L128+CRCC!L128+BFSG!L128+BVQ!L128+GHSG!L128+DASG!L128</f>
        <v>0</v>
      </c>
      <c r="M128" s="13">
        <f>BRMT!M128+HPLG!M128+LONI!M128+SLI!M128+MRJ!M128+GRMT!M128+KRD!M128+STR!M128+LNN!M128+JJR!M128+SSV!M128+KK!M128+PA!M128+CCH!M128+CRCC!M128+BFSG!M128+BVQ!M128+GHSG!M128+DASG!M128</f>
        <v>0</v>
      </c>
      <c r="N128" s="13" t="e">
        <f t="shared" si="67"/>
        <v>#DIV/0!</v>
      </c>
      <c r="O128" s="13" t="e">
        <f t="shared" si="64"/>
        <v>#DIV/0!</v>
      </c>
      <c r="P128" s="13" t="e">
        <f t="shared" si="65"/>
        <v>#DIV/0!</v>
      </c>
      <c r="Q128" s="13" t="e">
        <f t="shared" si="66"/>
        <v>#DIV/0!</v>
      </c>
      <c r="R128" s="14"/>
    </row>
    <row r="129" spans="1:23">
      <c r="A129" s="10" t="s">
        <v>19</v>
      </c>
      <c r="B129" s="13">
        <f>BRMT!B129+HPLG!B129+LONI!B129+SLI!B129+MRJ!B129+GRMT!B129+KRD!B129+STR!B129+LNN!B129+JJR!B129+SSV!B129+KK!B129+PA!B129+CCH!B129+CRCC!B129+BFSG!B129+BVQ!B129+GHSG!B129+DASG!B129</f>
        <v>0</v>
      </c>
      <c r="C129" s="13">
        <f>BRMT!C129+HPLG!C129+LONI!C129+SLI!C129+MRJ!C129+GRMT!C129+KRD!C129+STR!C129+LNN!C129+JJR!C129+SSV!C129+KK!C129+PA!C129+CCH!C129+CRCC!C129+BFSG!C129+BVQ!C129+GHSG!C129+DASG!C129</f>
        <v>0</v>
      </c>
      <c r="D129" s="13">
        <f>BRMT!D129+HPLG!D129+LONI!D129+SLI!D129+MRJ!D129+GRMT!D129+KRD!D129+STR!D129+LNN!D129+JJR!D129+SSV!D129+KK!D129+PA!D129+CCH!D129+CRCC!D129+BFSG!D129+BVQ!D129+GHSG!D129+DASG!D129</f>
        <v>0</v>
      </c>
      <c r="E129" s="13">
        <f>BRMT!E129+HPLG!E129+LONI!E129+SLI!E129+MRJ!E129+GRMT!E129+KRD!E129+STR!E129+LNN!E129+JJR!E129+SSV!E129+KK!E129+PA!E129+CCH!E129+CRCC!E129+BFSG!E129+BVQ!E129+GHSG!E129+DASG!E129</f>
        <v>0</v>
      </c>
      <c r="F129" s="13">
        <f>BRMT!F129+HPLG!F129+LONI!F129+SLI!F129+MRJ!F129+GRMT!F129+KRD!F129+STR!F129+LNN!F129+JJR!F129+SSV!F129+KK!F129+PA!F129+CCH!F129+CRCC!F129+BFSG!F129+BVQ!F129+GHSG!F129+DASG!F129</f>
        <v>0</v>
      </c>
      <c r="G129" s="13">
        <f>BRMT!G129+HPLG!G129+LONI!G129+SLI!G129+MRJ!G129+GRMT!G129+KRD!G129+STR!G129+LNN!G129+JJR!G129+SSV!G129+KK!G129+PA!G129+CCH!G129+CRCC!G129+BFSG!G129+BVQ!G129+GHSG!G129+DASG!G129</f>
        <v>0</v>
      </c>
      <c r="H129" s="13">
        <f>BRMT!H129+HPLG!H129+LONI!H129+SLI!H129+MRJ!H129+GRMT!H129+KRD!H129+STR!H129+LNN!H129+JJR!H129+SSV!H129+KK!H129+PA!H129+CCH!H129+CRCC!H129+BFSG!H129+BVQ!H129+GHSG!H129+DASG!H129</f>
        <v>0</v>
      </c>
      <c r="I129" s="13">
        <f>BRMT!I129+HPLG!I129+LONI!I129+SLI!I129+MRJ!I129+GRMT!I129+KRD!I129+STR!I129+LNN!I129+JJR!I129+SSV!I129+KK!I129+PA!I129+CCH!I129+CRCC!I129+BFSG!I129+BVQ!I129+GHSG!I129+DASG!I129</f>
        <v>0</v>
      </c>
      <c r="J129" s="13">
        <f>BRMT!J129+HPLG!J129+LONI!J129+SLI!J129+MRJ!J129+GRMT!J129+KRD!J129+STR!J129+LNN!J129+JJR!J129+SSV!J129+KK!J129+PA!J129+CCH!J129+CRCC!J129+BFSG!J129+BVQ!J129+GHSG!J129+DASG!J129</f>
        <v>0</v>
      </c>
      <c r="K129" s="13">
        <f>BRMT!K129+HPLG!K129+LONI!K129+SLI!K129+MRJ!K129+GRMT!K129+KRD!K129+STR!K129+LNN!K129+JJR!K129+SSV!K129+KK!K129+PA!K129+CCH!K129+CRCC!K129+BFSG!K129+BVQ!K129+GHSG!K129+DASG!K129</f>
        <v>0</v>
      </c>
      <c r="L129" s="13">
        <f>BRMT!L129+HPLG!L129+LONI!L129+SLI!L129+MRJ!L129+GRMT!L129+KRD!L129+STR!L129+LNN!L129+JJR!L129+SSV!L129+KK!L129+PA!L129+CCH!L129+CRCC!L129+BFSG!L129+BVQ!L129+GHSG!L129+DASG!L129</f>
        <v>0</v>
      </c>
      <c r="M129" s="13">
        <f>BRMT!M129+HPLG!M129+LONI!M129+SLI!M129+MRJ!M129+GRMT!M129+KRD!M129+STR!M129+LNN!M129+JJR!M129+SSV!M129+KK!M129+PA!M129+CCH!M129+CRCC!M129+BFSG!M129+BVQ!M129+GHSG!M129+DASG!M129</f>
        <v>0</v>
      </c>
      <c r="N129" s="13" t="e">
        <f t="shared" si="67"/>
        <v>#DIV/0!</v>
      </c>
      <c r="O129" s="13" t="e">
        <f t="shared" si="64"/>
        <v>#DIV/0!</v>
      </c>
      <c r="P129" s="13" t="e">
        <f t="shared" si="65"/>
        <v>#DIV/0!</v>
      </c>
      <c r="Q129" s="13" t="e">
        <f t="shared" si="66"/>
        <v>#DIV/0!</v>
      </c>
      <c r="R129" s="14"/>
    </row>
    <row r="130" spans="1:23">
      <c r="A130" s="10" t="s">
        <v>20</v>
      </c>
      <c r="B130" s="13">
        <f>BRMT!B130+HPLG!B130+LONI!B130+SLI!B130+MRJ!B130+GRMT!B130+KRD!B130+STR!B130+LNN!B130+JJR!B130+SSV!B130+KK!B130+PA!B130+CCH!B130+CRCC!B130+BFSG!B130+BVQ!B130+GHSG!B130+DASG!B130</f>
        <v>0</v>
      </c>
      <c r="C130" s="13">
        <f>BRMT!C130+HPLG!C130+LONI!C130+SLI!C130+MRJ!C130+GRMT!C130+KRD!C130+STR!C130+LNN!C130+JJR!C130+SSV!C130+KK!C130+PA!C130+CCH!C130+CRCC!C130+BFSG!C130+BVQ!C130+GHSG!C130+DASG!C130</f>
        <v>0</v>
      </c>
      <c r="D130" s="13">
        <f>BRMT!D130+HPLG!D130+LONI!D130+SLI!D130+MRJ!D130+GRMT!D130+KRD!D130+STR!D130+LNN!D130+JJR!D130+SSV!D130+KK!D130+PA!D130+CCH!D130+CRCC!D130+BFSG!D130+BVQ!D130+GHSG!D130+DASG!D130</f>
        <v>0</v>
      </c>
      <c r="E130" s="13">
        <f>BRMT!E130+HPLG!E130+LONI!E130+SLI!E130+MRJ!E130+GRMT!E130+KRD!E130+STR!E130+LNN!E130+JJR!E130+SSV!E130+KK!E130+PA!E130+CCH!E130+CRCC!E130+BFSG!E130+BVQ!E130+GHSG!E130+DASG!E130</f>
        <v>0</v>
      </c>
      <c r="F130" s="13">
        <f>BRMT!F130+HPLG!F130+LONI!F130+SLI!F130+MRJ!F130+GRMT!F130+KRD!F130+STR!F130+LNN!F130+JJR!F130+SSV!F130+KK!F130+PA!F130+CCH!F130+CRCC!F130+BFSG!F130+BVQ!F130+GHSG!F130+DASG!F130</f>
        <v>0</v>
      </c>
      <c r="G130" s="13">
        <f>BRMT!G130+HPLG!G130+LONI!G130+SLI!G130+MRJ!G130+GRMT!G130+KRD!G130+STR!G130+LNN!G130+JJR!G130+SSV!G130+KK!G130+PA!G130+CCH!G130+CRCC!G130+BFSG!G130+BVQ!G130+GHSG!G130+DASG!G130</f>
        <v>0</v>
      </c>
      <c r="H130" s="13">
        <f>BRMT!H130+HPLG!H130+LONI!H130+SLI!H130+MRJ!H130+GRMT!H130+KRD!H130+STR!H130+LNN!H130+JJR!H130+SSV!H130+KK!H130+PA!H130+CCH!H130+CRCC!H130+BFSG!H130+BVQ!H130+GHSG!H130+DASG!H130</f>
        <v>0</v>
      </c>
      <c r="I130" s="13">
        <f>BRMT!I130+HPLG!I130+LONI!I130+SLI!I130+MRJ!I130+GRMT!I130+KRD!I130+STR!I130+LNN!I130+JJR!I130+SSV!I130+KK!I130+PA!I130+CCH!I130+CRCC!I130+BFSG!I130+BVQ!I130+GHSG!I130+DASG!I130</f>
        <v>0</v>
      </c>
      <c r="J130" s="13">
        <f>BRMT!J130+HPLG!J130+LONI!J130+SLI!J130+MRJ!J130+GRMT!J130+KRD!J130+STR!J130+LNN!J130+JJR!J130+SSV!J130+KK!J130+PA!J130+CCH!J130+CRCC!J130+BFSG!J130+BVQ!J130+GHSG!J130+DASG!J130</f>
        <v>0</v>
      </c>
      <c r="K130" s="13">
        <f>BRMT!K130+HPLG!K130+LONI!K130+SLI!K130+MRJ!K130+GRMT!K130+KRD!K130+STR!K130+LNN!K130+JJR!K130+SSV!K130+KK!K130+PA!K130+CCH!K130+CRCC!K130+BFSG!K130+BVQ!K130+GHSG!K130+DASG!K130</f>
        <v>0</v>
      </c>
      <c r="L130" s="13">
        <f>BRMT!L130+HPLG!L130+LONI!L130+SLI!L130+MRJ!L130+GRMT!L130+KRD!L130+STR!L130+LNN!L130+JJR!L130+SSV!L130+KK!L130+PA!L130+CCH!L130+CRCC!L130+BFSG!L130+BVQ!L130+GHSG!L130+DASG!L130</f>
        <v>0</v>
      </c>
      <c r="M130" s="13">
        <f>BRMT!M130+HPLG!M130+LONI!M130+SLI!M130+MRJ!M130+GRMT!M130+KRD!M130+STR!M130+LNN!M130+JJR!M130+SSV!M130+KK!M130+PA!M130+CCH!M130+CRCC!M130+BFSG!M130+BVQ!M130+GHSG!M130+DASG!M130</f>
        <v>0</v>
      </c>
      <c r="N130" s="13" t="e">
        <f t="shared" si="67"/>
        <v>#DIV/0!</v>
      </c>
      <c r="O130" s="13" t="e">
        <f t="shared" si="64"/>
        <v>#DIV/0!</v>
      </c>
      <c r="P130" s="13" t="e">
        <f t="shared" si="65"/>
        <v>#DIV/0!</v>
      </c>
      <c r="Q130" s="13" t="e">
        <f t="shared" si="66"/>
        <v>#DIV/0!</v>
      </c>
      <c r="R130" s="14"/>
      <c r="S130" s="20"/>
      <c r="T130" s="20"/>
      <c r="U130" s="20"/>
      <c r="V130" s="20"/>
      <c r="W130" s="20"/>
    </row>
    <row r="131" spans="1:23">
      <c r="A131" s="10" t="s">
        <v>21</v>
      </c>
      <c r="B131" s="13">
        <f>BRMT!B131+HPLG!B131+LONI!B131+SLI!B131+MRJ!B131+GRMT!B131+KRD!B131+STR!B131+LNN!B131+JJR!B131+SSV!B131+KK!B131+PA!B131+CCH!B131+CRCC!B131+BFSG!B131+BVQ!B131+GHSG!B131+DASG!B131</f>
        <v>0</v>
      </c>
      <c r="C131" s="13">
        <f>BRMT!C131+HPLG!C131+LONI!C131+SLI!C131+MRJ!C131+GRMT!C131+KRD!C131+STR!C131+LNN!C131+JJR!C131+SSV!C131+KK!C131+PA!C131+CCH!C131+CRCC!C131+BFSG!C131+BVQ!C131+GHSG!C131+DASG!C131</f>
        <v>0</v>
      </c>
      <c r="D131" s="13">
        <f>BRMT!D131+HPLG!D131+LONI!D131+SLI!D131+MRJ!D131+GRMT!D131+KRD!D131+STR!D131+LNN!D131+JJR!D131+SSV!D131+KK!D131+PA!D131+CCH!D131+CRCC!D131+BFSG!D131+BVQ!D131+GHSG!D131+DASG!D131</f>
        <v>0</v>
      </c>
      <c r="E131" s="13">
        <f>BRMT!E131+HPLG!E131+LONI!E131+SLI!E131+MRJ!E131+GRMT!E131+KRD!E131+STR!E131+LNN!E131+JJR!E131+SSV!E131+KK!E131+PA!E131+CCH!E131+CRCC!E131+BFSG!E131+BVQ!E131+GHSG!E131+DASG!E131</f>
        <v>0</v>
      </c>
      <c r="F131" s="13">
        <f>BRMT!F131+HPLG!F131+LONI!F131+SLI!F131+MRJ!F131+GRMT!F131+KRD!F131+STR!F131+LNN!F131+JJR!F131+SSV!F131+KK!F131+PA!F131+CCH!F131+CRCC!F131+BFSG!F131+BVQ!F131+GHSG!F131+DASG!F131</f>
        <v>0</v>
      </c>
      <c r="G131" s="13">
        <f>BRMT!G131+HPLG!G131+LONI!G131+SLI!G131+MRJ!G131+GRMT!G131+KRD!G131+STR!G131+LNN!G131+JJR!G131+SSV!G131+KK!G131+PA!G131+CCH!G131+CRCC!G131+BFSG!G131+BVQ!G131+GHSG!G131+DASG!G131</f>
        <v>0</v>
      </c>
      <c r="H131" s="13">
        <f>BRMT!H131+HPLG!H131+LONI!H131+SLI!H131+MRJ!H131+GRMT!H131+KRD!H131+STR!H131+LNN!H131+JJR!H131+SSV!H131+KK!H131+PA!H131+CCH!H131+CRCC!H131+BFSG!H131+BVQ!H131+GHSG!H131+DASG!H131</f>
        <v>0</v>
      </c>
      <c r="I131" s="13">
        <f>BRMT!I131+HPLG!I131+LONI!I131+SLI!I131+MRJ!I131+GRMT!I131+KRD!I131+STR!I131+LNN!I131+JJR!I131+SSV!I131+KK!I131+PA!I131+CCH!I131+CRCC!I131+BFSG!I131+BVQ!I131+GHSG!I131+DASG!I131</f>
        <v>0</v>
      </c>
      <c r="J131" s="13">
        <f>BRMT!J131+HPLG!J131+LONI!J131+SLI!J131+MRJ!J131+GRMT!J131+KRD!J131+STR!J131+LNN!J131+JJR!J131+SSV!J131+KK!J131+PA!J131+CCH!J131+CRCC!J131+BFSG!J131+BVQ!J131+GHSG!J131+DASG!J131</f>
        <v>0</v>
      </c>
      <c r="K131" s="13">
        <f>BRMT!K131+HPLG!K131+LONI!K131+SLI!K131+MRJ!K131+GRMT!K131+KRD!K131+STR!K131+LNN!K131+JJR!K131+SSV!K131+KK!K131+PA!K131+CCH!K131+CRCC!K131+BFSG!K131+BVQ!K131+GHSG!K131+DASG!K131</f>
        <v>0</v>
      </c>
      <c r="L131" s="13">
        <f>BRMT!L131+HPLG!L131+LONI!L131+SLI!L131+MRJ!L131+GRMT!L131+KRD!L131+STR!L131+LNN!L131+JJR!L131+SSV!L131+KK!L131+PA!L131+CCH!L131+CRCC!L131+BFSG!L131+BVQ!L131+GHSG!L131+DASG!L131</f>
        <v>0</v>
      </c>
      <c r="M131" s="13">
        <f>BRMT!M131+HPLG!M131+LONI!M131+SLI!M131+MRJ!M131+GRMT!M131+KRD!M131+STR!M131+LNN!M131+JJR!M131+SSV!M131+KK!M131+PA!M131+CCH!M131+CRCC!M131+BFSG!M131+BVQ!M131+GHSG!M131+DASG!M131</f>
        <v>0</v>
      </c>
      <c r="N131" s="13" t="e">
        <f t="shared" si="67"/>
        <v>#DIV/0!</v>
      </c>
      <c r="O131" s="13" t="e">
        <f t="shared" si="64"/>
        <v>#DIV/0!</v>
      </c>
      <c r="P131" s="13" t="e">
        <f t="shared" si="65"/>
        <v>#DIV/0!</v>
      </c>
      <c r="Q131" s="13" t="e">
        <f t="shared" si="66"/>
        <v>#DIV/0!</v>
      </c>
      <c r="R131" s="14"/>
    </row>
    <row r="132" spans="1:23">
      <c r="A132" s="61" t="s">
        <v>205</v>
      </c>
      <c r="B132" s="62">
        <f>SUM(B120:B126)</f>
        <v>0</v>
      </c>
      <c r="C132" s="62">
        <f>SUM(C120:C126)</f>
        <v>0</v>
      </c>
      <c r="D132" s="62">
        <f>SUM(D120:D126)</f>
        <v>0</v>
      </c>
      <c r="E132" s="62">
        <f>SUM(E120:E126)</f>
        <v>0</v>
      </c>
      <c r="F132" s="62">
        <f>SUM(F120:F130)</f>
        <v>0</v>
      </c>
      <c r="G132" s="62">
        <f t="shared" ref="G132:M132" si="68">SUM(G120:G130)</f>
        <v>0</v>
      </c>
      <c r="H132" s="62">
        <f t="shared" si="68"/>
        <v>0</v>
      </c>
      <c r="I132" s="62">
        <f t="shared" si="68"/>
        <v>0</v>
      </c>
      <c r="J132" s="62">
        <f t="shared" si="68"/>
        <v>0</v>
      </c>
      <c r="K132" s="62">
        <f t="shared" si="68"/>
        <v>0</v>
      </c>
      <c r="L132" s="62">
        <f t="shared" si="68"/>
        <v>0</v>
      </c>
      <c r="M132" s="62">
        <f t="shared" si="68"/>
        <v>0</v>
      </c>
      <c r="N132" s="13" t="e">
        <f t="shared" si="67"/>
        <v>#DIV/0!</v>
      </c>
      <c r="O132" s="13" t="e">
        <f t="shared" si="64"/>
        <v>#DIV/0!</v>
      </c>
      <c r="P132" s="13" t="e">
        <f t="shared" si="65"/>
        <v>#DIV/0!</v>
      </c>
      <c r="Q132" s="13" t="e">
        <f t="shared" si="66"/>
        <v>#DIV/0!</v>
      </c>
      <c r="R132" s="18"/>
    </row>
    <row r="133" spans="1:23">
      <c r="A133" s="61" t="s">
        <v>128</v>
      </c>
      <c r="B133" s="62">
        <f>SUM(B120:B131)</f>
        <v>0</v>
      </c>
      <c r="C133" s="62">
        <f t="shared" ref="C133:M133" si="69">SUM(C120:C131)</f>
        <v>0</v>
      </c>
      <c r="D133" s="62">
        <f t="shared" si="69"/>
        <v>0</v>
      </c>
      <c r="E133" s="62">
        <f t="shared" si="69"/>
        <v>0</v>
      </c>
      <c r="F133" s="62">
        <f t="shared" si="69"/>
        <v>0</v>
      </c>
      <c r="G133" s="62">
        <f t="shared" si="69"/>
        <v>0</v>
      </c>
      <c r="H133" s="62">
        <f t="shared" si="69"/>
        <v>0</v>
      </c>
      <c r="I133" s="62">
        <f t="shared" si="69"/>
        <v>0</v>
      </c>
      <c r="J133" s="62">
        <f t="shared" si="69"/>
        <v>0</v>
      </c>
      <c r="K133" s="62">
        <f t="shared" si="69"/>
        <v>0</v>
      </c>
      <c r="L133" s="62">
        <f t="shared" si="69"/>
        <v>0</v>
      </c>
      <c r="M133" s="62">
        <f t="shared" si="69"/>
        <v>0</v>
      </c>
      <c r="N133" s="13" t="e">
        <f t="shared" si="67"/>
        <v>#DIV/0!</v>
      </c>
      <c r="O133" s="13" t="e">
        <f t="shared" si="64"/>
        <v>#DIV/0!</v>
      </c>
      <c r="P133" s="13" t="e">
        <f t="shared" si="65"/>
        <v>#DIV/0!</v>
      </c>
      <c r="Q133" s="13" t="e">
        <f t="shared" si="66"/>
        <v>#DIV/0!</v>
      </c>
      <c r="R133" s="14"/>
    </row>
    <row r="134" spans="1:23">
      <c r="A134" s="63" t="s">
        <v>129</v>
      </c>
      <c r="B134" s="49">
        <f>B132/7</f>
        <v>0</v>
      </c>
      <c r="C134" s="49">
        <f>C132/7</f>
        <v>0</v>
      </c>
      <c r="D134" s="49">
        <f>D132/7</f>
        <v>0</v>
      </c>
      <c r="E134" s="49">
        <f>E132/7</f>
        <v>0</v>
      </c>
      <c r="F134" s="49">
        <f>F132/11</f>
        <v>0</v>
      </c>
      <c r="G134" s="49">
        <f t="shared" ref="G134:M134" si="70">G132/11</f>
        <v>0</v>
      </c>
      <c r="H134" s="49">
        <f t="shared" si="70"/>
        <v>0</v>
      </c>
      <c r="I134" s="49">
        <f t="shared" si="70"/>
        <v>0</v>
      </c>
      <c r="J134" s="49">
        <f t="shared" si="70"/>
        <v>0</v>
      </c>
      <c r="K134" s="49">
        <f t="shared" si="70"/>
        <v>0</v>
      </c>
      <c r="L134" s="49">
        <f t="shared" si="70"/>
        <v>0</v>
      </c>
      <c r="M134" s="49">
        <f t="shared" si="70"/>
        <v>0</v>
      </c>
      <c r="N134" s="13" t="e">
        <f t="shared" si="67"/>
        <v>#DIV/0!</v>
      </c>
      <c r="O134" s="13" t="e">
        <f t="shared" si="64"/>
        <v>#DIV/0!</v>
      </c>
      <c r="P134" s="13" t="e">
        <f t="shared" si="65"/>
        <v>#DIV/0!</v>
      </c>
      <c r="Q134" s="13" t="e">
        <f t="shared" si="66"/>
        <v>#DIV/0!</v>
      </c>
    </row>
    <row r="136" spans="1:23">
      <c r="A136" s="326" t="str">
        <f>BRMT!C136</f>
        <v>CEMENT</v>
      </c>
      <c r="B136" s="326"/>
      <c r="C136" s="326"/>
      <c r="D136" s="326"/>
      <c r="E136" s="326"/>
      <c r="F136" s="326"/>
      <c r="G136" s="326"/>
      <c r="H136" s="326"/>
      <c r="I136" s="326"/>
      <c r="J136" s="326"/>
      <c r="K136" s="326"/>
      <c r="L136" s="326"/>
      <c r="M136" s="326"/>
      <c r="N136" s="326"/>
      <c r="O136" s="326"/>
      <c r="P136" s="326"/>
      <c r="Q136" s="326"/>
      <c r="R136" s="54"/>
    </row>
    <row r="137" spans="1:23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299" t="s">
        <v>210</v>
      </c>
      <c r="K137" s="300"/>
      <c r="L137" s="300"/>
      <c r="M137" s="301"/>
      <c r="N137" s="303" t="s">
        <v>95</v>
      </c>
      <c r="O137" s="303"/>
      <c r="P137" s="303"/>
      <c r="Q137" s="303"/>
      <c r="R137" s="44"/>
    </row>
    <row r="138" spans="1:23">
      <c r="A138" s="12" t="s">
        <v>6</v>
      </c>
      <c r="B138" s="12" t="s">
        <v>91</v>
      </c>
      <c r="C138" s="10" t="s">
        <v>7</v>
      </c>
      <c r="D138" s="10" t="s">
        <v>8</v>
      </c>
      <c r="E138" s="10" t="s">
        <v>9</v>
      </c>
      <c r="F138" s="12" t="s">
        <v>91</v>
      </c>
      <c r="G138" s="10" t="s">
        <v>7</v>
      </c>
      <c r="H138" s="10" t="s">
        <v>8</v>
      </c>
      <c r="I138" s="10" t="s">
        <v>9</v>
      </c>
      <c r="J138" s="10" t="s">
        <v>91</v>
      </c>
      <c r="K138" s="10" t="s">
        <v>7</v>
      </c>
      <c r="L138" s="10" t="s">
        <v>8</v>
      </c>
      <c r="M138" s="10" t="s">
        <v>9</v>
      </c>
      <c r="N138" s="73" t="s">
        <v>91</v>
      </c>
      <c r="O138" s="57" t="s">
        <v>7</v>
      </c>
      <c r="P138" s="57" t="s">
        <v>8</v>
      </c>
      <c r="Q138" s="57" t="s">
        <v>9</v>
      </c>
      <c r="R138" s="14"/>
    </row>
    <row r="139" spans="1:23">
      <c r="A139" s="10" t="s">
        <v>10</v>
      </c>
      <c r="B139" s="13">
        <f>BRMT!B139+HPLG!B139+LONI!B139+SLI!B139+MRJ!B139+GRMT!B139+KRD!B139+STR!B139+LNN!B139+JJR!B139+SSV!B139+KK!B139+PA!B139+CCH!B139+CRCC!B139+BFSG!B139+BVQ!B139+GHSG!B139+DASG!B139</f>
        <v>0</v>
      </c>
      <c r="C139" s="13">
        <f>BRMT!C139+HPLG!C139+LONI!C139+SLI!C139+MRJ!C139+GRMT!C139+KRD!C139+STR!C139+LNN!C139+JJR!C139+SSV!C139+KK!C139+PA!C139+CCH!C139+CRCC!C139+BFSG!C139+BVQ!C139+GHSG!C139+DASG!C139</f>
        <v>0</v>
      </c>
      <c r="D139" s="13">
        <f>BRMT!D139+HPLG!D139+LONI!D139+SLI!D139+MRJ!D139+GRMT!D139+KRD!D139+STR!D139+LNN!D139+JJR!D139+SSV!D139+KK!D139+PA!D139+CCH!D139+CRCC!D139+BFSG!D139+BVQ!D139+GHSG!D139+DASG!D139</f>
        <v>0</v>
      </c>
      <c r="E139" s="13">
        <f>BRMT!E139+HPLG!E139+LONI!E139+SLI!E139+MRJ!E139+GRMT!E139+KRD!E139+STR!E139+LNN!E139+JJR!E139+SSV!E139+KK!E139+PA!E139+CCH!E139+CRCC!E139+BFSG!E139+BVQ!E139+GHSG!E139+DASG!E139</f>
        <v>0</v>
      </c>
      <c r="F139" s="13">
        <f>BRMT!F139+HPLG!F139+LONI!F139+SLI!F139+MRJ!F139+GRMT!F139+KRD!F139+STR!F139+LNN!F139+JJR!F139+SSV!F139+KK!F139+PA!F139+CCH!F139+CRCC!F139+BFSG!F139+BVQ!F139+GHSG!F139+DASG!F139</f>
        <v>0</v>
      </c>
      <c r="G139" s="13">
        <f>BRMT!G139+HPLG!G139+LONI!G139+SLI!G139+MRJ!G139+GRMT!G139+KRD!G139+STR!G139+LNN!G139+JJR!G139+SSV!G139+KK!G139+PA!G139+CCH!G139+CRCC!G139+BFSG!G139+BVQ!G139+GHSG!G139+DASG!G139</f>
        <v>0</v>
      </c>
      <c r="H139" s="13">
        <f>BRMT!H139+HPLG!H139+LONI!H139+SLI!H139+MRJ!H139+GRMT!H139+KRD!H139+STR!H139+LNN!H139+JJR!H139+SSV!H139+KK!H139+PA!H139+CCH!H139+CRCC!H139+BFSG!H139+BVQ!H139+GHSG!H139+DASG!H139</f>
        <v>0</v>
      </c>
      <c r="I139" s="13">
        <f>BRMT!I139+HPLG!I139+LONI!I139+SLI!I139+MRJ!I139+GRMT!I139+KRD!I139+STR!I139+LNN!I139+JJR!I139+SSV!I139+KK!I139+PA!I139+CCH!I139+CRCC!I139+BFSG!I139+BVQ!I139+GHSG!I139+DASG!I139</f>
        <v>0</v>
      </c>
      <c r="J139" s="13">
        <f>BRMT!J139+HPLG!J139+LONI!J139+SLI!J139+MRJ!J139+GRMT!J139+KRD!J139+STR!J139+LNN!J139+JJR!J139+SSV!J139+KK!J139+PA!J139+CCH!J139+CRCC!J139+BFSG!J139+BVQ!J139+GHSG!J139+DASG!J139</f>
        <v>0</v>
      </c>
      <c r="K139" s="13">
        <f>BRMT!K139+HPLG!K139+LONI!K139+SLI!K139+MRJ!K139+GRMT!K139+KRD!K139+STR!K139+LNN!K139+JJR!K139+SSV!K139+KK!K139+PA!K139+CCH!K139+CRCC!K139+BFSG!K139+BVQ!K139+GHSG!K139+DASG!K139</f>
        <v>0</v>
      </c>
      <c r="L139" s="13">
        <f>BRMT!L139+HPLG!L139+LONI!L139+SLI!L139+MRJ!L139+GRMT!L139+KRD!L139+STR!L139+LNN!L139+JJR!L139+SSV!L139+KK!L139+PA!L139+CCH!L139+CRCC!L139+BFSG!L139+BVQ!L139+GHSG!L139+DASG!L139</f>
        <v>0</v>
      </c>
      <c r="M139" s="13">
        <f>BRMT!M139+HPLG!M139+LONI!M139+SLI!M139+MRJ!M139+GRMT!M139+KRD!M139+STR!M139+LNN!M139+JJR!M139+SSV!M139+KK!M139+PA!M139+CCH!M139+CRCC!M139+BFSG!M139+BVQ!M139+GHSG!M139+DASG!M139</f>
        <v>0</v>
      </c>
      <c r="N139" s="13" t="e">
        <f>(J139-F139)/F139*100</f>
        <v>#DIV/0!</v>
      </c>
      <c r="O139" s="13" t="e">
        <f t="shared" ref="O139:O153" si="71">(K139-G139)/G139*100</f>
        <v>#DIV/0!</v>
      </c>
      <c r="P139" s="13" t="e">
        <f t="shared" ref="P139:P153" si="72">(L139-H139)/H139*100</f>
        <v>#DIV/0!</v>
      </c>
      <c r="Q139" s="13" t="e">
        <f t="shared" ref="Q139:Q153" si="73">(M139-I139)/I139*100</f>
        <v>#DIV/0!</v>
      </c>
      <c r="R139" s="46"/>
    </row>
    <row r="140" spans="1:23">
      <c r="A140" s="10" t="s">
        <v>11</v>
      </c>
      <c r="B140" s="13">
        <f>BRMT!B140+HPLG!B140+LONI!B140+SLI!B140+MRJ!B140+GRMT!B140+KRD!B140+STR!B140+LNN!B140+JJR!B140+SSV!B140+KK!B140+PA!B140+CCH!B140+CRCC!B140+BFSG!B140+BVQ!B140+GHSG!B140+DASG!B140</f>
        <v>0</v>
      </c>
      <c r="C140" s="13">
        <f>BRMT!C140+HPLG!C140+LONI!C140+SLI!C140+MRJ!C140+GRMT!C140+KRD!C140+STR!C140+LNN!C140+JJR!C140+SSV!C140+KK!C140+PA!C140+CCH!C140+CRCC!C140+BFSG!C140+BVQ!C140+GHSG!C140+DASG!C140</f>
        <v>0</v>
      </c>
      <c r="D140" s="13">
        <f>BRMT!D140+HPLG!D140+LONI!D140+SLI!D140+MRJ!D140+GRMT!D140+KRD!D140+STR!D140+LNN!D140+JJR!D140+SSV!D140+KK!D140+PA!D140+CCH!D140+CRCC!D140+BFSG!D140+BVQ!D140+GHSG!D140+DASG!D140</f>
        <v>0</v>
      </c>
      <c r="E140" s="13">
        <f>BRMT!E140+HPLG!E140+LONI!E140+SLI!E140+MRJ!E140+GRMT!E140+KRD!E140+STR!E140+LNN!E140+JJR!E140+SSV!E140+KK!E140+PA!E140+CCH!E140+CRCC!E140+BFSG!E140+BVQ!E140+GHSG!E140+DASG!E140</f>
        <v>0</v>
      </c>
      <c r="F140" s="13">
        <f>BRMT!F140+HPLG!F140+LONI!F140+SLI!F140+MRJ!F140+GRMT!F140+KRD!F140+STR!F140+LNN!F140+JJR!F140+SSV!F140+KK!F140+PA!F140+CCH!F140+CRCC!F140+BFSG!F140+BVQ!F140+GHSG!F140+DASG!F140</f>
        <v>0</v>
      </c>
      <c r="G140" s="13">
        <f>BRMT!G140+HPLG!G140+LONI!G140+SLI!G140+MRJ!G140+GRMT!G140+KRD!G140+STR!G140+LNN!G140+JJR!G140+SSV!G140+KK!G140+PA!G140+CCH!G140+CRCC!G140+BFSG!G140+BVQ!G140+GHSG!G140+DASG!G140</f>
        <v>0</v>
      </c>
      <c r="H140" s="13">
        <f>BRMT!H140+HPLG!H140+LONI!H140+SLI!H140+MRJ!H140+GRMT!H140+KRD!H140+STR!H140+LNN!H140+JJR!H140+SSV!H140+KK!H140+PA!H140+CCH!H140+CRCC!H140+BFSG!H140+BVQ!H140+GHSG!H140+DASG!H140</f>
        <v>0</v>
      </c>
      <c r="I140" s="13">
        <f>BRMT!I140+HPLG!I140+LONI!I140+SLI!I140+MRJ!I140+GRMT!I140+KRD!I140+STR!I140+LNN!I140+JJR!I140+SSV!I140+KK!I140+PA!I140+CCH!I140+CRCC!I140+BFSG!I140+BVQ!I140+GHSG!I140+DASG!I140</f>
        <v>0</v>
      </c>
      <c r="J140" s="13">
        <f>BRMT!J140+HPLG!J140+LONI!J140+SLI!J140+MRJ!J140+GRMT!J140+KRD!J140+STR!J140+LNN!J140+JJR!J140+SSV!J140+KK!J140+PA!J140+CCH!J140+CRCC!J140+BFSG!J140+BVQ!J140+GHSG!J140+DASG!J140</f>
        <v>0</v>
      </c>
      <c r="K140" s="13">
        <f>BRMT!K140+HPLG!K140+LONI!K140+SLI!K140+MRJ!K140+GRMT!K140+KRD!K140+STR!K140+LNN!K140+JJR!K140+SSV!K140+KK!K140+PA!K140+CCH!K140+CRCC!K140+BFSG!K140+BVQ!K140+GHSG!K140+DASG!K140</f>
        <v>0</v>
      </c>
      <c r="L140" s="13">
        <f>BRMT!L140+HPLG!L140+LONI!L140+SLI!L140+MRJ!L140+GRMT!L140+KRD!L140+STR!L140+LNN!L140+JJR!L140+SSV!L140+KK!L140+PA!L140+CCH!L140+CRCC!L140+BFSG!L140+BVQ!L140+GHSG!L140+DASG!L140</f>
        <v>0</v>
      </c>
      <c r="M140" s="13">
        <f>BRMT!M140+HPLG!M140+LONI!M140+SLI!M140+MRJ!M140+GRMT!M140+KRD!M140+STR!M140+LNN!M140+JJR!M140+SSV!M140+KK!M140+PA!M140+CCH!M140+CRCC!M140+BFSG!M140+BVQ!M140+GHSG!M140+DASG!M140</f>
        <v>0</v>
      </c>
      <c r="N140" s="13" t="e">
        <f t="shared" ref="N140:N153" si="74">(J140-F140)/F140*100</f>
        <v>#DIV/0!</v>
      </c>
      <c r="O140" s="13" t="e">
        <f t="shared" si="71"/>
        <v>#DIV/0!</v>
      </c>
      <c r="P140" s="13" t="e">
        <f t="shared" si="72"/>
        <v>#DIV/0!</v>
      </c>
      <c r="Q140" s="13" t="e">
        <f t="shared" si="73"/>
        <v>#DIV/0!</v>
      </c>
      <c r="R140" s="14"/>
    </row>
    <row r="141" spans="1:23">
      <c r="A141" s="10" t="s">
        <v>12</v>
      </c>
      <c r="B141" s="13">
        <f>BRMT!B141+HPLG!B141+LONI!B141+SLI!B141+MRJ!B141+GRMT!B141+KRD!B141+STR!B141+LNN!B141+JJR!B141+SSV!B141+KK!B141+PA!B141+CCH!B141+CRCC!B141+BFSG!B141+BVQ!B141+GHSG!B141+DASG!B141</f>
        <v>0</v>
      </c>
      <c r="C141" s="13">
        <f>BRMT!C141+HPLG!C141+LONI!C141+SLI!C141+MRJ!C141+GRMT!C141+KRD!C141+STR!C141+LNN!C141+JJR!C141+SSV!C141+KK!C141+PA!C141+CCH!C141+CRCC!C141+BFSG!C141+BVQ!C141+GHSG!C141+DASG!C141</f>
        <v>0</v>
      </c>
      <c r="D141" s="13">
        <f>BRMT!D141+HPLG!D141+LONI!D141+SLI!D141+MRJ!D141+GRMT!D141+KRD!D141+STR!D141+LNN!D141+JJR!D141+SSV!D141+KK!D141+PA!D141+CCH!D141+CRCC!D141+BFSG!D141+BVQ!D141+GHSG!D141+DASG!D141</f>
        <v>0</v>
      </c>
      <c r="E141" s="13">
        <f>BRMT!E141+HPLG!E141+LONI!E141+SLI!E141+MRJ!E141+GRMT!E141+KRD!E141+STR!E141+LNN!E141+JJR!E141+SSV!E141+KK!E141+PA!E141+CCH!E141+CRCC!E141+BFSG!E141+BVQ!E141+GHSG!E141+DASG!E141</f>
        <v>0</v>
      </c>
      <c r="F141" s="13">
        <f>BRMT!F141+HPLG!F141+LONI!F141+SLI!F141+MRJ!F141+GRMT!F141+KRD!F141+STR!F141+LNN!F141+JJR!F141+SSV!F141+KK!F141+PA!F141+CCH!F141+CRCC!F141+BFSG!F141+BVQ!F141+GHSG!F141+DASG!F141</f>
        <v>0</v>
      </c>
      <c r="G141" s="13">
        <f>BRMT!G141+HPLG!G141+LONI!G141+SLI!G141+MRJ!G141+GRMT!G141+KRD!G141+STR!G141+LNN!G141+JJR!G141+SSV!G141+KK!G141+PA!G141+CCH!G141+CRCC!G141+BFSG!G141+BVQ!G141+GHSG!G141+DASG!G141</f>
        <v>0</v>
      </c>
      <c r="H141" s="13">
        <f>BRMT!H141+HPLG!H141+LONI!H141+SLI!H141+MRJ!H141+GRMT!H141+KRD!H141+STR!H141+LNN!H141+JJR!H141+SSV!H141+KK!H141+PA!H141+CCH!H141+CRCC!H141+BFSG!H141+BVQ!H141+GHSG!H141+DASG!H141</f>
        <v>0</v>
      </c>
      <c r="I141" s="13">
        <f>BRMT!I141+HPLG!I141+LONI!I141+SLI!I141+MRJ!I141+GRMT!I141+KRD!I141+STR!I141+LNN!I141+JJR!I141+SSV!I141+KK!I141+PA!I141+CCH!I141+CRCC!I141+BFSG!I141+BVQ!I141+GHSG!I141+DASG!I141</f>
        <v>0</v>
      </c>
      <c r="J141" s="13">
        <f>BRMT!J141+HPLG!J141+LONI!J141+SLI!J141+MRJ!J141+GRMT!J141+KRD!J141+STR!J141+LNN!J141+JJR!J141+SSV!J141+KK!J141+PA!J141+CCH!J141+CRCC!J141+BFSG!J141+BVQ!J141+GHSG!J141+DASG!J141</f>
        <v>0</v>
      </c>
      <c r="K141" s="13">
        <f>BRMT!K141+HPLG!K141+LONI!K141+SLI!K141+MRJ!K141+GRMT!K141+KRD!K141+STR!K141+LNN!K141+JJR!K141+SSV!K141+KK!K141+PA!K141+CCH!K141+CRCC!K141+BFSG!K141+BVQ!K141+GHSG!K141+DASG!K141</f>
        <v>0</v>
      </c>
      <c r="L141" s="13">
        <f>BRMT!L141+HPLG!L141+LONI!L141+SLI!L141+MRJ!L141+GRMT!L141+KRD!L141+STR!L141+LNN!L141+JJR!L141+SSV!L141+KK!L141+PA!L141+CCH!L141+CRCC!L141+BFSG!L141+BVQ!L141+GHSG!L141+DASG!L141</f>
        <v>0</v>
      </c>
      <c r="M141" s="13">
        <f>BRMT!M141+HPLG!M141+LONI!M141+SLI!M141+MRJ!M141+GRMT!M141+KRD!M141+STR!M141+LNN!M141+JJR!M141+SSV!M141+KK!M141+PA!M141+CCH!M141+CRCC!M141+BFSG!M141+BVQ!M141+GHSG!M141+DASG!M141</f>
        <v>0</v>
      </c>
      <c r="N141" s="13" t="e">
        <f t="shared" si="74"/>
        <v>#DIV/0!</v>
      </c>
      <c r="O141" s="13" t="e">
        <f t="shared" si="71"/>
        <v>#DIV/0!</v>
      </c>
      <c r="P141" s="13" t="e">
        <f t="shared" si="72"/>
        <v>#DIV/0!</v>
      </c>
      <c r="Q141" s="13" t="e">
        <f t="shared" si="73"/>
        <v>#DIV/0!</v>
      </c>
      <c r="R141" s="14"/>
    </row>
    <row r="142" spans="1:23">
      <c r="A142" s="10" t="s">
        <v>13</v>
      </c>
      <c r="B142" s="13">
        <f>BRMT!B142+HPLG!B142+LONI!B142+SLI!B142+MRJ!B142+GRMT!B142+KRD!B142+STR!B142+LNN!B142+JJR!B142+SSV!B142+KK!B142+PA!B142+CCH!B142+CRCC!B142+BFSG!B142+BVQ!B142+GHSG!B142+DASG!B142</f>
        <v>0</v>
      </c>
      <c r="C142" s="13">
        <f>BRMT!C142+HPLG!C142+LONI!C142+SLI!C142+MRJ!C142+GRMT!C142+KRD!C142+STR!C142+LNN!C142+JJR!C142+SSV!C142+KK!C142+PA!C142+CCH!C142+CRCC!C142+BFSG!C142+BVQ!C142+GHSG!C142+DASG!C142</f>
        <v>0</v>
      </c>
      <c r="D142" s="13">
        <f>BRMT!D142+HPLG!D142+LONI!D142+SLI!D142+MRJ!D142+GRMT!D142+KRD!D142+STR!D142+LNN!D142+JJR!D142+SSV!D142+KK!D142+PA!D142+CCH!D142+CRCC!D142+BFSG!D142+BVQ!D142+GHSG!D142+DASG!D142</f>
        <v>0</v>
      </c>
      <c r="E142" s="13">
        <f>BRMT!E142+HPLG!E142+LONI!E142+SLI!E142+MRJ!E142+GRMT!E142+KRD!E142+STR!E142+LNN!E142+JJR!E142+SSV!E142+KK!E142+PA!E142+CCH!E142+CRCC!E142+BFSG!E142+BVQ!E142+GHSG!E142+DASG!E142</f>
        <v>0</v>
      </c>
      <c r="F142" s="13">
        <f>BRMT!F142+HPLG!F142+LONI!F142+SLI!F142+MRJ!F142+GRMT!F142+KRD!F142+STR!F142+LNN!F142+JJR!F142+SSV!F142+KK!F142+PA!F142+CCH!F142+CRCC!F142+BFSG!F142+BVQ!F142+GHSG!F142+DASG!F142</f>
        <v>0</v>
      </c>
      <c r="G142" s="13">
        <f>BRMT!G142+HPLG!G142+LONI!G142+SLI!G142+MRJ!G142+GRMT!G142+KRD!G142+STR!G142+LNN!G142+JJR!G142+SSV!G142+KK!G142+PA!G142+CCH!G142+CRCC!G142+BFSG!G142+BVQ!G142+GHSG!G142+DASG!G142</f>
        <v>0</v>
      </c>
      <c r="H142" s="13">
        <f>BRMT!H142+HPLG!H142+LONI!H142+SLI!H142+MRJ!H142+GRMT!H142+KRD!H142+STR!H142+LNN!H142+JJR!H142+SSV!H142+KK!H142+PA!H142+CCH!H142+CRCC!H142+BFSG!H142+BVQ!H142+GHSG!H142+DASG!H142</f>
        <v>0</v>
      </c>
      <c r="I142" s="13">
        <f>BRMT!I142+HPLG!I142+LONI!I142+SLI!I142+MRJ!I142+GRMT!I142+KRD!I142+STR!I142+LNN!I142+JJR!I142+SSV!I142+KK!I142+PA!I142+CCH!I142+CRCC!I142+BFSG!I142+BVQ!I142+GHSG!I142+DASG!I142</f>
        <v>0</v>
      </c>
      <c r="J142" s="13">
        <f>BRMT!J142+HPLG!J142+LONI!J142+SLI!J142+MRJ!J142+GRMT!J142+KRD!J142+STR!J142+LNN!J142+JJR!J142+SSV!J142+KK!J142+PA!J142+CCH!J142+CRCC!J142+BFSG!J142+BVQ!J142+GHSG!J142+DASG!J142</f>
        <v>0</v>
      </c>
      <c r="K142" s="13">
        <f>BRMT!K142+HPLG!K142+LONI!K142+SLI!K142+MRJ!K142+GRMT!K142+KRD!K142+STR!K142+LNN!K142+JJR!K142+SSV!K142+KK!K142+PA!K142+CCH!K142+CRCC!K142+BFSG!K142+BVQ!K142+GHSG!K142+DASG!K142</f>
        <v>0</v>
      </c>
      <c r="L142" s="13">
        <f>BRMT!L142+HPLG!L142+LONI!L142+SLI!L142+MRJ!L142+GRMT!L142+KRD!L142+STR!L142+LNN!L142+JJR!L142+SSV!L142+KK!L142+PA!L142+CCH!L142+CRCC!L142+BFSG!L142+BVQ!L142+GHSG!L142+DASG!L142</f>
        <v>0</v>
      </c>
      <c r="M142" s="13">
        <f>BRMT!M142+HPLG!M142+LONI!M142+SLI!M142+MRJ!M142+GRMT!M142+KRD!M142+STR!M142+LNN!M142+JJR!M142+SSV!M142+KK!M142+PA!M142+CCH!M142+CRCC!M142+BFSG!M142+BVQ!M142+GHSG!M142+DASG!M142</f>
        <v>0</v>
      </c>
      <c r="N142" s="13" t="e">
        <f t="shared" si="74"/>
        <v>#DIV/0!</v>
      </c>
      <c r="O142" s="13" t="e">
        <f t="shared" si="71"/>
        <v>#DIV/0!</v>
      </c>
      <c r="P142" s="13" t="e">
        <f t="shared" si="72"/>
        <v>#DIV/0!</v>
      </c>
      <c r="Q142" s="13" t="e">
        <f t="shared" si="73"/>
        <v>#DIV/0!</v>
      </c>
      <c r="R142" s="14"/>
    </row>
    <row r="143" spans="1:23">
      <c r="A143" s="10" t="s">
        <v>14</v>
      </c>
      <c r="B143" s="13">
        <f>BRMT!B143+HPLG!B143+LONI!B143+SLI!B143+MRJ!B143+GRMT!B143+KRD!B143+STR!B143+LNN!B143+JJR!B143+SSV!B143+KK!B143+PA!B143+CCH!B143+CRCC!B143+BFSG!B143+BVQ!B143+GHSG!B143+DASG!B143</f>
        <v>0</v>
      </c>
      <c r="C143" s="13">
        <f>BRMT!C143+HPLG!C143+LONI!C143+SLI!C143+MRJ!C143+GRMT!C143+KRD!C143+STR!C143+LNN!C143+JJR!C143+SSV!C143+KK!C143+PA!C143+CCH!C143+CRCC!C143+BFSG!C143+BVQ!C143+GHSG!C143+DASG!C143</f>
        <v>0</v>
      </c>
      <c r="D143" s="13">
        <f>BRMT!D143+HPLG!D143+LONI!D143+SLI!D143+MRJ!D143+GRMT!D143+KRD!D143+STR!D143+LNN!D143+JJR!D143+SSV!D143+KK!D143+PA!D143+CCH!D143+CRCC!D143+BFSG!D143+BVQ!D143+GHSG!D143+DASG!D143</f>
        <v>0</v>
      </c>
      <c r="E143" s="13">
        <f>BRMT!E143+HPLG!E143+LONI!E143+SLI!E143+MRJ!E143+GRMT!E143+KRD!E143+STR!E143+LNN!E143+JJR!E143+SSV!E143+KK!E143+PA!E143+CCH!E143+CRCC!E143+BFSG!E143+BVQ!E143+GHSG!E143+DASG!E143</f>
        <v>0</v>
      </c>
      <c r="F143" s="13">
        <f>BRMT!F143+HPLG!F143+LONI!F143+SLI!F143+MRJ!F143+GRMT!F143+KRD!F143+STR!F143+LNN!F143+JJR!F143+SSV!F143+KK!F143+PA!F143+CCH!F143+CRCC!F143+BFSG!F143+BVQ!F143+GHSG!F143+DASG!F143</f>
        <v>0</v>
      </c>
      <c r="G143" s="13">
        <f>BRMT!G143+HPLG!G143+LONI!G143+SLI!G143+MRJ!G143+GRMT!G143+KRD!G143+STR!G143+LNN!G143+JJR!G143+SSV!G143+KK!G143+PA!G143+CCH!G143+CRCC!G143+BFSG!G143+BVQ!G143+GHSG!G143+DASG!G143</f>
        <v>0</v>
      </c>
      <c r="H143" s="13">
        <f>BRMT!H143+HPLG!H143+LONI!H143+SLI!H143+MRJ!H143+GRMT!H143+KRD!H143+STR!H143+LNN!H143+JJR!H143+SSV!H143+KK!H143+PA!H143+CCH!H143+CRCC!H143+BFSG!H143+BVQ!H143+GHSG!H143+DASG!H143</f>
        <v>0</v>
      </c>
      <c r="I143" s="13">
        <f>BRMT!I143+HPLG!I143+LONI!I143+SLI!I143+MRJ!I143+GRMT!I143+KRD!I143+STR!I143+LNN!I143+JJR!I143+SSV!I143+KK!I143+PA!I143+CCH!I143+CRCC!I143+BFSG!I143+BVQ!I143+GHSG!I143+DASG!I143</f>
        <v>0</v>
      </c>
      <c r="J143" s="13">
        <f>BRMT!J143+HPLG!J143+LONI!J143+SLI!J143+MRJ!J143+GRMT!J143+KRD!J143+STR!J143+LNN!J143+JJR!J143+SSV!J143+KK!J143+PA!J143+CCH!J143+CRCC!J143+BFSG!J143+BVQ!J143+GHSG!J143+DASG!J143</f>
        <v>0</v>
      </c>
      <c r="K143" s="13">
        <f>BRMT!K143+HPLG!K143+LONI!K143+SLI!K143+MRJ!K143+GRMT!K143+KRD!K143+STR!K143+LNN!K143+JJR!K143+SSV!K143+KK!K143+PA!K143+CCH!K143+CRCC!K143+BFSG!K143+BVQ!K143+GHSG!K143+DASG!K143</f>
        <v>0</v>
      </c>
      <c r="L143" s="13">
        <f>BRMT!L143+HPLG!L143+LONI!L143+SLI!L143+MRJ!L143+GRMT!L143+KRD!L143+STR!L143+LNN!L143+JJR!L143+SSV!L143+KK!L143+PA!L143+CCH!L143+CRCC!L143+BFSG!L143+BVQ!L143+GHSG!L143+DASG!L143</f>
        <v>0</v>
      </c>
      <c r="M143" s="13">
        <f>BRMT!M143+HPLG!M143+LONI!M143+SLI!M143+MRJ!M143+GRMT!M143+KRD!M143+STR!M143+LNN!M143+JJR!M143+SSV!M143+KK!M143+PA!M143+CCH!M143+CRCC!M143+BFSG!M143+BVQ!M143+GHSG!M143+DASG!M143</f>
        <v>0</v>
      </c>
      <c r="N143" s="13" t="e">
        <f t="shared" si="74"/>
        <v>#DIV/0!</v>
      </c>
      <c r="O143" s="13" t="e">
        <f t="shared" si="71"/>
        <v>#DIV/0!</v>
      </c>
      <c r="P143" s="13" t="e">
        <f t="shared" si="72"/>
        <v>#DIV/0!</v>
      </c>
      <c r="Q143" s="13" t="e">
        <f t="shared" si="73"/>
        <v>#DIV/0!</v>
      </c>
      <c r="R143" s="14"/>
    </row>
    <row r="144" spans="1:23">
      <c r="A144" s="10" t="s">
        <v>15</v>
      </c>
      <c r="B144" s="13">
        <f>BRMT!B144+HPLG!B144+LONI!B144+SLI!B144+MRJ!B144+GRMT!B144+KRD!B144+STR!B144+LNN!B144+JJR!B144+SSV!B144+KK!B144+PA!B144+CCH!B144+CRCC!B144+BFSG!B144+BVQ!B144+GHSG!B144+DASG!B144</f>
        <v>0</v>
      </c>
      <c r="C144" s="13">
        <f>BRMT!C144+HPLG!C144+LONI!C144+SLI!C144+MRJ!C144+GRMT!C144+KRD!C144+STR!C144+LNN!C144+JJR!C144+SSV!C144+KK!C144+PA!C144+CCH!C144+CRCC!C144+BFSG!C144+BVQ!C144+GHSG!C144+DASG!C144</f>
        <v>0</v>
      </c>
      <c r="D144" s="13">
        <f>BRMT!D144+HPLG!D144+LONI!D144+SLI!D144+MRJ!D144+GRMT!D144+KRD!D144+STR!D144+LNN!D144+JJR!D144+SSV!D144+KK!D144+PA!D144+CCH!D144+CRCC!D144+BFSG!D144+BVQ!D144+GHSG!D144+DASG!D144</f>
        <v>0</v>
      </c>
      <c r="E144" s="13">
        <f>BRMT!E144+HPLG!E144+LONI!E144+SLI!E144+MRJ!E144+GRMT!E144+KRD!E144+STR!E144+LNN!E144+JJR!E144+SSV!E144+KK!E144+PA!E144+CCH!E144+CRCC!E144+BFSG!E144+BVQ!E144+GHSG!E144+DASG!E144</f>
        <v>0</v>
      </c>
      <c r="F144" s="13">
        <f>BRMT!F144+HPLG!F144+LONI!F144+SLI!F144+MRJ!F144+GRMT!F144+KRD!F144+STR!F144+LNN!F144+JJR!F144+SSV!F144+KK!F144+PA!F144+CCH!F144+CRCC!F144+BFSG!F144+BVQ!F144+GHSG!F144+DASG!F144</f>
        <v>0</v>
      </c>
      <c r="G144" s="13">
        <f>BRMT!G144+HPLG!G144+LONI!G144+SLI!G144+MRJ!G144+GRMT!G144+KRD!G144+STR!G144+LNN!G144+JJR!G144+SSV!G144+KK!G144+PA!G144+CCH!G144+CRCC!G144+BFSG!G144+BVQ!G144+GHSG!G144+DASG!G144</f>
        <v>0</v>
      </c>
      <c r="H144" s="13">
        <f>BRMT!H144+HPLG!H144+LONI!H144+SLI!H144+MRJ!H144+GRMT!H144+KRD!H144+STR!H144+LNN!H144+JJR!H144+SSV!H144+KK!H144+PA!H144+CCH!H144+CRCC!H144+BFSG!H144+BVQ!H144+GHSG!H144+DASG!H144</f>
        <v>0</v>
      </c>
      <c r="I144" s="13">
        <f>BRMT!I144+HPLG!I144+LONI!I144+SLI!I144+MRJ!I144+GRMT!I144+KRD!I144+STR!I144+LNN!I144+JJR!I144+SSV!I144+KK!I144+PA!I144+CCH!I144+CRCC!I144+BFSG!I144+BVQ!I144+GHSG!I144+DASG!I144</f>
        <v>0</v>
      </c>
      <c r="J144" s="13">
        <f>BRMT!J144+HPLG!J144+LONI!J144+SLI!J144+MRJ!J144+GRMT!J144+KRD!J144+STR!J144+LNN!J144+JJR!J144+SSV!J144+KK!J144+PA!J144+CCH!J144+CRCC!J144+BFSG!J144+BVQ!J144+GHSG!J144+DASG!J144</f>
        <v>0</v>
      </c>
      <c r="K144" s="13">
        <f>BRMT!K144+HPLG!K144+LONI!K144+SLI!K144+MRJ!K144+GRMT!K144+KRD!K144+STR!K144+LNN!K144+JJR!K144+SSV!K144+KK!K144+PA!K144+CCH!K144+CRCC!K144+BFSG!K144+BVQ!K144+GHSG!K144+DASG!K144</f>
        <v>0</v>
      </c>
      <c r="L144" s="13">
        <f>BRMT!L144+HPLG!L144+LONI!L144+SLI!L144+MRJ!L144+GRMT!L144+KRD!L144+STR!L144+LNN!L144+JJR!L144+SSV!L144+KK!L144+PA!L144+CCH!L144+CRCC!L144+BFSG!L144+BVQ!L144+GHSG!L144+DASG!L144</f>
        <v>0</v>
      </c>
      <c r="M144" s="13">
        <f>BRMT!M144+HPLG!M144+LONI!M144+SLI!M144+MRJ!M144+GRMT!M144+KRD!M144+STR!M144+LNN!M144+JJR!M144+SSV!M144+KK!M144+PA!M144+CCH!M144+CRCC!M144+BFSG!M144+BVQ!M144+GHSG!M144+DASG!M144</f>
        <v>0</v>
      </c>
      <c r="N144" s="13" t="e">
        <f t="shared" si="74"/>
        <v>#DIV/0!</v>
      </c>
      <c r="O144" s="13" t="e">
        <f t="shared" si="71"/>
        <v>#DIV/0!</v>
      </c>
      <c r="P144" s="13" t="e">
        <f t="shared" si="72"/>
        <v>#DIV/0!</v>
      </c>
      <c r="Q144" s="13" t="e">
        <f t="shared" si="73"/>
        <v>#DIV/0!</v>
      </c>
      <c r="R144" s="14"/>
    </row>
    <row r="145" spans="1:36">
      <c r="A145" s="10" t="s">
        <v>16</v>
      </c>
      <c r="B145" s="13">
        <f>BRMT!B145+HPLG!B145+LONI!B145+SLI!B145+MRJ!B145+GRMT!B145+KRD!B145+STR!B145+LNN!B145+JJR!B145+SSV!B145+KK!B145+PA!B145+CCH!B145+CRCC!B145+BFSG!B145+BVQ!B145+GHSG!B145+DASG!B145</f>
        <v>0</v>
      </c>
      <c r="C145" s="13">
        <f>BRMT!C145+HPLG!C145+LONI!C145+SLI!C145+MRJ!C145+GRMT!C145+KRD!C145+STR!C145+LNN!C145+JJR!C145+SSV!C145+KK!C145+PA!C145+CCH!C145+CRCC!C145+BFSG!C145+BVQ!C145+GHSG!C145+DASG!C145</f>
        <v>0</v>
      </c>
      <c r="D145" s="13">
        <f>BRMT!D145+HPLG!D145+LONI!D145+SLI!D145+MRJ!D145+GRMT!D145+KRD!D145+STR!D145+LNN!D145+JJR!D145+SSV!D145+KK!D145+PA!D145+CCH!D145+CRCC!D145+BFSG!D145+BVQ!D145+GHSG!D145+DASG!D145</f>
        <v>0</v>
      </c>
      <c r="E145" s="13">
        <f>BRMT!E145+HPLG!E145+LONI!E145+SLI!E145+MRJ!E145+GRMT!E145+KRD!E145+STR!E145+LNN!E145+JJR!E145+SSV!E145+KK!E145+PA!E145+CCH!E145+CRCC!E145+BFSG!E145+BVQ!E145+GHSG!E145+DASG!E145</f>
        <v>0</v>
      </c>
      <c r="F145" s="13">
        <f>BRMT!F145+HPLG!F145+LONI!F145+SLI!F145+MRJ!F145+GRMT!F145+KRD!F145+STR!F145+LNN!F145+JJR!F145+SSV!F145+KK!F145+PA!F145+CCH!F145+CRCC!F145+BFSG!F145+BVQ!F145+GHSG!F145+DASG!F145</f>
        <v>0</v>
      </c>
      <c r="G145" s="13">
        <f>BRMT!G145+HPLG!G145+LONI!G145+SLI!G145+MRJ!G145+GRMT!G145+KRD!G145+STR!G145+LNN!G145+JJR!G145+SSV!G145+KK!G145+PA!G145+CCH!G145+CRCC!G145+BFSG!G145+BVQ!G145+GHSG!G145+DASG!G145</f>
        <v>0</v>
      </c>
      <c r="H145" s="13">
        <f>BRMT!H145+HPLG!H145+LONI!H145+SLI!H145+MRJ!H145+GRMT!H145+KRD!H145+STR!H145+LNN!H145+JJR!H145+SSV!H145+KK!H145+PA!H145+CCH!H145+CRCC!H145+BFSG!H145+BVQ!H145+GHSG!H145+DASG!H145</f>
        <v>0</v>
      </c>
      <c r="I145" s="13">
        <f>BRMT!I145+HPLG!I145+LONI!I145+SLI!I145+MRJ!I145+GRMT!I145+KRD!I145+STR!I145+LNN!I145+JJR!I145+SSV!I145+KK!I145+PA!I145+CCH!I145+CRCC!I145+BFSG!I145+BVQ!I145+GHSG!I145+DASG!I145</f>
        <v>0</v>
      </c>
      <c r="J145" s="13">
        <f>BRMT!J145+HPLG!J145+LONI!J145+SLI!J145+MRJ!J145+GRMT!J145+KRD!J145+STR!J145+LNN!J145+JJR!J145+SSV!J145+KK!J145+PA!J145+CCH!J145+CRCC!J145+BFSG!J145+BVQ!J145+GHSG!J145+DASG!J145</f>
        <v>0</v>
      </c>
      <c r="K145" s="13">
        <f>BRMT!K145+HPLG!K145+LONI!K145+SLI!K145+MRJ!K145+GRMT!K145+KRD!K145+STR!K145+LNN!K145+JJR!K145+SSV!K145+KK!K145+PA!K145+CCH!K145+CRCC!K145+BFSG!K145+BVQ!K145+GHSG!K145+DASG!K145</f>
        <v>0</v>
      </c>
      <c r="L145" s="13">
        <f>BRMT!L145+HPLG!L145+LONI!L145+SLI!L145+MRJ!L145+GRMT!L145+KRD!L145+STR!L145+LNN!L145+JJR!L145+SSV!L145+KK!L145+PA!L145+CCH!L145+CRCC!L145+BFSG!L145+BVQ!L145+GHSG!L145+DASG!L145</f>
        <v>0</v>
      </c>
      <c r="M145" s="13">
        <f>BRMT!M145+HPLG!M145+LONI!M145+SLI!M145+MRJ!M145+GRMT!M145+KRD!M145+STR!M145+LNN!M145+JJR!M145+SSV!M145+KK!M145+PA!M145+CCH!M145+CRCC!M145+BFSG!M145+BVQ!M145+GHSG!M145+DASG!M145</f>
        <v>0</v>
      </c>
      <c r="N145" s="13" t="e">
        <f t="shared" si="74"/>
        <v>#DIV/0!</v>
      </c>
      <c r="O145" s="13" t="e">
        <f t="shared" si="71"/>
        <v>#DIV/0!</v>
      </c>
      <c r="P145" s="13" t="e">
        <f t="shared" si="72"/>
        <v>#DIV/0!</v>
      </c>
      <c r="Q145" s="13" t="e">
        <f t="shared" si="73"/>
        <v>#DIV/0!</v>
      </c>
      <c r="R145" s="14"/>
    </row>
    <row r="146" spans="1:36">
      <c r="A146" s="10" t="s">
        <v>17</v>
      </c>
      <c r="B146" s="13">
        <f>BRMT!B146+HPLG!B146+LONI!B146+SLI!B146+MRJ!B146+GRMT!B146+KRD!B146+STR!B146+LNN!B146+JJR!B146+SSV!B146+KK!B146+PA!B146+CCH!B146+CRCC!B146+BFSG!B146+BVQ!B146+GHSG!B146+DASG!B146</f>
        <v>0</v>
      </c>
      <c r="C146" s="13">
        <f>BRMT!C146+HPLG!C146+LONI!C146+SLI!C146+MRJ!C146+GRMT!C146+KRD!C146+STR!C146+LNN!C146+JJR!C146+SSV!C146+KK!C146+PA!C146+CCH!C146+CRCC!C146+BFSG!C146+BVQ!C146+GHSG!C146+DASG!C146</f>
        <v>0</v>
      </c>
      <c r="D146" s="13">
        <f>BRMT!D146+HPLG!D146+LONI!D146+SLI!D146+MRJ!D146+GRMT!D146+KRD!D146+STR!D146+LNN!D146+JJR!D146+SSV!D146+KK!D146+PA!D146+CCH!D146+CRCC!D146+BFSG!D146+BVQ!D146+GHSG!D146+DASG!D146</f>
        <v>0</v>
      </c>
      <c r="E146" s="13">
        <f>BRMT!E146+HPLG!E146+LONI!E146+SLI!E146+MRJ!E146+GRMT!E146+KRD!E146+STR!E146+LNN!E146+JJR!E146+SSV!E146+KK!E146+PA!E146+CCH!E146+CRCC!E146+BFSG!E146+BVQ!E146+GHSG!E146+DASG!E146</f>
        <v>0</v>
      </c>
      <c r="F146" s="13">
        <f>BRMT!F146+HPLG!F146+LONI!F146+SLI!F146+MRJ!F146+GRMT!F146+KRD!F146+STR!F146+LNN!F146+JJR!F146+SSV!F146+KK!F146+PA!F146+CCH!F146+CRCC!F146+BFSG!F146+BVQ!F146+GHSG!F146+DASG!F146</f>
        <v>0</v>
      </c>
      <c r="G146" s="13">
        <f>BRMT!G146+HPLG!G146+LONI!G146+SLI!G146+MRJ!G146+GRMT!G146+KRD!G146+STR!G146+LNN!G146+JJR!G146+SSV!G146+KK!G146+PA!G146+CCH!G146+CRCC!G146+BFSG!G146+BVQ!G146+GHSG!G146+DASG!G146</f>
        <v>0</v>
      </c>
      <c r="H146" s="13">
        <f>BRMT!H146+HPLG!H146+LONI!H146+SLI!H146+MRJ!H146+GRMT!H146+KRD!H146+STR!H146+LNN!H146+JJR!H146+SSV!H146+KK!H146+PA!H146+CCH!H146+CRCC!H146+BFSG!H146+BVQ!H146+GHSG!H146+DASG!H146</f>
        <v>0</v>
      </c>
      <c r="I146" s="13">
        <f>BRMT!I146+HPLG!I146+LONI!I146+SLI!I146+MRJ!I146+GRMT!I146+KRD!I146+STR!I146+LNN!I146+JJR!I146+SSV!I146+KK!I146+PA!I146+CCH!I146+CRCC!I146+BFSG!I146+BVQ!I146+GHSG!I146+DASG!I146</f>
        <v>0</v>
      </c>
      <c r="J146" s="13">
        <f>BRMT!J146+HPLG!J146+LONI!J146+SLI!J146+MRJ!J146+GRMT!J146+KRD!J146+STR!J146+LNN!J146+JJR!J146+SSV!J146+KK!J146+PA!J146+CCH!J146+CRCC!J146+BFSG!J146+BVQ!J146+GHSG!J146+DASG!J146</f>
        <v>0</v>
      </c>
      <c r="K146" s="13">
        <f>BRMT!K146+HPLG!K146+LONI!K146+SLI!K146+MRJ!K146+GRMT!K146+KRD!K146+STR!K146+LNN!K146+JJR!K146+SSV!K146+KK!K146+PA!K146+CCH!K146+CRCC!K146+BFSG!K146+BVQ!K146+GHSG!K146+DASG!K146</f>
        <v>0</v>
      </c>
      <c r="L146" s="13">
        <f>BRMT!L146+HPLG!L146+LONI!L146+SLI!L146+MRJ!L146+GRMT!L146+KRD!L146+STR!L146+LNN!L146+JJR!L146+SSV!L146+KK!L146+PA!L146+CCH!L146+CRCC!L146+BFSG!L146+BVQ!L146+GHSG!L146+DASG!L146</f>
        <v>0</v>
      </c>
      <c r="M146" s="13">
        <f>BRMT!M146+HPLG!M146+LONI!M146+SLI!M146+MRJ!M146+GRMT!M146+KRD!M146+STR!M146+LNN!M146+JJR!M146+SSV!M146+KK!M146+PA!M146+CCH!M146+CRCC!M146+BFSG!M146+BVQ!M146+GHSG!M146+DASG!M146</f>
        <v>0</v>
      </c>
      <c r="N146" s="13" t="e">
        <f t="shared" si="74"/>
        <v>#DIV/0!</v>
      </c>
      <c r="O146" s="13" t="e">
        <f t="shared" si="71"/>
        <v>#DIV/0!</v>
      </c>
      <c r="P146" s="13" t="e">
        <f t="shared" si="72"/>
        <v>#DIV/0!</v>
      </c>
      <c r="Q146" s="13" t="e">
        <f t="shared" si="73"/>
        <v>#DIV/0!</v>
      </c>
      <c r="R146" s="14"/>
    </row>
    <row r="147" spans="1:36">
      <c r="A147" s="10" t="s">
        <v>18</v>
      </c>
      <c r="B147" s="13">
        <f>BRMT!B147+HPLG!B147+LONI!B147+SLI!B147+MRJ!B147+GRMT!B147+KRD!B147+STR!B147+LNN!B147+JJR!B147+SSV!B147+KK!B147+PA!B147+CCH!B147+CRCC!B147+BFSG!B147+BVQ!B147+GHSG!B147+DASG!B147</f>
        <v>0</v>
      </c>
      <c r="C147" s="13">
        <f>BRMT!C147+HPLG!C147+LONI!C147+SLI!C147+MRJ!C147+GRMT!C147+KRD!C147+STR!C147+LNN!C147+JJR!C147+SSV!C147+KK!C147+PA!C147+CCH!C147+CRCC!C147+BFSG!C147+BVQ!C147+GHSG!C147+DASG!C147</f>
        <v>0</v>
      </c>
      <c r="D147" s="13">
        <f>BRMT!D147+HPLG!D147+LONI!D147+SLI!D147+MRJ!D147+GRMT!D147+KRD!D147+STR!D147+LNN!D147+JJR!D147+SSV!D147+KK!D147+PA!D147+CCH!D147+CRCC!D147+BFSG!D147+BVQ!D147+GHSG!D147+DASG!D147</f>
        <v>0</v>
      </c>
      <c r="E147" s="13">
        <f>BRMT!E147+HPLG!E147+LONI!E147+SLI!E147+MRJ!E147+GRMT!E147+KRD!E147+STR!E147+LNN!E147+JJR!E147+SSV!E147+KK!E147+PA!E147+CCH!E147+CRCC!E147+BFSG!E147+BVQ!E147+GHSG!E147+DASG!E147</f>
        <v>0</v>
      </c>
      <c r="F147" s="13">
        <f>BRMT!F147+HPLG!F147+LONI!F147+SLI!F147+MRJ!F147+GRMT!F147+KRD!F147+STR!F147+LNN!F147+JJR!F147+SSV!F147+KK!F147+PA!F147+CCH!F147+CRCC!F147+BFSG!F147+BVQ!F147+GHSG!F147+DASG!F147</f>
        <v>0</v>
      </c>
      <c r="G147" s="13">
        <f>BRMT!G147+HPLG!G147+LONI!G147+SLI!G147+MRJ!G147+GRMT!G147+KRD!G147+STR!G147+LNN!G147+JJR!G147+SSV!G147+KK!G147+PA!G147+CCH!G147+CRCC!G147+BFSG!G147+BVQ!G147+GHSG!G147+DASG!G147</f>
        <v>0</v>
      </c>
      <c r="H147" s="13">
        <f>BRMT!H147+HPLG!H147+LONI!H147+SLI!H147+MRJ!H147+GRMT!H147+KRD!H147+STR!H147+LNN!H147+JJR!H147+SSV!H147+KK!H147+PA!H147+CCH!H147+CRCC!H147+BFSG!H147+BVQ!H147+GHSG!H147+DASG!H147</f>
        <v>0</v>
      </c>
      <c r="I147" s="13">
        <f>BRMT!I147+HPLG!I147+LONI!I147+SLI!I147+MRJ!I147+GRMT!I147+KRD!I147+STR!I147+LNN!I147+JJR!I147+SSV!I147+KK!I147+PA!I147+CCH!I147+CRCC!I147+BFSG!I147+BVQ!I147+GHSG!I147+DASG!I147</f>
        <v>0</v>
      </c>
      <c r="J147" s="13">
        <f>BRMT!J147+HPLG!J147+LONI!J147+SLI!J147+MRJ!J147+GRMT!J147+KRD!J147+STR!J147+LNN!J147+JJR!J147+SSV!J147+KK!J147+PA!J147+CCH!J147+CRCC!J147+BFSG!J147+BVQ!J147+GHSG!J147+DASG!J147</f>
        <v>0</v>
      </c>
      <c r="K147" s="13">
        <f>BRMT!K147+HPLG!K147+LONI!K147+SLI!K147+MRJ!K147+GRMT!K147+KRD!K147+STR!K147+LNN!K147+JJR!K147+SSV!K147+KK!K147+PA!K147+CCH!K147+CRCC!K147+BFSG!K147+BVQ!K147+GHSG!K147+DASG!K147</f>
        <v>0</v>
      </c>
      <c r="L147" s="13">
        <f>BRMT!L147+HPLG!L147+LONI!L147+SLI!L147+MRJ!L147+GRMT!L147+KRD!L147+STR!L147+LNN!L147+JJR!L147+SSV!L147+KK!L147+PA!L147+CCH!L147+CRCC!L147+BFSG!L147+BVQ!L147+GHSG!L147+DASG!L147</f>
        <v>0</v>
      </c>
      <c r="M147" s="13">
        <f>BRMT!M147+HPLG!M147+LONI!M147+SLI!M147+MRJ!M147+GRMT!M147+KRD!M147+STR!M147+LNN!M147+JJR!M147+SSV!M147+KK!M147+PA!M147+CCH!M147+CRCC!M147+BFSG!M147+BVQ!M147+GHSG!M147+DASG!M147</f>
        <v>0</v>
      </c>
      <c r="N147" s="13" t="e">
        <f t="shared" si="74"/>
        <v>#DIV/0!</v>
      </c>
      <c r="O147" s="13" t="e">
        <f t="shared" si="71"/>
        <v>#DIV/0!</v>
      </c>
      <c r="P147" s="13" t="e">
        <f t="shared" si="72"/>
        <v>#DIV/0!</v>
      </c>
      <c r="Q147" s="13" t="e">
        <f t="shared" si="73"/>
        <v>#DIV/0!</v>
      </c>
      <c r="R147" s="14"/>
    </row>
    <row r="148" spans="1:36">
      <c r="A148" s="10" t="s">
        <v>19</v>
      </c>
      <c r="B148" s="13">
        <f>BRMT!B148+HPLG!B148+LONI!B148+SLI!B148+MRJ!B148+GRMT!B148+KRD!B148+STR!B148+LNN!B148+JJR!B148+SSV!B148+KK!B148+PA!B148+CCH!B148+CRCC!B148+BFSG!B148+BVQ!B148+GHSG!B148+DASG!B148</f>
        <v>0</v>
      </c>
      <c r="C148" s="13">
        <f>BRMT!C148+HPLG!C148+LONI!C148+SLI!C148+MRJ!C148+GRMT!C148+KRD!C148+STR!C148+LNN!C148+JJR!C148+SSV!C148+KK!C148+PA!C148+CCH!C148+CRCC!C148+BFSG!C148+BVQ!C148+GHSG!C148+DASG!C148</f>
        <v>0</v>
      </c>
      <c r="D148" s="13">
        <f>BRMT!D148+HPLG!D148+LONI!D148+SLI!D148+MRJ!D148+GRMT!D148+KRD!D148+STR!D148+LNN!D148+JJR!D148+SSV!D148+KK!D148+PA!D148+CCH!D148+CRCC!D148+BFSG!D148+BVQ!D148+GHSG!D148+DASG!D148</f>
        <v>0</v>
      </c>
      <c r="E148" s="13">
        <f>BRMT!E148+HPLG!E148+LONI!E148+SLI!E148+MRJ!E148+GRMT!E148+KRD!E148+STR!E148+LNN!E148+JJR!E148+SSV!E148+KK!E148+PA!E148+CCH!E148+CRCC!E148+BFSG!E148+BVQ!E148+GHSG!E148+DASG!E148</f>
        <v>0</v>
      </c>
      <c r="F148" s="13">
        <f>BRMT!F148+HPLG!F148+LONI!F148+SLI!F148+MRJ!F148+GRMT!F148+KRD!F148+STR!F148+LNN!F148+JJR!F148+SSV!F148+KK!F148+PA!F148+CCH!F148+CRCC!F148+BFSG!F148+BVQ!F148+GHSG!F148+DASG!F148</f>
        <v>0</v>
      </c>
      <c r="G148" s="13">
        <f>BRMT!G148+HPLG!G148+LONI!G148+SLI!G148+MRJ!G148+GRMT!G148+KRD!G148+STR!G148+LNN!G148+JJR!G148+SSV!G148+KK!G148+PA!G148+CCH!G148+CRCC!G148+BFSG!G148+BVQ!G148+GHSG!G148+DASG!G148</f>
        <v>0</v>
      </c>
      <c r="H148" s="13">
        <f>BRMT!H148+HPLG!H148+LONI!H148+SLI!H148+MRJ!H148+GRMT!H148+KRD!H148+STR!H148+LNN!H148+JJR!H148+SSV!H148+KK!H148+PA!H148+CCH!H148+CRCC!H148+BFSG!H148+BVQ!H148+GHSG!H148+DASG!H148</f>
        <v>0</v>
      </c>
      <c r="I148" s="13">
        <f>BRMT!I148+HPLG!I148+LONI!I148+SLI!I148+MRJ!I148+GRMT!I148+KRD!I148+STR!I148+LNN!I148+JJR!I148+SSV!I148+KK!I148+PA!I148+CCH!I148+CRCC!I148+BFSG!I148+BVQ!I148+GHSG!I148+DASG!I148</f>
        <v>0</v>
      </c>
      <c r="J148" s="13">
        <f>BRMT!J148+HPLG!J148+LONI!J148+SLI!J148+MRJ!J148+GRMT!J148+KRD!J148+STR!J148+LNN!J148+JJR!J148+SSV!J148+KK!J148+PA!J148+CCH!J148+CRCC!J148+BFSG!J148+BVQ!J148+GHSG!J148+DASG!J148</f>
        <v>0</v>
      </c>
      <c r="K148" s="13">
        <f>BRMT!K148+HPLG!K148+LONI!K148+SLI!K148+MRJ!K148+GRMT!K148+KRD!K148+STR!K148+LNN!K148+JJR!K148+SSV!K148+KK!K148+PA!K148+CCH!K148+CRCC!K148+BFSG!K148+BVQ!K148+GHSG!K148+DASG!K148</f>
        <v>0</v>
      </c>
      <c r="L148" s="13">
        <f>BRMT!L148+HPLG!L148+LONI!L148+SLI!L148+MRJ!L148+GRMT!L148+KRD!L148+STR!L148+LNN!L148+JJR!L148+SSV!L148+KK!L148+PA!L148+CCH!L148+CRCC!L148+BFSG!L148+BVQ!L148+GHSG!L148+DASG!L148</f>
        <v>0</v>
      </c>
      <c r="M148" s="13">
        <f>BRMT!M148+HPLG!M148+LONI!M148+SLI!M148+MRJ!M148+GRMT!M148+KRD!M148+STR!M148+LNN!M148+JJR!M148+SSV!M148+KK!M148+PA!M148+CCH!M148+CRCC!M148+BFSG!M148+BVQ!M148+GHSG!M148+DASG!M148</f>
        <v>0</v>
      </c>
      <c r="N148" s="13" t="e">
        <f t="shared" si="74"/>
        <v>#DIV/0!</v>
      </c>
      <c r="O148" s="13" t="e">
        <f t="shared" si="71"/>
        <v>#DIV/0!</v>
      </c>
      <c r="P148" s="13" t="e">
        <f t="shared" si="72"/>
        <v>#DIV/0!</v>
      </c>
      <c r="Q148" s="13" t="e">
        <f t="shared" si="73"/>
        <v>#DIV/0!</v>
      </c>
      <c r="R148" s="14"/>
    </row>
    <row r="149" spans="1:36">
      <c r="A149" s="10" t="s">
        <v>20</v>
      </c>
      <c r="B149" s="13">
        <f>BRMT!B149+HPLG!B149+LONI!B149+SLI!B149+MRJ!B149+GRMT!B149+KRD!B149+STR!B149+LNN!B149+JJR!B149+SSV!B149+KK!B149+PA!B149+CCH!B149+CRCC!B149+BFSG!B149+BVQ!B149+GHSG!B149+DASG!B149</f>
        <v>0</v>
      </c>
      <c r="C149" s="13">
        <f>BRMT!C149+HPLG!C149+LONI!C149+SLI!C149+MRJ!C149+GRMT!C149+KRD!C149+STR!C149+LNN!C149+JJR!C149+SSV!C149+KK!C149+PA!C149+CCH!C149+CRCC!C149+BFSG!C149+BVQ!C149+GHSG!C149+DASG!C149</f>
        <v>0</v>
      </c>
      <c r="D149" s="13">
        <f>BRMT!D149+HPLG!D149+LONI!D149+SLI!D149+MRJ!D149+GRMT!D149+KRD!D149+STR!D149+LNN!D149+JJR!D149+SSV!D149+KK!D149+PA!D149+CCH!D149+CRCC!D149+BFSG!D149+BVQ!D149+GHSG!D149+DASG!D149</f>
        <v>0</v>
      </c>
      <c r="E149" s="13">
        <f>BRMT!E149+HPLG!E149+LONI!E149+SLI!E149+MRJ!E149+GRMT!E149+KRD!E149+STR!E149+LNN!E149+JJR!E149+SSV!E149+KK!E149+PA!E149+CCH!E149+CRCC!E149+BFSG!E149+BVQ!E149+GHSG!E149+DASG!E149</f>
        <v>0</v>
      </c>
      <c r="F149" s="13">
        <f>BRMT!F149+HPLG!F149+LONI!F149+SLI!F149+MRJ!F149+GRMT!F149+KRD!F149+STR!F149+LNN!F149+JJR!F149+SSV!F149+KK!F149+PA!F149+CCH!F149+CRCC!F149+BFSG!F149+BVQ!F149+GHSG!F149+DASG!F149</f>
        <v>0</v>
      </c>
      <c r="G149" s="13">
        <f>BRMT!G149+HPLG!G149+LONI!G149+SLI!G149+MRJ!G149+GRMT!G149+KRD!G149+STR!G149+LNN!G149+JJR!G149+SSV!G149+KK!G149+PA!G149+CCH!G149+CRCC!G149+BFSG!G149+BVQ!G149+GHSG!G149+DASG!G149</f>
        <v>0</v>
      </c>
      <c r="H149" s="13">
        <f>BRMT!H149+HPLG!H149+LONI!H149+SLI!H149+MRJ!H149+GRMT!H149+KRD!H149+STR!H149+LNN!H149+JJR!H149+SSV!H149+KK!H149+PA!H149+CCH!H149+CRCC!H149+BFSG!H149+BVQ!H149+GHSG!H149+DASG!H149</f>
        <v>0</v>
      </c>
      <c r="I149" s="13">
        <f>BRMT!I149+HPLG!I149+LONI!I149+SLI!I149+MRJ!I149+GRMT!I149+KRD!I149+STR!I149+LNN!I149+JJR!I149+SSV!I149+KK!I149+PA!I149+CCH!I149+CRCC!I149+BFSG!I149+BVQ!I149+GHSG!I149+DASG!I149</f>
        <v>0</v>
      </c>
      <c r="J149" s="13">
        <f>BRMT!J149+HPLG!J149+LONI!J149+SLI!J149+MRJ!J149+GRMT!J149+KRD!J149+STR!J149+LNN!J149+JJR!J149+SSV!J149+KK!J149+PA!J149+CCH!J149+CRCC!J149+BFSG!J149+BVQ!J149+GHSG!J149+DASG!J149</f>
        <v>0</v>
      </c>
      <c r="K149" s="13">
        <f>BRMT!K149+HPLG!K149+LONI!K149+SLI!K149+MRJ!K149+GRMT!K149+KRD!K149+STR!K149+LNN!K149+JJR!K149+SSV!K149+KK!K149+PA!K149+CCH!K149+CRCC!K149+BFSG!K149+BVQ!K149+GHSG!K149+DASG!K149</f>
        <v>0</v>
      </c>
      <c r="L149" s="13">
        <f>BRMT!L149+HPLG!L149+LONI!L149+SLI!L149+MRJ!L149+GRMT!L149+KRD!L149+STR!L149+LNN!L149+JJR!L149+SSV!L149+KK!L149+PA!L149+CCH!L149+CRCC!L149+BFSG!L149+BVQ!L149+GHSG!L149+DASG!L149</f>
        <v>0</v>
      </c>
      <c r="M149" s="13">
        <f>BRMT!M149+HPLG!M149+LONI!M149+SLI!M149+MRJ!M149+GRMT!M149+KRD!M149+STR!M149+LNN!M149+JJR!M149+SSV!M149+KK!M149+PA!M149+CCH!M149+CRCC!M149+BFSG!M149+BVQ!M149+GHSG!M149+DASG!M149</f>
        <v>0</v>
      </c>
      <c r="N149" s="13" t="e">
        <f t="shared" si="74"/>
        <v>#DIV/0!</v>
      </c>
      <c r="O149" s="13" t="e">
        <f t="shared" si="71"/>
        <v>#DIV/0!</v>
      </c>
      <c r="P149" s="13" t="e">
        <f t="shared" si="72"/>
        <v>#DIV/0!</v>
      </c>
      <c r="Q149" s="13" t="e">
        <f t="shared" si="73"/>
        <v>#DIV/0!</v>
      </c>
      <c r="R149" s="14"/>
    </row>
    <row r="150" spans="1:36">
      <c r="A150" s="10" t="s">
        <v>21</v>
      </c>
      <c r="B150" s="13">
        <f>BRMT!B150+HPLG!B150+LONI!B150+SLI!B150+MRJ!B150+GRMT!B150+KRD!B150+STR!B150+LNN!B150+JJR!B150+SSV!B150+KK!B150+PA!B150+CCH!B150+CRCC!B150+BFSG!B150+BVQ!B150+GHSG!B150+DASG!B150</f>
        <v>0</v>
      </c>
      <c r="C150" s="13">
        <f>BRMT!C150+HPLG!C150+LONI!C150+SLI!C150+MRJ!C150+GRMT!C150+KRD!C150+STR!C150+LNN!C150+JJR!C150+SSV!C150+KK!C150+PA!C150+CCH!C150+CRCC!C150+BFSG!C150+BVQ!C150+GHSG!C150+DASG!C150</f>
        <v>0</v>
      </c>
      <c r="D150" s="13">
        <f>BRMT!D150+HPLG!D150+LONI!D150+SLI!D150+MRJ!D150+GRMT!D150+KRD!D150+STR!D150+LNN!D150+JJR!D150+SSV!D150+KK!D150+PA!D150+CCH!D150+CRCC!D150+BFSG!D150+BVQ!D150+GHSG!D150+DASG!D150</f>
        <v>0</v>
      </c>
      <c r="E150" s="13">
        <f>BRMT!E150+HPLG!E150+LONI!E150+SLI!E150+MRJ!E150+GRMT!E150+KRD!E150+STR!E150+LNN!E150+JJR!E150+SSV!E150+KK!E150+PA!E150+CCH!E150+CRCC!E150+BFSG!E150+BVQ!E150+GHSG!E150+DASG!E150</f>
        <v>0</v>
      </c>
      <c r="F150" s="13">
        <f>BRMT!F150+HPLG!F150+LONI!F150+SLI!F150+MRJ!F150+GRMT!F150+KRD!F150+STR!F150+LNN!F150+JJR!F150+SSV!F150+KK!F150+PA!F150+CCH!F150+CRCC!F150+BFSG!F150+BVQ!F150+GHSG!F150+DASG!F150</f>
        <v>0</v>
      </c>
      <c r="G150" s="13">
        <f>BRMT!G150+HPLG!G150+LONI!G150+SLI!G150+MRJ!G150+GRMT!G150+KRD!G150+STR!G150+LNN!G150+JJR!G150+SSV!G150+KK!G150+PA!G150+CCH!G150+CRCC!G150+BFSG!G150+BVQ!G150+GHSG!G150+DASG!G150</f>
        <v>0</v>
      </c>
      <c r="H150" s="13">
        <f>BRMT!H150+HPLG!H150+LONI!H150+SLI!H150+MRJ!H150+GRMT!H150+KRD!H150+STR!H150+LNN!H150+JJR!H150+SSV!H150+KK!H150+PA!H150+CCH!H150+CRCC!H150+BFSG!H150+BVQ!H150+GHSG!H150+DASG!H150</f>
        <v>0</v>
      </c>
      <c r="I150" s="13">
        <f>BRMT!I150+HPLG!I150+LONI!I150+SLI!I150+MRJ!I150+GRMT!I150+KRD!I150+STR!I150+LNN!I150+JJR!I150+SSV!I150+KK!I150+PA!I150+CCH!I150+CRCC!I150+BFSG!I150+BVQ!I150+GHSG!I150+DASG!I150</f>
        <v>0</v>
      </c>
      <c r="J150" s="13">
        <f>BRMT!J150+HPLG!J150+LONI!J150+SLI!J150+MRJ!J150+GRMT!J150+KRD!J150+STR!J150+LNN!J150+JJR!J150+SSV!J150+KK!J150+PA!J150+CCH!J150+CRCC!J150+BFSG!J150+BVQ!J150+GHSG!J150+DASG!J150</f>
        <v>0</v>
      </c>
      <c r="K150" s="13">
        <f>BRMT!K150+HPLG!K150+LONI!K150+SLI!K150+MRJ!K150+GRMT!K150+KRD!K150+STR!K150+LNN!K150+JJR!K150+SSV!K150+KK!K150+PA!K150+CCH!K150+CRCC!K150+BFSG!K150+BVQ!K150+GHSG!K150+DASG!K150</f>
        <v>0</v>
      </c>
      <c r="L150" s="13">
        <f>BRMT!L150+HPLG!L150+LONI!L150+SLI!L150+MRJ!L150+GRMT!L150+KRD!L150+STR!L150+LNN!L150+JJR!L150+SSV!L150+KK!L150+PA!L150+CCH!L150+CRCC!L150+BFSG!L150+BVQ!L150+GHSG!L150+DASG!L150</f>
        <v>0</v>
      </c>
      <c r="M150" s="13">
        <f>BRMT!M150+HPLG!M150+LONI!M150+SLI!M150+MRJ!M150+GRMT!M150+KRD!M150+STR!M150+LNN!M150+JJR!M150+SSV!M150+KK!M150+PA!M150+CCH!M150+CRCC!M150+BFSG!M150+BVQ!M150+GHSG!M150+DASG!M150</f>
        <v>0</v>
      </c>
      <c r="N150" s="13" t="e">
        <f t="shared" si="74"/>
        <v>#DIV/0!</v>
      </c>
      <c r="O150" s="13" t="e">
        <f t="shared" si="71"/>
        <v>#DIV/0!</v>
      </c>
      <c r="P150" s="13" t="e">
        <f t="shared" si="72"/>
        <v>#DIV/0!</v>
      </c>
      <c r="Q150" s="13" t="e">
        <f t="shared" si="73"/>
        <v>#DIV/0!</v>
      </c>
      <c r="R150" s="14"/>
    </row>
    <row r="151" spans="1:36">
      <c r="A151" s="61" t="s">
        <v>205</v>
      </c>
      <c r="B151" s="62">
        <f>SUM(B139:B145)</f>
        <v>0</v>
      </c>
      <c r="C151" s="62">
        <f>SUM(C139:C145)</f>
        <v>0</v>
      </c>
      <c r="D151" s="62">
        <f>SUM(D139:D145)</f>
        <v>0</v>
      </c>
      <c r="E151" s="62">
        <f>SUM(E139:E145)</f>
        <v>0</v>
      </c>
      <c r="F151" s="62">
        <f>SUM(F139:F149)</f>
        <v>0</v>
      </c>
      <c r="G151" s="62">
        <f t="shared" ref="G151:M151" si="75">SUM(G139:G149)</f>
        <v>0</v>
      </c>
      <c r="H151" s="62">
        <f t="shared" si="75"/>
        <v>0</v>
      </c>
      <c r="I151" s="62">
        <f t="shared" si="75"/>
        <v>0</v>
      </c>
      <c r="J151" s="62">
        <f t="shared" si="75"/>
        <v>0</v>
      </c>
      <c r="K151" s="62">
        <f t="shared" si="75"/>
        <v>0</v>
      </c>
      <c r="L151" s="62">
        <f t="shared" si="75"/>
        <v>0</v>
      </c>
      <c r="M151" s="62">
        <f t="shared" si="75"/>
        <v>0</v>
      </c>
      <c r="N151" s="13" t="e">
        <f t="shared" si="74"/>
        <v>#DIV/0!</v>
      </c>
      <c r="O151" s="13" t="e">
        <f t="shared" si="71"/>
        <v>#DIV/0!</v>
      </c>
      <c r="P151" s="13" t="e">
        <f t="shared" si="72"/>
        <v>#DIV/0!</v>
      </c>
      <c r="Q151" s="13" t="e">
        <f t="shared" si="73"/>
        <v>#DIV/0!</v>
      </c>
      <c r="R151" s="18"/>
    </row>
    <row r="152" spans="1:36">
      <c r="A152" s="61" t="s">
        <v>128</v>
      </c>
      <c r="B152" s="62">
        <f>SUM(B139:B150)</f>
        <v>0</v>
      </c>
      <c r="C152" s="62">
        <f t="shared" ref="C152:M152" si="76">SUM(C139:C150)</f>
        <v>0</v>
      </c>
      <c r="D152" s="62">
        <f t="shared" si="76"/>
        <v>0</v>
      </c>
      <c r="E152" s="62">
        <f t="shared" si="76"/>
        <v>0</v>
      </c>
      <c r="F152" s="62">
        <f t="shared" si="76"/>
        <v>0</v>
      </c>
      <c r="G152" s="62">
        <f t="shared" si="76"/>
        <v>0</v>
      </c>
      <c r="H152" s="62">
        <f t="shared" si="76"/>
        <v>0</v>
      </c>
      <c r="I152" s="62">
        <f t="shared" si="76"/>
        <v>0</v>
      </c>
      <c r="J152" s="62">
        <f t="shared" si="76"/>
        <v>0</v>
      </c>
      <c r="K152" s="62">
        <f t="shared" si="76"/>
        <v>0</v>
      </c>
      <c r="L152" s="62">
        <f t="shared" si="76"/>
        <v>0</v>
      </c>
      <c r="M152" s="62">
        <f t="shared" si="76"/>
        <v>0</v>
      </c>
      <c r="N152" s="13" t="e">
        <f t="shared" si="74"/>
        <v>#DIV/0!</v>
      </c>
      <c r="O152" s="13" t="e">
        <f t="shared" si="71"/>
        <v>#DIV/0!</v>
      </c>
      <c r="P152" s="13" t="e">
        <f t="shared" si="72"/>
        <v>#DIV/0!</v>
      </c>
      <c r="Q152" s="13" t="e">
        <f t="shared" si="73"/>
        <v>#DIV/0!</v>
      </c>
      <c r="R152" s="14"/>
    </row>
    <row r="153" spans="1:36">
      <c r="A153" s="63" t="s">
        <v>129</v>
      </c>
      <c r="B153" s="49">
        <f>B151/7</f>
        <v>0</v>
      </c>
      <c r="C153" s="49">
        <f>C151/7</f>
        <v>0</v>
      </c>
      <c r="D153" s="49">
        <f>D151/7</f>
        <v>0</v>
      </c>
      <c r="E153" s="49">
        <f>E151/7</f>
        <v>0</v>
      </c>
      <c r="F153" s="49">
        <f>F151/11</f>
        <v>0</v>
      </c>
      <c r="G153" s="49">
        <f t="shared" ref="G153:M153" si="77">G151/11</f>
        <v>0</v>
      </c>
      <c r="H153" s="49">
        <f t="shared" si="77"/>
        <v>0</v>
      </c>
      <c r="I153" s="49">
        <f t="shared" si="77"/>
        <v>0</v>
      </c>
      <c r="J153" s="49">
        <f t="shared" si="77"/>
        <v>0</v>
      </c>
      <c r="K153" s="49">
        <f t="shared" si="77"/>
        <v>0</v>
      </c>
      <c r="L153" s="49">
        <f t="shared" si="77"/>
        <v>0</v>
      </c>
      <c r="M153" s="49">
        <f t="shared" si="77"/>
        <v>0</v>
      </c>
      <c r="N153" s="13" t="e">
        <f t="shared" si="74"/>
        <v>#DIV/0!</v>
      </c>
      <c r="O153" s="13" t="e">
        <f t="shared" si="71"/>
        <v>#DIV/0!</v>
      </c>
      <c r="P153" s="13" t="e">
        <f t="shared" si="72"/>
        <v>#DIV/0!</v>
      </c>
      <c r="Q153" s="13" t="e">
        <f t="shared" si="73"/>
        <v>#DIV/0!</v>
      </c>
    </row>
    <row r="155" spans="1:36" s="21" customFormat="1" ht="21" customHeight="1">
      <c r="A155" s="325" t="str">
        <f>BRMT!C155</f>
        <v>Food Grain</v>
      </c>
      <c r="B155" s="325"/>
      <c r="C155" s="325"/>
      <c r="D155" s="325"/>
      <c r="E155" s="325"/>
      <c r="F155" s="325"/>
      <c r="G155" s="325"/>
      <c r="H155" s="325"/>
      <c r="I155" s="325"/>
      <c r="J155" s="325"/>
      <c r="K155" s="325"/>
      <c r="L155" s="325"/>
      <c r="M155" s="325"/>
      <c r="N155" s="325"/>
      <c r="O155" s="325"/>
      <c r="P155" s="325"/>
      <c r="Q155" s="325"/>
      <c r="R155" s="54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299" t="s">
        <v>210</v>
      </c>
      <c r="K156" s="300"/>
      <c r="L156" s="300"/>
      <c r="M156" s="301"/>
      <c r="N156" s="303" t="s">
        <v>95</v>
      </c>
      <c r="O156" s="303"/>
      <c r="P156" s="303"/>
      <c r="Q156" s="303"/>
      <c r="R156" s="44"/>
    </row>
    <row r="157" spans="1:36">
      <c r="A157" s="12" t="s">
        <v>6</v>
      </c>
      <c r="B157" s="12" t="s">
        <v>91</v>
      </c>
      <c r="C157" s="10" t="s">
        <v>7</v>
      </c>
      <c r="D157" s="10" t="s">
        <v>8</v>
      </c>
      <c r="E157" s="10" t="s">
        <v>9</v>
      </c>
      <c r="F157" s="12" t="s">
        <v>91</v>
      </c>
      <c r="G157" s="10" t="s">
        <v>7</v>
      </c>
      <c r="H157" s="10" t="s">
        <v>8</v>
      </c>
      <c r="I157" s="10" t="s">
        <v>9</v>
      </c>
      <c r="J157" s="10" t="s">
        <v>91</v>
      </c>
      <c r="K157" s="10" t="s">
        <v>7</v>
      </c>
      <c r="L157" s="10" t="s">
        <v>8</v>
      </c>
      <c r="M157" s="10" t="s">
        <v>9</v>
      </c>
      <c r="N157" s="57" t="s">
        <v>91</v>
      </c>
      <c r="O157" s="57" t="s">
        <v>7</v>
      </c>
      <c r="P157" s="57" t="s">
        <v>8</v>
      </c>
      <c r="Q157" s="57" t="s">
        <v>9</v>
      </c>
      <c r="R157" s="14"/>
    </row>
    <row r="158" spans="1:36">
      <c r="A158" s="10" t="s">
        <v>10</v>
      </c>
      <c r="B158" s="10">
        <f>BRMT!B158+HPLG!B158+LONI!B158+SLI!B158+MRJ!B158+GRMT!B158+KRD!B158+STR!B158+LNN!B158+JJR!B158+SSV!B158+KK!B158+PA!B158+CCH!B158+CRCC!B158+BFSG!B158+BVQ!B158+GHSG!B158+DASG!B158</f>
        <v>0</v>
      </c>
      <c r="C158" s="10">
        <f>BRMT!C158+HPLG!C158+LONI!C158+SLI!C158+MRJ!C158+GRMT!C158+KRD!C158+STR!C158+LNN!C158+JJR!C158+SSV!C158+KK!C158+PA!C158+CCH!C158+CRCC!C158+BFSG!C158+BVQ!C158+GHSG!C158+DASG!C158</f>
        <v>0</v>
      </c>
      <c r="D158" s="10">
        <f>BRMT!D158+HPLG!D158+LONI!D158+SLI!D158+MRJ!D158+GRMT!D158+KRD!D158+STR!D158+LNN!D158+JJR!D158+SSV!D158+KK!D158+PA!D158+CCH!D158+CRCC!D158+BFSG!D158+BVQ!D158+GHSG!D158+DASG!D158</f>
        <v>0</v>
      </c>
      <c r="E158" s="10">
        <f>BRMT!E158+HPLG!E158+LONI!E158+SLI!E158+MRJ!E158+GRMT!E158+KRD!E158+STR!E158+LNN!E158+JJR!E158+SSV!E158+KK!E158+PA!E158+CCH!E158+CRCC!E158+BFSG!E158+BVQ!E158+GHSG!E158+DASG!E158</f>
        <v>0</v>
      </c>
      <c r="F158" s="10">
        <f>BRMT!F158+HPLG!F158+LONI!F158+SLI!F158+MRJ!F158+GRMT!F158+KRD!F158+STR!F158+LNN!F158+JJR!F158+SSV!F158+KK!F158+PA!F158+CCH!F158+CRCC!F158+BFSG!F158+BVQ!F158+GHSG!F158+DASG!F158</f>
        <v>0</v>
      </c>
      <c r="G158" s="10">
        <f>BRMT!G158+HPLG!G158+LONI!G158+SLI!G158+MRJ!G158+GRMT!G158+KRD!G158+STR!G158+LNN!G158+JJR!G158+SSV!G158+KK!G158+PA!G158+CCH!G158+CRCC!G158+BFSG!G158+BVQ!G158+GHSG!G158+DASG!G158</f>
        <v>0</v>
      </c>
      <c r="H158" s="10">
        <f>BRMT!H158+HPLG!H158+LONI!H158+SLI!H158+MRJ!H158+GRMT!H158+KRD!H158+STR!H158+LNN!H158+JJR!H158+SSV!H158+KK!H158+PA!H158+CCH!H158+CRCC!H158+BFSG!H158+BVQ!H158+GHSG!H158+DASG!H158</f>
        <v>0</v>
      </c>
      <c r="I158" s="10">
        <f>BRMT!I158+HPLG!I158+LONI!I158+SLI!I158+MRJ!I158+GRMT!I158+KRD!I158+STR!I158+LNN!I158+JJR!I158+SSV!I158+KK!I158+PA!I158+CCH!I158+CRCC!I158+BFSG!I158+BVQ!I158+GHSG!I158+DASG!I158</f>
        <v>0</v>
      </c>
      <c r="J158" s="10">
        <f>BRMT!J158+HPLG!J158+LONI!J158+SLI!J158+MRJ!J158+GRMT!J158+KRD!J158+STR!J158+LNN!J158+JJR!J158+SSV!J158+KK!J158+PA!J158+CCH!J158+CRCC!J158+BFSG!J158+BVQ!J158+GHSG!J158+DASG!J158</f>
        <v>0</v>
      </c>
      <c r="K158" s="10">
        <f>BRMT!K158+HPLG!K158+LONI!K158+SLI!K158+MRJ!K158+GRMT!K158+KRD!K158+STR!K158+LNN!K158+JJR!K158+SSV!K158+KK!K158+PA!K158+CCH!K158+CRCC!K158+BFSG!K158+BVQ!K158+GHSG!K158+DASG!K158</f>
        <v>0</v>
      </c>
      <c r="L158" s="10">
        <f>BRMT!L158+HPLG!L158+LONI!L158+SLI!L158+MRJ!L158+GRMT!L158+KRD!L158+STR!L158+LNN!L158+JJR!L158+SSV!L158+KK!L158+PA!L158+CCH!L158+CRCC!L158+BFSG!L158+BVQ!L158+GHSG!L158+DASG!L158</f>
        <v>0</v>
      </c>
      <c r="M158" s="10">
        <f>BRMT!M158+HPLG!M158+LONI!M158+SLI!M158+MRJ!M158+GRMT!M158+KRD!M158+STR!M158+LNN!M158+JJR!M158+SSV!M158+KK!M158+PA!M158+CCH!M158+CRCC!M158+BFSG!M158+BVQ!M158+GHSG!M158+DASG!M158</f>
        <v>0</v>
      </c>
      <c r="N158" s="13" t="e">
        <f>(J158-F158)/F158*100</f>
        <v>#DIV/0!</v>
      </c>
      <c r="O158" s="13" t="e">
        <f t="shared" ref="O158:O172" si="78">(K158-G158)/G158*100</f>
        <v>#DIV/0!</v>
      </c>
      <c r="P158" s="13" t="e">
        <f t="shared" ref="P158:P172" si="79">(L158-H158)/H158*100</f>
        <v>#DIV/0!</v>
      </c>
      <c r="Q158" s="13" t="e">
        <f t="shared" ref="Q158:Q172" si="80">(M158-I158)/I158*100</f>
        <v>#DIV/0!</v>
      </c>
      <c r="R158" s="46"/>
    </row>
    <row r="159" spans="1:36">
      <c r="A159" s="10" t="s">
        <v>11</v>
      </c>
      <c r="B159" s="10">
        <f>BRMT!B159+HPLG!B159+LONI!B159+SLI!B159+MRJ!B159+GRMT!B159+KRD!B159+STR!B159+LNN!B159+JJR!B159+SSV!B159+KK!B159+PA!B159+CCH!B159+CRCC!B159+BFSG!B159+BVQ!B159+GHSG!B159+DASG!B159</f>
        <v>0</v>
      </c>
      <c r="C159" s="10">
        <f>BRMT!C159+HPLG!C159+LONI!C159+SLI!C159+MRJ!C159+GRMT!C159+KRD!C159+STR!C159+LNN!C159+JJR!C159+SSV!C159+KK!C159+PA!C159+CCH!C159+CRCC!C159+BFSG!C159+BVQ!C159+GHSG!C159+DASG!C159</f>
        <v>0</v>
      </c>
      <c r="D159" s="10">
        <f>BRMT!D159+HPLG!D159+LONI!D159+SLI!D159+MRJ!D159+GRMT!D159+KRD!D159+STR!D159+LNN!D159+JJR!D159+SSV!D159+KK!D159+PA!D159+CCH!D159+CRCC!D159+BFSG!D159+BVQ!D159+GHSG!D159+DASG!D159</f>
        <v>0</v>
      </c>
      <c r="E159" s="10">
        <f>BRMT!E159+HPLG!E159+LONI!E159+SLI!E159+MRJ!E159+GRMT!E159+KRD!E159+STR!E159+LNN!E159+JJR!E159+SSV!E159+KK!E159+PA!E159+CCH!E159+CRCC!E159+BFSG!E159+BVQ!E159+GHSG!E159+DASG!E159</f>
        <v>0</v>
      </c>
      <c r="F159" s="10">
        <f>BRMT!F159+HPLG!F159+LONI!F159+SLI!F159+MRJ!F159+GRMT!F159+KRD!F159+STR!F159+LNN!F159+JJR!F159+SSV!F159+KK!F159+PA!F159+CCH!F159+CRCC!F159+BFSG!F159+BVQ!F159+GHSG!F159+DASG!F159</f>
        <v>0</v>
      </c>
      <c r="G159" s="10">
        <f>BRMT!G159+HPLG!G159+LONI!G159+SLI!G159+MRJ!G159+GRMT!G159+KRD!G159+STR!G159+LNN!G159+JJR!G159+SSV!G159+KK!G159+PA!G159+CCH!G159+CRCC!G159+BFSG!G159+BVQ!G159+GHSG!G159+DASG!G159</f>
        <v>0</v>
      </c>
      <c r="H159" s="10">
        <f>BRMT!H159+HPLG!H159+LONI!H159+SLI!H159+MRJ!H159+GRMT!H159+KRD!H159+STR!H159+LNN!H159+JJR!H159+SSV!H159+KK!H159+PA!H159+CCH!H159+CRCC!H159+BFSG!H159+BVQ!H159+GHSG!H159+DASG!H159</f>
        <v>0</v>
      </c>
      <c r="I159" s="10">
        <f>BRMT!I159+HPLG!I159+LONI!I159+SLI!I159+MRJ!I159+GRMT!I159+KRD!I159+STR!I159+LNN!I159+JJR!I159+SSV!I159+KK!I159+PA!I159+CCH!I159+CRCC!I159+BFSG!I159+BVQ!I159+GHSG!I159+DASG!I159</f>
        <v>0</v>
      </c>
      <c r="J159" s="10">
        <f>BRMT!J159+HPLG!J159+LONI!J159+SLI!J159+MRJ!J159+GRMT!J159+KRD!J159+STR!J159+LNN!J159+JJR!J159+SSV!J159+KK!J159+PA!J159+CCH!J159+CRCC!J159+BFSG!J159+BVQ!J159+GHSG!J159+DASG!J159</f>
        <v>0</v>
      </c>
      <c r="K159" s="10">
        <f>BRMT!K159+HPLG!K159+LONI!K159+SLI!K159+MRJ!K159+GRMT!K159+KRD!K159+STR!K159+LNN!K159+JJR!K159+SSV!K159+KK!K159+PA!K159+CCH!K159+CRCC!K159+BFSG!K159+BVQ!K159+GHSG!K159+DASG!K159</f>
        <v>0</v>
      </c>
      <c r="L159" s="10">
        <f>BRMT!L159+HPLG!L159+LONI!L159+SLI!L159+MRJ!L159+GRMT!L159+KRD!L159+STR!L159+LNN!L159+JJR!L159+SSV!L159+KK!L159+PA!L159+CCH!L159+CRCC!L159+BFSG!L159+BVQ!L159+GHSG!L159+DASG!L159</f>
        <v>0</v>
      </c>
      <c r="M159" s="10">
        <f>BRMT!M159+HPLG!M159+LONI!M159+SLI!M159+MRJ!M159+GRMT!M159+KRD!M159+STR!M159+LNN!M159+JJR!M159+SSV!M159+KK!M159+PA!M159+CCH!M159+CRCC!M159+BFSG!M159+BVQ!M159+GHSG!M159+DASG!M159</f>
        <v>0</v>
      </c>
      <c r="N159" s="13" t="e">
        <f t="shared" ref="N159:N172" si="81">(J159-F159)/F159*100</f>
        <v>#DIV/0!</v>
      </c>
      <c r="O159" s="13" t="e">
        <f t="shared" si="78"/>
        <v>#DIV/0!</v>
      </c>
      <c r="P159" s="13" t="e">
        <f t="shared" si="79"/>
        <v>#DIV/0!</v>
      </c>
      <c r="Q159" s="13" t="e">
        <f t="shared" si="80"/>
        <v>#DIV/0!</v>
      </c>
      <c r="R159" s="14"/>
    </row>
    <row r="160" spans="1:36">
      <c r="A160" s="10" t="s">
        <v>12</v>
      </c>
      <c r="B160" s="10">
        <f>BRMT!B160+HPLG!B160+LONI!B160+SLI!B160+MRJ!B160+GRMT!B160+KRD!B160+STR!B160+LNN!B160+JJR!B160+SSV!B160+KK!B160+PA!B160+CCH!B160+CRCC!B160+BFSG!B160+BVQ!B160+GHSG!B160+DASG!B160</f>
        <v>0</v>
      </c>
      <c r="C160" s="10">
        <f>BRMT!C160+HPLG!C160+LONI!C160+SLI!C160+MRJ!C160+GRMT!C160+KRD!C160+STR!C160+LNN!C160+JJR!C160+SSV!C160+KK!C160+PA!C160+CCH!C160+CRCC!C160+BFSG!C160+BVQ!C160+GHSG!C160+DASG!C160</f>
        <v>0</v>
      </c>
      <c r="D160" s="10">
        <f>BRMT!D160+HPLG!D160+LONI!D160+SLI!D160+MRJ!D160+GRMT!D160+KRD!D160+STR!D160+LNN!D160+JJR!D160+SSV!D160+KK!D160+PA!D160+CCH!D160+CRCC!D160+BFSG!D160+BVQ!D160+GHSG!D160+DASG!D160</f>
        <v>0</v>
      </c>
      <c r="E160" s="10">
        <f>BRMT!E160+HPLG!E160+LONI!E160+SLI!E160+MRJ!E160+GRMT!E160+KRD!E160+STR!E160+LNN!E160+JJR!E160+SSV!E160+KK!E160+PA!E160+CCH!E160+CRCC!E160+BFSG!E160+BVQ!E160+GHSG!E160+DASG!E160</f>
        <v>0</v>
      </c>
      <c r="F160" s="10">
        <f>BRMT!F160+HPLG!F160+LONI!F160+SLI!F160+MRJ!F160+GRMT!F160+KRD!F160+STR!F160+LNN!F160+JJR!F160+SSV!F160+KK!F160+PA!F160+CCH!F160+CRCC!F160+BFSG!F160+BVQ!F160+GHSG!F160+DASG!F160</f>
        <v>0</v>
      </c>
      <c r="G160" s="10">
        <f>BRMT!G160+HPLG!G160+LONI!G160+SLI!G160+MRJ!G160+GRMT!G160+KRD!G160+STR!G160+LNN!G160+JJR!G160+SSV!G160+KK!G160+PA!G160+CCH!G160+CRCC!G160+BFSG!G160+BVQ!G160+GHSG!G160+DASG!G160</f>
        <v>0</v>
      </c>
      <c r="H160" s="10">
        <f>BRMT!H160+HPLG!H160+LONI!H160+SLI!H160+MRJ!H160+GRMT!H160+KRD!H160+STR!H160+LNN!H160+JJR!H160+SSV!H160+KK!H160+PA!H160+CCH!H160+CRCC!H160+BFSG!H160+BVQ!H160+GHSG!H160+DASG!H160</f>
        <v>0</v>
      </c>
      <c r="I160" s="10">
        <f>BRMT!I160+HPLG!I160+LONI!I160+SLI!I160+MRJ!I160+GRMT!I160+KRD!I160+STR!I160+LNN!I160+JJR!I160+SSV!I160+KK!I160+PA!I160+CCH!I160+CRCC!I160+BFSG!I160+BVQ!I160+GHSG!I160+DASG!I160</f>
        <v>0</v>
      </c>
      <c r="J160" s="10">
        <f>BRMT!J160+HPLG!J160+LONI!J160+SLI!J160+MRJ!J160+GRMT!J160+KRD!J160+STR!J160+LNN!J160+JJR!J160+SSV!J160+KK!J160+PA!J160+CCH!J160+CRCC!J160+BFSG!J160+BVQ!J160+GHSG!J160+DASG!J160</f>
        <v>0</v>
      </c>
      <c r="K160" s="10">
        <f>BRMT!K160+HPLG!K160+LONI!K160+SLI!K160+MRJ!K160+GRMT!K160+KRD!K160+STR!K160+LNN!K160+JJR!K160+SSV!K160+KK!K160+PA!K160+CCH!K160+CRCC!K160+BFSG!K160+BVQ!K160+GHSG!K160+DASG!K160</f>
        <v>0</v>
      </c>
      <c r="L160" s="10">
        <f>BRMT!L160+HPLG!L160+LONI!L160+SLI!L160+MRJ!L160+GRMT!L160+KRD!L160+STR!L160+LNN!L160+JJR!L160+SSV!L160+KK!L160+PA!L160+CCH!L160+CRCC!L160+BFSG!L160+BVQ!L160+GHSG!L160+DASG!L160</f>
        <v>0</v>
      </c>
      <c r="M160" s="10">
        <f>BRMT!M160+HPLG!M160+LONI!M160+SLI!M160+MRJ!M160+GRMT!M160+KRD!M160+STR!M160+LNN!M160+JJR!M160+SSV!M160+KK!M160+PA!M160+CCH!M160+CRCC!M160+BFSG!M160+BVQ!M160+GHSG!M160+DASG!M160</f>
        <v>0</v>
      </c>
      <c r="N160" s="13" t="e">
        <f t="shared" si="81"/>
        <v>#DIV/0!</v>
      </c>
      <c r="O160" s="13" t="e">
        <f t="shared" si="78"/>
        <v>#DIV/0!</v>
      </c>
      <c r="P160" s="13" t="e">
        <f t="shared" si="79"/>
        <v>#DIV/0!</v>
      </c>
      <c r="Q160" s="13" t="e">
        <f t="shared" si="80"/>
        <v>#DIV/0!</v>
      </c>
      <c r="R160" s="14"/>
    </row>
    <row r="161" spans="1:20">
      <c r="A161" s="10" t="s">
        <v>13</v>
      </c>
      <c r="B161" s="10">
        <f>BRMT!B161+HPLG!B161+LONI!B161+SLI!B161+MRJ!B161+GRMT!B161+KRD!B161+STR!B161+LNN!B161+JJR!B161+SSV!B161+KK!B161+PA!B161+CCH!B161+CRCC!B161+BFSG!B161+BVQ!B161+GHSG!B161+DASG!B161</f>
        <v>0</v>
      </c>
      <c r="C161" s="10">
        <f>BRMT!C161+HPLG!C161+LONI!C161+SLI!C161+MRJ!C161+GRMT!C161+KRD!C161+STR!C161+LNN!C161+JJR!C161+SSV!C161+KK!C161+PA!C161+CCH!C161+CRCC!C161+BFSG!C161+BVQ!C161+GHSG!C161+DASG!C161</f>
        <v>0</v>
      </c>
      <c r="D161" s="10">
        <f>BRMT!D161+HPLG!D161+LONI!D161+SLI!D161+MRJ!D161+GRMT!D161+KRD!D161+STR!D161+LNN!D161+JJR!D161+SSV!D161+KK!D161+PA!D161+CCH!D161+CRCC!D161+BFSG!D161+BVQ!D161+GHSG!D161+DASG!D161</f>
        <v>0</v>
      </c>
      <c r="E161" s="10">
        <f>BRMT!E161+HPLG!E161+LONI!E161+SLI!E161+MRJ!E161+GRMT!E161+KRD!E161+STR!E161+LNN!E161+JJR!E161+SSV!E161+KK!E161+PA!E161+CCH!E161+CRCC!E161+BFSG!E161+BVQ!E161+GHSG!E161+DASG!E161</f>
        <v>0</v>
      </c>
      <c r="F161" s="10">
        <f>BRMT!F161+HPLG!F161+LONI!F161+SLI!F161+MRJ!F161+GRMT!F161+KRD!F161+STR!F161+LNN!F161+JJR!F161+SSV!F161+KK!F161+PA!F161+CCH!F161+CRCC!F161+BFSG!F161+BVQ!F161+GHSG!F161+DASG!F161</f>
        <v>1</v>
      </c>
      <c r="G161" s="10">
        <f>BRMT!G161+HPLG!G161+LONI!G161+SLI!G161+MRJ!G161+GRMT!G161+KRD!G161+STR!G161+LNN!G161+JJR!G161+SSV!G161+KK!G161+PA!G161+CCH!G161+CRCC!G161+BFSG!G161+BVQ!G161+GHSG!G161+DASG!G161</f>
        <v>42</v>
      </c>
      <c r="H161" s="10">
        <f>BRMT!H161+HPLG!H161+LONI!H161+SLI!H161+MRJ!H161+GRMT!H161+KRD!H161+STR!H161+LNN!H161+JJR!H161+SSV!H161+KK!H161+PA!H161+CCH!H161+CRCC!H161+BFSG!H161+BVQ!H161+GHSG!H161+DASG!H161</f>
        <v>2661</v>
      </c>
      <c r="I161" s="10">
        <f>BRMT!I161+HPLG!I161+LONI!I161+SLI!I161+MRJ!I161+GRMT!I161+KRD!I161+STR!I161+LNN!I161+JJR!I161+SSV!I161+KK!I161+PA!I161+CCH!I161+CRCC!I161+BFSG!I161+BVQ!I161+GHSG!I161+DASG!I161</f>
        <v>418144</v>
      </c>
      <c r="J161" s="10">
        <f>BRMT!J161+HPLG!J161+LONI!J161+SLI!J161+MRJ!J161+GRMT!J161+KRD!J161+STR!J161+LNN!J161+JJR!J161+SSV!J161+KK!J161+PA!J161+CCH!J161+CRCC!J161+BFSG!J161+BVQ!J161+GHSG!J161+DASG!J161</f>
        <v>0</v>
      </c>
      <c r="K161" s="10">
        <f>BRMT!K161+HPLG!K161+LONI!K161+SLI!K161+MRJ!K161+GRMT!K161+KRD!K161+STR!K161+LNN!K161+JJR!K161+SSV!K161+KK!K161+PA!K161+CCH!K161+CRCC!K161+BFSG!K161+BVQ!K161+GHSG!K161+DASG!K161</f>
        <v>0</v>
      </c>
      <c r="L161" s="10">
        <f>BRMT!L161+HPLG!L161+LONI!L161+SLI!L161+MRJ!L161+GRMT!L161+KRD!L161+STR!L161+LNN!L161+JJR!L161+SSV!L161+KK!L161+PA!L161+CCH!L161+CRCC!L161+BFSG!L161+BVQ!L161+GHSG!L161+DASG!L161</f>
        <v>0</v>
      </c>
      <c r="M161" s="10">
        <f>BRMT!M161+HPLG!M161+LONI!M161+SLI!M161+MRJ!M161+GRMT!M161+KRD!M161+STR!M161+LNN!M161+JJR!M161+SSV!M161+KK!M161+PA!M161+CCH!M161+CRCC!M161+BFSG!M161+BVQ!M161+GHSG!M161+DASG!M161</f>
        <v>0</v>
      </c>
      <c r="N161" s="13">
        <f t="shared" si="81"/>
        <v>-100</v>
      </c>
      <c r="O161" s="13">
        <f t="shared" si="78"/>
        <v>-100</v>
      </c>
      <c r="P161" s="13">
        <f t="shared" si="79"/>
        <v>-100</v>
      </c>
      <c r="Q161" s="13">
        <f t="shared" si="80"/>
        <v>-100</v>
      </c>
      <c r="R161" s="14"/>
      <c r="T161" s="82">
        <f>I161/10000000</f>
        <v>4.1814400000000002E-2</v>
      </c>
    </row>
    <row r="162" spans="1:20">
      <c r="A162" s="10" t="s">
        <v>14</v>
      </c>
      <c r="B162" s="10">
        <f>BRMT!B162+HPLG!B162+LONI!B162+SLI!B162+MRJ!B162+GRMT!B162+KRD!B162+STR!B162+LNN!B162+JJR!B162+SSV!B162+KK!B162+PA!B162+CCH!B162+CRCC!B162+BFSG!B162+BVQ!B162+GHSG!B162+DASG!B162</f>
        <v>0</v>
      </c>
      <c r="C162" s="10">
        <f>BRMT!C162+HPLG!C162+LONI!C162+SLI!C162+MRJ!C162+GRMT!C162+KRD!C162+STR!C162+LNN!C162+JJR!C162+SSV!C162+KK!C162+PA!C162+CCH!C162+CRCC!C162+BFSG!C162+BVQ!C162+GHSG!C162+DASG!C162</f>
        <v>0</v>
      </c>
      <c r="D162" s="10">
        <f>BRMT!D162+HPLG!D162+LONI!D162+SLI!D162+MRJ!D162+GRMT!D162+KRD!D162+STR!D162+LNN!D162+JJR!D162+SSV!D162+KK!D162+PA!D162+CCH!D162+CRCC!D162+BFSG!D162+BVQ!D162+GHSG!D162+DASG!D162</f>
        <v>0</v>
      </c>
      <c r="E162" s="10">
        <f>BRMT!E162+HPLG!E162+LONI!E162+SLI!E162+MRJ!E162+GRMT!E162+KRD!E162+STR!E162+LNN!E162+JJR!E162+SSV!E162+KK!E162+PA!E162+CCH!E162+CRCC!E162+BFSG!E162+BVQ!E162+GHSG!E162+DASG!E162</f>
        <v>0</v>
      </c>
      <c r="F162" s="10">
        <f>BRMT!F162+HPLG!F162+LONI!F162+SLI!F162+MRJ!F162+GRMT!F162+KRD!F162+STR!F162+LNN!F162+JJR!F162+SSV!F162+KK!F162+PA!F162+CCH!F162+CRCC!F162+BFSG!F162+BVQ!F162+GHSG!F162+DASG!F162</f>
        <v>0</v>
      </c>
      <c r="G162" s="10">
        <f>BRMT!G162+HPLG!G162+LONI!G162+SLI!G162+MRJ!G162+GRMT!G162+KRD!G162+STR!G162+LNN!G162+JJR!G162+SSV!G162+KK!G162+PA!G162+CCH!G162+CRCC!G162+BFSG!G162+BVQ!G162+GHSG!G162+DASG!G162</f>
        <v>0</v>
      </c>
      <c r="H162" s="10">
        <f>BRMT!H162+HPLG!H162+LONI!H162+SLI!H162+MRJ!H162+GRMT!H162+KRD!H162+STR!H162+LNN!H162+JJR!H162+SSV!H162+KK!H162+PA!H162+CCH!H162+CRCC!H162+BFSG!H162+BVQ!H162+GHSG!H162+DASG!H162</f>
        <v>0</v>
      </c>
      <c r="I162" s="10">
        <f>BRMT!I162+HPLG!I162+LONI!I162+SLI!I162+MRJ!I162+GRMT!I162+KRD!I162+STR!I162+LNN!I162+JJR!I162+SSV!I162+KK!I162+PA!I162+CCH!I162+CRCC!I162+BFSG!I162+BVQ!I162+GHSG!I162+DASG!I162</f>
        <v>0</v>
      </c>
      <c r="J162" s="10">
        <f>BRMT!J162+HPLG!J162+LONI!J162+SLI!J162+MRJ!J162+GRMT!J162+KRD!J162+STR!J162+LNN!J162+JJR!J162+SSV!J162+KK!J162+PA!J162+CCH!J162+CRCC!J162+BFSG!J162+BVQ!J162+GHSG!J162+DASG!J162</f>
        <v>0</v>
      </c>
      <c r="K162" s="10">
        <f>BRMT!K162+HPLG!K162+LONI!K162+SLI!K162+MRJ!K162+GRMT!K162+KRD!K162+STR!K162+LNN!K162+JJR!K162+SSV!K162+KK!K162+PA!K162+CCH!K162+CRCC!K162+BFSG!K162+BVQ!K162+GHSG!K162+DASG!K162</f>
        <v>0</v>
      </c>
      <c r="L162" s="10">
        <f>BRMT!L162+HPLG!L162+LONI!L162+SLI!L162+MRJ!L162+GRMT!L162+KRD!L162+STR!L162+LNN!L162+JJR!L162+SSV!L162+KK!L162+PA!L162+CCH!L162+CRCC!L162+BFSG!L162+BVQ!L162+GHSG!L162+DASG!L162</f>
        <v>0</v>
      </c>
      <c r="M162" s="10">
        <f>BRMT!M162+HPLG!M162+LONI!M162+SLI!M162+MRJ!M162+GRMT!M162+KRD!M162+STR!M162+LNN!M162+JJR!M162+SSV!M162+KK!M162+PA!M162+CCH!M162+CRCC!M162+BFSG!M162+BVQ!M162+GHSG!M162+DASG!M162</f>
        <v>0</v>
      </c>
      <c r="N162" s="13" t="e">
        <f t="shared" si="81"/>
        <v>#DIV/0!</v>
      </c>
      <c r="O162" s="13" t="e">
        <f t="shared" si="78"/>
        <v>#DIV/0!</v>
      </c>
      <c r="P162" s="13" t="e">
        <f t="shared" si="79"/>
        <v>#DIV/0!</v>
      </c>
      <c r="Q162" s="13" t="e">
        <f t="shared" si="80"/>
        <v>#DIV/0!</v>
      </c>
      <c r="R162" s="14"/>
    </row>
    <row r="163" spans="1:20">
      <c r="A163" s="10" t="s">
        <v>15</v>
      </c>
      <c r="B163" s="10">
        <f>BRMT!B163+HPLG!B163+LONI!B163+SLI!B163+MRJ!B163+GRMT!B163+KRD!B163+STR!B163+LNN!B163+JJR!B163+SSV!B163+KK!B163+PA!B163+CCH!B163+CRCC!B163+BFSG!B163+BVQ!B163+GHSG!B163+DASG!B163</f>
        <v>0</v>
      </c>
      <c r="C163" s="10">
        <f>BRMT!C163+HPLG!C163+LONI!C163+SLI!C163+MRJ!C163+GRMT!C163+KRD!C163+STR!C163+LNN!C163+JJR!C163+SSV!C163+KK!C163+PA!C163+CCH!C163+CRCC!C163+BFSG!C163+BVQ!C163+GHSG!C163+DASG!C163</f>
        <v>0</v>
      </c>
      <c r="D163" s="10">
        <f>BRMT!D163+HPLG!D163+LONI!D163+SLI!D163+MRJ!D163+GRMT!D163+KRD!D163+STR!D163+LNN!D163+JJR!D163+SSV!D163+KK!D163+PA!D163+CCH!D163+CRCC!D163+BFSG!D163+BVQ!D163+GHSG!D163+DASG!D163</f>
        <v>0</v>
      </c>
      <c r="E163" s="10">
        <f>BRMT!E163+HPLG!E163+LONI!E163+SLI!E163+MRJ!E163+GRMT!E163+KRD!E163+STR!E163+LNN!E163+JJR!E163+SSV!E163+KK!E163+PA!E163+CCH!E163+CRCC!E163+BFSG!E163+BVQ!E163+GHSG!E163+DASG!E163</f>
        <v>0</v>
      </c>
      <c r="F163" s="10">
        <f>BRMT!F163+HPLG!F163+LONI!F163+SLI!F163+MRJ!F163+GRMT!F163+KRD!F163+STR!F163+LNN!F163+JJR!F163+SSV!F163+KK!F163+PA!F163+CCH!F163+CRCC!F163+BFSG!F163+BVQ!F163+GHSG!F163+DASG!F163</f>
        <v>0</v>
      </c>
      <c r="G163" s="10">
        <f>BRMT!G163+HPLG!G163+LONI!G163+SLI!G163+MRJ!G163+GRMT!G163+KRD!G163+STR!G163+LNN!G163+JJR!G163+SSV!G163+KK!G163+PA!G163+CCH!G163+CRCC!G163+BFSG!G163+BVQ!G163+GHSG!G163+DASG!G163</f>
        <v>0</v>
      </c>
      <c r="H163" s="10">
        <f>BRMT!H163+HPLG!H163+LONI!H163+SLI!H163+MRJ!H163+GRMT!H163+KRD!H163+STR!H163+LNN!H163+JJR!H163+SSV!H163+KK!H163+PA!H163+CCH!H163+CRCC!H163+BFSG!H163+BVQ!H163+GHSG!H163+DASG!H163</f>
        <v>0</v>
      </c>
      <c r="I163" s="10">
        <f>BRMT!I163+HPLG!I163+LONI!I163+SLI!I163+MRJ!I163+GRMT!I163+KRD!I163+STR!I163+LNN!I163+JJR!I163+SSV!I163+KK!I163+PA!I163+CCH!I163+CRCC!I163+BFSG!I163+BVQ!I163+GHSG!I163+DASG!I163</f>
        <v>0</v>
      </c>
      <c r="J163" s="10">
        <f>BRMT!J163+HPLG!J163+LONI!J163+SLI!J163+MRJ!J163+GRMT!J163+KRD!J163+STR!J163+LNN!J163+JJR!J163+SSV!J163+KK!J163+PA!J163+CCH!J163+CRCC!J163+BFSG!J163+BVQ!J163+GHSG!J163+DASG!J163</f>
        <v>0</v>
      </c>
      <c r="K163" s="10">
        <f>BRMT!K163+HPLG!K163+LONI!K163+SLI!K163+MRJ!K163+GRMT!K163+KRD!K163+STR!K163+LNN!K163+JJR!K163+SSV!K163+KK!K163+PA!K163+CCH!K163+CRCC!K163+BFSG!K163+BVQ!K163+GHSG!K163+DASG!K163</f>
        <v>0</v>
      </c>
      <c r="L163" s="10">
        <f>BRMT!L163+HPLG!L163+LONI!L163+SLI!L163+MRJ!L163+GRMT!L163+KRD!L163+STR!L163+LNN!L163+JJR!L163+SSV!L163+KK!L163+PA!L163+CCH!L163+CRCC!L163+BFSG!L163+BVQ!L163+GHSG!L163+DASG!L163</f>
        <v>0</v>
      </c>
      <c r="M163" s="10">
        <f>BRMT!M163+HPLG!M163+LONI!M163+SLI!M163+MRJ!M163+GRMT!M163+KRD!M163+STR!M163+LNN!M163+JJR!M163+SSV!M163+KK!M163+PA!M163+CCH!M163+CRCC!M163+BFSG!M163+BVQ!M163+GHSG!M163+DASG!M163</f>
        <v>0</v>
      </c>
      <c r="N163" s="13" t="e">
        <f t="shared" si="81"/>
        <v>#DIV/0!</v>
      </c>
      <c r="O163" s="13" t="e">
        <f t="shared" si="78"/>
        <v>#DIV/0!</v>
      </c>
      <c r="P163" s="13" t="e">
        <f t="shared" si="79"/>
        <v>#DIV/0!</v>
      </c>
      <c r="Q163" s="13" t="e">
        <f t="shared" si="80"/>
        <v>#DIV/0!</v>
      </c>
      <c r="R163" s="14"/>
    </row>
    <row r="164" spans="1:20">
      <c r="A164" s="10" t="s">
        <v>16</v>
      </c>
      <c r="B164" s="10">
        <f>BRMT!B164+HPLG!B164+LONI!B164+SLI!B164+MRJ!B164+GRMT!B164+KRD!B164+STR!B164+LNN!B164+JJR!B164+SSV!B164+KK!B164+PA!B164+CCH!B164+CRCC!B164+BFSG!B164+BVQ!B164+GHSG!B164+DASG!B164</f>
        <v>0</v>
      </c>
      <c r="C164" s="10">
        <f>BRMT!C164+HPLG!C164+LONI!C164+SLI!C164+MRJ!C164+GRMT!C164+KRD!C164+STR!C164+LNN!C164+JJR!C164+SSV!C164+KK!C164+PA!C164+CCH!C164+CRCC!C164+BFSG!C164+BVQ!C164+GHSG!C164+DASG!C164</f>
        <v>0</v>
      </c>
      <c r="D164" s="10">
        <f>BRMT!D164+HPLG!D164+LONI!D164+SLI!D164+MRJ!D164+GRMT!D164+KRD!D164+STR!D164+LNN!D164+JJR!D164+SSV!D164+KK!D164+PA!D164+CCH!D164+CRCC!D164+BFSG!D164+BVQ!D164+GHSG!D164+DASG!D164</f>
        <v>0</v>
      </c>
      <c r="E164" s="10">
        <f>BRMT!E164+HPLG!E164+LONI!E164+SLI!E164+MRJ!E164+GRMT!E164+KRD!E164+STR!E164+LNN!E164+JJR!E164+SSV!E164+KK!E164+PA!E164+CCH!E164+CRCC!E164+BFSG!E164+BVQ!E164+GHSG!E164+DASG!E164</f>
        <v>0</v>
      </c>
      <c r="F164" s="10">
        <f>BRMT!F164+HPLG!F164+LONI!F164+SLI!F164+MRJ!F164+GRMT!F164+KRD!F164+STR!F164+LNN!F164+JJR!F164+SSV!F164+KK!F164+PA!F164+CCH!F164+CRCC!F164+BFSG!F164+BVQ!F164+GHSG!F164+DASG!F164</f>
        <v>0</v>
      </c>
      <c r="G164" s="10">
        <f>BRMT!G164+HPLG!G164+LONI!G164+SLI!G164+MRJ!G164+GRMT!G164+KRD!G164+STR!G164+LNN!G164+JJR!G164+SSV!G164+KK!G164+PA!G164+CCH!G164+CRCC!G164+BFSG!G164+BVQ!G164+GHSG!G164+DASG!G164</f>
        <v>0</v>
      </c>
      <c r="H164" s="10">
        <f>BRMT!H164+HPLG!H164+LONI!H164+SLI!H164+MRJ!H164+GRMT!H164+KRD!H164+STR!H164+LNN!H164+JJR!H164+SSV!H164+KK!H164+PA!H164+CCH!H164+CRCC!H164+BFSG!H164+BVQ!H164+GHSG!H164+DASG!H164</f>
        <v>0</v>
      </c>
      <c r="I164" s="10">
        <f>BRMT!I164+HPLG!I164+LONI!I164+SLI!I164+MRJ!I164+GRMT!I164+KRD!I164+STR!I164+LNN!I164+JJR!I164+SSV!I164+KK!I164+PA!I164+CCH!I164+CRCC!I164+BFSG!I164+BVQ!I164+GHSG!I164+DASG!I164</f>
        <v>0</v>
      </c>
      <c r="J164" s="10">
        <f>BRMT!J164+HPLG!J164+LONI!J164+SLI!J164+MRJ!J164+GRMT!J164+KRD!J164+STR!J164+LNN!J164+JJR!J164+SSV!J164+KK!J164+PA!J164+CCH!J164+CRCC!J164+BFSG!J164+BVQ!J164+GHSG!J164+DASG!J164</f>
        <v>0</v>
      </c>
      <c r="K164" s="10">
        <f>BRMT!K164+HPLG!K164+LONI!K164+SLI!K164+MRJ!K164+GRMT!K164+KRD!K164+STR!K164+LNN!K164+JJR!K164+SSV!K164+KK!K164+PA!K164+CCH!K164+CRCC!K164+BFSG!K164+BVQ!K164+GHSG!K164+DASG!K164</f>
        <v>0</v>
      </c>
      <c r="L164" s="10">
        <f>BRMT!L164+HPLG!L164+LONI!L164+SLI!L164+MRJ!L164+GRMT!L164+KRD!L164+STR!L164+LNN!L164+JJR!L164+SSV!L164+KK!L164+PA!L164+CCH!L164+CRCC!L164+BFSG!L164+BVQ!L164+GHSG!L164+DASG!L164</f>
        <v>0</v>
      </c>
      <c r="M164" s="10">
        <f>BRMT!M164+HPLG!M164+LONI!M164+SLI!M164+MRJ!M164+GRMT!M164+KRD!M164+STR!M164+LNN!M164+JJR!M164+SSV!M164+KK!M164+PA!M164+CCH!M164+CRCC!M164+BFSG!M164+BVQ!M164+GHSG!M164+DASG!M164</f>
        <v>0</v>
      </c>
      <c r="N164" s="13" t="e">
        <f t="shared" si="81"/>
        <v>#DIV/0!</v>
      </c>
      <c r="O164" s="13" t="e">
        <f t="shared" si="78"/>
        <v>#DIV/0!</v>
      </c>
      <c r="P164" s="13" t="e">
        <f t="shared" si="79"/>
        <v>#DIV/0!</v>
      </c>
      <c r="Q164" s="13" t="e">
        <f t="shared" si="80"/>
        <v>#DIV/0!</v>
      </c>
      <c r="R164" s="14"/>
    </row>
    <row r="165" spans="1:20">
      <c r="A165" s="10" t="s">
        <v>17</v>
      </c>
      <c r="B165" s="10">
        <f>BRMT!B165+HPLG!B165+LONI!B165+SLI!B165+MRJ!B165+GRMT!B165+KRD!B165+STR!B165+LNN!B165+JJR!B165+SSV!B165+KK!B165+PA!B165+CCH!B165+CRCC!B165+BFSG!B165+BVQ!B165+GHSG!B165+DASG!B165</f>
        <v>0</v>
      </c>
      <c r="C165" s="10">
        <f>BRMT!C165+HPLG!C165+LONI!C165+SLI!C165+MRJ!C165+GRMT!C165+KRD!C165+STR!C165+LNN!C165+JJR!C165+SSV!C165+KK!C165+PA!C165+CCH!C165+CRCC!C165+BFSG!C165+BVQ!C165+GHSG!C165+DASG!C165</f>
        <v>0</v>
      </c>
      <c r="D165" s="10">
        <f>BRMT!D165+HPLG!D165+LONI!D165+SLI!D165+MRJ!D165+GRMT!D165+KRD!D165+STR!D165+LNN!D165+JJR!D165+SSV!D165+KK!D165+PA!D165+CCH!D165+CRCC!D165+BFSG!D165+BVQ!D165+GHSG!D165+DASG!D165</f>
        <v>0</v>
      </c>
      <c r="E165" s="10">
        <f>BRMT!E165+HPLG!E165+LONI!E165+SLI!E165+MRJ!E165+GRMT!E165+KRD!E165+STR!E165+LNN!E165+JJR!E165+SSV!E165+KK!E165+PA!E165+CCH!E165+CRCC!E165+BFSG!E165+BVQ!E165+GHSG!E165+DASG!E165</f>
        <v>0</v>
      </c>
      <c r="F165" s="10">
        <f>BRMT!F165+HPLG!F165+LONI!F165+SLI!F165+MRJ!F165+GRMT!F165+KRD!F165+STR!F165+LNN!F165+JJR!F165+SSV!F165+KK!F165+PA!F165+CCH!F165+CRCC!F165+BFSG!F165+BVQ!F165+GHSG!F165+DASG!F165</f>
        <v>0</v>
      </c>
      <c r="G165" s="10">
        <f>BRMT!G165+HPLG!G165+LONI!G165+SLI!G165+MRJ!G165+GRMT!G165+KRD!G165+STR!G165+LNN!G165+JJR!G165+SSV!G165+KK!G165+PA!G165+CCH!G165+CRCC!G165+BFSG!G165+BVQ!G165+GHSG!G165+DASG!G165</f>
        <v>0</v>
      </c>
      <c r="H165" s="10">
        <f>BRMT!H165+HPLG!H165+LONI!H165+SLI!H165+MRJ!H165+GRMT!H165+KRD!H165+STR!H165+LNN!H165+JJR!H165+SSV!H165+KK!H165+PA!H165+CCH!H165+CRCC!H165+BFSG!H165+BVQ!H165+GHSG!H165+DASG!H165</f>
        <v>0</v>
      </c>
      <c r="I165" s="10">
        <f>BRMT!I165+HPLG!I165+LONI!I165+SLI!I165+MRJ!I165+GRMT!I165+KRD!I165+STR!I165+LNN!I165+JJR!I165+SSV!I165+KK!I165+PA!I165+CCH!I165+CRCC!I165+BFSG!I165+BVQ!I165+GHSG!I165+DASG!I165</f>
        <v>0</v>
      </c>
      <c r="J165" s="10">
        <f>BRMT!J165+HPLG!J165+LONI!J165+SLI!J165+MRJ!J165+GRMT!J165+KRD!J165+STR!J165+LNN!J165+JJR!J165+SSV!J165+KK!J165+PA!J165+CCH!J165+CRCC!J165+BFSG!J165+BVQ!J165+GHSG!J165+DASG!J165</f>
        <v>0</v>
      </c>
      <c r="K165" s="10">
        <f>BRMT!K165+HPLG!K165+LONI!K165+SLI!K165+MRJ!K165+GRMT!K165+KRD!K165+STR!K165+LNN!K165+JJR!K165+SSV!K165+KK!K165+PA!K165+CCH!K165+CRCC!K165+BFSG!K165+BVQ!K165+GHSG!K165+DASG!K165</f>
        <v>0</v>
      </c>
      <c r="L165" s="10">
        <f>BRMT!L165+HPLG!L165+LONI!L165+SLI!L165+MRJ!L165+GRMT!L165+KRD!L165+STR!L165+LNN!L165+JJR!L165+SSV!L165+KK!L165+PA!L165+CCH!L165+CRCC!L165+BFSG!L165+BVQ!L165+GHSG!L165+DASG!L165</f>
        <v>0</v>
      </c>
      <c r="M165" s="10">
        <f>BRMT!M165+HPLG!M165+LONI!M165+SLI!M165+MRJ!M165+GRMT!M165+KRD!M165+STR!M165+LNN!M165+JJR!M165+SSV!M165+KK!M165+PA!M165+CCH!M165+CRCC!M165+BFSG!M165+BVQ!M165+GHSG!M165+DASG!M165</f>
        <v>0</v>
      </c>
      <c r="N165" s="13" t="e">
        <f t="shared" si="81"/>
        <v>#DIV/0!</v>
      </c>
      <c r="O165" s="13" t="e">
        <f t="shared" si="78"/>
        <v>#DIV/0!</v>
      </c>
      <c r="P165" s="13" t="e">
        <f t="shared" si="79"/>
        <v>#DIV/0!</v>
      </c>
      <c r="Q165" s="13" t="e">
        <f t="shared" si="80"/>
        <v>#DIV/0!</v>
      </c>
      <c r="R165" s="14"/>
    </row>
    <row r="166" spans="1:20">
      <c r="A166" s="10" t="s">
        <v>18</v>
      </c>
      <c r="B166" s="10">
        <f>BRMT!B166+HPLG!B166+LONI!B166+SLI!B166+MRJ!B166+GRMT!B166+KRD!B166+STR!B166+LNN!B166+JJR!B166+SSV!B166+KK!B166+PA!B166+CCH!B166+CRCC!B166+BFSG!B166+BVQ!B166+GHSG!B166+DASG!B166</f>
        <v>0</v>
      </c>
      <c r="C166" s="10">
        <f>BRMT!C166+HPLG!C166+LONI!C166+SLI!C166+MRJ!C166+GRMT!C166+KRD!C166+STR!C166+LNN!C166+JJR!C166+SSV!C166+KK!C166+PA!C166+CCH!C166+CRCC!C166+BFSG!C166+BVQ!C166+GHSG!C166+DASG!C166</f>
        <v>0</v>
      </c>
      <c r="D166" s="10">
        <f>BRMT!D166+HPLG!D166+LONI!D166+SLI!D166+MRJ!D166+GRMT!D166+KRD!D166+STR!D166+LNN!D166+JJR!D166+SSV!D166+KK!D166+PA!D166+CCH!D166+CRCC!D166+BFSG!D166+BVQ!D166+GHSG!D166+DASG!D166</f>
        <v>0</v>
      </c>
      <c r="E166" s="10">
        <f>BRMT!E166+HPLG!E166+LONI!E166+SLI!E166+MRJ!E166+GRMT!E166+KRD!E166+STR!E166+LNN!E166+JJR!E166+SSV!E166+KK!E166+PA!E166+CCH!E166+CRCC!E166+BFSG!E166+BVQ!E166+GHSG!E166+DASG!E166</f>
        <v>0</v>
      </c>
      <c r="F166" s="10">
        <f>BRMT!F166+HPLG!F166+LONI!F166+SLI!F166+MRJ!F166+GRMT!F166+KRD!F166+STR!F166+LNN!F166+JJR!F166+SSV!F166+KK!F166+PA!F166+CCH!F166+CRCC!F166+BFSG!F166+BVQ!F166+GHSG!F166+DASG!F166</f>
        <v>0</v>
      </c>
      <c r="G166" s="10">
        <f>BRMT!G166+HPLG!G166+LONI!G166+SLI!G166+MRJ!G166+GRMT!G166+KRD!G166+STR!G166+LNN!G166+JJR!G166+SSV!G166+KK!G166+PA!G166+CCH!G166+CRCC!G166+BFSG!G166+BVQ!G166+GHSG!G166+DASG!G166</f>
        <v>0</v>
      </c>
      <c r="H166" s="10">
        <f>BRMT!H166+HPLG!H166+LONI!H166+SLI!H166+MRJ!H166+GRMT!H166+KRD!H166+STR!H166+LNN!H166+JJR!H166+SSV!H166+KK!H166+PA!H166+CCH!H166+CRCC!H166+BFSG!H166+BVQ!H166+GHSG!H166+DASG!H166</f>
        <v>0</v>
      </c>
      <c r="I166" s="10">
        <f>BRMT!I166+HPLG!I166+LONI!I166+SLI!I166+MRJ!I166+GRMT!I166+KRD!I166+STR!I166+LNN!I166+JJR!I166+SSV!I166+KK!I166+PA!I166+CCH!I166+CRCC!I166+BFSG!I166+BVQ!I166+GHSG!I166+DASG!I166</f>
        <v>0</v>
      </c>
      <c r="J166" s="10">
        <f>BRMT!J166+HPLG!J166+LONI!J166+SLI!J166+MRJ!J166+GRMT!J166+KRD!J166+STR!J166+LNN!J166+JJR!J166+SSV!J166+KK!J166+PA!J166+CCH!J166+CRCC!J166+BFSG!J166+BVQ!J166+GHSG!J166+DASG!J166</f>
        <v>0</v>
      </c>
      <c r="K166" s="10">
        <f>BRMT!K166+HPLG!K166+LONI!K166+SLI!K166+MRJ!K166+GRMT!K166+KRD!K166+STR!K166+LNN!K166+JJR!K166+SSV!K166+KK!K166+PA!K166+CCH!K166+CRCC!K166+BFSG!K166+BVQ!K166+GHSG!K166+DASG!K166</f>
        <v>0</v>
      </c>
      <c r="L166" s="10">
        <f>BRMT!L166+HPLG!L166+LONI!L166+SLI!L166+MRJ!L166+GRMT!L166+KRD!L166+STR!L166+LNN!L166+JJR!L166+SSV!L166+KK!L166+PA!L166+CCH!L166+CRCC!L166+BFSG!L166+BVQ!L166+GHSG!L166+DASG!L166</f>
        <v>0</v>
      </c>
      <c r="M166" s="10">
        <f>BRMT!M166+HPLG!M166+LONI!M166+SLI!M166+MRJ!M166+GRMT!M166+KRD!M166+STR!M166+LNN!M166+JJR!M166+SSV!M166+KK!M166+PA!M166+CCH!M166+CRCC!M166+BFSG!M166+BVQ!M166+GHSG!M166+DASG!M166</f>
        <v>0</v>
      </c>
      <c r="N166" s="13" t="e">
        <f t="shared" si="81"/>
        <v>#DIV/0!</v>
      </c>
      <c r="O166" s="13" t="e">
        <f t="shared" si="78"/>
        <v>#DIV/0!</v>
      </c>
      <c r="P166" s="13" t="e">
        <f t="shared" si="79"/>
        <v>#DIV/0!</v>
      </c>
      <c r="Q166" s="13" t="e">
        <f t="shared" si="80"/>
        <v>#DIV/0!</v>
      </c>
      <c r="R166" s="14"/>
    </row>
    <row r="167" spans="1:20">
      <c r="A167" s="10" t="s">
        <v>19</v>
      </c>
      <c r="B167" s="10">
        <f>BRMT!B167+HPLG!B167+LONI!B167+SLI!B167+MRJ!B167+GRMT!B167+KRD!B167+STR!B167+LNN!B167+JJR!B167+SSV!B167+KK!B167+PA!B167+CCH!B167+CRCC!B167+BFSG!B167+BVQ!B167+GHSG!B167+DASG!B167</f>
        <v>0</v>
      </c>
      <c r="C167" s="10">
        <f>BRMT!C167+HPLG!C167+LONI!C167+SLI!C167+MRJ!C167+GRMT!C167+KRD!C167+STR!C167+LNN!C167+JJR!C167+SSV!C167+KK!C167+PA!C167+CCH!C167+CRCC!C167+BFSG!C167+BVQ!C167+GHSG!C167+DASG!C167</f>
        <v>0</v>
      </c>
      <c r="D167" s="10">
        <f>BRMT!D167+HPLG!D167+LONI!D167+SLI!D167+MRJ!D167+GRMT!D167+KRD!D167+STR!D167+LNN!D167+JJR!D167+SSV!D167+KK!D167+PA!D167+CCH!D167+CRCC!D167+BFSG!D167+BVQ!D167+GHSG!D167+DASG!D167</f>
        <v>0</v>
      </c>
      <c r="E167" s="10">
        <f>BRMT!E167+HPLG!E167+LONI!E167+SLI!E167+MRJ!E167+GRMT!E167+KRD!E167+STR!E167+LNN!E167+JJR!E167+SSV!E167+KK!E167+PA!E167+CCH!E167+CRCC!E167+BFSG!E167+BVQ!E167+GHSG!E167+DASG!E167</f>
        <v>0</v>
      </c>
      <c r="F167" s="10">
        <f>BRMT!F167+HPLG!F167+LONI!F167+SLI!F167+MRJ!F167+GRMT!F167+KRD!F167+STR!F167+LNN!F167+JJR!F167+SSV!F167+KK!F167+PA!F167+CCH!F167+CRCC!F167+BFSG!F167+BVQ!F167+GHSG!F167+DASG!F167</f>
        <v>0</v>
      </c>
      <c r="G167" s="10">
        <f>BRMT!G167+HPLG!G167+LONI!G167+SLI!G167+MRJ!G167+GRMT!G167+KRD!G167+STR!G167+LNN!G167+JJR!G167+SSV!G167+KK!G167+PA!G167+CCH!G167+CRCC!G167+BFSG!G167+BVQ!G167+GHSG!G167+DASG!G167</f>
        <v>0</v>
      </c>
      <c r="H167" s="10">
        <f>BRMT!H167+HPLG!H167+LONI!H167+SLI!H167+MRJ!H167+GRMT!H167+KRD!H167+STR!H167+LNN!H167+JJR!H167+SSV!H167+KK!H167+PA!H167+CCH!H167+CRCC!H167+BFSG!H167+BVQ!H167+GHSG!H167+DASG!H167</f>
        <v>0</v>
      </c>
      <c r="I167" s="10">
        <f>BRMT!I167+HPLG!I167+LONI!I167+SLI!I167+MRJ!I167+GRMT!I167+KRD!I167+STR!I167+LNN!I167+JJR!I167+SSV!I167+KK!I167+PA!I167+CCH!I167+CRCC!I167+BFSG!I167+BVQ!I167+GHSG!I167+DASG!I167</f>
        <v>0</v>
      </c>
      <c r="J167" s="10">
        <f>BRMT!J167+HPLG!J167+LONI!J167+SLI!J167+MRJ!J167+GRMT!J167+KRD!J167+STR!J167+LNN!J167+JJR!J167+SSV!J167+KK!J167+PA!J167+CCH!J167+CRCC!J167+BFSG!J167+BVQ!J167+GHSG!J167+DASG!J167</f>
        <v>0</v>
      </c>
      <c r="K167" s="10">
        <f>BRMT!K167+HPLG!K167+LONI!K167+SLI!K167+MRJ!K167+GRMT!K167+KRD!K167+STR!K167+LNN!K167+JJR!K167+SSV!K167+KK!K167+PA!K167+CCH!K167+CRCC!K167+BFSG!K167+BVQ!K167+GHSG!K167+DASG!K167</f>
        <v>0</v>
      </c>
      <c r="L167" s="10">
        <f>BRMT!L167+HPLG!L167+LONI!L167+SLI!L167+MRJ!L167+GRMT!L167+KRD!L167+STR!L167+LNN!L167+JJR!L167+SSV!L167+KK!L167+PA!L167+CCH!L167+CRCC!L167+BFSG!L167+BVQ!L167+GHSG!L167+DASG!L167</f>
        <v>0</v>
      </c>
      <c r="M167" s="10">
        <f>BRMT!M167+HPLG!M167+LONI!M167+SLI!M167+MRJ!M167+GRMT!M167+KRD!M167+STR!M167+LNN!M167+JJR!M167+SSV!M167+KK!M167+PA!M167+CCH!M167+CRCC!M167+BFSG!M167+BVQ!M167+GHSG!M167+DASG!M167</f>
        <v>0</v>
      </c>
      <c r="N167" s="13" t="e">
        <f t="shared" si="81"/>
        <v>#DIV/0!</v>
      </c>
      <c r="O167" s="13" t="e">
        <f t="shared" si="78"/>
        <v>#DIV/0!</v>
      </c>
      <c r="P167" s="13" t="e">
        <f t="shared" si="79"/>
        <v>#DIV/0!</v>
      </c>
      <c r="Q167" s="13" t="e">
        <f t="shared" si="80"/>
        <v>#DIV/0!</v>
      </c>
      <c r="R167" s="14"/>
    </row>
    <row r="168" spans="1:20">
      <c r="A168" s="10" t="s">
        <v>20</v>
      </c>
      <c r="B168" s="10">
        <f>BRMT!B168+HPLG!B168+LONI!B168+SLI!B168+MRJ!B168+GRMT!B168+KRD!B168+STR!B168+LNN!B168+JJR!B168+SSV!B168+KK!B168+PA!B168+CCH!B168+CRCC!B168+BFSG!B168+BVQ!B168+GHSG!B168+DASG!B168</f>
        <v>0</v>
      </c>
      <c r="C168" s="10">
        <f>BRMT!C168+HPLG!C168+LONI!C168+SLI!C168+MRJ!C168+GRMT!C168+KRD!C168+STR!C168+LNN!C168+JJR!C168+SSV!C168+KK!C168+PA!C168+CCH!C168+CRCC!C168+BFSG!C168+BVQ!C168+GHSG!C168+DASG!C168</f>
        <v>0</v>
      </c>
      <c r="D168" s="10">
        <f>BRMT!D168+HPLG!D168+LONI!D168+SLI!D168+MRJ!D168+GRMT!D168+KRD!D168+STR!D168+LNN!D168+JJR!D168+SSV!D168+KK!D168+PA!D168+CCH!D168+CRCC!D168+BFSG!D168+BVQ!D168+GHSG!D168+DASG!D168</f>
        <v>0</v>
      </c>
      <c r="E168" s="10">
        <f>BRMT!E168+HPLG!E168+LONI!E168+SLI!E168+MRJ!E168+GRMT!E168+KRD!E168+STR!E168+LNN!E168+JJR!E168+SSV!E168+KK!E168+PA!E168+CCH!E168+CRCC!E168+BFSG!E168+BVQ!E168+GHSG!E168+DASG!E168</f>
        <v>0</v>
      </c>
      <c r="F168" s="10">
        <f>BRMT!F168+HPLG!F168+LONI!F168+SLI!F168+MRJ!F168+GRMT!F168+KRD!F168+STR!F168+LNN!F168+JJR!F168+SSV!F168+KK!F168+PA!F168+CCH!F168+CRCC!F168+BFSG!F168+BVQ!F168+GHSG!F168+DASG!F168</f>
        <v>0</v>
      </c>
      <c r="G168" s="10">
        <f>BRMT!G168+HPLG!G168+LONI!G168+SLI!G168+MRJ!G168+GRMT!G168+KRD!G168+STR!G168+LNN!G168+JJR!G168+SSV!G168+KK!G168+PA!G168+CCH!G168+CRCC!G168+BFSG!G168+BVQ!G168+GHSG!G168+DASG!G168</f>
        <v>0</v>
      </c>
      <c r="H168" s="10">
        <f>BRMT!H168+HPLG!H168+LONI!H168+SLI!H168+MRJ!H168+GRMT!H168+KRD!H168+STR!H168+LNN!H168+JJR!H168+SSV!H168+KK!H168+PA!H168+CCH!H168+CRCC!H168+BFSG!H168+BVQ!H168+GHSG!H168+DASG!H168</f>
        <v>0</v>
      </c>
      <c r="I168" s="10">
        <f>BRMT!I168+HPLG!I168+LONI!I168+SLI!I168+MRJ!I168+GRMT!I168+KRD!I168+STR!I168+LNN!I168+JJR!I168+SSV!I168+KK!I168+PA!I168+CCH!I168+CRCC!I168+BFSG!I168+BVQ!I168+GHSG!I168+DASG!I168</f>
        <v>0</v>
      </c>
      <c r="J168" s="10">
        <f>BRMT!J168+HPLG!J168+LONI!J168+SLI!J168+MRJ!J168+GRMT!J168+KRD!J168+STR!J168+LNN!J168+JJR!J168+SSV!J168+KK!J168+PA!J168+CCH!J168+CRCC!J168+BFSG!J168+BVQ!J168+GHSG!J168+DASG!J168</f>
        <v>0</v>
      </c>
      <c r="K168" s="10">
        <f>BRMT!K168+HPLG!K168+LONI!K168+SLI!K168+MRJ!K168+GRMT!K168+KRD!K168+STR!K168+LNN!K168+JJR!K168+SSV!K168+KK!K168+PA!K168+CCH!K168+CRCC!K168+BFSG!K168+BVQ!K168+GHSG!K168+DASG!K168</f>
        <v>0</v>
      </c>
      <c r="L168" s="10">
        <f>BRMT!L168+HPLG!L168+LONI!L168+SLI!L168+MRJ!L168+GRMT!L168+KRD!L168+STR!L168+LNN!L168+JJR!L168+SSV!L168+KK!L168+PA!L168+CCH!L168+CRCC!L168+BFSG!L168+BVQ!L168+GHSG!L168+DASG!L168</f>
        <v>0</v>
      </c>
      <c r="M168" s="10">
        <f>BRMT!M168+HPLG!M168+LONI!M168+SLI!M168+MRJ!M168+GRMT!M168+KRD!M168+STR!M168+LNN!M168+JJR!M168+SSV!M168+KK!M168+PA!M168+CCH!M168+CRCC!M168+BFSG!M168+BVQ!M168+GHSG!M168+DASG!M168</f>
        <v>0</v>
      </c>
      <c r="N168" s="13" t="e">
        <f t="shared" si="81"/>
        <v>#DIV/0!</v>
      </c>
      <c r="O168" s="13" t="e">
        <f t="shared" si="78"/>
        <v>#DIV/0!</v>
      </c>
      <c r="P168" s="13" t="e">
        <f t="shared" si="79"/>
        <v>#DIV/0!</v>
      </c>
      <c r="Q168" s="13" t="e">
        <f t="shared" si="80"/>
        <v>#DIV/0!</v>
      </c>
      <c r="R168" s="14"/>
    </row>
    <row r="169" spans="1:20">
      <c r="A169" s="10" t="s">
        <v>21</v>
      </c>
      <c r="B169" s="10">
        <f>BRMT!B169+HPLG!B169+LONI!B169+SLI!B169+MRJ!B169+GRMT!B169+KRD!B169+STR!B169+LNN!B169+JJR!B169+SSV!B169+KK!B169+PA!B169+CCH!B169+CRCC!B169+BFSG!B169+BVQ!B169+GHSG!B169+DASG!B169</f>
        <v>0</v>
      </c>
      <c r="C169" s="10">
        <f>BRMT!C169+HPLG!C169+LONI!C169+SLI!C169+MRJ!C169+GRMT!C169+KRD!C169+STR!C169+LNN!C169+JJR!C169+SSV!C169+KK!C169+PA!C169+CCH!C169+CRCC!C169+BFSG!C169+BVQ!C169+GHSG!C169+DASG!C169</f>
        <v>0</v>
      </c>
      <c r="D169" s="10">
        <f>BRMT!D169+HPLG!D169+LONI!D169+SLI!D169+MRJ!D169+GRMT!D169+KRD!D169+STR!D169+LNN!D169+JJR!D169+SSV!D169+KK!D169+PA!D169+CCH!D169+CRCC!D169+BFSG!D169+BVQ!D169+GHSG!D169+DASG!D169</f>
        <v>0</v>
      </c>
      <c r="E169" s="10">
        <f>BRMT!E169+HPLG!E169+LONI!E169+SLI!E169+MRJ!E169+GRMT!E169+KRD!E169+STR!E169+LNN!E169+JJR!E169+SSV!E169+KK!E169+PA!E169+CCH!E169+CRCC!E169+BFSG!E169+BVQ!E169+GHSG!E169+DASG!E169</f>
        <v>0</v>
      </c>
      <c r="F169" s="10">
        <f>BRMT!F169+HPLG!F169+LONI!F169+SLI!F169+MRJ!F169+GRMT!F169+KRD!F169+STR!F169+LNN!F169+JJR!F169+SSV!F169+KK!F169+PA!F169+CCH!F169+CRCC!F169+BFSG!F169+BVQ!F169+GHSG!F169+DASG!F169</f>
        <v>0</v>
      </c>
      <c r="G169" s="10">
        <f>BRMT!G169+HPLG!G169+LONI!G169+SLI!G169+MRJ!G169+GRMT!G169+KRD!G169+STR!G169+LNN!G169+JJR!G169+SSV!G169+KK!G169+PA!G169+CCH!G169+CRCC!G169+BFSG!G169+BVQ!G169+GHSG!G169+DASG!G169</f>
        <v>0</v>
      </c>
      <c r="H169" s="10">
        <f>BRMT!H169+HPLG!H169+LONI!H169+SLI!H169+MRJ!H169+GRMT!H169+KRD!H169+STR!H169+LNN!H169+JJR!H169+SSV!H169+KK!H169+PA!H169+CCH!H169+CRCC!H169+BFSG!H169+BVQ!H169+GHSG!H169+DASG!H169</f>
        <v>0</v>
      </c>
      <c r="I169" s="10">
        <f>BRMT!I169+HPLG!I169+LONI!I169+SLI!I169+MRJ!I169+GRMT!I169+KRD!I169+STR!I169+LNN!I169+JJR!I169+SSV!I169+KK!I169+PA!I169+CCH!I169+CRCC!I169+BFSG!I169+BVQ!I169+GHSG!I169+DASG!I169</f>
        <v>0</v>
      </c>
      <c r="J169" s="10">
        <f>BRMT!J169+HPLG!J169+LONI!J169+SLI!J169+MRJ!J169+GRMT!J169+KRD!J169+STR!J169+LNN!J169+JJR!J169+SSV!J169+KK!J169+PA!J169+CCH!J169+CRCC!J169+BFSG!J169+BVQ!J169+GHSG!J169+DASG!J169</f>
        <v>0</v>
      </c>
      <c r="K169" s="10">
        <f>BRMT!K169+HPLG!K169+LONI!K169+SLI!K169+MRJ!K169+GRMT!K169+KRD!K169+STR!K169+LNN!K169+JJR!K169+SSV!K169+KK!K169+PA!K169+CCH!K169+CRCC!K169+BFSG!K169+BVQ!K169+GHSG!K169+DASG!K169</f>
        <v>0</v>
      </c>
      <c r="L169" s="10">
        <f>BRMT!L169+HPLG!L169+LONI!L169+SLI!L169+MRJ!L169+GRMT!L169+KRD!L169+STR!L169+LNN!L169+JJR!L169+SSV!L169+KK!L169+PA!L169+CCH!L169+CRCC!L169+BFSG!L169+BVQ!L169+GHSG!L169+DASG!L169</f>
        <v>0</v>
      </c>
      <c r="M169" s="10">
        <f>BRMT!M169+HPLG!M169+LONI!M169+SLI!M169+MRJ!M169+GRMT!M169+KRD!M169+STR!M169+LNN!M169+JJR!M169+SSV!M169+KK!M169+PA!M169+CCH!M169+CRCC!M169+BFSG!M169+BVQ!M169+GHSG!M169+DASG!M169</f>
        <v>0</v>
      </c>
      <c r="N169" s="13" t="e">
        <f t="shared" si="81"/>
        <v>#DIV/0!</v>
      </c>
      <c r="O169" s="13" t="e">
        <f t="shared" si="78"/>
        <v>#DIV/0!</v>
      </c>
      <c r="P169" s="13" t="e">
        <f t="shared" si="79"/>
        <v>#DIV/0!</v>
      </c>
      <c r="Q169" s="13" t="e">
        <f t="shared" si="80"/>
        <v>#DIV/0!</v>
      </c>
      <c r="R169" s="14"/>
    </row>
    <row r="170" spans="1:20">
      <c r="A170" s="61" t="s">
        <v>205</v>
      </c>
      <c r="B170" s="62">
        <f>SUM(B158:B164)</f>
        <v>0</v>
      </c>
      <c r="C170" s="62">
        <f>SUM(C158:C164)</f>
        <v>0</v>
      </c>
      <c r="D170" s="62">
        <f>SUM(D158:D164)</f>
        <v>0</v>
      </c>
      <c r="E170" s="62">
        <f>SUM(E158:E164)</f>
        <v>0</v>
      </c>
      <c r="F170" s="62">
        <f>SUM(F158:F168)</f>
        <v>1</v>
      </c>
      <c r="G170" s="62">
        <f t="shared" ref="G170:M170" si="82">SUM(G158:G168)</f>
        <v>42</v>
      </c>
      <c r="H170" s="62">
        <f t="shared" si="82"/>
        <v>2661</v>
      </c>
      <c r="I170" s="62">
        <f t="shared" si="82"/>
        <v>418144</v>
      </c>
      <c r="J170" s="62">
        <f t="shared" si="82"/>
        <v>0</v>
      </c>
      <c r="K170" s="62">
        <f t="shared" si="82"/>
        <v>0</v>
      </c>
      <c r="L170" s="62">
        <f t="shared" si="82"/>
        <v>0</v>
      </c>
      <c r="M170" s="62">
        <f t="shared" si="82"/>
        <v>0</v>
      </c>
      <c r="N170" s="13">
        <f t="shared" si="81"/>
        <v>-100</v>
      </c>
      <c r="O170" s="13">
        <f t="shared" si="78"/>
        <v>-100</v>
      </c>
      <c r="P170" s="13">
        <f t="shared" si="79"/>
        <v>-100</v>
      </c>
      <c r="Q170" s="13">
        <f t="shared" si="80"/>
        <v>-100</v>
      </c>
      <c r="R170" s="18"/>
    </row>
    <row r="171" spans="1:20">
      <c r="A171" s="61" t="s">
        <v>128</v>
      </c>
      <c r="B171" s="62">
        <f>SUM(B158:B169)</f>
        <v>0</v>
      </c>
      <c r="C171" s="62">
        <f t="shared" ref="C171:M171" si="83">SUM(C158:C169)</f>
        <v>0</v>
      </c>
      <c r="D171" s="62">
        <f t="shared" si="83"/>
        <v>0</v>
      </c>
      <c r="E171" s="62">
        <f t="shared" si="83"/>
        <v>0</v>
      </c>
      <c r="F171" s="62">
        <f t="shared" si="83"/>
        <v>1</v>
      </c>
      <c r="G171" s="62">
        <f t="shared" si="83"/>
        <v>42</v>
      </c>
      <c r="H171" s="62">
        <f t="shared" si="83"/>
        <v>2661</v>
      </c>
      <c r="I171" s="62">
        <f t="shared" si="83"/>
        <v>418144</v>
      </c>
      <c r="J171" s="62">
        <f t="shared" si="83"/>
        <v>0</v>
      </c>
      <c r="K171" s="62">
        <f t="shared" si="83"/>
        <v>0</v>
      </c>
      <c r="L171" s="62">
        <f t="shared" si="83"/>
        <v>0</v>
      </c>
      <c r="M171" s="62">
        <f t="shared" si="83"/>
        <v>0</v>
      </c>
      <c r="N171" s="13">
        <f t="shared" si="81"/>
        <v>-100</v>
      </c>
      <c r="O171" s="13">
        <f t="shared" si="78"/>
        <v>-100</v>
      </c>
      <c r="P171" s="13">
        <f t="shared" si="79"/>
        <v>-100</v>
      </c>
      <c r="Q171" s="13">
        <f t="shared" si="80"/>
        <v>-100</v>
      </c>
      <c r="R171" s="14"/>
    </row>
    <row r="172" spans="1:20">
      <c r="A172" s="63" t="s">
        <v>129</v>
      </c>
      <c r="B172" s="49">
        <f>B170/7</f>
        <v>0</v>
      </c>
      <c r="C172" s="49">
        <f>C170/7</f>
        <v>0</v>
      </c>
      <c r="D172" s="49">
        <f>D170/7</f>
        <v>0</v>
      </c>
      <c r="E172" s="49">
        <f>E170/7</f>
        <v>0</v>
      </c>
      <c r="F172" s="49">
        <f>F170/11</f>
        <v>9.0909090909090912E-2</v>
      </c>
      <c r="G172" s="49">
        <f t="shared" ref="G172:M172" si="84">G170/11</f>
        <v>3.8181818181818183</v>
      </c>
      <c r="H172" s="49">
        <f t="shared" si="84"/>
        <v>241.90909090909091</v>
      </c>
      <c r="I172" s="49">
        <f t="shared" si="84"/>
        <v>38013.090909090912</v>
      </c>
      <c r="J172" s="49">
        <f t="shared" si="84"/>
        <v>0</v>
      </c>
      <c r="K172" s="49">
        <f t="shared" si="84"/>
        <v>0</v>
      </c>
      <c r="L172" s="49">
        <f t="shared" si="84"/>
        <v>0</v>
      </c>
      <c r="M172" s="49">
        <f t="shared" si="84"/>
        <v>0</v>
      </c>
      <c r="N172" s="13">
        <f t="shared" si="81"/>
        <v>-100</v>
      </c>
      <c r="O172" s="13">
        <f t="shared" si="78"/>
        <v>-100</v>
      </c>
      <c r="P172" s="13">
        <f t="shared" si="79"/>
        <v>-100</v>
      </c>
      <c r="Q172" s="13">
        <f t="shared" si="80"/>
        <v>-100</v>
      </c>
    </row>
    <row r="174" spans="1:20">
      <c r="A174" s="333" t="str">
        <f>BRMT!C174</f>
        <v>IRON/STEEL</v>
      </c>
      <c r="B174" s="333"/>
      <c r="C174" s="333"/>
      <c r="D174" s="333"/>
      <c r="E174" s="333"/>
      <c r="F174" s="333"/>
      <c r="G174" s="333"/>
      <c r="H174" s="333"/>
      <c r="I174" s="333"/>
      <c r="J174" s="333"/>
      <c r="K174" s="333"/>
      <c r="L174" s="333"/>
      <c r="M174" s="333"/>
      <c r="N174" s="333"/>
      <c r="O174" s="333"/>
      <c r="P174" s="333"/>
      <c r="Q174" s="333"/>
      <c r="R174" s="55"/>
    </row>
    <row r="175" spans="1:20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299" t="s">
        <v>210</v>
      </c>
      <c r="K175" s="300"/>
      <c r="L175" s="300"/>
      <c r="M175" s="301"/>
      <c r="N175" s="303" t="s">
        <v>95</v>
      </c>
      <c r="O175" s="303"/>
      <c r="P175" s="303"/>
      <c r="Q175" s="303"/>
      <c r="R175" s="44"/>
    </row>
    <row r="176" spans="1:20">
      <c r="A176" s="12" t="s">
        <v>6</v>
      </c>
      <c r="B176" s="12" t="s">
        <v>91</v>
      </c>
      <c r="C176" s="10" t="s">
        <v>7</v>
      </c>
      <c r="D176" s="10" t="s">
        <v>8</v>
      </c>
      <c r="E176" s="10" t="s">
        <v>9</v>
      </c>
      <c r="F176" s="12" t="s">
        <v>91</v>
      </c>
      <c r="G176" s="10" t="s">
        <v>7</v>
      </c>
      <c r="H176" s="10" t="s">
        <v>8</v>
      </c>
      <c r="I176" s="10" t="s">
        <v>9</v>
      </c>
      <c r="J176" s="10" t="s">
        <v>91</v>
      </c>
      <c r="K176" s="10" t="s">
        <v>7</v>
      </c>
      <c r="L176" s="10" t="s">
        <v>8</v>
      </c>
      <c r="M176" s="10" t="s">
        <v>9</v>
      </c>
      <c r="N176" s="57" t="s">
        <v>91</v>
      </c>
      <c r="O176" s="57" t="s">
        <v>7</v>
      </c>
      <c r="P176" s="57" t="s">
        <v>8</v>
      </c>
      <c r="Q176" s="57" t="s">
        <v>9</v>
      </c>
      <c r="R176" s="14"/>
    </row>
    <row r="177" spans="1:18">
      <c r="A177" s="10" t="s">
        <v>10</v>
      </c>
      <c r="B177" s="10">
        <f>BRMT!B177+HPLG!B177+LONI!B177+SLI!B177+MRJ!B177+GRMT!B177+KRD!B177+STR!B177+LNN!B177+JJR!B177+SSV!B177+KK!B177+PA!B177+CCH!B177+CRCC!B177+BFSG!B177+BVQ!B177+GHSG!B177+DASG!B177</f>
        <v>0</v>
      </c>
      <c r="C177" s="10">
        <f>BRMT!C177+HPLG!C177+LONI!C177+SLI!C177+MRJ!C177+GRMT!C177+KRD!C177+STR!C177+LNN!C177+JJR!C177+SSV!C177+KK!C177+PA!C177+CCH!C177+CRCC!C177+BFSG!C177+BVQ!C177+GHSG!C177+DASG!C177</f>
        <v>0</v>
      </c>
      <c r="D177" s="10">
        <f>BRMT!D177+HPLG!D177+LONI!D177+SLI!D177+MRJ!D177+GRMT!D177+KRD!D177+STR!D177+LNN!D177+JJR!D177+SSV!D177+KK!D177+PA!D177+CCH!D177+CRCC!D177+BFSG!D177+BVQ!D177+GHSG!D177+DASG!D177</f>
        <v>0</v>
      </c>
      <c r="E177" s="10">
        <f>BRMT!E177+HPLG!E177+LONI!E177+SLI!E177+MRJ!E177+GRMT!E177+KRD!E177+STR!E177+LNN!E177+JJR!E177+SSV!E177+KK!E177+PA!E177+CCH!E177+CRCC!E177+BFSG!E177+BVQ!E177+GHSG!E177+DASG!E177</f>
        <v>0</v>
      </c>
      <c r="F177" s="10">
        <f>BRMT!F177+HPLG!F177+LONI!F177+SLI!F177+MRJ!F177+GRMT!F177+KRD!F177+STR!F177+LNN!F177+JJR!F177+SSV!F177+KK!F177+PA!F177+CCH!F177+CRCC!F177+BFSG!F177+BVQ!F177+GHSG!F177+DASG!F177</f>
        <v>0</v>
      </c>
      <c r="G177" s="10">
        <f>BRMT!G177+HPLG!G177+LONI!G177+SLI!G177+MRJ!G177+GRMT!G177+KRD!G177+STR!G177+LNN!G177+JJR!G177+SSV!G177+KK!G177+PA!G177+CCH!G177+CRCC!G177+BFSG!G177+BVQ!G177+GHSG!G177+DASG!G177</f>
        <v>0</v>
      </c>
      <c r="H177" s="10">
        <f>BRMT!H177+HPLG!H177+LONI!H177+SLI!H177+MRJ!H177+GRMT!H177+KRD!H177+STR!H177+LNN!H177+JJR!H177+SSV!H177+KK!H177+PA!H177+CCH!H177+CRCC!H177+BFSG!H177+BVQ!H177+GHSG!H177+DASG!H177</f>
        <v>0</v>
      </c>
      <c r="I177" s="10">
        <f>BRMT!I177+HPLG!I177+LONI!I177+SLI!I177+MRJ!I177+GRMT!I177+KRD!I177+STR!I177+LNN!I177+JJR!I177+SSV!I177+KK!I177+PA!I177+CCH!I177+CRCC!I177+BFSG!I177+BVQ!I177+GHSG!I177+DASG!I177</f>
        <v>0</v>
      </c>
      <c r="J177" s="10">
        <f>BRMT!J177+HPLG!J177+LONI!J177+SLI!J177+MRJ!J177+GRMT!J177+KRD!J177+STR!J177+LNN!J177+JJR!J177+SSV!J177+KK!J177+PA!J177+CCH!J177+CRCC!J177+BFSG!J177+BVQ!J177+GHSG!J177+DASG!J177</f>
        <v>0</v>
      </c>
      <c r="K177" s="10">
        <f>BRMT!K177+HPLG!K177+LONI!K177+SLI!K177+MRJ!K177+GRMT!K177+KRD!K177+STR!K177+LNN!K177+JJR!K177+SSV!K177+KK!K177+PA!K177+CCH!K177+CRCC!K177+BFSG!K177+BVQ!K177+GHSG!K177+DASG!K177</f>
        <v>0</v>
      </c>
      <c r="L177" s="10">
        <f>BRMT!L177+HPLG!L177+LONI!L177+SLI!L177+MRJ!L177+GRMT!L177+KRD!L177+STR!L177+LNN!L177+JJR!L177+SSV!L177+KK!L177+PA!L177+CCH!L177+CRCC!L177+BFSG!L177+BVQ!L177+GHSG!L177+DASG!L177</f>
        <v>0</v>
      </c>
      <c r="M177" s="10">
        <f>BRMT!M177+HPLG!M177+LONI!M177+SLI!M177+MRJ!M177+GRMT!M177+KRD!M177+STR!M177+LNN!M177+JJR!M177+SSV!M177+KK!M177+PA!M177+CCH!M177+CRCC!M177+BFSG!M177+BVQ!M177+GHSG!M177+DASG!M177</f>
        <v>0</v>
      </c>
      <c r="N177" s="13" t="e">
        <f>(J177-F177)/F177*100</f>
        <v>#DIV/0!</v>
      </c>
      <c r="O177" s="13" t="e">
        <f t="shared" ref="O177:O191" si="85">(K177-G177)/G177*100</f>
        <v>#DIV/0!</v>
      </c>
      <c r="P177" s="13" t="e">
        <f t="shared" ref="P177:P191" si="86">(L177-H177)/H177*100</f>
        <v>#DIV/0!</v>
      </c>
      <c r="Q177" s="13" t="e">
        <f t="shared" ref="Q177:Q191" si="87">(M177-I177)/I177*100</f>
        <v>#DIV/0!</v>
      </c>
      <c r="R177" s="46"/>
    </row>
    <row r="178" spans="1:18">
      <c r="A178" s="10" t="s">
        <v>11</v>
      </c>
      <c r="B178" s="10">
        <f>BRMT!B178+HPLG!B178+LONI!B178+SLI!B178+MRJ!B178+GRMT!B178+KRD!B178+STR!B178+LNN!B178+JJR!B178+SSV!B178+KK!B178+PA!B178+CCH!B178+CRCC!B178+BFSG!B178+BVQ!B178+GHSG!B178+DASG!B178</f>
        <v>0</v>
      </c>
      <c r="C178" s="10">
        <f>BRMT!C178+HPLG!C178+LONI!C178+SLI!C178+MRJ!C178+GRMT!C178+KRD!C178+STR!C178+LNN!C178+JJR!C178+SSV!C178+KK!C178+PA!C178+CCH!C178+CRCC!C178+BFSG!C178+BVQ!C178+GHSG!C178+DASG!C178</f>
        <v>0</v>
      </c>
      <c r="D178" s="10">
        <f>BRMT!D178+HPLG!D178+LONI!D178+SLI!D178+MRJ!D178+GRMT!D178+KRD!D178+STR!D178+LNN!D178+JJR!D178+SSV!D178+KK!D178+PA!D178+CCH!D178+CRCC!D178+BFSG!D178+BVQ!D178+GHSG!D178+DASG!D178</f>
        <v>0</v>
      </c>
      <c r="E178" s="10">
        <f>BRMT!E178+HPLG!E178+LONI!E178+SLI!E178+MRJ!E178+GRMT!E178+KRD!E178+STR!E178+LNN!E178+JJR!E178+SSV!E178+KK!E178+PA!E178+CCH!E178+CRCC!E178+BFSG!E178+BVQ!E178+GHSG!E178+DASG!E178</f>
        <v>0</v>
      </c>
      <c r="F178" s="10">
        <f>BRMT!F178+HPLG!F178+LONI!F178+SLI!F178+MRJ!F178+GRMT!F178+KRD!F178+STR!F178+LNN!F178+JJR!F178+SSV!F178+KK!F178+PA!F178+CCH!F178+CRCC!F178+BFSG!F178+BVQ!F178+GHSG!F178+DASG!F178</f>
        <v>0</v>
      </c>
      <c r="G178" s="10">
        <f>BRMT!G178+HPLG!G178+LONI!G178+SLI!G178+MRJ!G178+GRMT!G178+KRD!G178+STR!G178+LNN!G178+JJR!G178+SSV!G178+KK!G178+PA!G178+CCH!G178+CRCC!G178+BFSG!G178+BVQ!G178+GHSG!G178+DASG!G178</f>
        <v>0</v>
      </c>
      <c r="H178" s="10">
        <f>BRMT!H178+HPLG!H178+LONI!H178+SLI!H178+MRJ!H178+GRMT!H178+KRD!H178+STR!H178+LNN!H178+JJR!H178+SSV!H178+KK!H178+PA!H178+CCH!H178+CRCC!H178+BFSG!H178+BVQ!H178+GHSG!H178+DASG!H178</f>
        <v>0</v>
      </c>
      <c r="I178" s="10">
        <f>BRMT!I178+HPLG!I178+LONI!I178+SLI!I178+MRJ!I178+GRMT!I178+KRD!I178+STR!I178+LNN!I178+JJR!I178+SSV!I178+KK!I178+PA!I178+CCH!I178+CRCC!I178+BFSG!I178+BVQ!I178+GHSG!I178+DASG!I178</f>
        <v>0</v>
      </c>
      <c r="J178" s="10">
        <f>BRMT!J178+HPLG!J178+LONI!J178+SLI!J178+MRJ!J178+GRMT!J178+KRD!J178+STR!J178+LNN!J178+JJR!J178+SSV!J178+KK!J178+PA!J178+CCH!J178+CRCC!J178+BFSG!J178+BVQ!J178+GHSG!J178+DASG!J178</f>
        <v>0</v>
      </c>
      <c r="K178" s="10">
        <f>BRMT!K178+HPLG!K178+LONI!K178+SLI!K178+MRJ!K178+GRMT!K178+KRD!K178+STR!K178+LNN!K178+JJR!K178+SSV!K178+KK!K178+PA!K178+CCH!K178+CRCC!K178+BFSG!K178+BVQ!K178+GHSG!K178+DASG!K178</f>
        <v>0</v>
      </c>
      <c r="L178" s="10">
        <f>BRMT!L178+HPLG!L178+LONI!L178+SLI!L178+MRJ!L178+GRMT!L178+KRD!L178+STR!L178+LNN!L178+JJR!L178+SSV!L178+KK!L178+PA!L178+CCH!L178+CRCC!L178+BFSG!L178+BVQ!L178+GHSG!L178+DASG!L178</f>
        <v>0</v>
      </c>
      <c r="M178" s="10">
        <f>BRMT!M178+HPLG!M178+LONI!M178+SLI!M178+MRJ!M178+GRMT!M178+KRD!M178+STR!M178+LNN!M178+JJR!M178+SSV!M178+KK!M178+PA!M178+CCH!M178+CRCC!M178+BFSG!M178+BVQ!M178+GHSG!M178+DASG!M178</f>
        <v>0</v>
      </c>
      <c r="N178" s="13" t="e">
        <f t="shared" ref="N178:N191" si="88">(J178-F178)/F178*100</f>
        <v>#DIV/0!</v>
      </c>
      <c r="O178" s="13" t="e">
        <f t="shared" si="85"/>
        <v>#DIV/0!</v>
      </c>
      <c r="P178" s="13" t="e">
        <f t="shared" si="86"/>
        <v>#DIV/0!</v>
      </c>
      <c r="Q178" s="13" t="e">
        <f t="shared" si="87"/>
        <v>#DIV/0!</v>
      </c>
      <c r="R178" s="14"/>
    </row>
    <row r="179" spans="1:18">
      <c r="A179" s="10" t="s">
        <v>12</v>
      </c>
      <c r="B179" s="10">
        <f>BRMT!B179+HPLG!B179+LONI!B179+SLI!B179+MRJ!B179+GRMT!B179+KRD!B179+STR!B179+LNN!B179+JJR!B179+SSV!B179+KK!B179+PA!B179+CCH!B179+CRCC!B179+BFSG!B179+BVQ!B179+GHSG!B179+DASG!B179</f>
        <v>0</v>
      </c>
      <c r="C179" s="10">
        <f>BRMT!C179+HPLG!C179+LONI!C179+SLI!C179+MRJ!C179+GRMT!C179+KRD!C179+STR!C179+LNN!C179+JJR!C179+SSV!C179+KK!C179+PA!C179+CCH!C179+CRCC!C179+BFSG!C179+BVQ!C179+GHSG!C179+DASG!C179</f>
        <v>0</v>
      </c>
      <c r="D179" s="10">
        <f>BRMT!D179+HPLG!D179+LONI!D179+SLI!D179+MRJ!D179+GRMT!D179+KRD!D179+STR!D179+LNN!D179+JJR!D179+SSV!D179+KK!D179+PA!D179+CCH!D179+CRCC!D179+BFSG!D179+BVQ!D179+GHSG!D179+DASG!D179</f>
        <v>0</v>
      </c>
      <c r="E179" s="10">
        <f>BRMT!E179+HPLG!E179+LONI!E179+SLI!E179+MRJ!E179+GRMT!E179+KRD!E179+STR!E179+LNN!E179+JJR!E179+SSV!E179+KK!E179+PA!E179+CCH!E179+CRCC!E179+BFSG!E179+BVQ!E179+GHSG!E179+DASG!E179</f>
        <v>0</v>
      </c>
      <c r="F179" s="10">
        <f>BRMT!F179+HPLG!F179+LONI!F179+SLI!F179+MRJ!F179+GRMT!F179+KRD!F179+STR!F179+LNN!F179+JJR!F179+SSV!F179+KK!F179+PA!F179+CCH!F179+CRCC!F179+BFSG!F179+BVQ!F179+GHSG!F179+DASG!F179</f>
        <v>0</v>
      </c>
      <c r="G179" s="10">
        <f>BRMT!G179+HPLG!G179+LONI!G179+SLI!G179+MRJ!G179+GRMT!G179+KRD!G179+STR!G179+LNN!G179+JJR!G179+SSV!G179+KK!G179+PA!G179+CCH!G179+CRCC!G179+BFSG!G179+BVQ!G179+GHSG!G179+DASG!G179</f>
        <v>0</v>
      </c>
      <c r="H179" s="10">
        <f>BRMT!H179+HPLG!H179+LONI!H179+SLI!H179+MRJ!H179+GRMT!H179+KRD!H179+STR!H179+LNN!H179+JJR!H179+SSV!H179+KK!H179+PA!H179+CCH!H179+CRCC!H179+BFSG!H179+BVQ!H179+GHSG!H179+DASG!H179</f>
        <v>0</v>
      </c>
      <c r="I179" s="10">
        <f>BRMT!I179+HPLG!I179+LONI!I179+SLI!I179+MRJ!I179+GRMT!I179+KRD!I179+STR!I179+LNN!I179+JJR!I179+SSV!I179+KK!I179+PA!I179+CCH!I179+CRCC!I179+BFSG!I179+BVQ!I179+GHSG!I179+DASG!I179</f>
        <v>0</v>
      </c>
      <c r="J179" s="10">
        <f>BRMT!J179+HPLG!J179+LONI!J179+SLI!J179+MRJ!J179+GRMT!J179+KRD!J179+STR!J179+LNN!J179+JJR!J179+SSV!J179+KK!J179+PA!J179+CCH!J179+CRCC!J179+BFSG!J179+BVQ!J179+GHSG!J179+DASG!J179</f>
        <v>0</v>
      </c>
      <c r="K179" s="10">
        <f>BRMT!K179+HPLG!K179+LONI!K179+SLI!K179+MRJ!K179+GRMT!K179+KRD!K179+STR!K179+LNN!K179+JJR!K179+SSV!K179+KK!K179+PA!K179+CCH!K179+CRCC!K179+BFSG!K179+BVQ!K179+GHSG!K179+DASG!K179</f>
        <v>0</v>
      </c>
      <c r="L179" s="10">
        <f>BRMT!L179+HPLG!L179+LONI!L179+SLI!L179+MRJ!L179+GRMT!L179+KRD!L179+STR!L179+LNN!L179+JJR!L179+SSV!L179+KK!L179+PA!L179+CCH!L179+CRCC!L179+BFSG!L179+BVQ!L179+GHSG!L179+DASG!L179</f>
        <v>0</v>
      </c>
      <c r="M179" s="10">
        <f>BRMT!M179+HPLG!M179+LONI!M179+SLI!M179+MRJ!M179+GRMT!M179+KRD!M179+STR!M179+LNN!M179+JJR!M179+SSV!M179+KK!M179+PA!M179+CCH!M179+CRCC!M179+BFSG!M179+BVQ!M179+GHSG!M179+DASG!M179</f>
        <v>0</v>
      </c>
      <c r="N179" s="13" t="e">
        <f t="shared" si="88"/>
        <v>#DIV/0!</v>
      </c>
      <c r="O179" s="13" t="e">
        <f t="shared" si="85"/>
        <v>#DIV/0!</v>
      </c>
      <c r="P179" s="13" t="e">
        <f t="shared" si="86"/>
        <v>#DIV/0!</v>
      </c>
      <c r="Q179" s="13" t="e">
        <f t="shared" si="87"/>
        <v>#DIV/0!</v>
      </c>
      <c r="R179" s="14"/>
    </row>
    <row r="180" spans="1:18">
      <c r="A180" s="10" t="s">
        <v>13</v>
      </c>
      <c r="B180" s="10">
        <f>BRMT!B180+HPLG!B180+LONI!B180+SLI!B180+MRJ!B180+GRMT!B180+KRD!B180+STR!B180+LNN!B180+JJR!B180+SSV!B180+KK!B180+PA!B180+CCH!B180+CRCC!B180+BFSG!B180+BVQ!B180+GHSG!B180+DASG!B180</f>
        <v>0</v>
      </c>
      <c r="C180" s="10">
        <f>BRMT!C180+HPLG!C180+LONI!C180+SLI!C180+MRJ!C180+GRMT!C180+KRD!C180+STR!C180+LNN!C180+JJR!C180+SSV!C180+KK!C180+PA!C180+CCH!C180+CRCC!C180+BFSG!C180+BVQ!C180+GHSG!C180+DASG!C180</f>
        <v>0</v>
      </c>
      <c r="D180" s="10">
        <f>BRMT!D180+HPLG!D180+LONI!D180+SLI!D180+MRJ!D180+GRMT!D180+KRD!D180+STR!D180+LNN!D180+JJR!D180+SSV!D180+KK!D180+PA!D180+CCH!D180+CRCC!D180+BFSG!D180+BVQ!D180+GHSG!D180+DASG!D180</f>
        <v>0</v>
      </c>
      <c r="E180" s="10">
        <f>BRMT!E180+HPLG!E180+LONI!E180+SLI!E180+MRJ!E180+GRMT!E180+KRD!E180+STR!E180+LNN!E180+JJR!E180+SSV!E180+KK!E180+PA!E180+CCH!E180+CRCC!E180+BFSG!E180+BVQ!E180+GHSG!E180+DASG!E180</f>
        <v>0</v>
      </c>
      <c r="F180" s="10">
        <f>BRMT!F180+HPLG!F180+LONI!F180+SLI!F180+MRJ!F180+GRMT!F180+KRD!F180+STR!F180+LNN!F180+JJR!F180+SSV!F180+KK!F180+PA!F180+CCH!F180+CRCC!F180+BFSG!F180+BVQ!F180+GHSG!F180+DASG!F180</f>
        <v>0</v>
      </c>
      <c r="G180" s="10">
        <f>BRMT!G180+HPLG!G180+LONI!G180+SLI!G180+MRJ!G180+GRMT!G180+KRD!G180+STR!G180+LNN!G180+JJR!G180+SSV!G180+KK!G180+PA!G180+CCH!G180+CRCC!G180+BFSG!G180+BVQ!G180+GHSG!G180+DASG!G180</f>
        <v>0</v>
      </c>
      <c r="H180" s="10">
        <f>BRMT!H180+HPLG!H180+LONI!H180+SLI!H180+MRJ!H180+GRMT!H180+KRD!H180+STR!H180+LNN!H180+JJR!H180+SSV!H180+KK!H180+PA!H180+CCH!H180+CRCC!H180+BFSG!H180+BVQ!H180+GHSG!H180+DASG!H180</f>
        <v>0</v>
      </c>
      <c r="I180" s="10">
        <f>BRMT!I180+HPLG!I180+LONI!I180+SLI!I180+MRJ!I180+GRMT!I180+KRD!I180+STR!I180+LNN!I180+JJR!I180+SSV!I180+KK!I180+PA!I180+CCH!I180+CRCC!I180+BFSG!I180+BVQ!I180+GHSG!I180+DASG!I180</f>
        <v>0</v>
      </c>
      <c r="J180" s="10">
        <f>BRMT!J180+HPLG!J180+LONI!J180+SLI!J180+MRJ!J180+GRMT!J180+KRD!J180+STR!J180+LNN!J180+JJR!J180+SSV!J180+KK!J180+PA!J180+CCH!J180+CRCC!J180+BFSG!J180+BVQ!J180+GHSG!J180+DASG!J180</f>
        <v>0</v>
      </c>
      <c r="K180" s="10">
        <f>BRMT!K180+HPLG!K180+LONI!K180+SLI!K180+MRJ!K180+GRMT!K180+KRD!K180+STR!K180+LNN!K180+JJR!K180+SSV!K180+KK!K180+PA!K180+CCH!K180+CRCC!K180+BFSG!K180+BVQ!K180+GHSG!K180+DASG!K180</f>
        <v>0</v>
      </c>
      <c r="L180" s="10">
        <f>BRMT!L180+HPLG!L180+LONI!L180+SLI!L180+MRJ!L180+GRMT!L180+KRD!L180+STR!L180+LNN!L180+JJR!L180+SSV!L180+KK!L180+PA!L180+CCH!L180+CRCC!L180+BFSG!L180+BVQ!L180+GHSG!L180+DASG!L180</f>
        <v>0</v>
      </c>
      <c r="M180" s="10">
        <f>BRMT!M180+HPLG!M180+LONI!M180+SLI!M180+MRJ!M180+GRMT!M180+KRD!M180+STR!M180+LNN!M180+JJR!M180+SSV!M180+KK!M180+PA!M180+CCH!M180+CRCC!M180+BFSG!M180+BVQ!M180+GHSG!M180+DASG!M180</f>
        <v>0</v>
      </c>
      <c r="N180" s="13" t="e">
        <f t="shared" si="88"/>
        <v>#DIV/0!</v>
      </c>
      <c r="O180" s="13" t="e">
        <f t="shared" si="85"/>
        <v>#DIV/0!</v>
      </c>
      <c r="P180" s="13" t="e">
        <f t="shared" si="86"/>
        <v>#DIV/0!</v>
      </c>
      <c r="Q180" s="13" t="e">
        <f t="shared" si="87"/>
        <v>#DIV/0!</v>
      </c>
      <c r="R180" s="14"/>
    </row>
    <row r="181" spans="1:18">
      <c r="A181" s="10" t="s">
        <v>14</v>
      </c>
      <c r="B181" s="10">
        <f>BRMT!B181+HPLG!B181+LONI!B181+SLI!B181+MRJ!B181+GRMT!B181+KRD!B181+STR!B181+LNN!B181+JJR!B181+SSV!B181+KK!B181+PA!B181+CCH!B181+CRCC!B181+BFSG!B181+BVQ!B181+GHSG!B181+DASG!B181</f>
        <v>0</v>
      </c>
      <c r="C181" s="10">
        <f>BRMT!C181+HPLG!C181+LONI!C181+SLI!C181+MRJ!C181+GRMT!C181+KRD!C181+STR!C181+LNN!C181+JJR!C181+SSV!C181+KK!C181+PA!C181+CCH!C181+CRCC!C181+BFSG!C181+BVQ!C181+GHSG!C181+DASG!C181</f>
        <v>0</v>
      </c>
      <c r="D181" s="10">
        <f>BRMT!D181+HPLG!D181+LONI!D181+SLI!D181+MRJ!D181+GRMT!D181+KRD!D181+STR!D181+LNN!D181+JJR!D181+SSV!D181+KK!D181+PA!D181+CCH!D181+CRCC!D181+BFSG!D181+BVQ!D181+GHSG!D181+DASG!D181</f>
        <v>0</v>
      </c>
      <c r="E181" s="10">
        <f>BRMT!E181+HPLG!E181+LONI!E181+SLI!E181+MRJ!E181+GRMT!E181+KRD!E181+STR!E181+LNN!E181+JJR!E181+SSV!E181+KK!E181+PA!E181+CCH!E181+CRCC!E181+BFSG!E181+BVQ!E181+GHSG!E181+DASG!E181</f>
        <v>0</v>
      </c>
      <c r="F181" s="10">
        <f>BRMT!F181+HPLG!F181+LONI!F181+SLI!F181+MRJ!F181+GRMT!F181+KRD!F181+STR!F181+LNN!F181+JJR!F181+SSV!F181+KK!F181+PA!F181+CCH!F181+CRCC!F181+BFSG!F181+BVQ!F181+GHSG!F181+DASG!F181</f>
        <v>0</v>
      </c>
      <c r="G181" s="10">
        <f>BRMT!G181+HPLG!G181+LONI!G181+SLI!G181+MRJ!G181+GRMT!G181+KRD!G181+STR!G181+LNN!G181+JJR!G181+SSV!G181+KK!G181+PA!G181+CCH!G181+CRCC!G181+BFSG!G181+BVQ!G181+GHSG!G181+DASG!G181</f>
        <v>0</v>
      </c>
      <c r="H181" s="10">
        <f>BRMT!H181+HPLG!H181+LONI!H181+SLI!H181+MRJ!H181+GRMT!H181+KRD!H181+STR!H181+LNN!H181+JJR!H181+SSV!H181+KK!H181+PA!H181+CCH!H181+CRCC!H181+BFSG!H181+BVQ!H181+GHSG!H181+DASG!H181</f>
        <v>0</v>
      </c>
      <c r="I181" s="10">
        <f>BRMT!I181+HPLG!I181+LONI!I181+SLI!I181+MRJ!I181+GRMT!I181+KRD!I181+STR!I181+LNN!I181+JJR!I181+SSV!I181+KK!I181+PA!I181+CCH!I181+CRCC!I181+BFSG!I181+BVQ!I181+GHSG!I181+DASG!I181</f>
        <v>0</v>
      </c>
      <c r="J181" s="10">
        <f>BRMT!J181+HPLG!J181+LONI!J181+SLI!J181+MRJ!J181+GRMT!J181+KRD!J181+STR!J181+LNN!J181+JJR!J181+SSV!J181+KK!J181+PA!J181+CCH!J181+CRCC!J181+BFSG!J181+BVQ!J181+GHSG!J181+DASG!J181</f>
        <v>0</v>
      </c>
      <c r="K181" s="10">
        <f>BRMT!K181+HPLG!K181+LONI!K181+SLI!K181+MRJ!K181+GRMT!K181+KRD!K181+STR!K181+LNN!K181+JJR!K181+SSV!K181+KK!K181+PA!K181+CCH!K181+CRCC!K181+BFSG!K181+BVQ!K181+GHSG!K181+DASG!K181</f>
        <v>0</v>
      </c>
      <c r="L181" s="10">
        <f>BRMT!L181+HPLG!L181+LONI!L181+SLI!L181+MRJ!L181+GRMT!L181+KRD!L181+STR!L181+LNN!L181+JJR!L181+SSV!L181+KK!L181+PA!L181+CCH!L181+CRCC!L181+BFSG!L181+BVQ!L181+GHSG!L181+DASG!L181</f>
        <v>0</v>
      </c>
      <c r="M181" s="10">
        <f>BRMT!M181+HPLG!M181+LONI!M181+SLI!M181+MRJ!M181+GRMT!M181+KRD!M181+STR!M181+LNN!M181+JJR!M181+SSV!M181+KK!M181+PA!M181+CCH!M181+CRCC!M181+BFSG!M181+BVQ!M181+GHSG!M181+DASG!M181</f>
        <v>0</v>
      </c>
      <c r="N181" s="13" t="e">
        <f t="shared" si="88"/>
        <v>#DIV/0!</v>
      </c>
      <c r="O181" s="13" t="e">
        <f t="shared" si="85"/>
        <v>#DIV/0!</v>
      </c>
      <c r="P181" s="13" t="e">
        <f t="shared" si="86"/>
        <v>#DIV/0!</v>
      </c>
      <c r="Q181" s="13" t="e">
        <f t="shared" si="87"/>
        <v>#DIV/0!</v>
      </c>
      <c r="R181" s="14"/>
    </row>
    <row r="182" spans="1:18">
      <c r="A182" s="10" t="s">
        <v>15</v>
      </c>
      <c r="B182" s="10">
        <f>BRMT!B182+HPLG!B182+LONI!B182+SLI!B182+MRJ!B182+GRMT!B182+KRD!B182+STR!B182+LNN!B182+JJR!B182+SSV!B182+KK!B182+PA!B182+CCH!B182+CRCC!B182+BFSG!B182+BVQ!B182+GHSG!B182+DASG!B182</f>
        <v>0</v>
      </c>
      <c r="C182" s="10">
        <f>BRMT!C182+HPLG!C182+LONI!C182+SLI!C182+MRJ!C182+GRMT!C182+KRD!C182+STR!C182+LNN!C182+JJR!C182+SSV!C182+KK!C182+PA!C182+CCH!C182+CRCC!C182+BFSG!C182+BVQ!C182+GHSG!C182+DASG!C182</f>
        <v>0</v>
      </c>
      <c r="D182" s="10">
        <f>BRMT!D182+HPLG!D182+LONI!D182+SLI!D182+MRJ!D182+GRMT!D182+KRD!D182+STR!D182+LNN!D182+JJR!D182+SSV!D182+KK!D182+PA!D182+CCH!D182+CRCC!D182+BFSG!D182+BVQ!D182+GHSG!D182+DASG!D182</f>
        <v>0</v>
      </c>
      <c r="E182" s="10">
        <f>BRMT!E182+HPLG!E182+LONI!E182+SLI!E182+MRJ!E182+GRMT!E182+KRD!E182+STR!E182+LNN!E182+JJR!E182+SSV!E182+KK!E182+PA!E182+CCH!E182+CRCC!E182+BFSG!E182+BVQ!E182+GHSG!E182+DASG!E182</f>
        <v>0</v>
      </c>
      <c r="F182" s="10">
        <f>BRMT!F182+HPLG!F182+LONI!F182+SLI!F182+MRJ!F182+GRMT!F182+KRD!F182+STR!F182+LNN!F182+JJR!F182+SSV!F182+KK!F182+PA!F182+CCH!F182+CRCC!F182+BFSG!F182+BVQ!F182+GHSG!F182+DASG!F182</f>
        <v>0</v>
      </c>
      <c r="G182" s="10">
        <f>BRMT!G182+HPLG!G182+LONI!G182+SLI!G182+MRJ!G182+GRMT!G182+KRD!G182+STR!G182+LNN!G182+JJR!G182+SSV!G182+KK!G182+PA!G182+CCH!G182+CRCC!G182+BFSG!G182+BVQ!G182+GHSG!G182+DASG!G182</f>
        <v>0</v>
      </c>
      <c r="H182" s="10">
        <f>BRMT!H182+HPLG!H182+LONI!H182+SLI!H182+MRJ!H182+GRMT!H182+KRD!H182+STR!H182+LNN!H182+JJR!H182+SSV!H182+KK!H182+PA!H182+CCH!H182+CRCC!H182+BFSG!H182+BVQ!H182+GHSG!H182+DASG!H182</f>
        <v>0</v>
      </c>
      <c r="I182" s="10">
        <f>BRMT!I182+HPLG!I182+LONI!I182+SLI!I182+MRJ!I182+GRMT!I182+KRD!I182+STR!I182+LNN!I182+JJR!I182+SSV!I182+KK!I182+PA!I182+CCH!I182+CRCC!I182+BFSG!I182+BVQ!I182+GHSG!I182+DASG!I182</f>
        <v>0</v>
      </c>
      <c r="J182" s="10">
        <f>BRMT!J182+HPLG!J182+LONI!J182+SLI!J182+MRJ!J182+GRMT!J182+KRD!J182+STR!J182+LNN!J182+JJR!J182+SSV!J182+KK!J182+PA!J182+CCH!J182+CRCC!J182+BFSG!J182+BVQ!J182+GHSG!J182+DASG!J182</f>
        <v>0</v>
      </c>
      <c r="K182" s="10">
        <f>BRMT!K182+HPLG!K182+LONI!K182+SLI!K182+MRJ!K182+GRMT!K182+KRD!K182+STR!K182+LNN!K182+JJR!K182+SSV!K182+KK!K182+PA!K182+CCH!K182+CRCC!K182+BFSG!K182+BVQ!K182+GHSG!K182+DASG!K182</f>
        <v>0</v>
      </c>
      <c r="L182" s="10">
        <f>BRMT!L182+HPLG!L182+LONI!L182+SLI!L182+MRJ!L182+GRMT!L182+KRD!L182+STR!L182+LNN!L182+JJR!L182+SSV!L182+KK!L182+PA!L182+CCH!L182+CRCC!L182+BFSG!L182+BVQ!L182+GHSG!L182+DASG!L182</f>
        <v>0</v>
      </c>
      <c r="M182" s="10">
        <f>BRMT!M182+HPLG!M182+LONI!M182+SLI!M182+MRJ!M182+GRMT!M182+KRD!M182+STR!M182+LNN!M182+JJR!M182+SSV!M182+KK!M182+PA!M182+CCH!M182+CRCC!M182+BFSG!M182+BVQ!M182+GHSG!M182+DASG!M182</f>
        <v>0</v>
      </c>
      <c r="N182" s="13" t="e">
        <f t="shared" si="88"/>
        <v>#DIV/0!</v>
      </c>
      <c r="O182" s="13" t="e">
        <f t="shared" si="85"/>
        <v>#DIV/0!</v>
      </c>
      <c r="P182" s="13" t="e">
        <f t="shared" si="86"/>
        <v>#DIV/0!</v>
      </c>
      <c r="Q182" s="13" t="e">
        <f t="shared" si="87"/>
        <v>#DIV/0!</v>
      </c>
      <c r="R182" s="14"/>
    </row>
    <row r="183" spans="1:18">
      <c r="A183" s="10" t="s">
        <v>16</v>
      </c>
      <c r="B183" s="10">
        <f>BRMT!B183+HPLG!B183+LONI!B183+SLI!B183+MRJ!B183+GRMT!B183+KRD!B183+STR!B183+LNN!B183+JJR!B183+SSV!B183+KK!B183+PA!B183+CCH!B183+CRCC!B183+BFSG!B183+BVQ!B183+GHSG!B183+DASG!B183</f>
        <v>0</v>
      </c>
      <c r="C183" s="10">
        <f>BRMT!C183+HPLG!C183+LONI!C183+SLI!C183+MRJ!C183+GRMT!C183+KRD!C183+STR!C183+LNN!C183+JJR!C183+SSV!C183+KK!C183+PA!C183+CCH!C183+CRCC!C183+BFSG!C183+BVQ!C183+GHSG!C183+DASG!C183</f>
        <v>0</v>
      </c>
      <c r="D183" s="10">
        <f>BRMT!D183+HPLG!D183+LONI!D183+SLI!D183+MRJ!D183+GRMT!D183+KRD!D183+STR!D183+LNN!D183+JJR!D183+SSV!D183+KK!D183+PA!D183+CCH!D183+CRCC!D183+BFSG!D183+BVQ!D183+GHSG!D183+DASG!D183</f>
        <v>0</v>
      </c>
      <c r="E183" s="10">
        <f>BRMT!E183+HPLG!E183+LONI!E183+SLI!E183+MRJ!E183+GRMT!E183+KRD!E183+STR!E183+LNN!E183+JJR!E183+SSV!E183+KK!E183+PA!E183+CCH!E183+CRCC!E183+BFSG!E183+BVQ!E183+GHSG!E183+DASG!E183</f>
        <v>0</v>
      </c>
      <c r="F183" s="10">
        <f>BRMT!F183+HPLG!F183+LONI!F183+SLI!F183+MRJ!F183+GRMT!F183+KRD!F183+STR!F183+LNN!F183+JJR!F183+SSV!F183+KK!F183+PA!F183+CCH!F183+CRCC!F183+BFSG!F183+BVQ!F183+GHSG!F183+DASG!F183</f>
        <v>0</v>
      </c>
      <c r="G183" s="10">
        <f>BRMT!G183+HPLG!G183+LONI!G183+SLI!G183+MRJ!G183+GRMT!G183+KRD!G183+STR!G183+LNN!G183+JJR!G183+SSV!G183+KK!G183+PA!G183+CCH!G183+CRCC!G183+BFSG!G183+BVQ!G183+GHSG!G183+DASG!G183</f>
        <v>0</v>
      </c>
      <c r="H183" s="10">
        <f>BRMT!H183+HPLG!H183+LONI!H183+SLI!H183+MRJ!H183+GRMT!H183+KRD!H183+STR!H183+LNN!H183+JJR!H183+SSV!H183+KK!H183+PA!H183+CCH!H183+CRCC!H183+BFSG!H183+BVQ!H183+GHSG!H183+DASG!H183</f>
        <v>0</v>
      </c>
      <c r="I183" s="10">
        <f>BRMT!I183+HPLG!I183+LONI!I183+SLI!I183+MRJ!I183+GRMT!I183+KRD!I183+STR!I183+LNN!I183+JJR!I183+SSV!I183+KK!I183+PA!I183+CCH!I183+CRCC!I183+BFSG!I183+BVQ!I183+GHSG!I183+DASG!I183</f>
        <v>0</v>
      </c>
      <c r="J183" s="10">
        <f>BRMT!J183+HPLG!J183+LONI!J183+SLI!J183+MRJ!J183+GRMT!J183+KRD!J183+STR!J183+LNN!J183+JJR!J183+SSV!J183+KK!J183+PA!J183+CCH!J183+CRCC!J183+BFSG!J183+BVQ!J183+GHSG!J183+DASG!J183</f>
        <v>0</v>
      </c>
      <c r="K183" s="10">
        <f>BRMT!K183+HPLG!K183+LONI!K183+SLI!K183+MRJ!K183+GRMT!K183+KRD!K183+STR!K183+LNN!K183+JJR!K183+SSV!K183+KK!K183+PA!K183+CCH!K183+CRCC!K183+BFSG!K183+BVQ!K183+GHSG!K183+DASG!K183</f>
        <v>0</v>
      </c>
      <c r="L183" s="10">
        <f>BRMT!L183+HPLG!L183+LONI!L183+SLI!L183+MRJ!L183+GRMT!L183+KRD!L183+STR!L183+LNN!L183+JJR!L183+SSV!L183+KK!L183+PA!L183+CCH!L183+CRCC!L183+BFSG!L183+BVQ!L183+GHSG!L183+DASG!L183</f>
        <v>0</v>
      </c>
      <c r="M183" s="10">
        <f>BRMT!M183+HPLG!M183+LONI!M183+SLI!M183+MRJ!M183+GRMT!M183+KRD!M183+STR!M183+LNN!M183+JJR!M183+SSV!M183+KK!M183+PA!M183+CCH!M183+CRCC!M183+BFSG!M183+BVQ!M183+GHSG!M183+DASG!M183</f>
        <v>0</v>
      </c>
      <c r="N183" s="13" t="e">
        <f t="shared" si="88"/>
        <v>#DIV/0!</v>
      </c>
      <c r="O183" s="13" t="e">
        <f t="shared" si="85"/>
        <v>#DIV/0!</v>
      </c>
      <c r="P183" s="13" t="e">
        <f t="shared" si="86"/>
        <v>#DIV/0!</v>
      </c>
      <c r="Q183" s="13" t="e">
        <f t="shared" si="87"/>
        <v>#DIV/0!</v>
      </c>
      <c r="R183" s="14"/>
    </row>
    <row r="184" spans="1:18">
      <c r="A184" s="10" t="s">
        <v>17</v>
      </c>
      <c r="B184" s="10">
        <f>BRMT!B184+HPLG!B184+LONI!B184+SLI!B184+MRJ!B184+GRMT!B184+KRD!B184+STR!B184+LNN!B184+JJR!B184+SSV!B184+KK!B184+PA!B184+CCH!B184+CRCC!B184+BFSG!B184+BVQ!B184+GHSG!B184+DASG!B184</f>
        <v>0</v>
      </c>
      <c r="C184" s="10">
        <f>BRMT!C184+HPLG!C184+LONI!C184+SLI!C184+MRJ!C184+GRMT!C184+KRD!C184+STR!C184+LNN!C184+JJR!C184+SSV!C184+KK!C184+PA!C184+CCH!C184+CRCC!C184+BFSG!C184+BVQ!C184+GHSG!C184+DASG!C184</f>
        <v>0</v>
      </c>
      <c r="D184" s="10">
        <f>BRMT!D184+HPLG!D184+LONI!D184+SLI!D184+MRJ!D184+GRMT!D184+KRD!D184+STR!D184+LNN!D184+JJR!D184+SSV!D184+KK!D184+PA!D184+CCH!D184+CRCC!D184+BFSG!D184+BVQ!D184+GHSG!D184+DASG!D184</f>
        <v>0</v>
      </c>
      <c r="E184" s="10">
        <f>BRMT!E184+HPLG!E184+LONI!E184+SLI!E184+MRJ!E184+GRMT!E184+KRD!E184+STR!E184+LNN!E184+JJR!E184+SSV!E184+KK!E184+PA!E184+CCH!E184+CRCC!E184+BFSG!E184+BVQ!E184+GHSG!E184+DASG!E184</f>
        <v>0</v>
      </c>
      <c r="F184" s="10">
        <f>BRMT!F184+HPLG!F184+LONI!F184+SLI!F184+MRJ!F184+GRMT!F184+KRD!F184+STR!F184+LNN!F184+JJR!F184+SSV!F184+KK!F184+PA!F184+CCH!F184+CRCC!F184+BFSG!F184+BVQ!F184+GHSG!F184+DASG!F184</f>
        <v>0</v>
      </c>
      <c r="G184" s="10">
        <f>BRMT!G184+HPLG!G184+LONI!G184+SLI!G184+MRJ!G184+GRMT!G184+KRD!G184+STR!G184+LNN!G184+JJR!G184+SSV!G184+KK!G184+PA!G184+CCH!G184+CRCC!G184+BFSG!G184+BVQ!G184+GHSG!G184+DASG!G184</f>
        <v>0</v>
      </c>
      <c r="H184" s="10">
        <f>BRMT!H184+HPLG!H184+LONI!H184+SLI!H184+MRJ!H184+GRMT!H184+KRD!H184+STR!H184+LNN!H184+JJR!H184+SSV!H184+KK!H184+PA!H184+CCH!H184+CRCC!H184+BFSG!H184+BVQ!H184+GHSG!H184+DASG!H184</f>
        <v>0</v>
      </c>
      <c r="I184" s="10">
        <f>BRMT!I184+HPLG!I184+LONI!I184+SLI!I184+MRJ!I184+GRMT!I184+KRD!I184+STR!I184+LNN!I184+JJR!I184+SSV!I184+KK!I184+PA!I184+CCH!I184+CRCC!I184+BFSG!I184+BVQ!I184+GHSG!I184+DASG!I184</f>
        <v>0</v>
      </c>
      <c r="J184" s="10">
        <f>BRMT!J184+HPLG!J184+LONI!J184+SLI!J184+MRJ!J184+GRMT!J184+KRD!J184+STR!J184+LNN!J184+JJR!J184+SSV!J184+KK!J184+PA!J184+CCH!J184+CRCC!J184+BFSG!J184+BVQ!J184+GHSG!J184+DASG!J184</f>
        <v>0</v>
      </c>
      <c r="K184" s="10">
        <f>BRMT!K184+HPLG!K184+LONI!K184+SLI!K184+MRJ!K184+GRMT!K184+KRD!K184+STR!K184+LNN!K184+JJR!K184+SSV!K184+KK!K184+PA!K184+CCH!K184+CRCC!K184+BFSG!K184+BVQ!K184+GHSG!K184+DASG!K184</f>
        <v>0</v>
      </c>
      <c r="L184" s="10">
        <f>BRMT!L184+HPLG!L184+LONI!L184+SLI!L184+MRJ!L184+GRMT!L184+KRD!L184+STR!L184+LNN!L184+JJR!L184+SSV!L184+KK!L184+PA!L184+CCH!L184+CRCC!L184+BFSG!L184+BVQ!L184+GHSG!L184+DASG!L184</f>
        <v>0</v>
      </c>
      <c r="M184" s="10">
        <f>BRMT!M184+HPLG!M184+LONI!M184+SLI!M184+MRJ!M184+GRMT!M184+KRD!M184+STR!M184+LNN!M184+JJR!M184+SSV!M184+KK!M184+PA!M184+CCH!M184+CRCC!M184+BFSG!M184+BVQ!M184+GHSG!M184+DASG!M184</f>
        <v>0</v>
      </c>
      <c r="N184" s="13" t="e">
        <f t="shared" si="88"/>
        <v>#DIV/0!</v>
      </c>
      <c r="O184" s="13" t="e">
        <f t="shared" si="85"/>
        <v>#DIV/0!</v>
      </c>
      <c r="P184" s="13" t="e">
        <f t="shared" si="86"/>
        <v>#DIV/0!</v>
      </c>
      <c r="Q184" s="13" t="e">
        <f t="shared" si="87"/>
        <v>#DIV/0!</v>
      </c>
      <c r="R184" s="14"/>
    </row>
    <row r="185" spans="1:18">
      <c r="A185" s="10" t="s">
        <v>18</v>
      </c>
      <c r="B185" s="10">
        <f>BRMT!B185+HPLG!B185+LONI!B185+SLI!B185+MRJ!B185+GRMT!B185+KRD!B185+STR!B185+LNN!B185+JJR!B185+SSV!B185+KK!B185+PA!B185+CCH!B185+CRCC!B185+BFSG!B185+BVQ!B185+GHSG!B185+DASG!B185</f>
        <v>0</v>
      </c>
      <c r="C185" s="10">
        <f>BRMT!C185+HPLG!C185+LONI!C185+SLI!C185+MRJ!C185+GRMT!C185+KRD!C185+STR!C185+LNN!C185+JJR!C185+SSV!C185+KK!C185+PA!C185+CCH!C185+CRCC!C185+BFSG!C185+BVQ!C185+GHSG!C185+DASG!C185</f>
        <v>0</v>
      </c>
      <c r="D185" s="10">
        <f>BRMT!D185+HPLG!D185+LONI!D185+SLI!D185+MRJ!D185+GRMT!D185+KRD!D185+STR!D185+LNN!D185+JJR!D185+SSV!D185+KK!D185+PA!D185+CCH!D185+CRCC!D185+BFSG!D185+BVQ!D185+GHSG!D185+DASG!D185</f>
        <v>0</v>
      </c>
      <c r="E185" s="10">
        <f>BRMT!E185+HPLG!E185+LONI!E185+SLI!E185+MRJ!E185+GRMT!E185+KRD!E185+STR!E185+LNN!E185+JJR!E185+SSV!E185+KK!E185+PA!E185+CCH!E185+CRCC!E185+BFSG!E185+BVQ!E185+GHSG!E185+DASG!E185</f>
        <v>0</v>
      </c>
      <c r="F185" s="10">
        <f>BRMT!F185+HPLG!F185+LONI!F185+SLI!F185+MRJ!F185+GRMT!F185+KRD!F185+STR!F185+LNN!F185+JJR!F185+SSV!F185+KK!F185+PA!F185+CCH!F185+CRCC!F185+BFSG!F185+BVQ!F185+GHSG!F185+DASG!F185</f>
        <v>0</v>
      </c>
      <c r="G185" s="10">
        <f>BRMT!G185+HPLG!G185+LONI!G185+SLI!G185+MRJ!G185+GRMT!G185+KRD!G185+STR!G185+LNN!G185+JJR!G185+SSV!G185+KK!G185+PA!G185+CCH!G185+CRCC!G185+BFSG!G185+BVQ!G185+GHSG!G185+DASG!G185</f>
        <v>0</v>
      </c>
      <c r="H185" s="10">
        <f>BRMT!H185+HPLG!H185+LONI!H185+SLI!H185+MRJ!H185+GRMT!H185+KRD!H185+STR!H185+LNN!H185+JJR!H185+SSV!H185+KK!H185+PA!H185+CCH!H185+CRCC!H185+BFSG!H185+BVQ!H185+GHSG!H185+DASG!H185</f>
        <v>0</v>
      </c>
      <c r="I185" s="10">
        <f>BRMT!I185+HPLG!I185+LONI!I185+SLI!I185+MRJ!I185+GRMT!I185+KRD!I185+STR!I185+LNN!I185+JJR!I185+SSV!I185+KK!I185+PA!I185+CCH!I185+CRCC!I185+BFSG!I185+BVQ!I185+GHSG!I185+DASG!I185</f>
        <v>0</v>
      </c>
      <c r="J185" s="10">
        <f>BRMT!J185+HPLG!J185+LONI!J185+SLI!J185+MRJ!J185+GRMT!J185+KRD!J185+STR!J185+LNN!J185+JJR!J185+SSV!J185+KK!J185+PA!J185+CCH!J185+CRCC!J185+BFSG!J185+BVQ!J185+GHSG!J185+DASG!J185</f>
        <v>0</v>
      </c>
      <c r="K185" s="10">
        <f>BRMT!K185+HPLG!K185+LONI!K185+SLI!K185+MRJ!K185+GRMT!K185+KRD!K185+STR!K185+LNN!K185+JJR!K185+SSV!K185+KK!K185+PA!K185+CCH!K185+CRCC!K185+BFSG!K185+BVQ!K185+GHSG!K185+DASG!K185</f>
        <v>0</v>
      </c>
      <c r="L185" s="10">
        <f>BRMT!L185+HPLG!L185+LONI!L185+SLI!L185+MRJ!L185+GRMT!L185+KRD!L185+STR!L185+LNN!L185+JJR!L185+SSV!L185+KK!L185+PA!L185+CCH!L185+CRCC!L185+BFSG!L185+BVQ!L185+GHSG!L185+DASG!L185</f>
        <v>0</v>
      </c>
      <c r="M185" s="10">
        <f>BRMT!M185+HPLG!M185+LONI!M185+SLI!M185+MRJ!M185+GRMT!M185+KRD!M185+STR!M185+LNN!M185+JJR!M185+SSV!M185+KK!M185+PA!M185+CCH!M185+CRCC!M185+BFSG!M185+BVQ!M185+GHSG!M185+DASG!M185</f>
        <v>0</v>
      </c>
      <c r="N185" s="13" t="e">
        <f t="shared" si="88"/>
        <v>#DIV/0!</v>
      </c>
      <c r="O185" s="13" t="e">
        <f t="shared" si="85"/>
        <v>#DIV/0!</v>
      </c>
      <c r="P185" s="13" t="e">
        <f t="shared" si="86"/>
        <v>#DIV/0!</v>
      </c>
      <c r="Q185" s="13" t="e">
        <f t="shared" si="87"/>
        <v>#DIV/0!</v>
      </c>
      <c r="R185" s="14"/>
    </row>
    <row r="186" spans="1:18">
      <c r="A186" s="10" t="s">
        <v>19</v>
      </c>
      <c r="B186" s="10">
        <f>BRMT!B186+HPLG!B186+LONI!B186+SLI!B186+MRJ!B186+GRMT!B186+KRD!B186+STR!B186+LNN!B186+JJR!B186+SSV!B186+KK!B186+PA!B186+CCH!B186+CRCC!B186+BFSG!B186+BVQ!B186+GHSG!B186+DASG!B186</f>
        <v>0</v>
      </c>
      <c r="C186" s="10">
        <f>BRMT!C186+HPLG!C186+LONI!C186+SLI!C186+MRJ!C186+GRMT!C186+KRD!C186+STR!C186+LNN!C186+JJR!C186+SSV!C186+KK!C186+PA!C186+CCH!C186+CRCC!C186+BFSG!C186+BVQ!C186+GHSG!C186+DASG!C186</f>
        <v>0</v>
      </c>
      <c r="D186" s="10">
        <f>BRMT!D186+HPLG!D186+LONI!D186+SLI!D186+MRJ!D186+GRMT!D186+KRD!D186+STR!D186+LNN!D186+JJR!D186+SSV!D186+KK!D186+PA!D186+CCH!D186+CRCC!D186+BFSG!D186+BVQ!D186+GHSG!D186+DASG!D186</f>
        <v>0</v>
      </c>
      <c r="E186" s="10">
        <f>BRMT!E186+HPLG!E186+LONI!E186+SLI!E186+MRJ!E186+GRMT!E186+KRD!E186+STR!E186+LNN!E186+JJR!E186+SSV!E186+KK!E186+PA!E186+CCH!E186+CRCC!E186+BFSG!E186+BVQ!E186+GHSG!E186+DASG!E186</f>
        <v>0</v>
      </c>
      <c r="F186" s="10">
        <f>BRMT!F186+HPLG!F186+LONI!F186+SLI!F186+MRJ!F186+GRMT!F186+KRD!F186+STR!F186+LNN!F186+JJR!F186+SSV!F186+KK!F186+PA!F186+CCH!F186+CRCC!F186+BFSG!F186+BVQ!F186+GHSG!F186+DASG!F186</f>
        <v>0</v>
      </c>
      <c r="G186" s="10">
        <f>BRMT!G186+HPLG!G186+LONI!G186+SLI!G186+MRJ!G186+GRMT!G186+KRD!G186+STR!G186+LNN!G186+JJR!G186+SSV!G186+KK!G186+PA!G186+CCH!G186+CRCC!G186+BFSG!G186+BVQ!G186+GHSG!G186+DASG!G186</f>
        <v>0</v>
      </c>
      <c r="H186" s="10">
        <f>BRMT!H186+HPLG!H186+LONI!H186+SLI!H186+MRJ!H186+GRMT!H186+KRD!H186+STR!H186+LNN!H186+JJR!H186+SSV!H186+KK!H186+PA!H186+CCH!H186+CRCC!H186+BFSG!H186+BVQ!H186+GHSG!H186+DASG!H186</f>
        <v>0</v>
      </c>
      <c r="I186" s="10">
        <f>BRMT!I186+HPLG!I186+LONI!I186+SLI!I186+MRJ!I186+GRMT!I186+KRD!I186+STR!I186+LNN!I186+JJR!I186+SSV!I186+KK!I186+PA!I186+CCH!I186+CRCC!I186+BFSG!I186+BVQ!I186+GHSG!I186+DASG!I186</f>
        <v>0</v>
      </c>
      <c r="J186" s="10">
        <f>BRMT!J186+HPLG!J186+LONI!J186+SLI!J186+MRJ!J186+GRMT!J186+KRD!J186+STR!J186+LNN!J186+JJR!J186+SSV!J186+KK!J186+PA!J186+CCH!J186+CRCC!J186+BFSG!J186+BVQ!J186+GHSG!J186+DASG!J186</f>
        <v>0</v>
      </c>
      <c r="K186" s="10">
        <f>BRMT!K186+HPLG!K186+LONI!K186+SLI!K186+MRJ!K186+GRMT!K186+KRD!K186+STR!K186+LNN!K186+JJR!K186+SSV!K186+KK!K186+PA!K186+CCH!K186+CRCC!K186+BFSG!K186+BVQ!K186+GHSG!K186+DASG!K186</f>
        <v>0</v>
      </c>
      <c r="L186" s="10">
        <f>BRMT!L186+HPLG!L186+LONI!L186+SLI!L186+MRJ!L186+GRMT!L186+KRD!L186+STR!L186+LNN!L186+JJR!L186+SSV!L186+KK!L186+PA!L186+CCH!L186+CRCC!L186+BFSG!L186+BVQ!L186+GHSG!L186+DASG!L186</f>
        <v>0</v>
      </c>
      <c r="M186" s="10">
        <f>BRMT!M186+HPLG!M186+LONI!M186+SLI!M186+MRJ!M186+GRMT!M186+KRD!M186+STR!M186+LNN!M186+JJR!M186+SSV!M186+KK!M186+PA!M186+CCH!M186+CRCC!M186+BFSG!M186+BVQ!M186+GHSG!M186+DASG!M186</f>
        <v>0</v>
      </c>
      <c r="N186" s="13" t="e">
        <f t="shared" si="88"/>
        <v>#DIV/0!</v>
      </c>
      <c r="O186" s="13" t="e">
        <f t="shared" si="85"/>
        <v>#DIV/0!</v>
      </c>
      <c r="P186" s="13" t="e">
        <f t="shared" si="86"/>
        <v>#DIV/0!</v>
      </c>
      <c r="Q186" s="13" t="e">
        <f t="shared" si="87"/>
        <v>#DIV/0!</v>
      </c>
      <c r="R186" s="14"/>
    </row>
    <row r="187" spans="1:18">
      <c r="A187" s="10" t="s">
        <v>20</v>
      </c>
      <c r="B187" s="10">
        <f>BRMT!B187+HPLG!B187+LONI!B187+SLI!B187+MRJ!B187+GRMT!B187+KRD!B187+STR!B187+LNN!B187+JJR!B187+SSV!B187+KK!B187+PA!B187+CCH!B187+CRCC!B187+BFSG!B187+BVQ!B187+GHSG!B187+DASG!B187</f>
        <v>0</v>
      </c>
      <c r="C187" s="10">
        <f>BRMT!C187+HPLG!C187+LONI!C187+SLI!C187+MRJ!C187+GRMT!C187+KRD!C187+STR!C187+LNN!C187+JJR!C187+SSV!C187+KK!C187+PA!C187+CCH!C187+CRCC!C187+BFSG!C187+BVQ!C187+GHSG!C187+DASG!C187</f>
        <v>0</v>
      </c>
      <c r="D187" s="10">
        <f>BRMT!D187+HPLG!D187+LONI!D187+SLI!D187+MRJ!D187+GRMT!D187+KRD!D187+STR!D187+LNN!D187+JJR!D187+SSV!D187+KK!D187+PA!D187+CCH!D187+CRCC!D187+BFSG!D187+BVQ!D187+GHSG!D187+DASG!D187</f>
        <v>0</v>
      </c>
      <c r="E187" s="10">
        <f>BRMT!E187+HPLG!E187+LONI!E187+SLI!E187+MRJ!E187+GRMT!E187+KRD!E187+STR!E187+LNN!E187+JJR!E187+SSV!E187+KK!E187+PA!E187+CCH!E187+CRCC!E187+BFSG!E187+BVQ!E187+GHSG!E187+DASG!E187</f>
        <v>0</v>
      </c>
      <c r="F187" s="10">
        <f>BRMT!F187+HPLG!F187+LONI!F187+SLI!F187+MRJ!F187+GRMT!F187+KRD!F187+STR!F187+LNN!F187+JJR!F187+SSV!F187+KK!F187+PA!F187+CCH!F187+CRCC!F187+BFSG!F187+BVQ!F187+GHSG!F187+DASG!F187</f>
        <v>0</v>
      </c>
      <c r="G187" s="10">
        <f>BRMT!G187+HPLG!G187+LONI!G187+SLI!G187+MRJ!G187+GRMT!G187+KRD!G187+STR!G187+LNN!G187+JJR!G187+SSV!G187+KK!G187+PA!G187+CCH!G187+CRCC!G187+BFSG!G187+BVQ!G187+GHSG!G187+DASG!G187</f>
        <v>0</v>
      </c>
      <c r="H187" s="10">
        <f>BRMT!H187+HPLG!H187+LONI!H187+SLI!H187+MRJ!H187+GRMT!H187+KRD!H187+STR!H187+LNN!H187+JJR!H187+SSV!H187+KK!H187+PA!H187+CCH!H187+CRCC!H187+BFSG!H187+BVQ!H187+GHSG!H187+DASG!H187</f>
        <v>0</v>
      </c>
      <c r="I187" s="10">
        <f>BRMT!I187+HPLG!I187+LONI!I187+SLI!I187+MRJ!I187+GRMT!I187+KRD!I187+STR!I187+LNN!I187+JJR!I187+SSV!I187+KK!I187+PA!I187+CCH!I187+CRCC!I187+BFSG!I187+BVQ!I187+GHSG!I187+DASG!I187</f>
        <v>0</v>
      </c>
      <c r="J187" s="10">
        <f>BRMT!J187+HPLG!J187+LONI!J187+SLI!J187+MRJ!J187+GRMT!J187+KRD!J187+STR!J187+LNN!J187+JJR!J187+SSV!J187+KK!J187+PA!J187+CCH!J187+CRCC!J187+BFSG!J187+BVQ!J187+GHSG!J187+DASG!J187</f>
        <v>0</v>
      </c>
      <c r="K187" s="10">
        <f>BRMT!K187+HPLG!K187+LONI!K187+SLI!K187+MRJ!K187+GRMT!K187+KRD!K187+STR!K187+LNN!K187+JJR!K187+SSV!K187+KK!K187+PA!K187+CCH!K187+CRCC!K187+BFSG!K187+BVQ!K187+GHSG!K187+DASG!K187</f>
        <v>0</v>
      </c>
      <c r="L187" s="10">
        <f>BRMT!L187+HPLG!L187+LONI!L187+SLI!L187+MRJ!L187+GRMT!L187+KRD!L187+STR!L187+LNN!L187+JJR!L187+SSV!L187+KK!L187+PA!L187+CCH!L187+CRCC!L187+BFSG!L187+BVQ!L187+GHSG!L187+DASG!L187</f>
        <v>0</v>
      </c>
      <c r="M187" s="10">
        <f>BRMT!M187+HPLG!M187+LONI!M187+SLI!M187+MRJ!M187+GRMT!M187+KRD!M187+STR!M187+LNN!M187+JJR!M187+SSV!M187+KK!M187+PA!M187+CCH!M187+CRCC!M187+BFSG!M187+BVQ!M187+GHSG!M187+DASG!M187</f>
        <v>0</v>
      </c>
      <c r="N187" s="13" t="e">
        <f t="shared" si="88"/>
        <v>#DIV/0!</v>
      </c>
      <c r="O187" s="13" t="e">
        <f t="shared" si="85"/>
        <v>#DIV/0!</v>
      </c>
      <c r="P187" s="13" t="e">
        <f t="shared" si="86"/>
        <v>#DIV/0!</v>
      </c>
      <c r="Q187" s="13" t="e">
        <f t="shared" si="87"/>
        <v>#DIV/0!</v>
      </c>
      <c r="R187" s="14"/>
    </row>
    <row r="188" spans="1:18">
      <c r="A188" s="10" t="s">
        <v>21</v>
      </c>
      <c r="B188" s="10">
        <f>BRMT!B188+HPLG!B188+LONI!B188+SLI!B188+MRJ!B188+GRMT!B188+KRD!B188+STR!B188+LNN!B188+JJR!B188+SSV!B188+KK!B188+PA!B188+CCH!B188+CRCC!B188+BFSG!B188+BVQ!B188+GHSG!B188+DASG!B188</f>
        <v>0</v>
      </c>
      <c r="C188" s="10">
        <f>BRMT!C188+HPLG!C188+LONI!C188+SLI!C188+MRJ!C188+GRMT!C188+KRD!C188+STR!C188+LNN!C188+JJR!C188+SSV!C188+KK!C188+PA!C188+CCH!C188+CRCC!C188+BFSG!C188+BVQ!C188+GHSG!C188+DASG!C188</f>
        <v>0</v>
      </c>
      <c r="D188" s="10">
        <f>BRMT!D188+HPLG!D188+LONI!D188+SLI!D188+MRJ!D188+GRMT!D188+KRD!D188+STR!D188+LNN!D188+JJR!D188+SSV!D188+KK!D188+PA!D188+CCH!D188+CRCC!D188+BFSG!D188+BVQ!D188+GHSG!D188+DASG!D188</f>
        <v>0</v>
      </c>
      <c r="E188" s="10">
        <f>BRMT!E188+HPLG!E188+LONI!E188+SLI!E188+MRJ!E188+GRMT!E188+KRD!E188+STR!E188+LNN!E188+JJR!E188+SSV!E188+KK!E188+PA!E188+CCH!E188+CRCC!E188+BFSG!E188+BVQ!E188+GHSG!E188+DASG!E188</f>
        <v>0</v>
      </c>
      <c r="F188" s="10">
        <f>BRMT!F188+HPLG!F188+LONI!F188+SLI!F188+MRJ!F188+GRMT!F188+KRD!F188+STR!F188+LNN!F188+JJR!F188+SSV!F188+KK!F188+PA!F188+CCH!F188+CRCC!F188+BFSG!F188+BVQ!F188+GHSG!F188+DASG!F188</f>
        <v>0</v>
      </c>
      <c r="G188" s="10">
        <f>BRMT!G188+HPLG!G188+LONI!G188+SLI!G188+MRJ!G188+GRMT!G188+KRD!G188+STR!G188+LNN!G188+JJR!G188+SSV!G188+KK!G188+PA!G188+CCH!G188+CRCC!G188+BFSG!G188+BVQ!G188+GHSG!G188+DASG!G188</f>
        <v>0</v>
      </c>
      <c r="H188" s="10">
        <f>BRMT!H188+HPLG!H188+LONI!H188+SLI!H188+MRJ!H188+GRMT!H188+KRD!H188+STR!H188+LNN!H188+JJR!H188+SSV!H188+KK!H188+PA!H188+CCH!H188+CRCC!H188+BFSG!H188+BVQ!H188+GHSG!H188+DASG!H188</f>
        <v>0</v>
      </c>
      <c r="I188" s="10">
        <f>BRMT!I188+HPLG!I188+LONI!I188+SLI!I188+MRJ!I188+GRMT!I188+KRD!I188+STR!I188+LNN!I188+JJR!I188+SSV!I188+KK!I188+PA!I188+CCH!I188+CRCC!I188+BFSG!I188+BVQ!I188+GHSG!I188+DASG!I188</f>
        <v>0</v>
      </c>
      <c r="J188" s="10">
        <f>BRMT!J188+HPLG!J188+LONI!J188+SLI!J188+MRJ!J188+GRMT!J188+KRD!J188+STR!J188+LNN!J188+JJR!J188+SSV!J188+KK!J188+PA!J188+CCH!J188+CRCC!J188+BFSG!J188+BVQ!J188+GHSG!J188+DASG!J188</f>
        <v>0</v>
      </c>
      <c r="K188" s="10">
        <f>BRMT!K188+HPLG!K188+LONI!K188+SLI!K188+MRJ!K188+GRMT!K188+KRD!K188+STR!K188+LNN!K188+JJR!K188+SSV!K188+KK!K188+PA!K188+CCH!K188+CRCC!K188+BFSG!K188+BVQ!K188+GHSG!K188+DASG!K188</f>
        <v>0</v>
      </c>
      <c r="L188" s="10">
        <f>BRMT!L188+HPLG!L188+LONI!L188+SLI!L188+MRJ!L188+GRMT!L188+KRD!L188+STR!L188+LNN!L188+JJR!L188+SSV!L188+KK!L188+PA!L188+CCH!L188+CRCC!L188+BFSG!L188+BVQ!L188+GHSG!L188+DASG!L188</f>
        <v>0</v>
      </c>
      <c r="M188" s="10">
        <f>BRMT!M188+HPLG!M188+LONI!M188+SLI!M188+MRJ!M188+GRMT!M188+KRD!M188+STR!M188+LNN!M188+JJR!M188+SSV!M188+KK!M188+PA!M188+CCH!M188+CRCC!M188+BFSG!M188+BVQ!M188+GHSG!M188+DASG!M188</f>
        <v>0</v>
      </c>
      <c r="N188" s="13" t="e">
        <f t="shared" si="88"/>
        <v>#DIV/0!</v>
      </c>
      <c r="O188" s="13" t="e">
        <f t="shared" si="85"/>
        <v>#DIV/0!</v>
      </c>
      <c r="P188" s="13" t="e">
        <f t="shared" si="86"/>
        <v>#DIV/0!</v>
      </c>
      <c r="Q188" s="13" t="e">
        <f t="shared" si="87"/>
        <v>#DIV/0!</v>
      </c>
      <c r="R188" s="14"/>
    </row>
    <row r="189" spans="1:18">
      <c r="A189" s="61" t="s">
        <v>205</v>
      </c>
      <c r="B189" s="62">
        <f>SUM(B177:B183)</f>
        <v>0</v>
      </c>
      <c r="C189" s="62">
        <f>SUM(C177:C183)</f>
        <v>0</v>
      </c>
      <c r="D189" s="62">
        <f>SUM(D177:D183)</f>
        <v>0</v>
      </c>
      <c r="E189" s="62">
        <f>SUM(E177:E183)</f>
        <v>0</v>
      </c>
      <c r="F189" s="62">
        <f>SUM(F177:F187)</f>
        <v>0</v>
      </c>
      <c r="G189" s="62">
        <f t="shared" ref="G189:M189" si="89">SUM(G177:G187)</f>
        <v>0</v>
      </c>
      <c r="H189" s="62">
        <f t="shared" si="89"/>
        <v>0</v>
      </c>
      <c r="I189" s="62">
        <f t="shared" si="89"/>
        <v>0</v>
      </c>
      <c r="J189" s="62">
        <f t="shared" si="89"/>
        <v>0</v>
      </c>
      <c r="K189" s="62">
        <f t="shared" si="89"/>
        <v>0</v>
      </c>
      <c r="L189" s="62">
        <f t="shared" si="89"/>
        <v>0</v>
      </c>
      <c r="M189" s="62">
        <f t="shared" si="89"/>
        <v>0</v>
      </c>
      <c r="N189" s="13" t="e">
        <f t="shared" si="88"/>
        <v>#DIV/0!</v>
      </c>
      <c r="O189" s="13" t="e">
        <f t="shared" si="85"/>
        <v>#DIV/0!</v>
      </c>
      <c r="P189" s="13" t="e">
        <f t="shared" si="86"/>
        <v>#DIV/0!</v>
      </c>
      <c r="Q189" s="13" t="e">
        <f t="shared" si="87"/>
        <v>#DIV/0!</v>
      </c>
      <c r="R189" s="18"/>
    </row>
    <row r="190" spans="1:18">
      <c r="A190" s="61" t="s">
        <v>128</v>
      </c>
      <c r="B190" s="62">
        <f>SUM(B177:B188)</f>
        <v>0</v>
      </c>
      <c r="C190" s="62">
        <f t="shared" ref="C190:M190" si="90">SUM(C177:C188)</f>
        <v>0</v>
      </c>
      <c r="D190" s="62">
        <f t="shared" si="90"/>
        <v>0</v>
      </c>
      <c r="E190" s="62">
        <f t="shared" si="90"/>
        <v>0</v>
      </c>
      <c r="F190" s="62">
        <f t="shared" si="90"/>
        <v>0</v>
      </c>
      <c r="G190" s="62">
        <f t="shared" si="90"/>
        <v>0</v>
      </c>
      <c r="H190" s="62">
        <f t="shared" si="90"/>
        <v>0</v>
      </c>
      <c r="I190" s="62">
        <f t="shared" si="90"/>
        <v>0</v>
      </c>
      <c r="J190" s="62">
        <f t="shared" si="90"/>
        <v>0</v>
      </c>
      <c r="K190" s="62">
        <f t="shared" si="90"/>
        <v>0</v>
      </c>
      <c r="L190" s="62">
        <f t="shared" si="90"/>
        <v>0</v>
      </c>
      <c r="M190" s="62">
        <f t="shared" si="90"/>
        <v>0</v>
      </c>
      <c r="N190" s="13" t="e">
        <f t="shared" si="88"/>
        <v>#DIV/0!</v>
      </c>
      <c r="O190" s="13" t="e">
        <f t="shared" si="85"/>
        <v>#DIV/0!</v>
      </c>
      <c r="P190" s="13" t="e">
        <f t="shared" si="86"/>
        <v>#DIV/0!</v>
      </c>
      <c r="Q190" s="13" t="e">
        <f t="shared" si="87"/>
        <v>#DIV/0!</v>
      </c>
      <c r="R190" s="14"/>
    </row>
    <row r="191" spans="1:18">
      <c r="A191" s="63" t="s">
        <v>129</v>
      </c>
      <c r="B191" s="49">
        <f>B189/7</f>
        <v>0</v>
      </c>
      <c r="C191" s="49">
        <f>C189/7</f>
        <v>0</v>
      </c>
      <c r="D191" s="49">
        <f>D189/7</f>
        <v>0</v>
      </c>
      <c r="E191" s="49">
        <f>E189/7</f>
        <v>0</v>
      </c>
      <c r="F191" s="49">
        <f>F189/11</f>
        <v>0</v>
      </c>
      <c r="G191" s="49">
        <f t="shared" ref="G191:M191" si="91">G189/11</f>
        <v>0</v>
      </c>
      <c r="H191" s="49">
        <f t="shared" si="91"/>
        <v>0</v>
      </c>
      <c r="I191" s="49">
        <f t="shared" si="91"/>
        <v>0</v>
      </c>
      <c r="J191" s="49">
        <f t="shared" si="91"/>
        <v>0</v>
      </c>
      <c r="K191" s="49">
        <f t="shared" si="91"/>
        <v>0</v>
      </c>
      <c r="L191" s="49">
        <f t="shared" si="91"/>
        <v>0</v>
      </c>
      <c r="M191" s="49">
        <f t="shared" si="91"/>
        <v>0</v>
      </c>
      <c r="N191" s="13" t="e">
        <f t="shared" si="88"/>
        <v>#DIV/0!</v>
      </c>
      <c r="O191" s="13" t="e">
        <f t="shared" si="85"/>
        <v>#DIV/0!</v>
      </c>
      <c r="P191" s="13" t="e">
        <f t="shared" si="86"/>
        <v>#DIV/0!</v>
      </c>
      <c r="Q191" s="13" t="e">
        <f t="shared" si="87"/>
        <v>#DIV/0!</v>
      </c>
    </row>
    <row r="193" spans="1:48" s="22" customFormat="1">
      <c r="A193" s="309" t="str">
        <f>BRMT!C193</f>
        <v>FURNACE OIL</v>
      </c>
      <c r="B193" s="309"/>
      <c r="C193" s="309"/>
      <c r="D193" s="309"/>
      <c r="E193" s="309"/>
      <c r="F193" s="309"/>
      <c r="G193" s="309"/>
      <c r="H193" s="309"/>
      <c r="I193" s="309"/>
      <c r="J193" s="309"/>
      <c r="K193" s="309"/>
      <c r="L193" s="309"/>
      <c r="M193" s="309"/>
      <c r="N193" s="309"/>
      <c r="O193" s="309"/>
      <c r="P193" s="309"/>
      <c r="Q193" s="309"/>
      <c r="R193" s="27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</row>
    <row r="194" spans="1:48">
      <c r="A194" s="23"/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299" t="s">
        <v>210</v>
      </c>
      <c r="K194" s="300"/>
      <c r="L194" s="300"/>
      <c r="M194" s="301"/>
      <c r="N194" s="303" t="s">
        <v>95</v>
      </c>
      <c r="O194" s="303"/>
      <c r="P194" s="303"/>
      <c r="Q194" s="303"/>
      <c r="R194" s="44"/>
    </row>
    <row r="195" spans="1:48" ht="14.25" customHeight="1">
      <c r="A195" s="24" t="s">
        <v>6</v>
      </c>
      <c r="B195" s="24" t="s">
        <v>91</v>
      </c>
      <c r="C195" s="24" t="s">
        <v>7</v>
      </c>
      <c r="D195" s="24" t="s">
        <v>8</v>
      </c>
      <c r="E195" s="10" t="s">
        <v>9</v>
      </c>
      <c r="F195" s="24" t="s">
        <v>91</v>
      </c>
      <c r="G195" s="24" t="s">
        <v>7</v>
      </c>
      <c r="H195" s="24" t="s">
        <v>8</v>
      </c>
      <c r="I195" s="10" t="s">
        <v>9</v>
      </c>
      <c r="J195" s="10" t="s">
        <v>91</v>
      </c>
      <c r="K195" s="10" t="s">
        <v>7</v>
      </c>
      <c r="L195" s="10" t="s">
        <v>8</v>
      </c>
      <c r="M195" s="10" t="s">
        <v>9</v>
      </c>
      <c r="N195" s="57" t="s">
        <v>91</v>
      </c>
      <c r="O195" s="57" t="s">
        <v>7</v>
      </c>
      <c r="P195" s="57" t="s">
        <v>8</v>
      </c>
      <c r="Q195" s="57" t="s">
        <v>9</v>
      </c>
      <c r="R195" s="14"/>
    </row>
    <row r="196" spans="1:48" ht="14.25" customHeight="1">
      <c r="A196" s="24" t="s">
        <v>10</v>
      </c>
      <c r="B196" s="24">
        <f>BRMT!B196+HPLG!B196+LONI!B196+SLI!B196+MRJ!B196+GRMT!B196+KRD!B196+STR!B197+LNN!B196+JJR!B196+SSV!B196+KK!B196+PA!B196+CCH!B196+CRCC!B196+BFSG!B196+BVQ!B196+GHSG!B196+DASG!B196</f>
        <v>0</v>
      </c>
      <c r="C196" s="24">
        <f>BRMT!C196+HPLG!C196+LONI!C196+SLI!C196+MRJ!C196+GRMT!C196+KRD!C196+STR!C197+LNN!C196+JJR!C196+SSV!C196+KK!C196+PA!C196+CCH!C196+CRCC!C196+BFSG!C196+BVQ!C196+GHSG!C196+DASG!C196</f>
        <v>0</v>
      </c>
      <c r="D196" s="24">
        <f>BRMT!D196+HPLG!D196+LONI!D196+SLI!D196+MRJ!D196+GRMT!D196+KRD!D196+STR!D197+LNN!D196+JJR!D196+SSV!D196+KK!D196+PA!D196+CCH!D196+CRCC!D196+BFSG!D196+BVQ!D196+GHSG!D196+DASG!D196</f>
        <v>0</v>
      </c>
      <c r="E196" s="24">
        <f>BRMT!E196+HPLG!E196+LONI!E196+SLI!E196+MRJ!E196+GRMT!E196+KRD!E196+STR!E197+LNN!E196+JJR!E196+SSV!E196+KK!E196+PA!E196+CCH!E196+CRCC!E196+BFSG!E196+BVQ!E196+GHSG!E196+DASG!E196</f>
        <v>0</v>
      </c>
      <c r="F196" s="24">
        <f>BRMT!F196+HPLG!F196+LONI!F196+SLI!F196+MRJ!F196+GRMT!F196+KRD!F196+STR!F197+LNN!F196+JJR!F196+SSV!F196+KK!F196+PA!F196+CCH!F196+CRCC!F196+BFSG!F196+BVQ!F196+GHSG!F196+DASG!F196</f>
        <v>0</v>
      </c>
      <c r="G196" s="24">
        <f>BRMT!G196+HPLG!G196+LONI!G196+SLI!G196+MRJ!G196+GRMT!G196+KRD!G196+STR!G197+LNN!G196+JJR!G196+SSV!G196+KK!G196+PA!G196+CCH!G196+CRCC!G196+BFSG!G196+BVQ!G196+GHSG!G196+DASG!G196</f>
        <v>0</v>
      </c>
      <c r="H196" s="24">
        <f>BRMT!H196+HPLG!H196+LONI!H196+SLI!H196+MRJ!H196+GRMT!H196+KRD!H196+STR!H197+LNN!H196+JJR!H196+SSV!H196+KK!H196+PA!H196+CCH!H196+CRCC!H196+BFSG!H196+BVQ!H196+GHSG!H196+DASG!H196</f>
        <v>0</v>
      </c>
      <c r="I196" s="24">
        <f>BRMT!I196+HPLG!I196+LONI!I196+SLI!I196+MRJ!I196+GRMT!I196+KRD!I196+STR!I197+LNN!I196+JJR!I196+SSV!I196+KK!I196+PA!I196+CCH!I196+CRCC!I196+BFSG!I196+BVQ!I196+GHSG!I196+DASG!I196</f>
        <v>0</v>
      </c>
      <c r="J196" s="24">
        <f>BRMT!J196+HPLG!J196+LONI!J196+SLI!J196+MRJ!J196+GRMT!J196+KRD!J196+STR!J197+LNN!J196+JJR!J196+SSV!J196+KK!J196+PA!J196+CCH!J196+CRCC!J196+BFSG!J196+BVQ!J196+GHSG!J196+DASG!J196</f>
        <v>0</v>
      </c>
      <c r="K196" s="24">
        <f>BRMT!K196+HPLG!K196+LONI!K196+SLI!K196+MRJ!K196+GRMT!K196+KRD!K196+STR!K197+LNN!K196+JJR!K196+SSV!K196+KK!K196+PA!K196+CCH!K196+CRCC!K196+BFSG!K196+BVQ!K196+GHSG!K196+DASG!K196</f>
        <v>0</v>
      </c>
      <c r="L196" s="24">
        <f>BRMT!L196+HPLG!L196+LONI!L196+SLI!L196+MRJ!L196+GRMT!L196+KRD!L196+STR!L197+LNN!L196+JJR!L196+SSV!L196+KK!L196+PA!L196+CCH!L196+CRCC!L196+BFSG!L196+BVQ!L196+GHSG!L196+DASG!L196</f>
        <v>0</v>
      </c>
      <c r="M196" s="24">
        <f>BRMT!M196+HPLG!M196+LONI!M196+SLI!M196+MRJ!M196+GRMT!M196+KRD!M196+STR!M197+LNN!M196+JJR!M196+SSV!M196+KK!M196+PA!M196+CCH!M196+CRCC!M196+BFSG!M196+BVQ!M196+GHSG!M196+DASG!M196</f>
        <v>0</v>
      </c>
      <c r="N196" s="13" t="e">
        <f>(J196-F196)/F196*100</f>
        <v>#DIV/0!</v>
      </c>
      <c r="O196" s="13" t="e">
        <f t="shared" ref="O196:O210" si="92">(K196-G196)/G196*100</f>
        <v>#DIV/0!</v>
      </c>
      <c r="P196" s="13" t="e">
        <f t="shared" ref="P196:P210" si="93">(L196-H196)/H196*100</f>
        <v>#DIV/0!</v>
      </c>
      <c r="Q196" s="13" t="e">
        <f t="shared" ref="Q196:Q210" si="94">(M196-I196)/I196*100</f>
        <v>#DIV/0!</v>
      </c>
      <c r="R196" s="46"/>
    </row>
    <row r="197" spans="1:48" ht="14.25" customHeight="1">
      <c r="A197" s="24" t="s">
        <v>11</v>
      </c>
      <c r="B197" s="24">
        <f>BRMT!B197+HPLG!B197+LONI!B197+SLI!B197+MRJ!B197+GRMT!B197+KRD!B197+STR!B198+LNN!B197+JJR!B197+SSV!B197+KK!B197+PA!B197+CCH!B197+CRCC!B197+BFSG!B197+BVQ!B197+GHSG!B197+DASG!B197</f>
        <v>0</v>
      </c>
      <c r="C197" s="24">
        <f>BRMT!C197+HPLG!C197+LONI!C197+SLI!C197+MRJ!C197+GRMT!C197+KRD!C197+STR!C198+LNN!C197+JJR!C197+SSV!C197+KK!C197+PA!C197+CCH!C197+CRCC!C197+BFSG!C197+BVQ!C197+GHSG!C197+DASG!C197</f>
        <v>0</v>
      </c>
      <c r="D197" s="24">
        <f>BRMT!D197+HPLG!D197+LONI!D197+SLI!D197+MRJ!D197+GRMT!D197+KRD!D197+STR!D198+LNN!D197+JJR!D197+SSV!D197+KK!D197+PA!D197+CCH!D197+CRCC!D197+BFSG!D197+BVQ!D197+GHSG!D197+DASG!D197</f>
        <v>0</v>
      </c>
      <c r="E197" s="24">
        <f>BRMT!E197+HPLG!E197+LONI!E197+SLI!E197+MRJ!E197+GRMT!E197+KRD!E197+STR!E198+LNN!E197+JJR!E197+SSV!E197+KK!E197+PA!E197+CCH!E197+CRCC!E197+BFSG!E197+BVQ!E197+GHSG!E197+DASG!E197</f>
        <v>0</v>
      </c>
      <c r="F197" s="24">
        <f>BRMT!F197+HPLG!F197+LONI!F197+SLI!F197+MRJ!F197+GRMT!F197+KRD!F197+STR!F198+LNN!F197+JJR!F197+SSV!F197+KK!F197+PA!F197+CCH!F197+CRCC!F197+BFSG!F197+BVQ!F197+GHSG!F197+DASG!F197</f>
        <v>0</v>
      </c>
      <c r="G197" s="24">
        <f>BRMT!G197+HPLG!G197+LONI!G197+SLI!G197+MRJ!G197+GRMT!G197+KRD!G197+STR!G198+LNN!G197+JJR!G197+SSV!G197+KK!G197+PA!G197+CCH!G197+CRCC!G197+BFSG!G197+BVQ!G197+GHSG!G197+DASG!G197</f>
        <v>0</v>
      </c>
      <c r="H197" s="24">
        <f>BRMT!H197+HPLG!H197+LONI!H197+SLI!H197+MRJ!H197+GRMT!H197+KRD!H197+STR!H198+LNN!H197+JJR!H197+SSV!H197+KK!H197+PA!H197+CCH!H197+CRCC!H197+BFSG!H197+BVQ!H197+GHSG!H197+DASG!H197</f>
        <v>0</v>
      </c>
      <c r="I197" s="24">
        <f>BRMT!I197+HPLG!I197+LONI!I197+SLI!I197+MRJ!I197+GRMT!I197+KRD!I197+STR!I198+LNN!I197+JJR!I197+SSV!I197+KK!I197+PA!I197+CCH!I197+CRCC!I197+BFSG!I197+BVQ!I197+GHSG!I197+DASG!I197</f>
        <v>0</v>
      </c>
      <c r="J197" s="24">
        <f>BRMT!J197+HPLG!J197+LONI!J197+SLI!J197+MRJ!J197+GRMT!J197+KRD!J197+STR!J198+LNN!J197+JJR!J197+SSV!J197+KK!J197+PA!J197+CCH!J197+CRCC!J197+BFSG!J197+BVQ!J197+GHSG!J197+DASG!J197</f>
        <v>0</v>
      </c>
      <c r="K197" s="24">
        <f>BRMT!K197+HPLG!K197+LONI!K197+SLI!K197+MRJ!K197+GRMT!K197+KRD!K197+STR!K198+LNN!K197+JJR!K197+SSV!K197+KK!K197+PA!K197+CCH!K197+CRCC!K197+BFSG!K197+BVQ!K197+GHSG!K197+DASG!K197</f>
        <v>0</v>
      </c>
      <c r="L197" s="24">
        <f>BRMT!L197+HPLG!L197+LONI!L197+SLI!L197+MRJ!L197+GRMT!L197+KRD!L197+STR!L198+LNN!L197+JJR!L197+SSV!L197+KK!L197+PA!L197+CCH!L197+CRCC!L197+BFSG!L197+BVQ!L197+GHSG!L197+DASG!L197</f>
        <v>0</v>
      </c>
      <c r="M197" s="24">
        <f>BRMT!M197+HPLG!M197+LONI!M197+SLI!M197+MRJ!M197+GRMT!M197+KRD!M197+STR!M198+LNN!M197+JJR!M197+SSV!M197+KK!M197+PA!M197+CCH!M197+CRCC!M197+BFSG!M197+BVQ!M197+GHSG!M197+DASG!M197</f>
        <v>0</v>
      </c>
      <c r="N197" s="13" t="e">
        <f t="shared" ref="N197:N210" si="95">(J197-F197)/F197*100</f>
        <v>#DIV/0!</v>
      </c>
      <c r="O197" s="13" t="e">
        <f t="shared" si="92"/>
        <v>#DIV/0!</v>
      </c>
      <c r="P197" s="13" t="e">
        <f t="shared" si="93"/>
        <v>#DIV/0!</v>
      </c>
      <c r="Q197" s="13" t="e">
        <f t="shared" si="94"/>
        <v>#DIV/0!</v>
      </c>
      <c r="R197" s="46"/>
    </row>
    <row r="198" spans="1:48" ht="14.25" customHeight="1">
      <c r="A198" s="24" t="s">
        <v>12</v>
      </c>
      <c r="B198" s="24">
        <f>BRMT!B198+HPLG!B198+LONI!B198+SLI!B198+MRJ!B198+GRMT!B198+KRD!B198+STR!B199+LNN!B198+JJR!B198+SSV!B198+KK!B198+PA!B198+CCH!B198+CRCC!B198+BFSG!B198+BVQ!B198+GHSG!B198+DASG!B198</f>
        <v>0</v>
      </c>
      <c r="C198" s="24">
        <f>BRMT!C198+HPLG!C198+LONI!C198+SLI!C198+MRJ!C198+GRMT!C198+KRD!C198+STR!C199+LNN!C198+JJR!C198+SSV!C198+KK!C198+PA!C198+CCH!C198+CRCC!C198+BFSG!C198+BVQ!C198+GHSG!C198+DASG!C198</f>
        <v>0</v>
      </c>
      <c r="D198" s="24">
        <f>BRMT!D198+HPLG!D198+LONI!D198+SLI!D198+MRJ!D198+GRMT!D198+KRD!D198+STR!D199+LNN!D198+JJR!D198+SSV!D198+KK!D198+PA!D198+CCH!D198+CRCC!D198+BFSG!D198+BVQ!D198+GHSG!D198+DASG!D198</f>
        <v>0</v>
      </c>
      <c r="E198" s="24">
        <f>BRMT!E198+HPLG!E198+LONI!E198+SLI!E198+MRJ!E198+GRMT!E198+KRD!E198+STR!E199+LNN!E198+JJR!E198+SSV!E198+KK!E198+PA!E198+CCH!E198+CRCC!E198+BFSG!E198+BVQ!E198+GHSG!E198+DASG!E198</f>
        <v>0</v>
      </c>
      <c r="F198" s="24">
        <f>BRMT!F198+HPLG!F198+LONI!F198+SLI!F198+MRJ!F198+GRMT!F198+KRD!F198+STR!F199+LNN!F198+JJR!F198+SSV!F198+KK!F198+PA!F198+CCH!F198+CRCC!F198+BFSG!F198+BVQ!F198+GHSG!F198+DASG!F198</f>
        <v>0</v>
      </c>
      <c r="G198" s="24">
        <f>BRMT!G198+HPLG!G198+LONI!G198+SLI!G198+MRJ!G198+GRMT!G198+KRD!G198+STR!G199+LNN!G198+JJR!G198+SSV!G198+KK!G198+PA!G198+CCH!G198+CRCC!G198+BFSG!G198+BVQ!G198+GHSG!G198+DASG!G198</f>
        <v>0</v>
      </c>
      <c r="H198" s="24">
        <f>BRMT!H198+HPLG!H198+LONI!H198+SLI!H198+MRJ!H198+GRMT!H198+KRD!H198+STR!H199+LNN!H198+JJR!H198+SSV!H198+KK!H198+PA!H198+CCH!H198+CRCC!H198+BFSG!H198+BVQ!H198+GHSG!H198+DASG!H198</f>
        <v>0</v>
      </c>
      <c r="I198" s="24">
        <f>BRMT!I198+HPLG!I198+LONI!I198+SLI!I198+MRJ!I198+GRMT!I198+KRD!I198+STR!I199+LNN!I198+JJR!I198+SSV!I198+KK!I198+PA!I198+CCH!I198+CRCC!I198+BFSG!I198+BVQ!I198+GHSG!I198+DASG!I198</f>
        <v>0</v>
      </c>
      <c r="J198" s="24">
        <f>BRMT!J198+HPLG!J198+LONI!J198+SLI!J198+MRJ!J198+GRMT!J198+KRD!J198+STR!J199+LNN!J198+JJR!J198+SSV!J198+KK!J198+PA!J198+CCH!J198+CRCC!J198+BFSG!J198+BVQ!J198+GHSG!J198+DASG!J198</f>
        <v>0</v>
      </c>
      <c r="K198" s="24">
        <f>BRMT!K198+HPLG!K198+LONI!K198+SLI!K198+MRJ!K198+GRMT!K198+KRD!K198+STR!K199+LNN!K198+JJR!K198+SSV!K198+KK!K198+PA!K198+CCH!K198+CRCC!K198+BFSG!K198+BVQ!K198+GHSG!K198+DASG!K198</f>
        <v>0</v>
      </c>
      <c r="L198" s="24">
        <f>BRMT!L198+HPLG!L198+LONI!L198+SLI!L198+MRJ!L198+GRMT!L198+KRD!L198+STR!L199+LNN!L198+JJR!L198+SSV!L198+KK!L198+PA!L198+CCH!L198+CRCC!L198+BFSG!L198+BVQ!L198+GHSG!L198+DASG!L198</f>
        <v>0</v>
      </c>
      <c r="M198" s="24">
        <f>BRMT!M198+HPLG!M198+LONI!M198+SLI!M198+MRJ!M198+GRMT!M198+KRD!M198+STR!M199+LNN!M198+JJR!M198+SSV!M198+KK!M198+PA!M198+CCH!M198+CRCC!M198+BFSG!M198+BVQ!M198+GHSG!M198+DASG!M198</f>
        <v>0</v>
      </c>
      <c r="N198" s="13" t="e">
        <f t="shared" si="95"/>
        <v>#DIV/0!</v>
      </c>
      <c r="O198" s="13" t="e">
        <f t="shared" si="92"/>
        <v>#DIV/0!</v>
      </c>
      <c r="P198" s="13" t="e">
        <f t="shared" si="93"/>
        <v>#DIV/0!</v>
      </c>
      <c r="Q198" s="13" t="e">
        <f t="shared" si="94"/>
        <v>#DIV/0!</v>
      </c>
      <c r="R198" s="46"/>
    </row>
    <row r="199" spans="1:48" ht="14.25" customHeight="1">
      <c r="A199" s="24" t="s">
        <v>13</v>
      </c>
      <c r="B199" s="24">
        <f>BRMT!B199+HPLG!B199+LONI!B199+SLI!B199+MRJ!B199+GRMT!B199+KRD!B199+STR!B200+LNN!B199+JJR!B199+SSV!B199+KK!B199+PA!B199+CCH!B199+CRCC!B199+BFSG!B199+BVQ!B199+GHSG!B199+DASG!B199</f>
        <v>0</v>
      </c>
      <c r="C199" s="24">
        <f>BRMT!C199+HPLG!C199+LONI!C199+SLI!C199+MRJ!C199+GRMT!C199+KRD!C199+STR!C200+LNN!C199+JJR!C199+SSV!C199+KK!C199+PA!C199+CCH!C199+CRCC!C199+BFSG!C199+BVQ!C199+GHSG!C199+DASG!C199</f>
        <v>0</v>
      </c>
      <c r="D199" s="24">
        <f>BRMT!D199+HPLG!D199+LONI!D199+SLI!D199+MRJ!D199+GRMT!D199+KRD!D199+STR!D200+LNN!D199+JJR!D199+SSV!D199+KK!D199+PA!D199+CCH!D199+CRCC!D199+BFSG!D199+BVQ!D199+GHSG!D199+DASG!D199</f>
        <v>0</v>
      </c>
      <c r="E199" s="24">
        <f>BRMT!E199+HPLG!E199+LONI!E199+SLI!E199+MRJ!E199+GRMT!E199+KRD!E199+STR!E200+LNN!E199+JJR!E199+SSV!E199+KK!E199+PA!E199+CCH!E199+CRCC!E199+BFSG!E199+BVQ!E199+GHSG!E199+DASG!E199</f>
        <v>0</v>
      </c>
      <c r="F199" s="24">
        <f>BRMT!F199+HPLG!F199+LONI!F199+SLI!F199+MRJ!F199+GRMT!F199+KRD!F199+STR!F200+LNN!F199+JJR!F199+SSV!F199+KK!F199+PA!F199+CCH!F199+CRCC!F199+BFSG!F199+BVQ!F199+GHSG!F199+DASG!F199</f>
        <v>0</v>
      </c>
      <c r="G199" s="24">
        <f>BRMT!G199+HPLG!G199+LONI!G199+SLI!G199+MRJ!G199+GRMT!G199+KRD!G199+STR!G200+LNN!G199+JJR!G199+SSV!G199+KK!G199+PA!G199+CCH!G199+CRCC!G199+BFSG!G199+BVQ!G199+GHSG!G199+DASG!G199</f>
        <v>0</v>
      </c>
      <c r="H199" s="24">
        <f>BRMT!H199+HPLG!H199+LONI!H199+SLI!H199+MRJ!H199+GRMT!H199+KRD!H199+STR!H200+LNN!H199+JJR!H199+SSV!H199+KK!H199+PA!H199+CCH!H199+CRCC!H199+BFSG!H199+BVQ!H199+GHSG!H199+DASG!H199</f>
        <v>0</v>
      </c>
      <c r="I199" s="24">
        <f>BRMT!I199+HPLG!I199+LONI!I199+SLI!I199+MRJ!I199+GRMT!I199+KRD!I199+STR!I200+LNN!I199+JJR!I199+SSV!I199+KK!I199+PA!I199+CCH!I199+CRCC!I199+BFSG!I199+BVQ!I199+GHSG!I199+DASG!I199</f>
        <v>0</v>
      </c>
      <c r="J199" s="24">
        <f>BRMT!J199+HPLG!J199+LONI!J199+SLI!J199+MRJ!J199+GRMT!J199+KRD!J199+STR!J200+LNN!J199+JJR!J199+SSV!J199+KK!J199+PA!J199+CCH!J199+CRCC!J199+BFSG!J199+BVQ!J199+GHSG!J199+DASG!J199</f>
        <v>0</v>
      </c>
      <c r="K199" s="24">
        <f>BRMT!K199+HPLG!K199+LONI!K199+SLI!K199+MRJ!K199+GRMT!K199+KRD!K199+STR!K200+LNN!K199+JJR!K199+SSV!K199+KK!K199+PA!K199+CCH!K199+CRCC!K199+BFSG!K199+BVQ!K199+GHSG!K199+DASG!K199</f>
        <v>0</v>
      </c>
      <c r="L199" s="24">
        <f>BRMT!L199+HPLG!L199+LONI!L199+SLI!L199+MRJ!L199+GRMT!L199+KRD!L199+STR!L200+LNN!L199+JJR!L199+SSV!L199+KK!L199+PA!L199+CCH!L199+CRCC!L199+BFSG!L199+BVQ!L199+GHSG!L199+DASG!L199</f>
        <v>0</v>
      </c>
      <c r="M199" s="24">
        <f>BRMT!M199+HPLG!M199+LONI!M199+SLI!M199+MRJ!M199+GRMT!M199+KRD!M199+STR!M200+LNN!M199+JJR!M199+SSV!M199+KK!M199+PA!M199+CCH!M199+CRCC!M199+BFSG!M199+BVQ!M199+GHSG!M199+DASG!M199</f>
        <v>0</v>
      </c>
      <c r="N199" s="13" t="e">
        <f t="shared" si="95"/>
        <v>#DIV/0!</v>
      </c>
      <c r="O199" s="13" t="e">
        <f t="shared" si="92"/>
        <v>#DIV/0!</v>
      </c>
      <c r="P199" s="13" t="e">
        <f t="shared" si="93"/>
        <v>#DIV/0!</v>
      </c>
      <c r="Q199" s="13" t="e">
        <f t="shared" si="94"/>
        <v>#DIV/0!</v>
      </c>
      <c r="R199" s="14"/>
    </row>
    <row r="200" spans="1:48" ht="14.25" customHeight="1">
      <c r="A200" s="24" t="s">
        <v>14</v>
      </c>
      <c r="B200" s="24">
        <f>BRMT!B200+HPLG!B200+LONI!B200+SLI!B200+MRJ!B200+GRMT!B200+KRD!B200+STR!B201+LNN!B200+JJR!B200+SSV!B200+KK!B200+PA!B200+CCH!B200+CRCC!B200+BFSG!B200+BVQ!B200+GHSG!B200+DASG!B200</f>
        <v>0</v>
      </c>
      <c r="C200" s="24">
        <f>BRMT!C200+HPLG!C200+LONI!C200+SLI!C200+MRJ!C200+GRMT!C200+KRD!C200+STR!C201+LNN!C200+JJR!C200+SSV!C200+KK!C200+PA!C200+CCH!C200+CRCC!C200+BFSG!C200+BVQ!C200+GHSG!C200+DASG!C200</f>
        <v>0</v>
      </c>
      <c r="D200" s="24">
        <f>BRMT!D200+HPLG!D200+LONI!D200+SLI!D200+MRJ!D200+GRMT!D200+KRD!D200+STR!D201+LNN!D200+JJR!D200+SSV!D200+KK!D200+PA!D200+CCH!D200+CRCC!D200+BFSG!D200+BVQ!D200+GHSG!D200+DASG!D200</f>
        <v>0</v>
      </c>
      <c r="E200" s="24">
        <f>BRMT!E200+HPLG!E200+LONI!E200+SLI!E200+MRJ!E200+GRMT!E200+KRD!E200+STR!E201+LNN!E200+JJR!E200+SSV!E200+KK!E200+PA!E200+CCH!E200+CRCC!E200+BFSG!E200+BVQ!E200+GHSG!E200+DASG!E200</f>
        <v>0</v>
      </c>
      <c r="F200" s="24">
        <f>BRMT!F200+HPLG!F200+LONI!F200+SLI!F200+MRJ!F200+GRMT!F200+KRD!F200+STR!F201+LNN!F200+JJR!F200+SSV!F200+KK!F200+PA!F200+CCH!F200+CRCC!F200+BFSG!F200+BVQ!F200+GHSG!F200+DASG!F200</f>
        <v>0</v>
      </c>
      <c r="G200" s="24">
        <f>BRMT!G200+HPLG!G200+LONI!G200+SLI!G200+MRJ!G200+GRMT!G200+KRD!G200+STR!G201+LNN!G200+JJR!G200+SSV!G200+KK!G200+PA!G200+CCH!G200+CRCC!G200+BFSG!G200+BVQ!G200+GHSG!G200+DASG!G200</f>
        <v>0</v>
      </c>
      <c r="H200" s="24">
        <f>BRMT!H200+HPLG!H200+LONI!H200+SLI!H200+MRJ!H200+GRMT!H200+KRD!H200+STR!H201+LNN!H200+JJR!H200+SSV!H200+KK!H200+PA!H200+CCH!H200+CRCC!H200+BFSG!H200+BVQ!H200+GHSG!H200+DASG!H200</f>
        <v>0</v>
      </c>
      <c r="I200" s="24">
        <f>BRMT!I200+HPLG!I200+LONI!I200+SLI!I200+MRJ!I200+GRMT!I200+KRD!I200+STR!I201+LNN!I200+JJR!I200+SSV!I200+KK!I200+PA!I200+CCH!I200+CRCC!I200+BFSG!I200+BVQ!I200+GHSG!I200+DASG!I200</f>
        <v>0</v>
      </c>
      <c r="J200" s="24">
        <f>BRMT!J200+HPLG!J200+LONI!J200+SLI!J200+MRJ!J200+GRMT!J200+KRD!J200+STR!J201+LNN!J200+JJR!J200+SSV!J200+KK!J200+PA!J200+CCH!J200+CRCC!J200+BFSG!J200+BVQ!J200+GHSG!J200+DASG!J200</f>
        <v>0</v>
      </c>
      <c r="K200" s="24">
        <f>BRMT!K200+HPLG!K200+LONI!K200+SLI!K200+MRJ!K200+GRMT!K200+KRD!K200+STR!K201+LNN!K200+JJR!K200+SSV!K200+KK!K200+PA!K200+CCH!K200+CRCC!K200+BFSG!K200+BVQ!K200+GHSG!K200+DASG!K200</f>
        <v>0</v>
      </c>
      <c r="L200" s="24">
        <f>BRMT!L200+HPLG!L200+LONI!L200+SLI!L200+MRJ!L200+GRMT!L200+KRD!L200+STR!L201+LNN!L200+JJR!L200+SSV!L200+KK!L200+PA!L200+CCH!L200+CRCC!L200+BFSG!L200+BVQ!L200+GHSG!L200+DASG!L200</f>
        <v>0</v>
      </c>
      <c r="M200" s="24">
        <f>BRMT!M200+HPLG!M200+LONI!M200+SLI!M200+MRJ!M200+GRMT!M200+KRD!M200+STR!M201+LNN!M200+JJR!M200+SSV!M200+KK!M200+PA!M200+CCH!M200+CRCC!M200+BFSG!M200+BVQ!M200+GHSG!M200+DASG!M200</f>
        <v>0</v>
      </c>
      <c r="N200" s="13" t="e">
        <f t="shared" si="95"/>
        <v>#DIV/0!</v>
      </c>
      <c r="O200" s="13" t="e">
        <f t="shared" si="92"/>
        <v>#DIV/0!</v>
      </c>
      <c r="P200" s="13" t="e">
        <f t="shared" si="93"/>
        <v>#DIV/0!</v>
      </c>
      <c r="Q200" s="13" t="e">
        <f t="shared" si="94"/>
        <v>#DIV/0!</v>
      </c>
      <c r="R200" s="14"/>
    </row>
    <row r="201" spans="1:48" ht="14.25" customHeight="1">
      <c r="A201" s="24" t="s">
        <v>15</v>
      </c>
      <c r="B201" s="24">
        <f>BRMT!B201+HPLG!B201+LONI!B201+SLI!B201+MRJ!B201+GRMT!B201+KRD!B201+STR!B202+LNN!B201+JJR!B201+SSV!B201+KK!B201+PA!B201+CCH!B201+CRCC!B201+BFSG!B201+BVQ!B201+GHSG!B201+DASG!B201</f>
        <v>0</v>
      </c>
      <c r="C201" s="24">
        <f>BRMT!C201+HPLG!C201+LONI!C201+SLI!C201+MRJ!C201+GRMT!C201+KRD!C201+STR!C202+LNN!C201+JJR!C201+SSV!C201+KK!C201+PA!C201+CCH!C201+CRCC!C201+BFSG!C201+BVQ!C201+GHSG!C201+DASG!C201</f>
        <v>0</v>
      </c>
      <c r="D201" s="24">
        <f>BRMT!D201+HPLG!D201+LONI!D201+SLI!D201+MRJ!D201+GRMT!D201+KRD!D201+STR!D202+LNN!D201+JJR!D201+SSV!D201+KK!D201+PA!D201+CCH!D201+CRCC!D201+BFSG!D201+BVQ!D201+GHSG!D201+DASG!D201</f>
        <v>0</v>
      </c>
      <c r="E201" s="24">
        <f>BRMT!E201+HPLG!E201+LONI!E201+SLI!E201+MRJ!E201+GRMT!E201+KRD!E201+STR!E202+LNN!E201+JJR!E201+SSV!E201+KK!E201+PA!E201+CCH!E201+CRCC!E201+BFSG!E201+BVQ!E201+GHSG!E201+DASG!E201</f>
        <v>0</v>
      </c>
      <c r="F201" s="24">
        <f>BRMT!F201+HPLG!F201+LONI!F201+SLI!F201+MRJ!F201+GRMT!F201+KRD!F201+STR!F202+LNN!F201+JJR!F201+SSV!F201+KK!F201+PA!F201+CCH!F201+CRCC!F201+BFSG!F201+BVQ!F201+GHSG!F201+DASG!F201</f>
        <v>0</v>
      </c>
      <c r="G201" s="24">
        <f>BRMT!G201+HPLG!G201+LONI!G201+SLI!G201+MRJ!G201+GRMT!G201+KRD!G201+STR!G202+LNN!G201+JJR!G201+SSV!G201+KK!G201+PA!G201+CCH!G201+CRCC!G201+BFSG!G201+BVQ!G201+GHSG!G201+DASG!G201</f>
        <v>0</v>
      </c>
      <c r="H201" s="24">
        <f>BRMT!H201+HPLG!H201+LONI!H201+SLI!H201+MRJ!H201+GRMT!H201+KRD!H201+STR!H202+LNN!H201+JJR!H201+SSV!H201+KK!H201+PA!H201+CCH!H201+CRCC!H201+BFSG!H201+BVQ!H201+GHSG!H201+DASG!H201</f>
        <v>0</v>
      </c>
      <c r="I201" s="24">
        <f>BRMT!I201+HPLG!I201+LONI!I201+SLI!I201+MRJ!I201+GRMT!I201+KRD!I201+STR!I202+LNN!I201+JJR!I201+SSV!I201+KK!I201+PA!I201+CCH!I201+CRCC!I201+BFSG!I201+BVQ!I201+GHSG!I201+DASG!I201</f>
        <v>0</v>
      </c>
      <c r="J201" s="24">
        <f>BRMT!J201+HPLG!J201+LONI!J201+SLI!J201+MRJ!J201+GRMT!J201+KRD!J201+STR!J202+LNN!J201+JJR!J201+SSV!J201+KK!J201+PA!J201+CCH!J201+CRCC!J201+BFSG!J201+BVQ!J201+GHSG!J201+DASG!J201</f>
        <v>0</v>
      </c>
      <c r="K201" s="24">
        <f>BRMT!K201+HPLG!K201+LONI!K201+SLI!K201+MRJ!K201+GRMT!K201+KRD!K201+STR!K202+LNN!K201+JJR!K201+SSV!K201+KK!K201+PA!K201+CCH!K201+CRCC!K201+BFSG!K201+BVQ!K201+GHSG!K201+DASG!K201</f>
        <v>0</v>
      </c>
      <c r="L201" s="24">
        <f>BRMT!L201+HPLG!L201+LONI!L201+SLI!L201+MRJ!L201+GRMT!L201+KRD!L201+STR!L202+LNN!L201+JJR!L201+SSV!L201+KK!L201+PA!L201+CCH!L201+CRCC!L201+BFSG!L201+BVQ!L201+GHSG!L201+DASG!L201</f>
        <v>0</v>
      </c>
      <c r="M201" s="24">
        <f>BRMT!M201+HPLG!M201+LONI!M201+SLI!M201+MRJ!M201+GRMT!M201+KRD!M201+STR!M202+LNN!M201+JJR!M201+SSV!M201+KK!M201+PA!M201+CCH!M201+CRCC!M201+BFSG!M201+BVQ!M201+GHSG!M201+DASG!M201</f>
        <v>0</v>
      </c>
      <c r="N201" s="13" t="e">
        <f t="shared" si="95"/>
        <v>#DIV/0!</v>
      </c>
      <c r="O201" s="13" t="e">
        <f t="shared" si="92"/>
        <v>#DIV/0!</v>
      </c>
      <c r="P201" s="13" t="e">
        <f t="shared" si="93"/>
        <v>#DIV/0!</v>
      </c>
      <c r="Q201" s="13" t="e">
        <f t="shared" si="94"/>
        <v>#DIV/0!</v>
      </c>
      <c r="R201" s="14"/>
      <c r="S201" s="7">
        <f>11384-11346</f>
        <v>38</v>
      </c>
    </row>
    <row r="202" spans="1:48" ht="14.25" customHeight="1">
      <c r="A202" s="24" t="s">
        <v>16</v>
      </c>
      <c r="B202" s="24">
        <f>BRMT!B202+HPLG!B202+LONI!B202+SLI!B202+MRJ!B202+GRMT!B202+KRD!B202+STR!B203+LNN!B202+JJR!B202+SSV!B202+KK!B202+PA!B202+CCH!B202+CRCC!B202+BFSG!B202+BVQ!B202+GHSG!B202+DASG!B202</f>
        <v>0</v>
      </c>
      <c r="C202" s="24">
        <f>BRMT!C202+HPLG!C202+LONI!C202+SLI!C202+MRJ!C202+GRMT!C202+KRD!C202+STR!C203+LNN!C202+JJR!C202+SSV!C202+KK!C202+PA!C202+CCH!C202+CRCC!C202+BFSG!C202+BVQ!C202+GHSG!C202+DASG!C202</f>
        <v>0</v>
      </c>
      <c r="D202" s="24">
        <f>BRMT!D202+HPLG!D202+LONI!D202+SLI!D202+MRJ!D202+GRMT!D202+KRD!D202+STR!D203+LNN!D202+JJR!D202+SSV!D202+KK!D202+PA!D202+CCH!D202+CRCC!D202+BFSG!D202+BVQ!D202+GHSG!D202+DASG!D202</f>
        <v>0</v>
      </c>
      <c r="E202" s="24">
        <f>BRMT!E202+HPLG!E202+LONI!E202+SLI!E202+MRJ!E202+GRMT!E202+KRD!E202+STR!E203+LNN!E202+JJR!E202+SSV!E202+KK!E202+PA!E202+CCH!E202+CRCC!E202+BFSG!E202+BVQ!E202+GHSG!E202+DASG!E202</f>
        <v>0</v>
      </c>
      <c r="F202" s="24">
        <f>BRMT!F202+HPLG!F202+LONI!F202+SLI!F202+MRJ!F202+GRMT!F202+KRD!F202+STR!F203+LNN!F202+JJR!F202+SSV!F202+KK!F202+PA!F202+CCH!F202+CRCC!F202+BFSG!F202+BVQ!F202+GHSG!F202+DASG!F202</f>
        <v>0</v>
      </c>
      <c r="G202" s="24">
        <f>BRMT!G202+HPLG!G202+LONI!G202+SLI!G202+MRJ!G202+GRMT!G202+KRD!G202+STR!G203+LNN!G202+JJR!G202+SSV!G202+KK!G202+PA!G202+CCH!G202+CRCC!G202+BFSG!G202+BVQ!G202+GHSG!G202+DASG!G202</f>
        <v>0</v>
      </c>
      <c r="H202" s="24">
        <f>BRMT!H202+HPLG!H202+LONI!H202+SLI!H202+MRJ!H202+GRMT!H202+KRD!H202+STR!H203+LNN!H202+JJR!H202+SSV!H202+KK!H202+PA!H202+CCH!H202+CRCC!H202+BFSG!H202+BVQ!H202+GHSG!H202+DASG!H202</f>
        <v>0</v>
      </c>
      <c r="I202" s="24">
        <f>BRMT!I202+HPLG!I202+LONI!I202+SLI!I202+MRJ!I202+GRMT!I202+KRD!I202+STR!I203+LNN!I202+JJR!I202+SSV!I202+KK!I202+PA!I202+CCH!I202+CRCC!I202+BFSG!I202+BVQ!I202+GHSG!I202+DASG!I202</f>
        <v>0</v>
      </c>
      <c r="J202" s="24">
        <f>BRMT!J202+HPLG!J202+LONI!J202+SLI!J202+MRJ!J202+GRMT!J202+KRD!J202+STR!J203+LNN!J202+JJR!J202+SSV!J202+KK!J202+PA!J202+CCH!J202+CRCC!J202+BFSG!J202+BVQ!J202+GHSG!J202+DASG!J202</f>
        <v>0</v>
      </c>
      <c r="K202" s="24">
        <f>BRMT!K202+HPLG!K202+LONI!K202+SLI!K202+MRJ!K202+GRMT!K202+KRD!K202+STR!K203+LNN!K202+JJR!K202+SSV!K202+KK!K202+PA!K202+CCH!K202+CRCC!K202+BFSG!K202+BVQ!K202+GHSG!K202+DASG!K202</f>
        <v>0</v>
      </c>
      <c r="L202" s="24">
        <f>BRMT!L202+HPLG!L202+LONI!L202+SLI!L202+MRJ!L202+GRMT!L202+KRD!L202+STR!L203+LNN!L202+JJR!L202+SSV!L202+KK!L202+PA!L202+CCH!L202+CRCC!L202+BFSG!L202+BVQ!L202+GHSG!L202+DASG!L202</f>
        <v>0</v>
      </c>
      <c r="M202" s="24">
        <f>BRMT!M202+HPLG!M202+LONI!M202+SLI!M202+MRJ!M202+GRMT!M202+KRD!M202+STR!M203+LNN!M202+JJR!M202+SSV!M202+KK!M202+PA!M202+CCH!M202+CRCC!M202+BFSG!M202+BVQ!M202+GHSG!M202+DASG!M202</f>
        <v>0</v>
      </c>
      <c r="N202" s="13" t="e">
        <f t="shared" si="95"/>
        <v>#DIV/0!</v>
      </c>
      <c r="O202" s="13" t="e">
        <f t="shared" si="92"/>
        <v>#DIV/0!</v>
      </c>
      <c r="P202" s="13" t="e">
        <f t="shared" si="93"/>
        <v>#DIV/0!</v>
      </c>
      <c r="Q202" s="13" t="e">
        <f t="shared" si="94"/>
        <v>#DIV/0!</v>
      </c>
      <c r="R202" s="14"/>
    </row>
    <row r="203" spans="1:48" ht="14.25" customHeight="1">
      <c r="A203" s="24" t="s">
        <v>17</v>
      </c>
      <c r="B203" s="24">
        <f>BRMT!B203+HPLG!B203+LONI!B203+SLI!B203+MRJ!B203+GRMT!B203+KRD!B203+STR!B204+LNN!B203+JJR!B203+SSV!B203+KK!B203+PA!B203+CCH!B203+CRCC!B203+BFSG!B203+BVQ!B203+GHSG!B203+DASG!B203</f>
        <v>0</v>
      </c>
      <c r="C203" s="24">
        <f>BRMT!C203+HPLG!C203+LONI!C203+SLI!C203+MRJ!C203+GRMT!C203+KRD!C203+STR!C204+LNN!C203+JJR!C203+SSV!C203+KK!C203+PA!C203+CCH!C203+CRCC!C203+BFSG!C203+BVQ!C203+GHSG!C203+DASG!C203</f>
        <v>0</v>
      </c>
      <c r="D203" s="24">
        <f>BRMT!D203+HPLG!D203+LONI!D203+SLI!D203+MRJ!D203+GRMT!D203+KRD!D203+STR!D204+LNN!D203+JJR!D203+SSV!D203+KK!D203+PA!D203+CCH!D203+CRCC!D203+BFSG!D203+BVQ!D203+GHSG!D203+DASG!D203</f>
        <v>0</v>
      </c>
      <c r="E203" s="24">
        <f>BRMT!E203+HPLG!E203+LONI!E203+SLI!E203+MRJ!E203+GRMT!E203+KRD!E203+STR!E204+LNN!E203+JJR!E203+SSV!E203+KK!E203+PA!E203+CCH!E203+CRCC!E203+BFSG!E203+BVQ!E203+GHSG!E203+DASG!E203</f>
        <v>0</v>
      </c>
      <c r="F203" s="24">
        <f>BRMT!F203+HPLG!F203+LONI!F203+SLI!F203+MRJ!F203+GRMT!F203+KRD!F203+STR!F204+LNN!F203+JJR!F203+SSV!F203+KK!F203+PA!F203+CCH!F203+CRCC!F203+BFSG!F203+BVQ!F203+GHSG!F203+DASG!F203</f>
        <v>0</v>
      </c>
      <c r="G203" s="24">
        <f>BRMT!G203+HPLG!G203+LONI!G203+SLI!G203+MRJ!G203+GRMT!G203+KRD!G203+STR!G204+LNN!G203+JJR!G203+SSV!G203+KK!G203+PA!G203+CCH!G203+CRCC!G203+BFSG!G203+BVQ!G203+GHSG!G203+DASG!G203</f>
        <v>0</v>
      </c>
      <c r="H203" s="24">
        <f>BRMT!H203+HPLG!H203+LONI!H203+SLI!H203+MRJ!H203+GRMT!H203+KRD!H203+STR!H204+LNN!H203+JJR!H203+SSV!H203+KK!H203+PA!H203+CCH!H203+CRCC!H203+BFSG!H203+BVQ!H203+GHSG!H203+DASG!H203</f>
        <v>0</v>
      </c>
      <c r="I203" s="24">
        <f>BRMT!I203+HPLG!I203+LONI!I203+SLI!I203+MRJ!I203+GRMT!I203+KRD!I203+STR!I204+LNN!I203+JJR!I203+SSV!I203+KK!I203+PA!I203+CCH!I203+CRCC!I203+BFSG!I203+BVQ!I203+GHSG!I203+DASG!I203</f>
        <v>0</v>
      </c>
      <c r="J203" s="24">
        <f>BRMT!J203+HPLG!J203+LONI!J203+SLI!J203+MRJ!J203+GRMT!J203+KRD!J203+STR!J204+LNN!J203+JJR!J203+SSV!J203+KK!J203+PA!J203+CCH!J203+CRCC!J203+BFSG!J203+BVQ!J203+GHSG!J203+DASG!J203</f>
        <v>0</v>
      </c>
      <c r="K203" s="24">
        <f>BRMT!K203+HPLG!K203+LONI!K203+SLI!K203+MRJ!K203+GRMT!K203+KRD!K203+STR!K204+LNN!K203+JJR!K203+SSV!K203+KK!K203+PA!K203+CCH!K203+CRCC!K203+BFSG!K203+BVQ!K203+GHSG!K203+DASG!K203</f>
        <v>0</v>
      </c>
      <c r="L203" s="24">
        <f>BRMT!L203+HPLG!L203+LONI!L203+SLI!L203+MRJ!L203+GRMT!L203+KRD!L203+STR!L204+LNN!L203+JJR!L203+SSV!L203+KK!L203+PA!L203+CCH!L203+CRCC!L203+BFSG!L203+BVQ!L203+GHSG!L203+DASG!L203</f>
        <v>0</v>
      </c>
      <c r="M203" s="24">
        <f>BRMT!M203+HPLG!M203+LONI!M203+SLI!M203+MRJ!M203+GRMT!M203+KRD!M203+STR!M204+LNN!M203+JJR!M203+SSV!M203+KK!M203+PA!M203+CCH!M203+CRCC!M203+BFSG!M203+BVQ!M203+GHSG!M203+DASG!M203</f>
        <v>0</v>
      </c>
      <c r="N203" s="13" t="e">
        <f t="shared" si="95"/>
        <v>#DIV/0!</v>
      </c>
      <c r="O203" s="13" t="e">
        <f t="shared" si="92"/>
        <v>#DIV/0!</v>
      </c>
      <c r="P203" s="13" t="e">
        <f t="shared" si="93"/>
        <v>#DIV/0!</v>
      </c>
      <c r="Q203" s="13" t="e">
        <f t="shared" si="94"/>
        <v>#DIV/0!</v>
      </c>
      <c r="R203" s="14"/>
    </row>
    <row r="204" spans="1:48" ht="14.25" customHeight="1">
      <c r="A204" s="24" t="s">
        <v>18</v>
      </c>
      <c r="B204" s="24">
        <f>BRMT!B204+HPLG!B204+LONI!B204+SLI!B204+MRJ!B204+GRMT!B204+KRD!B204+STR!B205+LNN!B204+JJR!B204+SSV!B204+KK!B204+PA!B204+CCH!B204+CRCC!B204+BFSG!B204+BVQ!B204+GHSG!B204+DASG!B204</f>
        <v>0</v>
      </c>
      <c r="C204" s="24">
        <f>BRMT!C204+HPLG!C204+LONI!C204+SLI!C204+MRJ!C204+GRMT!C204+KRD!C204+STR!C205+LNN!C204+JJR!C204+SSV!C204+KK!C204+PA!C204+CCH!C204+CRCC!C204+BFSG!C204+BVQ!C204+GHSG!C204+DASG!C204</f>
        <v>0</v>
      </c>
      <c r="D204" s="24">
        <f>BRMT!D204+HPLG!D204+LONI!D204+SLI!D204+MRJ!D204+GRMT!D204+KRD!D204+STR!D205+LNN!D204+JJR!D204+SSV!D204+KK!D204+PA!D204+CCH!D204+CRCC!D204+BFSG!D204+BVQ!D204+GHSG!D204+DASG!D204</f>
        <v>0</v>
      </c>
      <c r="E204" s="24">
        <f>BRMT!E204+HPLG!E204+LONI!E204+SLI!E204+MRJ!E204+GRMT!E204+KRD!E204+STR!E205+LNN!E204+JJR!E204+SSV!E204+KK!E204+PA!E204+CCH!E204+CRCC!E204+BFSG!E204+BVQ!E204+GHSG!E204+DASG!E204</f>
        <v>0</v>
      </c>
      <c r="F204" s="24">
        <f>BRMT!F204+HPLG!F204+LONI!F204+SLI!F204+MRJ!F204+GRMT!F204+KRD!F204+STR!F205+LNN!F204+JJR!F204+SSV!F204+KK!F204+PA!F204+CCH!F204+CRCC!F204+BFSG!F204+BVQ!F204+GHSG!F204+DASG!F204</f>
        <v>0</v>
      </c>
      <c r="G204" s="24">
        <f>BRMT!G204+HPLG!G204+LONI!G204+SLI!G204+MRJ!G204+GRMT!G204+KRD!G204+STR!G205+LNN!G204+JJR!G204+SSV!G204+KK!G204+PA!G204+CCH!G204+CRCC!G204+BFSG!G204+BVQ!G204+GHSG!G204+DASG!G204</f>
        <v>0</v>
      </c>
      <c r="H204" s="24">
        <f>BRMT!H204+HPLG!H204+LONI!H204+SLI!H204+MRJ!H204+GRMT!H204+KRD!H204+STR!H205+LNN!H204+JJR!H204+SSV!H204+KK!H204+PA!H204+CCH!H204+CRCC!H204+BFSG!H204+BVQ!H204+GHSG!H204+DASG!H204</f>
        <v>0</v>
      </c>
      <c r="I204" s="24">
        <f>BRMT!I204+HPLG!I204+LONI!I204+SLI!I204+MRJ!I204+GRMT!I204+KRD!I204+STR!I205+LNN!I204+JJR!I204+SSV!I204+KK!I204+PA!I204+CCH!I204+CRCC!I204+BFSG!I204+BVQ!I204+GHSG!I204+DASG!I204</f>
        <v>0</v>
      </c>
      <c r="J204" s="24">
        <f>BRMT!J204+HPLG!J204+LONI!J204+SLI!J204+MRJ!J204+GRMT!J204+KRD!J204+STR!J205+LNN!J204+JJR!J204+SSV!J204+KK!J204+PA!J204+CCH!J204+CRCC!J204+BFSG!J204+BVQ!J204+GHSG!J204+DASG!J204</f>
        <v>0</v>
      </c>
      <c r="K204" s="24">
        <f>BRMT!K204+HPLG!K204+LONI!K204+SLI!K204+MRJ!K204+GRMT!K204+KRD!K204+STR!K205+LNN!K204+JJR!K204+SSV!K204+KK!K204+PA!K204+CCH!K204+CRCC!K204+BFSG!K204+BVQ!K204+GHSG!K204+DASG!K204</f>
        <v>0</v>
      </c>
      <c r="L204" s="24">
        <f>BRMT!L204+HPLG!L204+LONI!L204+SLI!L204+MRJ!L204+GRMT!L204+KRD!L204+STR!L205+LNN!L204+JJR!L204+SSV!L204+KK!L204+PA!L204+CCH!L204+CRCC!L204+BFSG!L204+BVQ!L204+GHSG!L204+DASG!L204</f>
        <v>0</v>
      </c>
      <c r="M204" s="24">
        <f>BRMT!M204+HPLG!M204+LONI!M204+SLI!M204+MRJ!M204+GRMT!M204+KRD!M204+STR!M205+LNN!M204+JJR!M204+SSV!M204+KK!M204+PA!M204+CCH!M204+CRCC!M204+BFSG!M204+BVQ!M204+GHSG!M204+DASG!M204</f>
        <v>0</v>
      </c>
      <c r="N204" s="13" t="e">
        <f t="shared" si="95"/>
        <v>#DIV/0!</v>
      </c>
      <c r="O204" s="13" t="e">
        <f t="shared" si="92"/>
        <v>#DIV/0!</v>
      </c>
      <c r="P204" s="13" t="e">
        <f t="shared" si="93"/>
        <v>#DIV/0!</v>
      </c>
      <c r="Q204" s="13" t="e">
        <f t="shared" si="94"/>
        <v>#DIV/0!</v>
      </c>
      <c r="R204" s="14"/>
    </row>
    <row r="205" spans="1:48" ht="14.25" customHeight="1">
      <c r="A205" s="24" t="s">
        <v>19</v>
      </c>
      <c r="B205" s="24">
        <f>BRMT!B205+HPLG!B205+LONI!B205+SLI!B205+MRJ!B205+GRMT!B205+KRD!B205+STR!B206+LNN!B205+JJR!B205+SSV!B205+KK!B205+PA!B205+CCH!B205+CRCC!B205+BFSG!B205+BVQ!B205+GHSG!B205+DASG!B205</f>
        <v>0</v>
      </c>
      <c r="C205" s="24">
        <f>BRMT!C205+HPLG!C205+LONI!C205+SLI!C205+MRJ!C205+GRMT!C205+KRD!C205+STR!C206+LNN!C205+JJR!C205+SSV!C205+KK!C205+PA!C205+CCH!C205+CRCC!C205+BFSG!C205+BVQ!C205+GHSG!C205+DASG!C205</f>
        <v>0</v>
      </c>
      <c r="D205" s="24">
        <f>BRMT!D205+HPLG!D205+LONI!D205+SLI!D205+MRJ!D205+GRMT!D205+KRD!D205+STR!D206+LNN!D205+JJR!D205+SSV!D205+KK!D205+PA!D205+CCH!D205+CRCC!D205+BFSG!D205+BVQ!D205+GHSG!D205+DASG!D205</f>
        <v>0</v>
      </c>
      <c r="E205" s="24">
        <f>BRMT!E205+HPLG!E205+LONI!E205+SLI!E205+MRJ!E205+GRMT!E205+KRD!E205+STR!E206+LNN!E205+JJR!E205+SSV!E205+KK!E205+PA!E205+CCH!E205+CRCC!E205+BFSG!E205+BVQ!E205+GHSG!E205+DASG!E205</f>
        <v>0</v>
      </c>
      <c r="F205" s="24">
        <f>BRMT!F205+HPLG!F205+LONI!F205+SLI!F205+MRJ!F205+GRMT!F205+KRD!F205+STR!F206+LNN!F205+JJR!F205+SSV!F205+KK!F205+PA!F205+CCH!F205+CRCC!F205+BFSG!F205+BVQ!F205+GHSG!F205+DASG!F205</f>
        <v>0</v>
      </c>
      <c r="G205" s="24">
        <f>BRMT!G205+HPLG!G205+LONI!G205+SLI!G205+MRJ!G205+GRMT!G205+KRD!G205+STR!G206+LNN!G205+JJR!G205+SSV!G205+KK!G205+PA!G205+CCH!G205+CRCC!G205+BFSG!G205+BVQ!G205+GHSG!G205+DASG!G205</f>
        <v>0</v>
      </c>
      <c r="H205" s="24">
        <f>BRMT!H205+HPLG!H205+LONI!H205+SLI!H205+MRJ!H205+GRMT!H205+KRD!H205+STR!H206+LNN!H205+JJR!H205+SSV!H205+KK!H205+PA!H205+CCH!H205+CRCC!H205+BFSG!H205+BVQ!H205+GHSG!H205+DASG!H205</f>
        <v>0</v>
      </c>
      <c r="I205" s="24">
        <f>BRMT!I205+HPLG!I205+LONI!I205+SLI!I205+MRJ!I205+GRMT!I205+KRD!I205+STR!I206+LNN!I205+JJR!I205+SSV!I205+KK!I205+PA!I205+CCH!I205+CRCC!I205+BFSG!I205+BVQ!I205+GHSG!I205+DASG!I205</f>
        <v>0</v>
      </c>
      <c r="J205" s="24">
        <f>BRMT!J205+HPLG!J205+LONI!J205+SLI!J205+MRJ!J205+GRMT!J205+KRD!J205+STR!J206+LNN!J205+JJR!J205+SSV!J205+KK!J205+PA!J205+CCH!J205+CRCC!J205+BFSG!J205+BVQ!J205+GHSG!J205+DASG!J205</f>
        <v>0</v>
      </c>
      <c r="K205" s="24">
        <f>BRMT!K205+HPLG!K205+LONI!K205+SLI!K205+MRJ!K205+GRMT!K205+KRD!K205+STR!K206+LNN!K205+JJR!K205+SSV!K205+KK!K205+PA!K205+CCH!K205+CRCC!K205+BFSG!K205+BVQ!K205+GHSG!K205+DASG!K205</f>
        <v>0</v>
      </c>
      <c r="L205" s="24">
        <f>BRMT!L205+HPLG!L205+LONI!L205+SLI!L205+MRJ!L205+GRMT!L205+KRD!L205+STR!L206+LNN!L205+JJR!L205+SSV!L205+KK!L205+PA!L205+CCH!L205+CRCC!L205+BFSG!L205+BVQ!L205+GHSG!L205+DASG!L205</f>
        <v>0</v>
      </c>
      <c r="M205" s="24">
        <f>BRMT!M205+HPLG!M205+LONI!M205+SLI!M205+MRJ!M205+GRMT!M205+KRD!M205+STR!M206+LNN!M205+JJR!M205+SSV!M205+KK!M205+PA!M205+CCH!M205+CRCC!M205+BFSG!M205+BVQ!M205+GHSG!M205+DASG!M205</f>
        <v>0</v>
      </c>
      <c r="N205" s="13" t="e">
        <f t="shared" si="95"/>
        <v>#DIV/0!</v>
      </c>
      <c r="O205" s="13" t="e">
        <f t="shared" si="92"/>
        <v>#DIV/0!</v>
      </c>
      <c r="P205" s="13" t="e">
        <f t="shared" si="93"/>
        <v>#DIV/0!</v>
      </c>
      <c r="Q205" s="13" t="e">
        <f t="shared" si="94"/>
        <v>#DIV/0!</v>
      </c>
      <c r="R205" s="14"/>
    </row>
    <row r="206" spans="1:48" ht="14.25" customHeight="1">
      <c r="A206" s="24" t="s">
        <v>20</v>
      </c>
      <c r="B206" s="24">
        <f>BRMT!B206+HPLG!B206+LONI!B206+SLI!B206+MRJ!B206+GRMT!B206+KRD!B206+STR!B207+LNN!B206+JJR!B206+SSV!B206+KK!B206+PA!B206+CCH!B206+CRCC!B206+BFSG!B206+BVQ!B206+GHSG!B206+DASG!B206</f>
        <v>0</v>
      </c>
      <c r="C206" s="24">
        <f>BRMT!C206+HPLG!C206+LONI!C206+SLI!C206+MRJ!C206+GRMT!C206+KRD!C206+STR!C207+LNN!C206+JJR!C206+SSV!C206+KK!C206+PA!C206+CCH!C206+CRCC!C206+BFSG!C206+BVQ!C206+GHSG!C206+DASG!C206</f>
        <v>0</v>
      </c>
      <c r="D206" s="24">
        <f>BRMT!D206+HPLG!D206+LONI!D206+SLI!D206+MRJ!D206+GRMT!D206+KRD!D206+STR!D207+LNN!D206+JJR!D206+SSV!D206+KK!D206+PA!D206+CCH!D206+CRCC!D206+BFSG!D206+BVQ!D206+GHSG!D206+DASG!D206</f>
        <v>0</v>
      </c>
      <c r="E206" s="24">
        <f>BRMT!E206+HPLG!E206+LONI!E206+SLI!E206+MRJ!E206+GRMT!E206+KRD!E206+STR!E207+LNN!E206+JJR!E206+SSV!E206+KK!E206+PA!E206+CCH!E206+CRCC!E206+BFSG!E206+BVQ!E206+GHSG!E206+DASG!E206</f>
        <v>0</v>
      </c>
      <c r="F206" s="24">
        <f>BRMT!F206+HPLG!F206+LONI!F206+SLI!F206+MRJ!F206+GRMT!F206+KRD!F206+STR!F207+LNN!F206+JJR!F206+SSV!F206+KK!F206+PA!F206+CCH!F206+CRCC!F206+BFSG!F206+BVQ!F206+GHSG!F206+DASG!F206</f>
        <v>0</v>
      </c>
      <c r="G206" s="24">
        <f>BRMT!G206+HPLG!G206+LONI!G206+SLI!G206+MRJ!G206+GRMT!G206+KRD!G206+STR!G207+LNN!G206+JJR!G206+SSV!G206+KK!G206+PA!G206+CCH!G206+CRCC!G206+BFSG!G206+BVQ!G206+GHSG!G206+DASG!G206</f>
        <v>0</v>
      </c>
      <c r="H206" s="24">
        <f>BRMT!H206+HPLG!H206+LONI!H206+SLI!H206+MRJ!H206+GRMT!H206+KRD!H206+STR!H207+LNN!H206+JJR!H206+SSV!H206+KK!H206+PA!H206+CCH!H206+CRCC!H206+BFSG!H206+BVQ!H206+GHSG!H206+DASG!H206</f>
        <v>0</v>
      </c>
      <c r="I206" s="24">
        <f>BRMT!I206+HPLG!I206+LONI!I206+SLI!I206+MRJ!I206+GRMT!I206+KRD!I206+STR!I207+LNN!I206+JJR!I206+SSV!I206+KK!I206+PA!I206+CCH!I206+CRCC!I206+BFSG!I206+BVQ!I206+GHSG!I206+DASG!I206</f>
        <v>0</v>
      </c>
      <c r="J206" s="24">
        <f>BRMT!J206+HPLG!J206+LONI!J206+SLI!J206+MRJ!J206+GRMT!J206+KRD!J206+STR!J207+LNN!J206+JJR!J206+SSV!J206+KK!J206+PA!J206+CCH!J206+CRCC!J206+BFSG!J206+BVQ!J206+GHSG!J206+DASG!J206</f>
        <v>0</v>
      </c>
      <c r="K206" s="24">
        <f>BRMT!K206+HPLG!K206+LONI!K206+SLI!K206+MRJ!K206+GRMT!K206+KRD!K206+STR!K207+LNN!K206+JJR!K206+SSV!K206+KK!K206+PA!K206+CCH!K206+CRCC!K206+BFSG!K206+BVQ!K206+GHSG!K206+DASG!K206</f>
        <v>0</v>
      </c>
      <c r="L206" s="24">
        <f>BRMT!L206+HPLG!L206+LONI!L206+SLI!L206+MRJ!L206+GRMT!L206+KRD!L206+STR!L207+LNN!L206+JJR!L206+SSV!L206+KK!L206+PA!L206+CCH!L206+CRCC!L206+BFSG!L206+BVQ!L206+GHSG!L206+DASG!L206</f>
        <v>0</v>
      </c>
      <c r="M206" s="24">
        <f>BRMT!M206+HPLG!M206+LONI!M206+SLI!M206+MRJ!M206+GRMT!M206+KRD!M206+STR!M207+LNN!M206+JJR!M206+SSV!M206+KK!M206+PA!M206+CCH!M206+CRCC!M206+BFSG!M206+BVQ!M206+GHSG!M206+DASG!M206</f>
        <v>0</v>
      </c>
      <c r="N206" s="13" t="e">
        <f t="shared" si="95"/>
        <v>#DIV/0!</v>
      </c>
      <c r="O206" s="13" t="e">
        <f t="shared" si="92"/>
        <v>#DIV/0!</v>
      </c>
      <c r="P206" s="13" t="e">
        <f t="shared" si="93"/>
        <v>#DIV/0!</v>
      </c>
      <c r="Q206" s="13" t="e">
        <f t="shared" si="94"/>
        <v>#DIV/0!</v>
      </c>
      <c r="R206" s="14"/>
    </row>
    <row r="207" spans="1:48" ht="14.25" customHeight="1">
      <c r="A207" s="24" t="s">
        <v>21</v>
      </c>
      <c r="B207" s="24">
        <f>BRMT!B207+HPLG!B207+LONI!B207+SLI!B207+MRJ!B207+GRMT!B207+KRD!B207+STR!B208+LNN!B207+JJR!B207+SSV!B207+KK!B207+PA!B207+CCH!B207+CRCC!B207+BFSG!B207+BVQ!B207+GHSG!B207+DASG!B207</f>
        <v>0</v>
      </c>
      <c r="C207" s="24">
        <f>BRMT!C207+HPLG!C207+LONI!C207+SLI!C207+MRJ!C207+GRMT!C207+KRD!C207+STR!C208+LNN!C207+JJR!C207+SSV!C207+KK!C207+PA!C207+CCH!C207+CRCC!C207+BFSG!C207+BVQ!C207+GHSG!C207+DASG!C207</f>
        <v>0</v>
      </c>
      <c r="D207" s="24">
        <f>BRMT!D207+HPLG!D207+LONI!D207+SLI!D207+MRJ!D207+GRMT!D207+KRD!D207+STR!D208+LNN!D207+JJR!D207+SSV!D207+KK!D207+PA!D207+CCH!D207+CRCC!D207+BFSG!D207+BVQ!D207+GHSG!D207+DASG!D207</f>
        <v>0</v>
      </c>
      <c r="E207" s="24">
        <f>BRMT!E207+HPLG!E207+LONI!E207+SLI!E207+MRJ!E207+GRMT!E207+KRD!E207+STR!E208+LNN!E207+JJR!E207+SSV!E207+KK!E207+PA!E207+CCH!E207+CRCC!E207+BFSG!E207+BVQ!E207+GHSG!E207+DASG!E207</f>
        <v>0</v>
      </c>
      <c r="F207" s="24">
        <f>BRMT!F207+HPLG!F207+LONI!F207+SLI!F207+MRJ!F207+GRMT!F207+KRD!F207+STR!F208+LNN!F207+JJR!F207+SSV!F207+KK!F207+PA!F207+CCH!F207+CRCC!F207+BFSG!F207+BVQ!F207+GHSG!F207+DASG!F207</f>
        <v>0</v>
      </c>
      <c r="G207" s="24">
        <f>BRMT!G207+HPLG!G207+LONI!G207+SLI!G207+MRJ!G207+GRMT!G207+KRD!G207+STR!G208+LNN!G207+JJR!G207+SSV!G207+KK!G207+PA!G207+CCH!G207+CRCC!G207+BFSG!G207+BVQ!G207+GHSG!G207+DASG!G207</f>
        <v>0</v>
      </c>
      <c r="H207" s="24">
        <f>BRMT!H207+HPLG!H207+LONI!H207+SLI!H207+MRJ!H207+GRMT!H207+KRD!H207+STR!H208+LNN!H207+JJR!H207+SSV!H207+KK!H207+PA!H207+CCH!H207+CRCC!H207+BFSG!H207+BVQ!H207+GHSG!H207+DASG!H207</f>
        <v>0</v>
      </c>
      <c r="I207" s="24">
        <f>BRMT!I207+HPLG!I207+LONI!I207+SLI!I207+MRJ!I207+GRMT!I207+KRD!I207+STR!I208+LNN!I207+JJR!I207+SSV!I207+KK!I207+PA!I207+CCH!I207+CRCC!I207+BFSG!I207+BVQ!I207+GHSG!I207+DASG!I207</f>
        <v>0</v>
      </c>
      <c r="J207" s="24">
        <f>BRMT!J207+HPLG!J207+LONI!J207+SLI!J207+MRJ!J207+GRMT!J207+KRD!J207+STR!J208+LNN!J207+JJR!J207+SSV!J207+KK!J207+PA!J207+CCH!J207+CRCC!J207+BFSG!J207+BVQ!J207+GHSG!J207+DASG!J207</f>
        <v>0</v>
      </c>
      <c r="K207" s="24">
        <f>BRMT!K207+HPLG!K207+LONI!K207+SLI!K207+MRJ!K207+GRMT!K207+KRD!K207+STR!K208+LNN!K207+JJR!K207+SSV!K207+KK!K207+PA!K207+CCH!K207+CRCC!K207+BFSG!K207+BVQ!K207+GHSG!K207+DASG!K207</f>
        <v>0</v>
      </c>
      <c r="L207" s="24">
        <f>BRMT!L207+HPLG!L207+LONI!L207+SLI!L207+MRJ!L207+GRMT!L207+KRD!L207+STR!L208+LNN!L207+JJR!L207+SSV!L207+KK!L207+PA!L207+CCH!L207+CRCC!L207+BFSG!L207+BVQ!L207+GHSG!L207+DASG!L207</f>
        <v>0</v>
      </c>
      <c r="M207" s="24">
        <f>BRMT!M207+HPLG!M207+LONI!M207+SLI!M207+MRJ!M207+GRMT!M207+KRD!M207+STR!M208+LNN!M207+JJR!M207+SSV!M207+KK!M207+PA!M207+CCH!M207+CRCC!M207+BFSG!M207+BVQ!M207+GHSG!M207+DASG!M207</f>
        <v>0</v>
      </c>
      <c r="N207" s="13" t="e">
        <f t="shared" si="95"/>
        <v>#DIV/0!</v>
      </c>
      <c r="O207" s="13" t="e">
        <f t="shared" si="92"/>
        <v>#DIV/0!</v>
      </c>
      <c r="P207" s="13" t="e">
        <f t="shared" si="93"/>
        <v>#DIV/0!</v>
      </c>
      <c r="Q207" s="13" t="e">
        <f t="shared" si="94"/>
        <v>#DIV/0!</v>
      </c>
      <c r="R207" s="14"/>
    </row>
    <row r="208" spans="1:48" ht="14.25" customHeight="1">
      <c r="A208" s="61" t="s">
        <v>205</v>
      </c>
      <c r="B208" s="62">
        <f>SUM(B196:B202)</f>
        <v>0</v>
      </c>
      <c r="C208" s="62">
        <f>SUM(C196:C202)</f>
        <v>0</v>
      </c>
      <c r="D208" s="62">
        <f>SUM(D196:D202)</f>
        <v>0</v>
      </c>
      <c r="E208" s="62">
        <f>SUM(E196:E202)</f>
        <v>0</v>
      </c>
      <c r="F208" s="62">
        <f>SUM(F196:F206)</f>
        <v>0</v>
      </c>
      <c r="G208" s="62">
        <f t="shared" ref="G208:M208" si="96">SUM(G196:G206)</f>
        <v>0</v>
      </c>
      <c r="H208" s="62">
        <f t="shared" si="96"/>
        <v>0</v>
      </c>
      <c r="I208" s="62">
        <f t="shared" si="96"/>
        <v>0</v>
      </c>
      <c r="J208" s="62">
        <f t="shared" si="96"/>
        <v>0</v>
      </c>
      <c r="K208" s="62">
        <f t="shared" si="96"/>
        <v>0</v>
      </c>
      <c r="L208" s="62">
        <f t="shared" si="96"/>
        <v>0</v>
      </c>
      <c r="M208" s="62">
        <f t="shared" si="96"/>
        <v>0</v>
      </c>
      <c r="N208" s="13" t="e">
        <f t="shared" si="95"/>
        <v>#DIV/0!</v>
      </c>
      <c r="O208" s="13" t="e">
        <f t="shared" si="92"/>
        <v>#DIV/0!</v>
      </c>
      <c r="P208" s="13" t="e">
        <f t="shared" si="93"/>
        <v>#DIV/0!</v>
      </c>
      <c r="Q208" s="13" t="e">
        <f t="shared" si="94"/>
        <v>#DIV/0!</v>
      </c>
      <c r="R208" s="14"/>
    </row>
    <row r="209" spans="1:48">
      <c r="A209" s="61" t="s">
        <v>128</v>
      </c>
      <c r="B209" s="62">
        <f>SUM(B196:B207)</f>
        <v>0</v>
      </c>
      <c r="C209" s="62">
        <f t="shared" ref="C209:M209" si="97">SUM(C196:C207)</f>
        <v>0</v>
      </c>
      <c r="D209" s="62">
        <f t="shared" si="97"/>
        <v>0</v>
      </c>
      <c r="E209" s="62">
        <f t="shared" si="97"/>
        <v>0</v>
      </c>
      <c r="F209" s="62">
        <f t="shared" si="97"/>
        <v>0</v>
      </c>
      <c r="G209" s="62">
        <f t="shared" si="97"/>
        <v>0</v>
      </c>
      <c r="H209" s="62">
        <f t="shared" si="97"/>
        <v>0</v>
      </c>
      <c r="I209" s="62">
        <f t="shared" si="97"/>
        <v>0</v>
      </c>
      <c r="J209" s="62">
        <f t="shared" si="97"/>
        <v>0</v>
      </c>
      <c r="K209" s="62">
        <f t="shared" si="97"/>
        <v>0</v>
      </c>
      <c r="L209" s="62">
        <f t="shared" si="97"/>
        <v>0</v>
      </c>
      <c r="M209" s="62">
        <f t="shared" si="97"/>
        <v>0</v>
      </c>
      <c r="N209" s="13" t="e">
        <f t="shared" si="95"/>
        <v>#DIV/0!</v>
      </c>
      <c r="O209" s="13" t="e">
        <f t="shared" si="92"/>
        <v>#DIV/0!</v>
      </c>
      <c r="P209" s="13" t="e">
        <f t="shared" si="93"/>
        <v>#DIV/0!</v>
      </c>
      <c r="Q209" s="13" t="e">
        <f t="shared" si="94"/>
        <v>#DIV/0!</v>
      </c>
    </row>
    <row r="210" spans="1:48">
      <c r="A210" s="63" t="s">
        <v>129</v>
      </c>
      <c r="B210" s="49">
        <f>B208/7</f>
        <v>0</v>
      </c>
      <c r="C210" s="49">
        <f>C208/7</f>
        <v>0</v>
      </c>
      <c r="D210" s="49">
        <f>D208/7</f>
        <v>0</v>
      </c>
      <c r="E210" s="49">
        <f>E208/7</f>
        <v>0</v>
      </c>
      <c r="F210" s="49">
        <f>F208/11</f>
        <v>0</v>
      </c>
      <c r="G210" s="49">
        <f t="shared" ref="G210:M210" si="98">G208/11</f>
        <v>0</v>
      </c>
      <c r="H210" s="49">
        <f t="shared" si="98"/>
        <v>0</v>
      </c>
      <c r="I210" s="49">
        <f t="shared" si="98"/>
        <v>0</v>
      </c>
      <c r="J210" s="49">
        <f t="shared" si="98"/>
        <v>0</v>
      </c>
      <c r="K210" s="49">
        <f t="shared" si="98"/>
        <v>0</v>
      </c>
      <c r="L210" s="49">
        <f t="shared" si="98"/>
        <v>0</v>
      </c>
      <c r="M210" s="49">
        <f t="shared" si="98"/>
        <v>0</v>
      </c>
      <c r="N210" s="13" t="e">
        <f t="shared" si="95"/>
        <v>#DIV/0!</v>
      </c>
      <c r="O210" s="13" t="e">
        <f t="shared" si="92"/>
        <v>#DIV/0!</v>
      </c>
      <c r="P210" s="13" t="e">
        <f t="shared" si="93"/>
        <v>#DIV/0!</v>
      </c>
      <c r="Q210" s="13" t="e">
        <f t="shared" si="94"/>
        <v>#DIV/0!</v>
      </c>
    </row>
    <row r="211" spans="1:48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72"/>
      <c r="O211" s="72"/>
      <c r="P211" s="72"/>
      <c r="Q211" s="72"/>
    </row>
    <row r="212" spans="1:48" s="25" customFormat="1">
      <c r="A212" s="310" t="str">
        <f>BRMT!C212</f>
        <v>OTHER</v>
      </c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27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</row>
    <row r="213" spans="1:48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299" t="s">
        <v>210</v>
      </c>
      <c r="K213" s="300"/>
      <c r="L213" s="300"/>
      <c r="M213" s="301"/>
      <c r="N213" s="303" t="s">
        <v>95</v>
      </c>
      <c r="O213" s="303"/>
      <c r="P213" s="303"/>
      <c r="Q213" s="303"/>
      <c r="R213" s="44"/>
    </row>
    <row r="214" spans="1:48">
      <c r="A214" s="10" t="s">
        <v>6</v>
      </c>
      <c r="B214" s="10" t="s">
        <v>91</v>
      </c>
      <c r="C214" s="10" t="s">
        <v>7</v>
      </c>
      <c r="D214" s="10" t="s">
        <v>8</v>
      </c>
      <c r="E214" s="10" t="s">
        <v>9</v>
      </c>
      <c r="F214" s="10" t="s">
        <v>91</v>
      </c>
      <c r="G214" s="10" t="s">
        <v>7</v>
      </c>
      <c r="H214" s="10" t="s">
        <v>8</v>
      </c>
      <c r="I214" s="10" t="s">
        <v>9</v>
      </c>
      <c r="J214" s="10" t="s">
        <v>91</v>
      </c>
      <c r="K214" s="10" t="s">
        <v>7</v>
      </c>
      <c r="L214" s="10" t="s">
        <v>8</v>
      </c>
      <c r="M214" s="10" t="s">
        <v>9</v>
      </c>
      <c r="N214" s="57" t="s">
        <v>91</v>
      </c>
      <c r="O214" s="57" t="s">
        <v>7</v>
      </c>
      <c r="P214" s="57" t="s">
        <v>8</v>
      </c>
      <c r="Q214" s="57" t="s">
        <v>9</v>
      </c>
      <c r="R214" s="14"/>
    </row>
    <row r="215" spans="1:48">
      <c r="A215" s="10" t="s">
        <v>10</v>
      </c>
      <c r="B215" s="10">
        <f>BRMT!B215+HPLG!B215+LONI!B215+SLI!B215+MRJ!B215+GRMT!B215+KRD!B215+STR!B216+LNN!B215+JJR!B215+SSV!B215+KK!B215+PA!B215+CCH!B215+CRCC!B215+BFSG!B215+BVQ!B215+GHSG!B215+DASG!B215</f>
        <v>0</v>
      </c>
      <c r="C215" s="10">
        <f>BRMT!C215+HPLG!C215+LONI!C215+SLI!C215+MRJ!C215+GRMT!C215+KRD!C215+STR!C216+LNN!C215+JJR!C215+SSV!C215+KK!C215+PA!C215+CCH!C215+CRCC!C215+BFSG!C215+BVQ!C215+GHSG!C215+DASG!C215</f>
        <v>0</v>
      </c>
      <c r="D215" s="10">
        <f>BRMT!D215+HPLG!D215+LONI!D215+SLI!D215+MRJ!D215+GRMT!D215+KRD!D215+STR!D216+LNN!D215+JJR!D215+SSV!D215+KK!D215+PA!D215+CCH!D215+CRCC!D215+BFSG!D215+BVQ!D215+GHSG!D215+DASG!D215</f>
        <v>0</v>
      </c>
      <c r="E215" s="10">
        <f>BRMT!E215+HPLG!E215+LONI!E215+SLI!E215+MRJ!E215+GRMT!E215+KRD!E215+STR!E216+LNN!E215+JJR!E215+SSV!E215+KK!E215+PA!E215+CCH!E215+CRCC!E215+BFSG!E215+BVQ!E215+GHSG!E215+DASG!E215</f>
        <v>0</v>
      </c>
      <c r="F215" s="10">
        <f>BRMT!F215+HPLG!F215+LONI!F215+SLI!F215+MRJ!F215+GRMT!F215+KRD!F215+STR!F216+LNN!F215+JJR!F215+SSV!F215+KK!F215+PA!F215+CCH!F215+CRCC!F215+BFSG!F215+BVQ!F215+GHSG!F215+DASG!F215</f>
        <v>0</v>
      </c>
      <c r="G215" s="10">
        <f>BRMT!G215+HPLG!G215+LONI!G215+SLI!G215+MRJ!G215+GRMT!G215+KRD!G215+STR!G216+LNN!G215+JJR!G215+SSV!G215+KK!G215+PA!G215+CCH!G215+CRCC!G215+BFSG!G215+BVQ!G215+GHSG!G215+DASG!G215</f>
        <v>0</v>
      </c>
      <c r="H215" s="10">
        <f>BRMT!H215+HPLG!H215+LONI!H215+SLI!H215+MRJ!H215+GRMT!H215+KRD!H215+STR!H216+LNN!H215+JJR!H215+SSV!H215+KK!H215+PA!H215+CCH!H215+CRCC!H215+BFSG!H215+BVQ!H215+GHSG!H215+DASG!H215</f>
        <v>0</v>
      </c>
      <c r="I215" s="10">
        <f>BRMT!I215+HPLG!I215+LONI!I215+SLI!I215+MRJ!I215+GRMT!I215+KRD!I215+STR!I216+LNN!I215+JJR!I215+SSV!I215+KK!I215+PA!I215+CCH!I215+CRCC!I215+BFSG!I215+BVQ!I215+GHSG!I215+DASG!I215</f>
        <v>0</v>
      </c>
      <c r="J215" s="10">
        <f>BRMT!J215+HPLG!J215+LONI!J215+SLI!J215+MRJ!J215+GRMT!J215+KRD!J215+STR!J216+LNN!J215+JJR!J215+SSV!J215+KK!J215+PA!J215+CCH!J215+CRCC!J215+BFSG!J215+BVQ!J215+GHSG!J215+DASG!J215</f>
        <v>0</v>
      </c>
      <c r="K215" s="10">
        <f>BRMT!K215+HPLG!K215+LONI!K215+SLI!K215+MRJ!K215+GRMT!K215+KRD!K215+STR!K216+LNN!K215+JJR!K215+SSV!K215+KK!K215+PA!K215+CCH!K215+CRCC!K215+BFSG!K215+BVQ!K215+GHSG!K215+DASG!K215</f>
        <v>0</v>
      </c>
      <c r="L215" s="10">
        <f>BRMT!L215+HPLG!L215+LONI!L215+SLI!L215+MRJ!L215+GRMT!L215+KRD!L215+STR!L216+LNN!L215+JJR!L215+SSV!L215+KK!L215+PA!L215+CCH!L215+CRCC!L215+BFSG!L215+BVQ!L215+GHSG!L215+DASG!L215</f>
        <v>0</v>
      </c>
      <c r="M215" s="10">
        <f>BRMT!M215+HPLG!M215+LONI!M215+SLI!M215+MRJ!M215+GRMT!M215+KRD!M215+STR!M216+LNN!M215+JJR!M215+SSV!M215+KK!M215+PA!M215+CCH!M215+CRCC!M215+BFSG!M215+BVQ!M215+GHSG!M215+DASG!M215</f>
        <v>0</v>
      </c>
      <c r="N215" s="13" t="e">
        <f>(J215-F215)/F215*100</f>
        <v>#DIV/0!</v>
      </c>
      <c r="O215" s="13" t="e">
        <f t="shared" ref="O215:O229" si="99">(K215-G215)/G215*100</f>
        <v>#DIV/0!</v>
      </c>
      <c r="P215" s="13" t="e">
        <f t="shared" ref="P215:P229" si="100">(L215-H215)/H215*100</f>
        <v>#DIV/0!</v>
      </c>
      <c r="Q215" s="13" t="e">
        <f t="shared" ref="Q215:Q229" si="101">(M215-I215)/I215*100</f>
        <v>#DIV/0!</v>
      </c>
      <c r="R215" s="46"/>
    </row>
    <row r="216" spans="1:48">
      <c r="A216" s="10" t="s">
        <v>11</v>
      </c>
      <c r="B216" s="10">
        <f>BRMT!B216+HPLG!B216+LONI!B216+SLI!B216+MRJ!B216+GRMT!B216+KRD!B216+STR!B217+LNN!B216+JJR!B216+SSV!B216+KK!B216+PA!B216+CCH!B216+CRCC!B216+BFSG!B216+BVQ!B216+GHSG!B216+DASG!B216</f>
        <v>0</v>
      </c>
      <c r="C216" s="10">
        <f>BRMT!C216+HPLG!C216+LONI!C216+SLI!C216+MRJ!C216+GRMT!C216+KRD!C216+STR!C217+LNN!C216+JJR!C216+SSV!C216+KK!C216+PA!C216+CCH!C216+CRCC!C216+BFSG!C216+BVQ!C216+GHSG!C216+DASG!C216</f>
        <v>0</v>
      </c>
      <c r="D216" s="10">
        <f>BRMT!D216+HPLG!D216+LONI!D216+SLI!D216+MRJ!D216+GRMT!D216+KRD!D216+STR!D217+LNN!D216+JJR!D216+SSV!D216+KK!D216+PA!D216+CCH!D216+CRCC!D216+BFSG!D216+BVQ!D216+GHSG!D216+DASG!D216</f>
        <v>0</v>
      </c>
      <c r="E216" s="10">
        <f>BRMT!E216+HPLG!E216+LONI!E216+SLI!E216+MRJ!E216+GRMT!E216+KRD!E216+STR!E217+LNN!E216+JJR!E216+SSV!E216+KK!E216+PA!E216+CCH!E216+CRCC!E216+BFSG!E216+BVQ!E216+GHSG!E216+DASG!E216</f>
        <v>0</v>
      </c>
      <c r="F216" s="10">
        <f>BRMT!F216+HPLG!F216+LONI!F216+SLI!F216+MRJ!F216+GRMT!F216+KRD!F216+STR!F217+LNN!F216+JJR!F216+SSV!F216+KK!F216+PA!F216+CCH!F216+CRCC!F216+BFSG!F216+BVQ!F216+GHSG!F216+DASG!F216</f>
        <v>0</v>
      </c>
      <c r="G216" s="10">
        <f>BRMT!G216+HPLG!G216+LONI!G216+SLI!G216+MRJ!G216+GRMT!G216+KRD!G216+STR!G217+LNN!G216+JJR!G216+SSV!G216+KK!G216+PA!G216+CCH!G216+CRCC!G216+BFSG!G216+BVQ!G216+GHSG!G216+DASG!G216</f>
        <v>0</v>
      </c>
      <c r="H216" s="10">
        <f>BRMT!H216+HPLG!H216+LONI!H216+SLI!H216+MRJ!H216+GRMT!H216+KRD!H216+STR!H217+LNN!H216+JJR!H216+SSV!H216+KK!H216+PA!H216+CCH!H216+CRCC!H216+BFSG!H216+BVQ!H216+GHSG!H216+DASG!H216</f>
        <v>0</v>
      </c>
      <c r="I216" s="10">
        <f>BRMT!I216+HPLG!I216+LONI!I216+SLI!I216+MRJ!I216+GRMT!I216+KRD!I216+STR!I217+LNN!I216+JJR!I216+SSV!I216+KK!I216+PA!I216+CCH!I216+CRCC!I216+BFSG!I216+BVQ!I216+GHSG!I216+DASG!I216</f>
        <v>0</v>
      </c>
      <c r="J216" s="10">
        <f>BRMT!J216+HPLG!J216+LONI!J216+SLI!J216+MRJ!J216+GRMT!J216+KRD!J216+STR!J217+LNN!J216+JJR!J216+SSV!J216+KK!J216+PA!J216+CCH!J216+CRCC!J216+BFSG!J216+BVQ!J216+GHSG!J216+DASG!J216</f>
        <v>0</v>
      </c>
      <c r="K216" s="10">
        <f>BRMT!K216+HPLG!K216+LONI!K216+SLI!K216+MRJ!K216+GRMT!K216+KRD!K216+STR!K217+LNN!K216+JJR!K216+SSV!K216+KK!K216+PA!K216+CCH!K216+CRCC!K216+BFSG!K216+BVQ!K216+GHSG!K216+DASG!K216</f>
        <v>0</v>
      </c>
      <c r="L216" s="10">
        <f>BRMT!L216+HPLG!L216+LONI!L216+SLI!L216+MRJ!L216+GRMT!L216+KRD!L216+STR!L217+LNN!L216+JJR!L216+SSV!L216+KK!L216+PA!L216+CCH!L216+CRCC!L216+BFSG!L216+BVQ!L216+GHSG!L216+DASG!L216</f>
        <v>0</v>
      </c>
      <c r="M216" s="10">
        <f>BRMT!M216+HPLG!M216+LONI!M216+SLI!M216+MRJ!M216+GRMT!M216+KRD!M216+STR!M217+LNN!M216+JJR!M216+SSV!M216+KK!M216+PA!M216+CCH!M216+CRCC!M216+BFSG!M216+BVQ!M216+GHSG!M216+DASG!M216</f>
        <v>0</v>
      </c>
      <c r="N216" s="13" t="e">
        <f t="shared" ref="N216:N229" si="102">(J216-F216)/F216*100</f>
        <v>#DIV/0!</v>
      </c>
      <c r="O216" s="13" t="e">
        <f t="shared" si="99"/>
        <v>#DIV/0!</v>
      </c>
      <c r="P216" s="13" t="e">
        <f t="shared" si="100"/>
        <v>#DIV/0!</v>
      </c>
      <c r="Q216" s="13" t="e">
        <f t="shared" si="101"/>
        <v>#DIV/0!</v>
      </c>
      <c r="R216" s="46"/>
    </row>
    <row r="217" spans="1:48">
      <c r="A217" s="10" t="s">
        <v>12</v>
      </c>
      <c r="B217" s="10">
        <f>BRMT!B217+HPLG!B217+LONI!B217+SLI!B217+MRJ!B217+GRMT!B217+KRD!B217+STR!B218+LNN!B217+JJR!B217+SSV!B217+KK!B217+PA!B217+CCH!B217+CRCC!B217+BFSG!B217+BVQ!B217+GHSG!B217+DASG!B217</f>
        <v>0</v>
      </c>
      <c r="C217" s="10">
        <f>BRMT!C217+HPLG!C217+LONI!C217+SLI!C217+MRJ!C217+GRMT!C217+KRD!C217+STR!C218+LNN!C217+JJR!C217+SSV!C217+KK!C217+PA!C217+CCH!C217+CRCC!C217+BFSG!C217+BVQ!C217+GHSG!C217+DASG!C217</f>
        <v>0</v>
      </c>
      <c r="D217" s="10">
        <f>BRMT!D217+HPLG!D217+LONI!D217+SLI!D217+MRJ!D217+GRMT!D217+KRD!D217+STR!D218+LNN!D217+JJR!D217+SSV!D217+KK!D217+PA!D217+CCH!D217+CRCC!D217+BFSG!D217+BVQ!D217+GHSG!D217+DASG!D217</f>
        <v>0</v>
      </c>
      <c r="E217" s="10">
        <f>BRMT!E217+HPLG!E217+LONI!E217+SLI!E217+MRJ!E217+GRMT!E217+KRD!E217+STR!E218+LNN!E217+JJR!E217+SSV!E217+KK!E217+PA!E217+CCH!E217+CRCC!E217+BFSG!E217+BVQ!E217+GHSG!E217+DASG!E217</f>
        <v>0</v>
      </c>
      <c r="F217" s="10">
        <f>BRMT!F217+HPLG!F217+LONI!F217+SLI!F217+MRJ!F217+GRMT!F217+KRD!F217+STR!F218+LNN!F217+JJR!F217+SSV!F217+KK!F217+PA!F217+CCH!F217+CRCC!F217+BFSG!F217+BVQ!F217+GHSG!F217+DASG!F217</f>
        <v>0</v>
      </c>
      <c r="G217" s="10">
        <f>BRMT!G217+HPLG!G217+LONI!G217+SLI!G217+MRJ!G217+GRMT!G217+KRD!G217+STR!G218+LNN!G217+JJR!G217+SSV!G217+KK!G217+PA!G217+CCH!G217+CRCC!G217+BFSG!G217+BVQ!G217+GHSG!G217+DASG!G217</f>
        <v>0</v>
      </c>
      <c r="H217" s="10">
        <f>BRMT!H217+HPLG!H217+LONI!H217+SLI!H217+MRJ!H217+GRMT!H217+KRD!H217+STR!H218+LNN!H217+JJR!H217+SSV!H217+KK!H217+PA!H217+CCH!H217+CRCC!H217+BFSG!H217+BVQ!H217+GHSG!H217+DASG!H217</f>
        <v>0</v>
      </c>
      <c r="I217" s="10">
        <f>BRMT!I217+HPLG!I217+LONI!I217+SLI!I217+MRJ!I217+GRMT!I217+KRD!I217+STR!I218+LNN!I217+JJR!I217+SSV!I217+KK!I217+PA!I217+CCH!I217+CRCC!I217+BFSG!I217+BVQ!I217+GHSG!I217+DASG!I217</f>
        <v>0</v>
      </c>
      <c r="J217" s="10">
        <f>BRMT!J217+HPLG!J217+LONI!J217+SLI!J217+MRJ!J217+GRMT!J217+KRD!J217+STR!J218+LNN!J217+JJR!J217+SSV!J217+KK!J217+PA!J217+CCH!J217+CRCC!J217+BFSG!J217+BVQ!J217+GHSG!J217+DASG!J217</f>
        <v>0</v>
      </c>
      <c r="K217" s="10">
        <f>BRMT!K217+HPLG!K217+LONI!K217+SLI!K217+MRJ!K217+GRMT!K217+KRD!K217+STR!K218+LNN!K217+JJR!K217+SSV!K217+KK!K217+PA!K217+CCH!K217+CRCC!K217+BFSG!K217+BVQ!K217+GHSG!K217+DASG!K217</f>
        <v>0</v>
      </c>
      <c r="L217" s="10">
        <f>BRMT!L217+HPLG!L217+LONI!L217+SLI!L217+MRJ!L217+GRMT!L217+KRD!L217+STR!L218+LNN!L217+JJR!L217+SSV!L217+KK!L217+PA!L217+CCH!L217+CRCC!L217+BFSG!L217+BVQ!L217+GHSG!L217+DASG!L217</f>
        <v>0</v>
      </c>
      <c r="M217" s="10">
        <f>BRMT!M217+HPLG!M217+LONI!M217+SLI!M217+MRJ!M217+GRMT!M217+KRD!M217+STR!M218+LNN!M217+JJR!M217+SSV!M217+KK!M217+PA!M217+CCH!M217+CRCC!M217+BFSG!M217+BVQ!M217+GHSG!M217+DASG!M217</f>
        <v>0</v>
      </c>
      <c r="N217" s="13" t="e">
        <f t="shared" si="102"/>
        <v>#DIV/0!</v>
      </c>
      <c r="O217" s="13" t="e">
        <f t="shared" si="99"/>
        <v>#DIV/0!</v>
      </c>
      <c r="P217" s="13" t="e">
        <f t="shared" si="100"/>
        <v>#DIV/0!</v>
      </c>
      <c r="Q217" s="13" t="e">
        <f t="shared" si="101"/>
        <v>#DIV/0!</v>
      </c>
      <c r="R217" s="46"/>
    </row>
    <row r="218" spans="1:48">
      <c r="A218" s="10" t="s">
        <v>13</v>
      </c>
      <c r="B218" s="10">
        <f>BRMT!B218+HPLG!B218+LONI!B218+SLI!B218+MRJ!B218+GRMT!B218+KRD!B218+STR!B219+LNN!B218+JJR!B218+SSV!B218+KK!B218+PA!B218+CCH!B218+CRCC!B218+BFSG!B218+BVQ!B218+GHSG!B218+DASG!B218</f>
        <v>0</v>
      </c>
      <c r="C218" s="10">
        <f>BRMT!C218+HPLG!C218+LONI!C218+SLI!C218+MRJ!C218+GRMT!C218+KRD!C218+STR!C219+LNN!C218+JJR!C218+SSV!C218+KK!C218+PA!C218+CCH!C218+CRCC!C218+BFSG!C218+BVQ!C218+GHSG!C218+DASG!C218</f>
        <v>0</v>
      </c>
      <c r="D218" s="10">
        <f>BRMT!D218+HPLG!D218+LONI!D218+SLI!D218+MRJ!D218+GRMT!D218+KRD!D218+STR!D219+LNN!D218+JJR!D218+SSV!D218+KK!D218+PA!D218+CCH!D218+CRCC!D218+BFSG!D218+BVQ!D218+GHSG!D218+DASG!D218</f>
        <v>0</v>
      </c>
      <c r="E218" s="10">
        <f>BRMT!E218+HPLG!E218+LONI!E218+SLI!E218+MRJ!E218+GRMT!E218+KRD!E218+STR!E219+LNN!E218+JJR!E218+SSV!E218+KK!E218+PA!E218+CCH!E218+CRCC!E218+BFSG!E218+BVQ!E218+GHSG!E218+DASG!E218</f>
        <v>0</v>
      </c>
      <c r="F218" s="10">
        <f>BRMT!F218+HPLG!F218+LONI!F218+SLI!F218+MRJ!F218+GRMT!F218+KRD!F218+STR!F219+LNN!F218+JJR!F218+SSV!F218+KK!F218+PA!F218+CCH!F218+CRCC!F218+BFSG!F218+BVQ!F218+GHSG!F218+DASG!F218</f>
        <v>0</v>
      </c>
      <c r="G218" s="10">
        <f>BRMT!G218+HPLG!G218+LONI!G218+SLI!G218+MRJ!G218+GRMT!G218+KRD!G218+STR!G219+LNN!G218+JJR!G218+SSV!G218+KK!G218+PA!G218+CCH!G218+CRCC!G218+BFSG!G218+BVQ!G218+GHSG!G218+DASG!G218</f>
        <v>0</v>
      </c>
      <c r="H218" s="10">
        <f>BRMT!H218+HPLG!H218+LONI!H218+SLI!H218+MRJ!H218+GRMT!H218+KRD!H218+STR!H219+LNN!H218+JJR!H218+SSV!H218+KK!H218+PA!H218+CCH!H218+CRCC!H218+BFSG!H218+BVQ!H218+GHSG!H218+DASG!H218</f>
        <v>0</v>
      </c>
      <c r="I218" s="10">
        <f>BRMT!I218+HPLG!I218+LONI!I218+SLI!I218+MRJ!I218+GRMT!I218+KRD!I218+STR!I219+LNN!I218+JJR!I218+SSV!I218+KK!I218+PA!I218+CCH!I218+CRCC!I218+BFSG!I218+BVQ!I218+GHSG!I218+DASG!I218</f>
        <v>0</v>
      </c>
      <c r="J218" s="10">
        <f>BRMT!J218+HPLG!J218+LONI!J218+SLI!J218+MRJ!J218+GRMT!J218+KRD!J218+STR!J219+LNN!J218+JJR!J218+SSV!J218+KK!J218+PA!J218+CCH!J218+CRCC!J218+BFSG!J218+BVQ!J218+GHSG!J218+DASG!J218</f>
        <v>0</v>
      </c>
      <c r="K218" s="10">
        <f>BRMT!K218+HPLG!K218+LONI!K218+SLI!K218+MRJ!K218+GRMT!K218+KRD!K218+STR!K219+LNN!K218+JJR!K218+SSV!K218+KK!K218+PA!K218+CCH!K218+CRCC!K218+BFSG!K218+BVQ!K218+GHSG!K218+DASG!K218</f>
        <v>0</v>
      </c>
      <c r="L218" s="10">
        <f>BRMT!L218+HPLG!L218+LONI!L218+SLI!L218+MRJ!L218+GRMT!L218+KRD!L218+STR!L219+LNN!L218+JJR!L218+SSV!L218+KK!L218+PA!L218+CCH!L218+CRCC!L218+BFSG!L218+BVQ!L218+GHSG!L218+DASG!L218</f>
        <v>0</v>
      </c>
      <c r="M218" s="10">
        <f>BRMT!M218+HPLG!M218+LONI!M218+SLI!M218+MRJ!M218+GRMT!M218+KRD!M218+STR!M219+LNN!M218+JJR!M218+SSV!M218+KK!M218+PA!M218+CCH!M218+CRCC!M218+BFSG!M218+BVQ!M218+GHSG!M218+DASG!M218</f>
        <v>0</v>
      </c>
      <c r="N218" s="13" t="e">
        <f t="shared" si="102"/>
        <v>#DIV/0!</v>
      </c>
      <c r="O218" s="13" t="e">
        <f t="shared" si="99"/>
        <v>#DIV/0!</v>
      </c>
      <c r="P218" s="13" t="e">
        <f t="shared" si="100"/>
        <v>#DIV/0!</v>
      </c>
      <c r="Q218" s="13" t="e">
        <f t="shared" si="101"/>
        <v>#DIV/0!</v>
      </c>
      <c r="R218" s="14"/>
    </row>
    <row r="219" spans="1:48">
      <c r="A219" s="10" t="s">
        <v>14</v>
      </c>
      <c r="B219" s="10">
        <f>BRMT!B219+HPLG!B219+LONI!B219+SLI!B219+MRJ!B219+GRMT!B219+KRD!B219+STR!B220+LNN!B219+JJR!B219+SSV!B219+KK!B219+PA!B219+CCH!B219+CRCC!B219+BFSG!B219+BVQ!B219+GHSG!B219+DASG!B219</f>
        <v>0</v>
      </c>
      <c r="C219" s="10">
        <f>BRMT!C219+HPLG!C219+LONI!C219+SLI!C219+MRJ!C219+GRMT!C219+KRD!C219+STR!C220+LNN!C219+JJR!C219+SSV!C219+KK!C219+PA!C219+CCH!C219+CRCC!C219+BFSG!C219+BVQ!C219+GHSG!C219+DASG!C219</f>
        <v>0</v>
      </c>
      <c r="D219" s="10">
        <f>BRMT!D219+HPLG!D219+LONI!D219+SLI!D219+MRJ!D219+GRMT!D219+KRD!D219+STR!D220+LNN!D219+JJR!D219+SSV!D219+KK!D219+PA!D219+CCH!D219+CRCC!D219+BFSG!D219+BVQ!D219+GHSG!D219+DASG!D219</f>
        <v>0</v>
      </c>
      <c r="E219" s="10">
        <f>BRMT!E219+HPLG!E219+LONI!E219+SLI!E219+MRJ!E219+GRMT!E219+KRD!E219+STR!E220+LNN!E219+JJR!E219+SSV!E219+KK!E219+PA!E219+CCH!E219+CRCC!E219+BFSG!E219+BVQ!E219+GHSG!E219+DASG!E219</f>
        <v>0</v>
      </c>
      <c r="F219" s="10">
        <f>BRMT!F219+HPLG!F219+LONI!F219+SLI!F219+MRJ!F219+GRMT!F219+KRD!F219+STR!F220+LNN!F219+JJR!F219+SSV!F219+KK!F219+PA!F219+CCH!F219+CRCC!F219+BFSG!F219+BVQ!F219+GHSG!F219+DASG!F219</f>
        <v>0</v>
      </c>
      <c r="G219" s="10">
        <f>BRMT!G219+HPLG!G219+LONI!G219+SLI!G219+MRJ!G219+GRMT!G219+KRD!G219+STR!G220+LNN!G219+JJR!G219+SSV!G219+KK!G219+PA!G219+CCH!G219+CRCC!G219+BFSG!G219+BVQ!G219+GHSG!G219+DASG!G219</f>
        <v>0</v>
      </c>
      <c r="H219" s="10">
        <f>BRMT!H219+HPLG!H219+LONI!H219+SLI!H219+MRJ!H219+GRMT!H219+KRD!H219+STR!H220+LNN!H219+JJR!H219+SSV!H219+KK!H219+PA!H219+CCH!H219+CRCC!H219+BFSG!H219+BVQ!H219+GHSG!H219+DASG!H219</f>
        <v>0</v>
      </c>
      <c r="I219" s="10">
        <f>BRMT!I219+HPLG!I219+LONI!I219+SLI!I219+MRJ!I219+GRMT!I219+KRD!I219+STR!I220+LNN!I219+JJR!I219+SSV!I219+KK!I219+PA!I219+CCH!I219+CRCC!I219+BFSG!I219+BVQ!I219+GHSG!I219+DASG!I219</f>
        <v>0</v>
      </c>
      <c r="J219" s="10">
        <f>BRMT!J219+HPLG!J219+LONI!J219+SLI!J219+MRJ!J219+GRMT!J219+KRD!J219+STR!J220+LNN!J219+JJR!J219+SSV!J219+KK!J219+PA!J219+CCH!J219+CRCC!J219+BFSG!J219+BVQ!J219+GHSG!J219+DASG!J219</f>
        <v>0</v>
      </c>
      <c r="K219" s="10">
        <f>BRMT!K219+HPLG!K219+LONI!K219+SLI!K219+MRJ!K219+GRMT!K219+KRD!K219+STR!K220+LNN!K219+JJR!K219+SSV!K219+KK!K219+PA!K219+CCH!K219+CRCC!K219+BFSG!K219+BVQ!K219+GHSG!K219+DASG!K219</f>
        <v>0</v>
      </c>
      <c r="L219" s="10">
        <f>BRMT!L219+HPLG!L219+LONI!L219+SLI!L219+MRJ!L219+GRMT!L219+KRD!L219+STR!L220+LNN!L219+JJR!L219+SSV!L219+KK!L219+PA!L219+CCH!L219+CRCC!L219+BFSG!L219+BVQ!L219+GHSG!L219+DASG!L219</f>
        <v>0</v>
      </c>
      <c r="M219" s="10">
        <f>BRMT!M219+HPLG!M219+LONI!M219+SLI!M219+MRJ!M219+GRMT!M219+KRD!M219+STR!M220+LNN!M219+JJR!M219+SSV!M219+KK!M219+PA!M219+CCH!M219+CRCC!M219+BFSG!M219+BVQ!M219+GHSG!M219+DASG!M219</f>
        <v>0</v>
      </c>
      <c r="N219" s="13" t="e">
        <f t="shared" si="102"/>
        <v>#DIV/0!</v>
      </c>
      <c r="O219" s="13" t="e">
        <f t="shared" si="99"/>
        <v>#DIV/0!</v>
      </c>
      <c r="P219" s="13" t="e">
        <f t="shared" si="100"/>
        <v>#DIV/0!</v>
      </c>
      <c r="Q219" s="13" t="e">
        <f t="shared" si="101"/>
        <v>#DIV/0!</v>
      </c>
      <c r="R219" s="14"/>
    </row>
    <row r="220" spans="1:48">
      <c r="A220" s="10" t="s">
        <v>15</v>
      </c>
      <c r="B220" s="10">
        <f>BRMT!B220+HPLG!B220+LONI!B220+SLI!B220+MRJ!B220+GRMT!B220+KRD!B220+STR!B221+LNN!B220+JJR!B220+SSV!B220+KK!B220+PA!B220+CCH!B220+CRCC!B220+BFSG!B220+BVQ!B220+GHSG!B220+DASG!B220</f>
        <v>0</v>
      </c>
      <c r="C220" s="10">
        <f>BRMT!C220+HPLG!C220+LONI!C220+SLI!C220+MRJ!C220+GRMT!C220+KRD!C220+STR!C221+LNN!C220+JJR!C220+SSV!C220+KK!C220+PA!C220+CCH!C220+CRCC!C220+BFSG!C220+BVQ!C220+GHSG!C220+DASG!C220</f>
        <v>0</v>
      </c>
      <c r="D220" s="10">
        <f>BRMT!D220+HPLG!D220+LONI!D220+SLI!D220+MRJ!D220+GRMT!D220+KRD!D220+STR!D221+LNN!D220+JJR!D220+SSV!D220+KK!D220+PA!D220+CCH!D220+CRCC!D220+BFSG!D220+BVQ!D220+GHSG!D220+DASG!D220</f>
        <v>0</v>
      </c>
      <c r="E220" s="10">
        <f>BRMT!E220+HPLG!E220+LONI!E220+SLI!E220+MRJ!E220+GRMT!E220+KRD!E220+STR!E221+LNN!E220+JJR!E220+SSV!E220+KK!E220+PA!E220+CCH!E220+CRCC!E220+BFSG!E220+BVQ!E220+GHSG!E220+DASG!E220</f>
        <v>0</v>
      </c>
      <c r="F220" s="10">
        <f>BRMT!F220+HPLG!F220+LONI!F220+SLI!F220+MRJ!F220+GRMT!F220+KRD!F220+STR!F221+LNN!F220+JJR!F220+SSV!F220+KK!F220+PA!F220+CCH!F220+CRCC!F220+BFSG!F220+BVQ!F220+GHSG!F220+DASG!F220</f>
        <v>0</v>
      </c>
      <c r="G220" s="10">
        <f>BRMT!G220+HPLG!G220+LONI!G220+SLI!G220+MRJ!G220+GRMT!G220+KRD!G220+STR!G221+LNN!G220+JJR!G220+SSV!G220+KK!G220+PA!G220+CCH!G220+CRCC!G220+BFSG!G220+BVQ!G220+GHSG!G220+DASG!G220</f>
        <v>0</v>
      </c>
      <c r="H220" s="10">
        <f>BRMT!H220+HPLG!H220+LONI!H220+SLI!H220+MRJ!H220+GRMT!H220+KRD!H220+STR!H221+LNN!H220+JJR!H220+SSV!H220+KK!H220+PA!H220+CCH!H220+CRCC!H220+BFSG!H220+BVQ!H220+GHSG!H220+DASG!H220</f>
        <v>0</v>
      </c>
      <c r="I220" s="10">
        <f>BRMT!I220+HPLG!I220+LONI!I220+SLI!I220+MRJ!I220+GRMT!I220+KRD!I220+STR!I221+LNN!I220+JJR!I220+SSV!I220+KK!I220+PA!I220+CCH!I220+CRCC!I220+BFSG!I220+BVQ!I220+GHSG!I220+DASG!I220</f>
        <v>0</v>
      </c>
      <c r="J220" s="10">
        <f>BRMT!J220+HPLG!J220+LONI!J220+SLI!J220+MRJ!J220+GRMT!J220+KRD!J220+STR!J221+LNN!J220+JJR!J220+SSV!J220+KK!J220+PA!J220+CCH!J220+CRCC!J220+BFSG!J220+BVQ!J220+GHSG!J220+DASG!J220</f>
        <v>0</v>
      </c>
      <c r="K220" s="10">
        <f>BRMT!K220+HPLG!K220+LONI!K220+SLI!K220+MRJ!K220+GRMT!K220+KRD!K220+STR!K221+LNN!K220+JJR!K220+SSV!K220+KK!K220+PA!K220+CCH!K220+CRCC!K220+BFSG!K220+BVQ!K220+GHSG!K220+DASG!K220</f>
        <v>0</v>
      </c>
      <c r="L220" s="10">
        <f>BRMT!L220+HPLG!L220+LONI!L220+SLI!L220+MRJ!L220+GRMT!L220+KRD!L220+STR!L221+LNN!L220+JJR!L220+SSV!L220+KK!L220+PA!L220+CCH!L220+CRCC!L220+BFSG!L220+BVQ!L220+GHSG!L220+DASG!L220</f>
        <v>0</v>
      </c>
      <c r="M220" s="10">
        <f>BRMT!M220+HPLG!M220+LONI!M220+SLI!M220+MRJ!M220+GRMT!M220+KRD!M220+STR!M221+LNN!M220+JJR!M220+SSV!M220+KK!M220+PA!M220+CCH!M220+CRCC!M220+BFSG!M220+BVQ!M220+GHSG!M220+DASG!M220</f>
        <v>0</v>
      </c>
      <c r="N220" s="13" t="e">
        <f t="shared" si="102"/>
        <v>#DIV/0!</v>
      </c>
      <c r="O220" s="13" t="e">
        <f t="shared" si="99"/>
        <v>#DIV/0!</v>
      </c>
      <c r="P220" s="13" t="e">
        <f t="shared" si="100"/>
        <v>#DIV/0!</v>
      </c>
      <c r="Q220" s="13" t="e">
        <f t="shared" si="101"/>
        <v>#DIV/0!</v>
      </c>
      <c r="R220" s="14"/>
    </row>
    <row r="221" spans="1:48">
      <c r="A221" s="10" t="s">
        <v>16</v>
      </c>
      <c r="B221" s="10">
        <f>BRMT!B221+HPLG!B221+LONI!B221+SLI!B221+MRJ!B221+GRMT!B221+KRD!B221+STR!B222+LNN!B221+JJR!B221+SSV!B221+KK!B221+PA!B221+CCH!B221+CRCC!B221+BFSG!B221+BVQ!B221+GHSG!B221+DASG!B221</f>
        <v>0</v>
      </c>
      <c r="C221" s="10">
        <f>BRMT!C221+HPLG!C221+LONI!C221+SLI!C221+MRJ!C221+GRMT!C221+KRD!C221+STR!C222+LNN!C221+JJR!C221+SSV!C221+KK!C221+PA!C221+CCH!C221+CRCC!C221+BFSG!C221+BVQ!C221+GHSG!C221+DASG!C221</f>
        <v>0</v>
      </c>
      <c r="D221" s="10">
        <f>BRMT!D221+HPLG!D221+LONI!D221+SLI!D221+MRJ!D221+GRMT!D221+KRD!D221+STR!D222+LNN!D221+JJR!D221+SSV!D221+KK!D221+PA!D221+CCH!D221+CRCC!D221+BFSG!D221+BVQ!D221+GHSG!D221+DASG!D221</f>
        <v>0</v>
      </c>
      <c r="E221" s="10">
        <f>BRMT!E221+HPLG!E221+LONI!E221+SLI!E221+MRJ!E221+GRMT!E221+KRD!E221+STR!E222+LNN!E221+JJR!E221+SSV!E221+KK!E221+PA!E221+CCH!E221+CRCC!E221+BFSG!E221+BVQ!E221+GHSG!E221+DASG!E221</f>
        <v>0</v>
      </c>
      <c r="F221" s="10">
        <f>BRMT!F221+HPLG!F221+LONI!F221+SLI!F221+MRJ!F221+GRMT!F221+KRD!F221+STR!F222+LNN!F221+JJR!F221+SSV!F221+KK!F221+PA!F221+CCH!F221+CRCC!F221+BFSG!F221+BVQ!F221+GHSG!F221+DASG!F221</f>
        <v>0</v>
      </c>
      <c r="G221" s="10">
        <f>BRMT!G221+HPLG!G221+LONI!G221+SLI!G221+MRJ!G221+GRMT!G221+KRD!G221+STR!G222+LNN!G221+JJR!G221+SSV!G221+KK!G221+PA!G221+CCH!G221+CRCC!G221+BFSG!G221+BVQ!G221+GHSG!G221+DASG!G221</f>
        <v>0</v>
      </c>
      <c r="H221" s="10">
        <f>BRMT!H221+HPLG!H221+LONI!H221+SLI!H221+MRJ!H221+GRMT!H221+KRD!H221+STR!H222+LNN!H221+JJR!H221+SSV!H221+KK!H221+PA!H221+CCH!H221+CRCC!H221+BFSG!H221+BVQ!H221+GHSG!H221+DASG!H221</f>
        <v>0</v>
      </c>
      <c r="I221" s="10">
        <f>BRMT!I221+HPLG!I221+LONI!I221+SLI!I221+MRJ!I221+GRMT!I221+KRD!I221+STR!I222+LNN!I221+JJR!I221+SSV!I221+KK!I221+PA!I221+CCH!I221+CRCC!I221+BFSG!I221+BVQ!I221+GHSG!I221+DASG!I221</f>
        <v>0</v>
      </c>
      <c r="J221" s="10">
        <f>BRMT!J221+HPLG!J221+LONI!J221+SLI!J221+MRJ!J221+GRMT!J221+KRD!J221+STR!J222+LNN!J221+JJR!J221+SSV!J221+KK!J221+PA!J221+CCH!J221+CRCC!J221+BFSG!J221+BVQ!J221+GHSG!J221+DASG!J221</f>
        <v>0</v>
      </c>
      <c r="K221" s="10">
        <f>BRMT!K221+HPLG!K221+LONI!K221+SLI!K221+MRJ!K221+GRMT!K221+KRD!K221+STR!K222+LNN!K221+JJR!K221+SSV!K221+KK!K221+PA!K221+CCH!K221+CRCC!K221+BFSG!K221+BVQ!K221+GHSG!K221+DASG!K221</f>
        <v>0</v>
      </c>
      <c r="L221" s="10">
        <f>BRMT!L221+HPLG!L221+LONI!L221+SLI!L221+MRJ!L221+GRMT!L221+KRD!L221+STR!L222+LNN!L221+JJR!L221+SSV!L221+KK!L221+PA!L221+CCH!L221+CRCC!L221+BFSG!L221+BVQ!L221+GHSG!L221+DASG!L221</f>
        <v>0</v>
      </c>
      <c r="M221" s="10">
        <f>BRMT!M221+HPLG!M221+LONI!M221+SLI!M221+MRJ!M221+GRMT!M221+KRD!M221+STR!M222+LNN!M221+JJR!M221+SSV!M221+KK!M221+PA!M221+CCH!M221+CRCC!M221+BFSG!M221+BVQ!M221+GHSG!M221+DASG!M221</f>
        <v>0</v>
      </c>
      <c r="N221" s="13" t="e">
        <f t="shared" si="102"/>
        <v>#DIV/0!</v>
      </c>
      <c r="O221" s="13" t="e">
        <f t="shared" si="99"/>
        <v>#DIV/0!</v>
      </c>
      <c r="P221" s="13" t="e">
        <f t="shared" si="100"/>
        <v>#DIV/0!</v>
      </c>
      <c r="Q221" s="13" t="e">
        <f t="shared" si="101"/>
        <v>#DIV/0!</v>
      </c>
      <c r="R221" s="14"/>
    </row>
    <row r="222" spans="1:48">
      <c r="A222" s="10" t="s">
        <v>17</v>
      </c>
      <c r="B222" s="10">
        <f>BRMT!B222+HPLG!B222+LONI!B222+SLI!B222+MRJ!B222+GRMT!B222+KRD!B222+STR!B223+LNN!B222+JJR!B222+SSV!B222+KK!B222+PA!B222+CCH!B222+CRCC!B222+BFSG!B222+BVQ!B222+GHSG!B222+DASG!B222</f>
        <v>0</v>
      </c>
      <c r="C222" s="10">
        <f>BRMT!C222+HPLG!C222+LONI!C222+SLI!C222+MRJ!C222+GRMT!C222+KRD!C222+STR!C223+LNN!C222+JJR!C222+SSV!C222+KK!C222+PA!C222+CCH!C222+CRCC!C222+BFSG!C222+BVQ!C222+GHSG!C222+DASG!C222</f>
        <v>0</v>
      </c>
      <c r="D222" s="10">
        <f>BRMT!D222+HPLG!D222+LONI!D222+SLI!D222+MRJ!D222+GRMT!D222+KRD!D222+STR!D223+LNN!D222+JJR!D222+SSV!D222+KK!D222+PA!D222+CCH!D222+CRCC!D222+BFSG!D222+BVQ!D222+GHSG!D222+DASG!D222</f>
        <v>0</v>
      </c>
      <c r="E222" s="10">
        <f>BRMT!E222+HPLG!E222+LONI!E222+SLI!E222+MRJ!E222+GRMT!E222+KRD!E222+STR!E223+LNN!E222+JJR!E222+SSV!E222+KK!E222+PA!E222+CCH!E222+CRCC!E222+BFSG!E222+BVQ!E222+GHSG!E222+DASG!E222</f>
        <v>0</v>
      </c>
      <c r="F222" s="10">
        <f>BRMT!F222+HPLG!F222+LONI!F222+SLI!F222+MRJ!F222+GRMT!F222+KRD!F222+STR!F223+LNN!F222+JJR!F222+SSV!F222+KK!F222+PA!F222+CCH!F222+CRCC!F222+BFSG!F222+BVQ!F222+GHSG!F222+DASG!F222</f>
        <v>0</v>
      </c>
      <c r="G222" s="10">
        <f>BRMT!G222+HPLG!G222+LONI!G222+SLI!G222+MRJ!G222+GRMT!G222+KRD!G222+STR!G223+LNN!G222+JJR!G222+SSV!G222+KK!G222+PA!G222+CCH!G222+CRCC!G222+BFSG!G222+BVQ!G222+GHSG!G222+DASG!G222</f>
        <v>0</v>
      </c>
      <c r="H222" s="10">
        <f>BRMT!H222+HPLG!H222+LONI!H222+SLI!H222+MRJ!H222+GRMT!H222+KRD!H222+STR!H223+LNN!H222+JJR!H222+SSV!H222+KK!H222+PA!H222+CCH!H222+CRCC!H222+BFSG!H222+BVQ!H222+GHSG!H222+DASG!H222</f>
        <v>0</v>
      </c>
      <c r="I222" s="10">
        <f>BRMT!I222+HPLG!I222+LONI!I222+SLI!I222+MRJ!I222+GRMT!I222+KRD!I222+STR!I223+LNN!I222+JJR!I222+SSV!I222+KK!I222+PA!I222+CCH!I222+CRCC!I222+BFSG!I222+BVQ!I222+GHSG!I222+DASG!I222</f>
        <v>0</v>
      </c>
      <c r="J222" s="10">
        <f>BRMT!J222+HPLG!J222+LONI!J222+SLI!J222+MRJ!J222+GRMT!J222+KRD!J222+STR!J223+LNN!J222+JJR!J222+SSV!J222+KK!J222+PA!J222+CCH!J222+CRCC!J222+BFSG!J222+BVQ!J222+GHSG!J222+DASG!J222</f>
        <v>0</v>
      </c>
      <c r="K222" s="10">
        <f>BRMT!K222+HPLG!K222+LONI!K222+SLI!K222+MRJ!K222+GRMT!K222+KRD!K222+STR!K223+LNN!K222+JJR!K222+SSV!K222+KK!K222+PA!K222+CCH!K222+CRCC!K222+BFSG!K222+BVQ!K222+GHSG!K222+DASG!K222</f>
        <v>0</v>
      </c>
      <c r="L222" s="10">
        <f>BRMT!L222+HPLG!L222+LONI!L222+SLI!L222+MRJ!L222+GRMT!L222+KRD!L222+STR!L223+LNN!L222+JJR!L222+SSV!L222+KK!L222+PA!L222+CCH!L222+CRCC!L222+BFSG!L222+BVQ!L222+GHSG!L222+DASG!L222</f>
        <v>0</v>
      </c>
      <c r="M222" s="10">
        <f>BRMT!M222+HPLG!M222+LONI!M222+SLI!M222+MRJ!M222+GRMT!M222+KRD!M222+STR!M223+LNN!M222+JJR!M222+SSV!M222+KK!M222+PA!M222+CCH!M222+CRCC!M222+BFSG!M222+BVQ!M222+GHSG!M222+DASG!M222</f>
        <v>0</v>
      </c>
      <c r="N222" s="13" t="e">
        <f t="shared" si="102"/>
        <v>#DIV/0!</v>
      </c>
      <c r="O222" s="13" t="e">
        <f t="shared" si="99"/>
        <v>#DIV/0!</v>
      </c>
      <c r="P222" s="13" t="e">
        <f t="shared" si="100"/>
        <v>#DIV/0!</v>
      </c>
      <c r="Q222" s="13" t="e">
        <f t="shared" si="101"/>
        <v>#DIV/0!</v>
      </c>
      <c r="R222" s="14"/>
    </row>
    <row r="223" spans="1:48">
      <c r="A223" s="10" t="s">
        <v>18</v>
      </c>
      <c r="B223" s="10">
        <f>BRMT!B223+HPLG!B223+LONI!B223+SLI!B223+MRJ!B223+GRMT!B223+KRD!B223+STR!B224+LNN!B223+JJR!B223+SSV!B223+KK!B223+PA!B223+CCH!B223+CRCC!B223+BFSG!B223+BVQ!B223+GHSG!B223+DASG!B223</f>
        <v>0</v>
      </c>
      <c r="C223" s="10">
        <f>BRMT!C223+HPLG!C223+LONI!C223+SLI!C223+MRJ!C223+GRMT!C223+KRD!C223+STR!C224+LNN!C223+JJR!C223+SSV!C223+KK!C223+PA!C223+CCH!C223+CRCC!C223+BFSG!C223+BVQ!C223+GHSG!C223+DASG!C223</f>
        <v>0</v>
      </c>
      <c r="D223" s="10">
        <f>BRMT!D223+HPLG!D223+LONI!D223+SLI!D223+MRJ!D223+GRMT!D223+KRD!D223+STR!D224+LNN!D223+JJR!D223+SSV!D223+KK!D223+PA!D223+CCH!D223+CRCC!D223+BFSG!D223+BVQ!D223+GHSG!D223+DASG!D223</f>
        <v>0</v>
      </c>
      <c r="E223" s="10">
        <f>BRMT!E223+HPLG!E223+LONI!E223+SLI!E223+MRJ!E223+GRMT!E223+KRD!E223+STR!E224+LNN!E223+JJR!E223+SSV!E223+KK!E223+PA!E223+CCH!E223+CRCC!E223+BFSG!E223+BVQ!E223+GHSG!E223+DASG!E223</f>
        <v>0</v>
      </c>
      <c r="F223" s="10">
        <f>BRMT!F223+HPLG!F223+LONI!F223+SLI!F223+MRJ!F223+GRMT!F223+KRD!F223+STR!F224+LNN!F223+JJR!F223+SSV!F223+KK!F223+PA!F223+CCH!F223+CRCC!F223+BFSG!F223+BVQ!F223+GHSG!F223+DASG!F223</f>
        <v>0</v>
      </c>
      <c r="G223" s="10">
        <f>BRMT!G223+HPLG!G223+LONI!G223+SLI!G223+MRJ!G223+GRMT!G223+KRD!G223+STR!G224+LNN!G223+JJR!G223+SSV!G223+KK!G223+PA!G223+CCH!G223+CRCC!G223+BFSG!G223+BVQ!G223+GHSG!G223+DASG!G223</f>
        <v>0</v>
      </c>
      <c r="H223" s="10">
        <f>BRMT!H223+HPLG!H223+LONI!H223+SLI!H223+MRJ!H223+GRMT!H223+KRD!H223+STR!H224+LNN!H223+JJR!H223+SSV!H223+KK!H223+PA!H223+CCH!H223+CRCC!H223+BFSG!H223+BVQ!H223+GHSG!H223+DASG!H223</f>
        <v>0</v>
      </c>
      <c r="I223" s="10">
        <f>BRMT!I223+HPLG!I223+LONI!I223+SLI!I223+MRJ!I223+GRMT!I223+KRD!I223+STR!I224+LNN!I223+JJR!I223+SSV!I223+KK!I223+PA!I223+CCH!I223+CRCC!I223+BFSG!I223+BVQ!I223+GHSG!I223+DASG!I223</f>
        <v>0</v>
      </c>
      <c r="J223" s="10">
        <f>BRMT!J223+HPLG!J223+LONI!J223+SLI!J223+MRJ!J223+GRMT!J223+KRD!J223+STR!J224+LNN!J223+JJR!J223+SSV!J223+KK!J223+PA!J223+CCH!J223+CRCC!J223+BFSG!J223+BVQ!J223+GHSG!J223+DASG!J223</f>
        <v>0</v>
      </c>
      <c r="K223" s="10">
        <f>BRMT!K223+HPLG!K223+LONI!K223+SLI!K223+MRJ!K223+GRMT!K223+KRD!K223+STR!K224+LNN!K223+JJR!K223+SSV!K223+KK!K223+PA!K223+CCH!K223+CRCC!K223+BFSG!K223+BVQ!K223+GHSG!K223+DASG!K223</f>
        <v>0</v>
      </c>
      <c r="L223" s="10">
        <f>BRMT!L223+HPLG!L223+LONI!L223+SLI!L223+MRJ!L223+GRMT!L223+KRD!L223+STR!L224+LNN!L223+JJR!L223+SSV!L223+KK!L223+PA!L223+CCH!L223+CRCC!L223+BFSG!L223+BVQ!L223+GHSG!L223+DASG!L223</f>
        <v>0</v>
      </c>
      <c r="M223" s="10">
        <f>BRMT!M223+HPLG!M223+LONI!M223+SLI!M223+MRJ!M223+GRMT!M223+KRD!M223+STR!M224+LNN!M223+JJR!M223+SSV!M223+KK!M223+PA!M223+CCH!M223+CRCC!M223+BFSG!M223+BVQ!M223+GHSG!M223+DASG!M223</f>
        <v>0</v>
      </c>
      <c r="N223" s="13" t="e">
        <f t="shared" si="102"/>
        <v>#DIV/0!</v>
      </c>
      <c r="O223" s="13" t="e">
        <f t="shared" si="99"/>
        <v>#DIV/0!</v>
      </c>
      <c r="P223" s="13" t="e">
        <f t="shared" si="100"/>
        <v>#DIV/0!</v>
      </c>
      <c r="Q223" s="13" t="e">
        <f t="shared" si="101"/>
        <v>#DIV/0!</v>
      </c>
      <c r="R223" s="14"/>
    </row>
    <row r="224" spans="1:48">
      <c r="A224" s="10" t="s">
        <v>19</v>
      </c>
      <c r="B224" s="10">
        <f>BRMT!B224+HPLG!B224+LONI!B224+SLI!B224+MRJ!B224+GRMT!B224+KRD!B224+STR!B225+LNN!B224+JJR!B224+SSV!B224+KK!B224+PA!B224+CCH!B224+CRCC!B224+BFSG!B224+BVQ!B224+GHSG!B224+DASG!B224</f>
        <v>0</v>
      </c>
      <c r="C224" s="10">
        <f>BRMT!C224+HPLG!C224+LONI!C224+SLI!C224+MRJ!C224+GRMT!C224+KRD!C224+STR!C225+LNN!C224+JJR!C224+SSV!C224+KK!C224+PA!C224+CCH!C224+CRCC!C224+BFSG!C224+BVQ!C224+GHSG!C224+DASG!C224</f>
        <v>0</v>
      </c>
      <c r="D224" s="10">
        <f>BRMT!D224+HPLG!D224+LONI!D224+SLI!D224+MRJ!D224+GRMT!D224+KRD!D224+STR!D225+LNN!D224+JJR!D224+SSV!D224+KK!D224+PA!D224+CCH!D224+CRCC!D224+BFSG!D224+BVQ!D224+GHSG!D224+DASG!D224</f>
        <v>0</v>
      </c>
      <c r="E224" s="10">
        <f>BRMT!E224+HPLG!E224+LONI!E224+SLI!E224+MRJ!E224+GRMT!E224+KRD!E224+STR!E225+LNN!E224+JJR!E224+SSV!E224+KK!E224+PA!E224+CCH!E224+CRCC!E224+BFSG!E224+BVQ!E224+GHSG!E224+DASG!E224</f>
        <v>0</v>
      </c>
      <c r="F224" s="10">
        <f>BRMT!F224+HPLG!F224+LONI!F224+SLI!F224+MRJ!F224+GRMT!F224+KRD!F224+STR!F225+LNN!F224+JJR!F224+SSV!F224+KK!F224+PA!F224+CCH!F224+CRCC!F224+BFSG!F224+BVQ!F224+GHSG!F224+DASG!F224</f>
        <v>0</v>
      </c>
      <c r="G224" s="10">
        <f>BRMT!G224+HPLG!G224+LONI!G224+SLI!G224+MRJ!G224+GRMT!G224+KRD!G224+STR!G225+LNN!G224+JJR!G224+SSV!G224+KK!G224+PA!G224+CCH!G224+CRCC!G224+BFSG!G224+BVQ!G224+GHSG!G224+DASG!G224</f>
        <v>0</v>
      </c>
      <c r="H224" s="10">
        <f>BRMT!H224+HPLG!H224+LONI!H224+SLI!H224+MRJ!H224+GRMT!H224+KRD!H224+STR!H225+LNN!H224+JJR!H224+SSV!H224+KK!H224+PA!H224+CCH!H224+CRCC!H224+BFSG!H224+BVQ!H224+GHSG!H224+DASG!H224</f>
        <v>0</v>
      </c>
      <c r="I224" s="10">
        <f>BRMT!I224+HPLG!I224+LONI!I224+SLI!I224+MRJ!I224+GRMT!I224+KRD!I224+STR!I225+LNN!I224+JJR!I224+SSV!I224+KK!I224+PA!I224+CCH!I224+CRCC!I224+BFSG!I224+BVQ!I224+GHSG!I224+DASG!I224</f>
        <v>0</v>
      </c>
      <c r="J224" s="10">
        <f>BRMT!J224+HPLG!J224+LONI!J224+SLI!J224+MRJ!J224+GRMT!J224+KRD!J224+STR!J225+LNN!J224+JJR!J224+SSV!J224+KK!J224+PA!J224+CCH!J224+CRCC!J224+BFSG!J224+BVQ!J224+GHSG!J224+DASG!J224</f>
        <v>0</v>
      </c>
      <c r="K224" s="10">
        <f>BRMT!K224+HPLG!K224+LONI!K224+SLI!K224+MRJ!K224+GRMT!K224+KRD!K224+STR!K225+LNN!K224+JJR!K224+SSV!K224+KK!K224+PA!K224+CCH!K224+CRCC!K224+BFSG!K224+BVQ!K224+GHSG!K224+DASG!K224</f>
        <v>0</v>
      </c>
      <c r="L224" s="10">
        <f>BRMT!L224+HPLG!L224+LONI!L224+SLI!L224+MRJ!L224+GRMT!L224+KRD!L224+STR!L225+LNN!L224+JJR!L224+SSV!L224+KK!L224+PA!L224+CCH!L224+CRCC!L224+BFSG!L224+BVQ!L224+GHSG!L224+DASG!L224</f>
        <v>0</v>
      </c>
      <c r="M224" s="10">
        <f>BRMT!M224+HPLG!M224+LONI!M224+SLI!M224+MRJ!M224+GRMT!M224+KRD!M224+STR!M225+LNN!M224+JJR!M224+SSV!M224+KK!M224+PA!M224+CCH!M224+CRCC!M224+BFSG!M224+BVQ!M224+GHSG!M224+DASG!M224</f>
        <v>0</v>
      </c>
      <c r="N224" s="13" t="e">
        <f t="shared" si="102"/>
        <v>#DIV/0!</v>
      </c>
      <c r="O224" s="13" t="e">
        <f t="shared" si="99"/>
        <v>#DIV/0!</v>
      </c>
      <c r="P224" s="13" t="e">
        <f t="shared" si="100"/>
        <v>#DIV/0!</v>
      </c>
      <c r="Q224" s="13" t="e">
        <f t="shared" si="101"/>
        <v>#DIV/0!</v>
      </c>
      <c r="R224" s="14"/>
    </row>
    <row r="225" spans="1:18">
      <c r="A225" s="10" t="s">
        <v>20</v>
      </c>
      <c r="B225" s="10">
        <f>BRMT!B225+HPLG!B225+LONI!B225+SLI!B225+MRJ!B225+GRMT!B225+KRD!B225+STR!B226+LNN!B225+JJR!B225+SSV!B225+KK!B225+PA!B225+CCH!B225+CRCC!B225+BFSG!B225+BVQ!B225+GHSG!B225+DASG!B225</f>
        <v>0</v>
      </c>
      <c r="C225" s="10">
        <f>BRMT!C225+HPLG!C225+LONI!C225+SLI!C225+MRJ!C225+GRMT!C225+KRD!C225+STR!C226+LNN!C225+JJR!C225+SSV!C225+KK!C225+PA!C225+CCH!C225+CRCC!C225+BFSG!C225+BVQ!C225+GHSG!C225+DASG!C225</f>
        <v>0</v>
      </c>
      <c r="D225" s="10">
        <f>BRMT!D225+HPLG!D225+LONI!D225+SLI!D225+MRJ!D225+GRMT!D225+KRD!D225+STR!D226+LNN!D225+JJR!D225+SSV!D225+KK!D225+PA!D225+CCH!D225+CRCC!D225+BFSG!D225+BVQ!D225+GHSG!D225+DASG!D225</f>
        <v>0</v>
      </c>
      <c r="E225" s="10">
        <f>BRMT!E225+HPLG!E225+LONI!E225+SLI!E225+MRJ!E225+GRMT!E225+KRD!E225+STR!E226+LNN!E225+JJR!E225+SSV!E225+KK!E225+PA!E225+CCH!E225+CRCC!E225+BFSG!E225+BVQ!E225+GHSG!E225+DASG!E225</f>
        <v>0</v>
      </c>
      <c r="F225" s="10">
        <f>BRMT!F225+HPLG!F225+LONI!F225+SLI!F225+MRJ!F225+GRMT!F225+KRD!F225+STR!F226+LNN!F225+JJR!F225+SSV!F225+KK!F225+PA!F225+CCH!F225+CRCC!F225+BFSG!F225+BVQ!F225+GHSG!F225+DASG!F225</f>
        <v>0</v>
      </c>
      <c r="G225" s="10">
        <f>BRMT!G225+HPLG!G225+LONI!G225+SLI!G225+MRJ!G225+GRMT!G225+KRD!G225+STR!G226+LNN!G225+JJR!G225+SSV!G225+KK!G225+PA!G225+CCH!G225+CRCC!G225+BFSG!G225+BVQ!G225+GHSG!G225+DASG!G225</f>
        <v>0</v>
      </c>
      <c r="H225" s="10">
        <f>BRMT!H225+HPLG!H225+LONI!H225+SLI!H225+MRJ!H225+GRMT!H225+KRD!H225+STR!H226+LNN!H225+JJR!H225+SSV!H225+KK!H225+PA!H225+CCH!H225+CRCC!H225+BFSG!H225+BVQ!H225+GHSG!H225+DASG!H225</f>
        <v>0</v>
      </c>
      <c r="I225" s="10">
        <f>BRMT!I225+HPLG!I225+LONI!I225+SLI!I225+MRJ!I225+GRMT!I225+KRD!I225+STR!I226+LNN!I225+JJR!I225+SSV!I225+KK!I225+PA!I225+CCH!I225+CRCC!I225+BFSG!I225+BVQ!I225+GHSG!I225+DASG!I225</f>
        <v>0</v>
      </c>
      <c r="J225" s="10">
        <f>BRMT!J225+HPLG!J225+LONI!J225+SLI!J225+MRJ!J225+GRMT!J225+KRD!J225+STR!J226+LNN!J225+JJR!J225+SSV!J225+KK!J225+PA!J225+CCH!J225+CRCC!J225+BFSG!J225+BVQ!J225+GHSG!J225+DASG!J225</f>
        <v>0</v>
      </c>
      <c r="K225" s="10">
        <f>BRMT!K225+HPLG!K225+LONI!K225+SLI!K225+MRJ!K225+GRMT!K225+KRD!K225+STR!K226+LNN!K225+JJR!K225+SSV!K225+KK!K225+PA!K225+CCH!K225+CRCC!K225+BFSG!K225+BVQ!K225+GHSG!K225+DASG!K225</f>
        <v>0</v>
      </c>
      <c r="L225" s="10">
        <f>BRMT!L225+HPLG!L225+LONI!L225+SLI!L225+MRJ!L225+GRMT!L225+KRD!L225+STR!L226+LNN!L225+JJR!L225+SSV!L225+KK!L225+PA!L225+CCH!L225+CRCC!L225+BFSG!L225+BVQ!L225+GHSG!L225+DASG!L225</f>
        <v>0</v>
      </c>
      <c r="M225" s="10">
        <f>BRMT!M225+HPLG!M225+LONI!M225+SLI!M225+MRJ!M225+GRMT!M225+KRD!M225+STR!M226+LNN!M225+JJR!M225+SSV!M225+KK!M225+PA!M225+CCH!M225+CRCC!M225+BFSG!M225+BVQ!M225+GHSG!M225+DASG!M225</f>
        <v>0</v>
      </c>
      <c r="N225" s="13" t="e">
        <f t="shared" si="102"/>
        <v>#DIV/0!</v>
      </c>
      <c r="O225" s="13" t="e">
        <f t="shared" si="99"/>
        <v>#DIV/0!</v>
      </c>
      <c r="P225" s="13" t="e">
        <f t="shared" si="100"/>
        <v>#DIV/0!</v>
      </c>
      <c r="Q225" s="13" t="e">
        <f t="shared" si="101"/>
        <v>#DIV/0!</v>
      </c>
      <c r="R225" s="14"/>
    </row>
    <row r="226" spans="1:18">
      <c r="A226" s="10" t="s">
        <v>21</v>
      </c>
      <c r="B226" s="10">
        <f>BRMT!B226+HPLG!B226+LONI!B226+SLI!B226+MRJ!B226+GRMT!B226+KRD!B226+STR!B227+LNN!B226+JJR!B226+SSV!B226+KK!B226+PA!B226+CCH!B226+CRCC!B226+BFSG!B226+BVQ!B226+GHSG!B226+DASG!B226</f>
        <v>0</v>
      </c>
      <c r="C226" s="10">
        <f>BRMT!C226+HPLG!C226+LONI!C226+SLI!C226+MRJ!C226+GRMT!C226+KRD!C226+STR!C227+LNN!C226+JJR!C226+SSV!C226+KK!C226+PA!C226+CCH!C226+CRCC!C226+BFSG!C226+BVQ!C226+GHSG!C226+DASG!C226</f>
        <v>0</v>
      </c>
      <c r="D226" s="10">
        <f>BRMT!D226+HPLG!D226+LONI!D226+SLI!D226+MRJ!D226+GRMT!D226+KRD!D226+STR!D227+LNN!D226+JJR!D226+SSV!D226+KK!D226+PA!D226+CCH!D226+CRCC!D226+BFSG!D226+BVQ!D226+GHSG!D226+DASG!D226</f>
        <v>0</v>
      </c>
      <c r="E226" s="10">
        <f>BRMT!E226+HPLG!E226+LONI!E226+SLI!E226+MRJ!E226+GRMT!E226+KRD!E226+STR!E227+LNN!E226+JJR!E226+SSV!E226+KK!E226+PA!E226+CCH!E226+CRCC!E226+BFSG!E226+BVQ!E226+GHSG!E226+DASG!E226</f>
        <v>0</v>
      </c>
      <c r="F226" s="10">
        <f>BRMT!F226+HPLG!F226+LONI!F226+SLI!F226+MRJ!F226+GRMT!F226+KRD!F226+STR!F227+LNN!F226+JJR!F226+SSV!F226+KK!F226+PA!F226+CCH!F226+CRCC!F226+BFSG!F226+BVQ!F226+GHSG!F226+DASG!F226</f>
        <v>0</v>
      </c>
      <c r="G226" s="10">
        <f>BRMT!G226+HPLG!G226+LONI!G226+SLI!G226+MRJ!G226+GRMT!G226+KRD!G226+STR!G227+LNN!G226+JJR!G226+SSV!G226+KK!G226+PA!G226+CCH!G226+CRCC!G226+BFSG!G226+BVQ!G226+GHSG!G226+DASG!G226</f>
        <v>0</v>
      </c>
      <c r="H226" s="10">
        <f>BRMT!H226+HPLG!H226+LONI!H226+SLI!H226+MRJ!H226+GRMT!H226+KRD!H226+STR!H227+LNN!H226+JJR!H226+SSV!H226+KK!H226+PA!H226+CCH!H226+CRCC!H226+BFSG!H226+BVQ!H226+GHSG!H226+DASG!H226</f>
        <v>0</v>
      </c>
      <c r="I226" s="10">
        <f>BRMT!I226+HPLG!I226+LONI!I226+SLI!I226+MRJ!I226+GRMT!I226+KRD!I226+STR!I227+LNN!I226+JJR!I226+SSV!I226+KK!I226+PA!I226+CCH!I226+CRCC!I226+BFSG!I226+BVQ!I226+GHSG!I226+DASG!I226</f>
        <v>0</v>
      </c>
      <c r="J226" s="10">
        <f>BRMT!J226+HPLG!J226+LONI!J226+SLI!J226+MRJ!J226+GRMT!J226+KRD!J226+STR!J227+LNN!J226+JJR!J226+SSV!J226+KK!J226+PA!J226+CCH!J226+CRCC!J226+BFSG!J226+BVQ!J226+GHSG!J226+DASG!J226</f>
        <v>0</v>
      </c>
      <c r="K226" s="10">
        <f>BRMT!K226+HPLG!K226+LONI!K226+SLI!K226+MRJ!K226+GRMT!K226+KRD!K226+STR!K227+LNN!K226+JJR!K226+SSV!K226+KK!K226+PA!K226+CCH!K226+CRCC!K226+BFSG!K226+BVQ!K226+GHSG!K226+DASG!K226</f>
        <v>0</v>
      </c>
      <c r="L226" s="10">
        <f>BRMT!L226+HPLG!L226+LONI!L226+SLI!L226+MRJ!L226+GRMT!L226+KRD!L226+STR!L227+LNN!L226+JJR!L226+SSV!L226+KK!L226+PA!L226+CCH!L226+CRCC!L226+BFSG!L226+BVQ!L226+GHSG!L226+DASG!L226</f>
        <v>0</v>
      </c>
      <c r="M226" s="10">
        <f>BRMT!M226+HPLG!M226+LONI!M226+SLI!M226+MRJ!M226+GRMT!M226+KRD!M226+STR!M227+LNN!M226+JJR!M226+SSV!M226+KK!M226+PA!M226+CCH!M226+CRCC!M226+BFSG!M226+BVQ!M226+GHSG!M226+DASG!M226</f>
        <v>0</v>
      </c>
      <c r="N226" s="13" t="e">
        <f t="shared" si="102"/>
        <v>#DIV/0!</v>
      </c>
      <c r="O226" s="13" t="e">
        <f t="shared" si="99"/>
        <v>#DIV/0!</v>
      </c>
      <c r="P226" s="13" t="e">
        <f t="shared" si="100"/>
        <v>#DIV/0!</v>
      </c>
      <c r="Q226" s="13" t="e">
        <f t="shared" si="101"/>
        <v>#DIV/0!</v>
      </c>
      <c r="R226" s="14"/>
    </row>
    <row r="227" spans="1:18">
      <c r="A227" s="61" t="s">
        <v>205</v>
      </c>
      <c r="B227" s="62">
        <f>SUM(B215:B221)</f>
        <v>0</v>
      </c>
      <c r="C227" s="62">
        <f>SUM(C215:C221)</f>
        <v>0</v>
      </c>
      <c r="D227" s="62">
        <f>SUM(D215:D221)</f>
        <v>0</v>
      </c>
      <c r="E227" s="62">
        <f>SUM(E215:E221)</f>
        <v>0</v>
      </c>
      <c r="F227" s="62">
        <f>SUM(F215:F225)</f>
        <v>0</v>
      </c>
      <c r="G227" s="62">
        <f t="shared" ref="G227:M227" si="103">SUM(G215:G225)</f>
        <v>0</v>
      </c>
      <c r="H227" s="62">
        <f t="shared" si="103"/>
        <v>0</v>
      </c>
      <c r="I227" s="62">
        <f t="shared" si="103"/>
        <v>0</v>
      </c>
      <c r="J227" s="62">
        <f t="shared" si="103"/>
        <v>0</v>
      </c>
      <c r="K227" s="62">
        <f t="shared" si="103"/>
        <v>0</v>
      </c>
      <c r="L227" s="62">
        <f t="shared" si="103"/>
        <v>0</v>
      </c>
      <c r="M227" s="62">
        <f t="shared" si="103"/>
        <v>0</v>
      </c>
      <c r="N227" s="13" t="e">
        <f t="shared" si="102"/>
        <v>#DIV/0!</v>
      </c>
      <c r="O227" s="13" t="e">
        <f t="shared" si="99"/>
        <v>#DIV/0!</v>
      </c>
      <c r="P227" s="13" t="e">
        <f t="shared" si="100"/>
        <v>#DIV/0!</v>
      </c>
      <c r="Q227" s="13" t="e">
        <f t="shared" si="101"/>
        <v>#DIV/0!</v>
      </c>
      <c r="R227" s="18"/>
    </row>
    <row r="228" spans="1:18">
      <c r="A228" s="61" t="s">
        <v>128</v>
      </c>
      <c r="B228" s="62">
        <f>SUM(B215:B226)</f>
        <v>0</v>
      </c>
      <c r="C228" s="62">
        <f t="shared" ref="C228:M228" si="104">SUM(C215:C226)</f>
        <v>0</v>
      </c>
      <c r="D228" s="62">
        <f t="shared" si="104"/>
        <v>0</v>
      </c>
      <c r="E228" s="62">
        <f t="shared" si="104"/>
        <v>0</v>
      </c>
      <c r="F228" s="62">
        <f t="shared" si="104"/>
        <v>0</v>
      </c>
      <c r="G228" s="62">
        <f t="shared" si="104"/>
        <v>0</v>
      </c>
      <c r="H228" s="62">
        <f t="shared" si="104"/>
        <v>0</v>
      </c>
      <c r="I228" s="62">
        <f t="shared" si="104"/>
        <v>0</v>
      </c>
      <c r="J228" s="62">
        <f t="shared" si="104"/>
        <v>0</v>
      </c>
      <c r="K228" s="62">
        <f t="shared" si="104"/>
        <v>0</v>
      </c>
      <c r="L228" s="62">
        <f t="shared" si="104"/>
        <v>0</v>
      </c>
      <c r="M228" s="62">
        <f t="shared" si="104"/>
        <v>0</v>
      </c>
      <c r="N228" s="13" t="e">
        <f t="shared" si="102"/>
        <v>#DIV/0!</v>
      </c>
      <c r="O228" s="13" t="e">
        <f t="shared" si="99"/>
        <v>#DIV/0!</v>
      </c>
      <c r="P228" s="13" t="e">
        <f t="shared" si="100"/>
        <v>#DIV/0!</v>
      </c>
      <c r="Q228" s="13" t="e">
        <f t="shared" si="101"/>
        <v>#DIV/0!</v>
      </c>
      <c r="R228" s="14"/>
    </row>
    <row r="229" spans="1:18">
      <c r="A229" s="63" t="s">
        <v>129</v>
      </c>
      <c r="B229" s="49">
        <f>B227/7</f>
        <v>0</v>
      </c>
      <c r="C229" s="49">
        <f>C227/7</f>
        <v>0</v>
      </c>
      <c r="D229" s="49">
        <f>D227/7</f>
        <v>0</v>
      </c>
      <c r="E229" s="49">
        <f>E227/7</f>
        <v>0</v>
      </c>
      <c r="F229" s="49">
        <f>F227/11</f>
        <v>0</v>
      </c>
      <c r="G229" s="49">
        <f t="shared" ref="G229:M229" si="105">G227/11</f>
        <v>0</v>
      </c>
      <c r="H229" s="49">
        <f t="shared" si="105"/>
        <v>0</v>
      </c>
      <c r="I229" s="49">
        <f t="shared" si="105"/>
        <v>0</v>
      </c>
      <c r="J229" s="49">
        <f t="shared" si="105"/>
        <v>0</v>
      </c>
      <c r="K229" s="49">
        <f t="shared" si="105"/>
        <v>0</v>
      </c>
      <c r="L229" s="49">
        <f t="shared" si="105"/>
        <v>0</v>
      </c>
      <c r="M229" s="49">
        <f t="shared" si="105"/>
        <v>0</v>
      </c>
      <c r="N229" s="13" t="e">
        <f t="shared" si="102"/>
        <v>#DIV/0!</v>
      </c>
      <c r="O229" s="13" t="e">
        <f t="shared" si="99"/>
        <v>#DIV/0!</v>
      </c>
      <c r="P229" s="13" t="e">
        <f t="shared" si="100"/>
        <v>#DIV/0!</v>
      </c>
      <c r="Q229" s="13" t="e">
        <f t="shared" si="101"/>
        <v>#DIV/0!</v>
      </c>
    </row>
    <row r="231" spans="1:18">
      <c r="A231" s="334" t="str">
        <f>BRMT!C231</f>
        <v>Fertilizer</v>
      </c>
      <c r="B231" s="334"/>
      <c r="C231" s="334"/>
      <c r="D231" s="334"/>
      <c r="E231" s="334"/>
      <c r="F231" s="334"/>
      <c r="G231" s="334"/>
      <c r="H231" s="334"/>
      <c r="I231" s="334"/>
      <c r="J231" s="334"/>
      <c r="K231" s="334"/>
      <c r="L231" s="334"/>
      <c r="M231" s="334"/>
      <c r="N231" s="334"/>
      <c r="O231" s="334"/>
      <c r="P231" s="334"/>
      <c r="Q231" s="334"/>
      <c r="R231" s="14"/>
    </row>
    <row r="232" spans="1:18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299" t="s">
        <v>210</v>
      </c>
      <c r="K232" s="300"/>
      <c r="L232" s="300"/>
      <c r="M232" s="301"/>
      <c r="N232" s="303" t="s">
        <v>95</v>
      </c>
      <c r="O232" s="303"/>
      <c r="P232" s="303"/>
      <c r="Q232" s="303"/>
      <c r="R232" s="44"/>
    </row>
    <row r="233" spans="1:18">
      <c r="A233" s="12" t="s">
        <v>6</v>
      </c>
      <c r="B233" s="12" t="s">
        <v>91</v>
      </c>
      <c r="C233" s="10" t="s">
        <v>7</v>
      </c>
      <c r="D233" s="10" t="s">
        <v>8</v>
      </c>
      <c r="E233" s="10" t="s">
        <v>9</v>
      </c>
      <c r="F233" s="12" t="s">
        <v>91</v>
      </c>
      <c r="G233" s="10" t="s">
        <v>7</v>
      </c>
      <c r="H233" s="10" t="s">
        <v>8</v>
      </c>
      <c r="I233" s="10" t="s">
        <v>9</v>
      </c>
      <c r="J233" s="10" t="s">
        <v>91</v>
      </c>
      <c r="K233" s="10" t="s">
        <v>7</v>
      </c>
      <c r="L233" s="10" t="s">
        <v>8</v>
      </c>
      <c r="M233" s="10" t="s">
        <v>9</v>
      </c>
      <c r="N233" s="73" t="s">
        <v>91</v>
      </c>
      <c r="O233" s="57" t="s">
        <v>7</v>
      </c>
      <c r="P233" s="57" t="s">
        <v>8</v>
      </c>
      <c r="Q233" s="57" t="s">
        <v>9</v>
      </c>
      <c r="R233" s="14"/>
    </row>
    <row r="234" spans="1:18">
      <c r="A234" s="10" t="s">
        <v>10</v>
      </c>
      <c r="B234" s="10">
        <f>BRMT!B234+HPLG!B234+LONI!B234+SLI!B234+MRJ!B234+GRMT!B234+KRD!B234+STR!B235+LNN!B234+JJR!B234+SSV!B234+KK!B234+PA!B234+CCH!B234+CRCC!B234+BFSG!B234+BVQ!B234+GHSG!B234+DASG!B234</f>
        <v>0.5</v>
      </c>
      <c r="C234" s="10">
        <f>BRMT!C234+HPLG!C234+LONI!C234+SLI!C234+MRJ!C234+GRMT!C234+KRD!C234+STR!C235+LNN!C234+JJR!C234+SSV!C234+KK!C234+PA!C234+CCH!C234+CRCC!C234+BFSG!C234+BVQ!C234+GHSG!C234+DASG!C234</f>
        <v>21</v>
      </c>
      <c r="D234" s="10">
        <f>BRMT!D234+HPLG!D234+LONI!D234+SLI!D234+MRJ!D234+GRMT!D234+KRD!D234+STR!D235+LNN!D234+JJR!D234+SSV!D234+KK!D234+PA!D234+CCH!D234+CRCC!D234+BFSG!D234+BVQ!D234+GHSG!D234+DASG!D234</f>
        <v>1377</v>
      </c>
      <c r="E234" s="10">
        <f>BRMT!E234+HPLG!E234+LONI!E234+SLI!E234+MRJ!E234+GRMT!E234+KRD!E234+STR!E235+LNN!E234+JJR!E234+SSV!E234+KK!E234+PA!E234+CCH!E234+CRCC!E234+BFSG!E234+BVQ!E234+GHSG!E234+DASG!E234</f>
        <v>380164</v>
      </c>
      <c r="F234" s="10">
        <f>BRMT!F234+HPLG!F234+LONI!F234+SLI!F234+MRJ!F234+GRMT!F234+KRD!F234+STR!F235+LNN!F234+JJR!F234+SSV!F234+KK!F234+PA!F234+CCH!F234+CRCC!F234+BFSG!F234+BVQ!F234+GHSG!F234+DASG!F234</f>
        <v>0</v>
      </c>
      <c r="G234" s="10">
        <f>BRMT!G234+HPLG!G234+LONI!G234+SLI!G234+MRJ!G234+GRMT!G234+KRD!G234+STR!G235+LNN!G234+JJR!G234+SSV!G234+KK!G234+PA!G234+CCH!G234+CRCC!G234+BFSG!G234+BVQ!G234+GHSG!G234+DASG!G234</f>
        <v>0</v>
      </c>
      <c r="H234" s="10">
        <f>BRMT!H234+HPLG!H234+LONI!H234+SLI!H234+MRJ!H234+GRMT!H234+KRD!H234+STR!H235+LNN!H234+JJR!H234+SSV!H234+KK!H234+PA!H234+CCH!H234+CRCC!H234+BFSG!H234+BVQ!H234+GHSG!H234+DASG!H234</f>
        <v>0</v>
      </c>
      <c r="I234" s="10">
        <f>BRMT!I234+HPLG!I234+LONI!I234+SLI!I234+MRJ!I234+GRMT!I234+KRD!I234+STR!I235+LNN!I234+JJR!I234+SSV!I234+KK!I234+PA!I234+CCH!I234+CRCC!I234+BFSG!I234+BVQ!I234+GHSG!I234+DASG!I234</f>
        <v>0</v>
      </c>
      <c r="J234" s="10">
        <f>BRMT!J234+HPLG!J234+LONI!J234+SLI!J234+MRJ!J234+GRMT!J234+KRD!J234+STR!J235+LNN!J234+JJR!J234+SSV!J234+KK!J234+PA!J234+CCH!J234+CRCC!J234+BFSG!J234+BVQ!J234+GHSG!J234+DASG!J234</f>
        <v>0</v>
      </c>
      <c r="K234" s="10">
        <f>BRMT!K234+HPLG!K234+LONI!K234+SLI!K234+MRJ!K234+GRMT!K234+KRD!K234+STR!K235+LNN!K234+JJR!K234+SSV!K234+KK!K234+PA!K234+CCH!K234+CRCC!K234+BFSG!K234+BVQ!K234+GHSG!K234+DASG!K234</f>
        <v>0</v>
      </c>
      <c r="L234" s="10">
        <f>BRMT!L234+HPLG!L234+LONI!L234+SLI!L234+MRJ!L234+GRMT!L234+KRD!L234+STR!L235+LNN!L234+JJR!L234+SSV!L234+KK!L234+PA!L234+CCH!L234+CRCC!L234+BFSG!L234+BVQ!L234+GHSG!L234+DASG!L234</f>
        <v>0</v>
      </c>
      <c r="M234" s="10">
        <f>BRMT!M234+HPLG!M234+LONI!M234+SLI!M234+MRJ!M234+GRMT!M234+KRD!M234+STR!M235+LNN!M234+JJR!M234+SSV!M234+KK!M234+PA!M234+CCH!M234+CRCC!M234+BFSG!M234+BVQ!M234+GHSG!M234+DASG!M234</f>
        <v>0</v>
      </c>
      <c r="N234" s="13" t="e">
        <f>(J234-F234)/F234*100</f>
        <v>#DIV/0!</v>
      </c>
      <c r="O234" s="13" t="e">
        <f t="shared" ref="O234:O248" si="106">(K234-G234)/G234*100</f>
        <v>#DIV/0!</v>
      </c>
      <c r="P234" s="13" t="e">
        <f t="shared" ref="P234:P248" si="107">(L234-H234)/H234*100</f>
        <v>#DIV/0!</v>
      </c>
      <c r="Q234" s="13" t="e">
        <f t="shared" ref="Q234:Q248" si="108">(M234-I234)/I234*100</f>
        <v>#DIV/0!</v>
      </c>
      <c r="R234" s="46"/>
    </row>
    <row r="235" spans="1:18">
      <c r="A235" s="10" t="s">
        <v>11</v>
      </c>
      <c r="B235" s="10">
        <f>BRMT!B235+HPLG!B235+LONI!B235+SLI!B235+MRJ!B235+GRMT!B235+KRD!B235+STR!B236+LNN!B235+JJR!B235+SSV!B235+KK!B235+PA!B235+CCH!B235+CRCC!B235+BFSG!B235+BVQ!B235+GHSG!B235+DASG!B235</f>
        <v>0</v>
      </c>
      <c r="C235" s="10">
        <f>BRMT!C235+HPLG!C235+LONI!C235+SLI!C235+MRJ!C235+GRMT!C235+KRD!C235+STR!C236+LNN!C235+JJR!C235+SSV!C235+KK!C235+PA!C235+CCH!C235+CRCC!C235+BFSG!C235+BVQ!C235+GHSG!C235+DASG!C235</f>
        <v>0</v>
      </c>
      <c r="D235" s="10">
        <f>BRMT!D235+HPLG!D235+LONI!D235+SLI!D235+MRJ!D235+GRMT!D235+KRD!D235+STR!D236+LNN!D235+JJR!D235+SSV!D235+KK!D235+PA!D235+CCH!D235+CRCC!D235+BFSG!D235+BVQ!D235+GHSG!D235+DASG!D235</f>
        <v>0</v>
      </c>
      <c r="E235" s="10">
        <f>BRMT!E235+HPLG!E235+LONI!E235+SLI!E235+MRJ!E235+GRMT!E235+KRD!E235+STR!E236+LNN!E235+JJR!E235+SSV!E235+KK!E235+PA!E235+CCH!E235+CRCC!E235+BFSG!E235+BVQ!E235+GHSG!E235+DASG!E235</f>
        <v>0</v>
      </c>
      <c r="F235" s="10">
        <f>BRMT!F235+HPLG!F235+LONI!F235+SLI!F235+MRJ!F235+GRMT!F235+KRD!F235+STR!F236+LNN!F235+JJR!F235+SSV!F235+KK!F235+PA!F235+CCH!F235+CRCC!F235+BFSG!F235+BVQ!F235+GHSG!F235+DASG!F235</f>
        <v>0</v>
      </c>
      <c r="G235" s="10">
        <f>BRMT!G235+HPLG!G235+LONI!G235+SLI!G235+MRJ!G235+GRMT!G235+KRD!G235+STR!G236+LNN!G235+JJR!G235+SSV!G235+KK!G235+PA!G235+CCH!G235+CRCC!G235+BFSG!G235+BVQ!G235+GHSG!G235+DASG!G235</f>
        <v>0</v>
      </c>
      <c r="H235" s="10">
        <f>BRMT!H235+HPLG!H235+LONI!H235+SLI!H235+MRJ!H235+GRMT!H235+KRD!H235+STR!H236+LNN!H235+JJR!H235+SSV!H235+KK!H235+PA!H235+CCH!H235+CRCC!H235+BFSG!H235+BVQ!H235+GHSG!H235+DASG!H235</f>
        <v>0</v>
      </c>
      <c r="I235" s="10">
        <f>BRMT!I235+HPLG!I235+LONI!I235+SLI!I235+MRJ!I235+GRMT!I235+KRD!I235+STR!I236+LNN!I235+JJR!I235+SSV!I235+KK!I235+PA!I235+CCH!I235+CRCC!I235+BFSG!I235+BVQ!I235+GHSG!I235+DASG!I235</f>
        <v>0</v>
      </c>
      <c r="J235" s="10">
        <f>BRMT!J235+HPLG!J235+LONI!J235+SLI!J235+MRJ!J235+GRMT!J235+KRD!J235+STR!J236+LNN!J235+JJR!J235+SSV!J235+KK!J235+PA!J235+CCH!J235+CRCC!J235+BFSG!J235+BVQ!J235+GHSG!J235+DASG!J235</f>
        <v>0</v>
      </c>
      <c r="K235" s="10">
        <f>BRMT!K235+HPLG!K235+LONI!K235+SLI!K235+MRJ!K235+GRMT!K235+KRD!K235+STR!K236+LNN!K235+JJR!K235+SSV!K235+KK!K235+PA!K235+CCH!K235+CRCC!K235+BFSG!K235+BVQ!K235+GHSG!K235+DASG!K235</f>
        <v>0</v>
      </c>
      <c r="L235" s="10">
        <f>BRMT!L235+HPLG!L235+LONI!L235+SLI!L235+MRJ!L235+GRMT!L235+KRD!L235+STR!L236+LNN!L235+JJR!L235+SSV!L235+KK!L235+PA!L235+CCH!L235+CRCC!L235+BFSG!L235+BVQ!L235+GHSG!L235+DASG!L235</f>
        <v>0</v>
      </c>
      <c r="M235" s="10">
        <f>BRMT!M235+HPLG!M235+LONI!M235+SLI!M235+MRJ!M235+GRMT!M235+KRD!M235+STR!M236+LNN!M235+JJR!M235+SSV!M235+KK!M235+PA!M235+CCH!M235+CRCC!M235+BFSG!M235+BVQ!M235+GHSG!M235+DASG!M235</f>
        <v>0</v>
      </c>
      <c r="N235" s="13" t="e">
        <f t="shared" ref="N235:N248" si="109">(J235-F235)/F235*100</f>
        <v>#DIV/0!</v>
      </c>
      <c r="O235" s="13" t="e">
        <f t="shared" si="106"/>
        <v>#DIV/0!</v>
      </c>
      <c r="P235" s="13" t="e">
        <f t="shared" si="107"/>
        <v>#DIV/0!</v>
      </c>
      <c r="Q235" s="13" t="e">
        <f t="shared" si="108"/>
        <v>#DIV/0!</v>
      </c>
      <c r="R235" s="46"/>
    </row>
    <row r="236" spans="1:18">
      <c r="A236" s="10" t="s">
        <v>12</v>
      </c>
      <c r="B236" s="10">
        <f>BRMT!B236+HPLG!B236+LONI!B236+SLI!B236+MRJ!B236+GRMT!B236+KRD!B236+STR!B237+LNN!B236+JJR!B236+SSV!B236+KK!B236+PA!B236+CCH!B236+CRCC!B236+BFSG!B236+BVQ!B236+GHSG!B236+DASG!B236</f>
        <v>0</v>
      </c>
      <c r="C236" s="10">
        <f>BRMT!C236+HPLG!C236+LONI!C236+SLI!C236+MRJ!C236+GRMT!C236+KRD!C236+STR!C237+LNN!C236+JJR!C236+SSV!C236+KK!C236+PA!C236+CCH!C236+CRCC!C236+BFSG!C236+BVQ!C236+GHSG!C236+DASG!C236</f>
        <v>0</v>
      </c>
      <c r="D236" s="10">
        <f>BRMT!D236+HPLG!D236+LONI!D236+SLI!D236+MRJ!D236+GRMT!D236+KRD!D236+STR!D237+LNN!D236+JJR!D236+SSV!D236+KK!D236+PA!D236+CCH!D236+CRCC!D236+BFSG!D236+BVQ!D236+GHSG!D236+DASG!D236</f>
        <v>0</v>
      </c>
      <c r="E236" s="10">
        <f>BRMT!E236+HPLG!E236+LONI!E236+SLI!E236+MRJ!E236+GRMT!E236+KRD!E236+STR!E237+LNN!E236+JJR!E236+SSV!E236+KK!E236+PA!E236+CCH!E236+CRCC!E236+BFSG!E236+BVQ!E236+GHSG!E236+DASG!E236</f>
        <v>0</v>
      </c>
      <c r="F236" s="10">
        <f>BRMT!F236+HPLG!F236+LONI!F236+SLI!F236+MRJ!F236+GRMT!F236+KRD!F236+STR!F237+LNN!F236+JJR!F236+SSV!F236+KK!F236+PA!F236+CCH!F236+CRCC!F236+BFSG!F236+BVQ!F236+GHSG!F236+DASG!F236</f>
        <v>0</v>
      </c>
      <c r="G236" s="10">
        <f>BRMT!G236+HPLG!G236+LONI!G236+SLI!G236+MRJ!G236+GRMT!G236+KRD!G236+STR!G237+LNN!G236+JJR!G236+SSV!G236+KK!G236+PA!G236+CCH!G236+CRCC!G236+BFSG!G236+BVQ!G236+GHSG!G236+DASG!G236</f>
        <v>0</v>
      </c>
      <c r="H236" s="10">
        <f>BRMT!H236+HPLG!H236+LONI!H236+SLI!H236+MRJ!H236+GRMT!H236+KRD!H236+STR!H237+LNN!H236+JJR!H236+SSV!H236+KK!H236+PA!H236+CCH!H236+CRCC!H236+BFSG!H236+BVQ!H236+GHSG!H236+DASG!H236</f>
        <v>0</v>
      </c>
      <c r="I236" s="10">
        <f>BRMT!I236+HPLG!I236+LONI!I236+SLI!I236+MRJ!I236+GRMT!I236+KRD!I236+STR!I237+LNN!I236+JJR!I236+SSV!I236+KK!I236+PA!I236+CCH!I236+CRCC!I236+BFSG!I236+BVQ!I236+GHSG!I236+DASG!I236</f>
        <v>0</v>
      </c>
      <c r="J236" s="10">
        <f>BRMT!J236+HPLG!J236+LONI!J236+SLI!J236+MRJ!J236+GRMT!J236+KRD!J236+STR!J237+LNN!J236+JJR!J236+SSV!J236+KK!J236+PA!J236+CCH!J236+CRCC!J236+BFSG!J236+BVQ!J236+GHSG!J236+DASG!J236</f>
        <v>0</v>
      </c>
      <c r="K236" s="10">
        <f>BRMT!K236+HPLG!K236+LONI!K236+SLI!K236+MRJ!K236+GRMT!K236+KRD!K236+STR!K237+LNN!K236+JJR!K236+SSV!K236+KK!K236+PA!K236+CCH!K236+CRCC!K236+BFSG!K236+BVQ!K236+GHSG!K236+DASG!K236</f>
        <v>0</v>
      </c>
      <c r="L236" s="10">
        <f>BRMT!L236+HPLG!L236+LONI!L236+SLI!L236+MRJ!L236+GRMT!L236+KRD!L236+STR!L237+LNN!L236+JJR!L236+SSV!L236+KK!L236+PA!L236+CCH!L236+CRCC!L236+BFSG!L236+BVQ!L236+GHSG!L236+DASG!L236</f>
        <v>0</v>
      </c>
      <c r="M236" s="10">
        <f>BRMT!M236+HPLG!M236+LONI!M236+SLI!M236+MRJ!M236+GRMT!M236+KRD!M236+STR!M237+LNN!M236+JJR!M236+SSV!M236+KK!M236+PA!M236+CCH!M236+CRCC!M236+BFSG!M236+BVQ!M236+GHSG!M236+DASG!M236</f>
        <v>0</v>
      </c>
      <c r="N236" s="13" t="e">
        <f t="shared" si="109"/>
        <v>#DIV/0!</v>
      </c>
      <c r="O236" s="13" t="e">
        <f t="shared" si="106"/>
        <v>#DIV/0!</v>
      </c>
      <c r="P236" s="13" t="e">
        <f t="shared" si="107"/>
        <v>#DIV/0!</v>
      </c>
      <c r="Q236" s="13" t="e">
        <f t="shared" si="108"/>
        <v>#DIV/0!</v>
      </c>
      <c r="R236" s="46"/>
    </row>
    <row r="237" spans="1:18">
      <c r="A237" s="10" t="s">
        <v>13</v>
      </c>
      <c r="B237" s="10">
        <f>BRMT!B237+HPLG!B237+LONI!B237+SLI!B237+MRJ!B237+GRMT!B237+KRD!B237+STR!B238+LNN!B237+JJR!B237+SSV!B237+KK!B237+PA!B237+CCH!B237+CRCC!B237+BFSG!B237+BVQ!B237+GHSG!B237+DASG!B237</f>
        <v>0</v>
      </c>
      <c r="C237" s="10">
        <f>BRMT!C237+HPLG!C237+LONI!C237+SLI!C237+MRJ!C237+GRMT!C237+KRD!C237+STR!C238+LNN!C237+JJR!C237+SSV!C237+KK!C237+PA!C237+CCH!C237+CRCC!C237+BFSG!C237+BVQ!C237+GHSG!C237+DASG!C237</f>
        <v>0</v>
      </c>
      <c r="D237" s="10">
        <f>BRMT!D237+HPLG!D237+LONI!D237+SLI!D237+MRJ!D237+GRMT!D237+KRD!D237+STR!D238+LNN!D237+JJR!D237+SSV!D237+KK!D237+PA!D237+CCH!D237+CRCC!D237+BFSG!D237+BVQ!D237+GHSG!D237+DASG!D237</f>
        <v>0</v>
      </c>
      <c r="E237" s="10">
        <f>BRMT!E237+HPLG!E237+LONI!E237+SLI!E237+MRJ!E237+GRMT!E237+KRD!E237+STR!E238+LNN!E237+JJR!E237+SSV!E237+KK!E237+PA!E237+CCH!E237+CRCC!E237+BFSG!E237+BVQ!E237+GHSG!E237+DASG!E237</f>
        <v>0</v>
      </c>
      <c r="F237" s="10">
        <f>BRMT!F237+HPLG!F237+LONI!F237+SLI!F237+MRJ!F237+GRMT!F237+KRD!F237+STR!F238+LNN!F237+JJR!F237+SSV!F237+KK!F237+PA!F237+CCH!F237+CRCC!F237+BFSG!F237+BVQ!F237+GHSG!F237+DASG!F237</f>
        <v>0</v>
      </c>
      <c r="G237" s="10">
        <f>BRMT!G237+HPLG!G237+LONI!G237+SLI!G237+MRJ!G237+GRMT!G237+KRD!G237+STR!G238+LNN!G237+JJR!G237+SSV!G237+KK!G237+PA!G237+CCH!G237+CRCC!G237+BFSG!G237+BVQ!G237+GHSG!G237+DASG!G237</f>
        <v>0</v>
      </c>
      <c r="H237" s="10">
        <f>BRMT!H237+HPLG!H237+LONI!H237+SLI!H237+MRJ!H237+GRMT!H237+KRD!H237+STR!H238+LNN!H237+JJR!H237+SSV!H237+KK!H237+PA!H237+CCH!H237+CRCC!H237+BFSG!H237+BVQ!H237+GHSG!H237+DASG!H237</f>
        <v>0</v>
      </c>
      <c r="I237" s="10">
        <f>BRMT!I237+HPLG!I237+LONI!I237+SLI!I237+MRJ!I237+GRMT!I237+KRD!I237+STR!I238+LNN!I237+JJR!I237+SSV!I237+KK!I237+PA!I237+CCH!I237+CRCC!I237+BFSG!I237+BVQ!I237+GHSG!I237+DASG!I237</f>
        <v>0</v>
      </c>
      <c r="J237" s="10">
        <f>BRMT!J237+HPLG!J237+LONI!J237+SLI!J237+MRJ!J237+GRMT!J237+KRD!J237+STR!J238+LNN!J237+JJR!J237+SSV!J237+KK!J237+PA!J237+CCH!J237+CRCC!J237+BFSG!J237+BVQ!J237+GHSG!J237+DASG!J237</f>
        <v>0</v>
      </c>
      <c r="K237" s="10">
        <f>BRMT!K237+HPLG!K237+LONI!K237+SLI!K237+MRJ!K237+GRMT!K237+KRD!K237+STR!K238+LNN!K237+JJR!K237+SSV!K237+KK!K237+PA!K237+CCH!K237+CRCC!K237+BFSG!K237+BVQ!K237+GHSG!K237+DASG!K237</f>
        <v>0</v>
      </c>
      <c r="L237" s="10">
        <f>BRMT!L237+HPLG!L237+LONI!L237+SLI!L237+MRJ!L237+GRMT!L237+KRD!L237+STR!L238+LNN!L237+JJR!L237+SSV!L237+KK!L237+PA!L237+CCH!L237+CRCC!L237+BFSG!L237+BVQ!L237+GHSG!L237+DASG!L237</f>
        <v>0</v>
      </c>
      <c r="M237" s="10">
        <f>BRMT!M237+HPLG!M237+LONI!M237+SLI!M237+MRJ!M237+GRMT!M237+KRD!M237+STR!M238+LNN!M237+JJR!M237+SSV!M237+KK!M237+PA!M237+CCH!M237+CRCC!M237+BFSG!M237+BVQ!M237+GHSG!M237+DASG!M237</f>
        <v>0</v>
      </c>
      <c r="N237" s="13" t="e">
        <f t="shared" si="109"/>
        <v>#DIV/0!</v>
      </c>
      <c r="O237" s="13" t="e">
        <f t="shared" si="106"/>
        <v>#DIV/0!</v>
      </c>
      <c r="P237" s="13" t="e">
        <f t="shared" si="107"/>
        <v>#DIV/0!</v>
      </c>
      <c r="Q237" s="13" t="e">
        <f t="shared" si="108"/>
        <v>#DIV/0!</v>
      </c>
      <c r="R237" s="14"/>
    </row>
    <row r="238" spans="1:18">
      <c r="A238" s="10" t="s">
        <v>14</v>
      </c>
      <c r="B238" s="10">
        <f>BRMT!B238+HPLG!B238+LONI!B238+SLI!B238+MRJ!B238+GRMT!B238+KRD!B238+STR!B239+LNN!B238+JJR!B238+SSV!B238+KK!B238+PA!B238+CCH!B238+CRCC!B238+BFSG!B238+BVQ!B238+GHSG!B238+DASG!B238</f>
        <v>0</v>
      </c>
      <c r="C238" s="10">
        <f>BRMT!C238+HPLG!C238+LONI!C238+SLI!C238+MRJ!C238+GRMT!C238+KRD!C238+STR!C239+LNN!C238+JJR!C238+SSV!C238+KK!C238+PA!C238+CCH!C238+CRCC!C238+BFSG!C238+BVQ!C238+GHSG!C238+DASG!C238</f>
        <v>0</v>
      </c>
      <c r="D238" s="10">
        <f>BRMT!D238+HPLG!D238+LONI!D238+SLI!D238+MRJ!D238+GRMT!D238+KRD!D238+STR!D239+LNN!D238+JJR!D238+SSV!D238+KK!D238+PA!D238+CCH!D238+CRCC!D238+BFSG!D238+BVQ!D238+GHSG!D238+DASG!D238</f>
        <v>0</v>
      </c>
      <c r="E238" s="10">
        <f>BRMT!E238+HPLG!E238+LONI!E238+SLI!E238+MRJ!E238+GRMT!E238+KRD!E238+STR!E239+LNN!E238+JJR!E238+SSV!E238+KK!E238+PA!E238+CCH!E238+CRCC!E238+BFSG!E238+BVQ!E238+GHSG!E238+DASG!E238</f>
        <v>0</v>
      </c>
      <c r="F238" s="10">
        <f>BRMT!F238+HPLG!F238+LONI!F238+SLI!F238+MRJ!F238+GRMT!F238+KRD!F238+STR!F239+LNN!F238+JJR!F238+SSV!F238+KK!F238+PA!F238+CCH!F238+CRCC!F238+BFSG!F238+BVQ!F238+GHSG!F238+DASG!F238</f>
        <v>0</v>
      </c>
      <c r="G238" s="10">
        <f>BRMT!G238+HPLG!G238+LONI!G238+SLI!G238+MRJ!G238+GRMT!G238+KRD!G238+STR!G239+LNN!G238+JJR!G238+SSV!G238+KK!G238+PA!G238+CCH!G238+CRCC!G238+BFSG!G238+BVQ!G238+GHSG!G238+DASG!G238</f>
        <v>0</v>
      </c>
      <c r="H238" s="10">
        <f>BRMT!H238+HPLG!H238+LONI!H238+SLI!H238+MRJ!H238+GRMT!H238+KRD!H238+STR!H239+LNN!H238+JJR!H238+SSV!H238+KK!H238+PA!H238+CCH!H238+CRCC!H238+BFSG!H238+BVQ!H238+GHSG!H238+DASG!H238</f>
        <v>0</v>
      </c>
      <c r="I238" s="10">
        <f>BRMT!I238+HPLG!I238+LONI!I238+SLI!I238+MRJ!I238+GRMT!I238+KRD!I238+STR!I239+LNN!I238+JJR!I238+SSV!I238+KK!I238+PA!I238+CCH!I238+CRCC!I238+BFSG!I238+BVQ!I238+GHSG!I238+DASG!I238</f>
        <v>0</v>
      </c>
      <c r="J238" s="10">
        <f>BRMT!J238+HPLG!J238+LONI!J238+SLI!J238+MRJ!J238+GRMT!J238+KRD!J238+STR!J239+LNN!J238+JJR!J238+SSV!J238+KK!J238+PA!J238+CCH!J238+CRCC!J238+BFSG!J238+BVQ!J238+GHSG!J238+DASG!J238</f>
        <v>0</v>
      </c>
      <c r="K238" s="10">
        <f>BRMT!K238+HPLG!K238+LONI!K238+SLI!K238+MRJ!K238+GRMT!K238+KRD!K238+STR!K239+LNN!K238+JJR!K238+SSV!K238+KK!K238+PA!K238+CCH!K238+CRCC!K238+BFSG!K238+BVQ!K238+GHSG!K238+DASG!K238</f>
        <v>0</v>
      </c>
      <c r="L238" s="10">
        <f>BRMT!L238+HPLG!L238+LONI!L238+SLI!L238+MRJ!L238+GRMT!L238+KRD!L238+STR!L239+LNN!L238+JJR!L238+SSV!L238+KK!L238+PA!L238+CCH!L238+CRCC!L238+BFSG!L238+BVQ!L238+GHSG!L238+DASG!L238</f>
        <v>0</v>
      </c>
      <c r="M238" s="10">
        <f>BRMT!M238+HPLG!M238+LONI!M238+SLI!M238+MRJ!M238+GRMT!M238+KRD!M238+STR!M239+LNN!M238+JJR!M238+SSV!M238+KK!M238+PA!M238+CCH!M238+CRCC!M238+BFSG!M238+BVQ!M238+GHSG!M238+DASG!M238</f>
        <v>0</v>
      </c>
      <c r="N238" s="13" t="e">
        <f t="shared" si="109"/>
        <v>#DIV/0!</v>
      </c>
      <c r="O238" s="13" t="e">
        <f t="shared" si="106"/>
        <v>#DIV/0!</v>
      </c>
      <c r="P238" s="13" t="e">
        <f t="shared" si="107"/>
        <v>#DIV/0!</v>
      </c>
      <c r="Q238" s="13" t="e">
        <f t="shared" si="108"/>
        <v>#DIV/0!</v>
      </c>
      <c r="R238" s="14"/>
    </row>
    <row r="239" spans="1:18">
      <c r="A239" s="10" t="s">
        <v>15</v>
      </c>
      <c r="B239" s="10">
        <f>BRMT!B239+HPLG!B239+LONI!B239+SLI!B239+MRJ!B239+GRMT!B239+KRD!B239+STR!B240+LNN!B239+JJR!B239+SSV!B239+KK!B239+PA!B239+CCH!B239+CRCC!B239+BFSG!B239+BVQ!B239+GHSG!B239+DASG!B239</f>
        <v>0</v>
      </c>
      <c r="C239" s="10">
        <f>BRMT!C239+HPLG!C239+LONI!C239+SLI!C239+MRJ!C239+GRMT!C239+KRD!C239+STR!C240+LNN!C239+JJR!C239+SSV!C239+KK!C239+PA!C239+CCH!C239+CRCC!C239+BFSG!C239+BVQ!C239+GHSG!C239+DASG!C239</f>
        <v>0</v>
      </c>
      <c r="D239" s="10">
        <f>BRMT!D239+HPLG!D239+LONI!D239+SLI!D239+MRJ!D239+GRMT!D239+KRD!D239+STR!D240+LNN!D239+JJR!D239+SSV!D239+KK!D239+PA!D239+CCH!D239+CRCC!D239+BFSG!D239+BVQ!D239+GHSG!D239+DASG!D239</f>
        <v>0</v>
      </c>
      <c r="E239" s="10">
        <f>BRMT!E239+HPLG!E239+LONI!E239+SLI!E239+MRJ!E239+GRMT!E239+KRD!E239+STR!E240+LNN!E239+JJR!E239+SSV!E239+KK!E239+PA!E239+CCH!E239+CRCC!E239+BFSG!E239+BVQ!E239+GHSG!E239+DASG!E239</f>
        <v>0</v>
      </c>
      <c r="F239" s="10">
        <f>BRMT!F239+HPLG!F239+LONI!F239+SLI!F239+MRJ!F239+GRMT!F239+KRD!F239+STR!F240+LNN!F239+JJR!F239+SSV!F239+KK!F239+PA!F239+CCH!F239+CRCC!F239+BFSG!F239+BVQ!F239+GHSG!F239+DASG!F239</f>
        <v>1</v>
      </c>
      <c r="G239" s="10">
        <f>BRMT!G239+HPLG!G239+LONI!G239+SLI!G239+MRJ!G239+GRMT!G239+KRD!G239+STR!G240+LNN!G239+JJR!G239+SSV!G239+KK!G239+PA!G239+CCH!G239+CRCC!G239+BFSG!G239+BVQ!G239+GHSG!G239+DASG!G239</f>
        <v>21</v>
      </c>
      <c r="H239" s="10">
        <f>BRMT!H239+HPLG!H239+LONI!H239+SLI!H239+MRJ!H239+GRMT!H239+KRD!H239+STR!H240+LNN!H239+JJR!H239+SSV!H239+KK!H239+PA!H239+CCH!H239+CRCC!H239+BFSG!H239+BVQ!H239+GHSG!H239+DASG!H239</f>
        <v>1380</v>
      </c>
      <c r="I239" s="10">
        <f>BRMT!I239+HPLG!I239+LONI!I239+SLI!I239+MRJ!I239+GRMT!I239+KRD!I239+STR!I240+LNN!I239+JJR!I239+SSV!I239+KK!I239+PA!I239+CCH!I239+CRCC!I239+BFSG!I239+BVQ!I239+GHSG!I239+DASG!I239</f>
        <v>689283</v>
      </c>
      <c r="J239" s="10">
        <f>BRMT!J239+HPLG!J239+LONI!J239+SLI!J239+MRJ!J239+GRMT!J239+KRD!J239+STR!J240+LNN!J239+JJR!J239+SSV!J239+KK!J239+PA!J239+CCH!J239+CRCC!J239+BFSG!J239+BVQ!J239+GHSG!J239+DASG!J239</f>
        <v>0</v>
      </c>
      <c r="K239" s="10">
        <f>BRMT!K239+HPLG!K239+LONI!K239+SLI!K239+MRJ!K239+GRMT!K239+KRD!K239+STR!K240+LNN!K239+JJR!K239+SSV!K239+KK!K239+PA!K239+CCH!K239+CRCC!K239+BFSG!K239+BVQ!K239+GHSG!K239+DASG!K239</f>
        <v>0</v>
      </c>
      <c r="L239" s="10">
        <f>BRMT!L239+HPLG!L239+LONI!L239+SLI!L239+MRJ!L239+GRMT!L239+KRD!L239+STR!L240+LNN!L239+JJR!L239+SSV!L239+KK!L239+PA!L239+CCH!L239+CRCC!L239+BFSG!L239+BVQ!L239+GHSG!L239+DASG!L239</f>
        <v>0</v>
      </c>
      <c r="M239" s="10">
        <f>BRMT!M239+HPLG!M239+LONI!M239+SLI!M239+MRJ!M239+GRMT!M239+KRD!M239+STR!M240+LNN!M239+JJR!M239+SSV!M239+KK!M239+PA!M239+CCH!M239+CRCC!M239+BFSG!M239+BVQ!M239+GHSG!M239+DASG!M239</f>
        <v>0</v>
      </c>
      <c r="N239" s="13">
        <f t="shared" si="109"/>
        <v>-100</v>
      </c>
      <c r="O239" s="13">
        <f t="shared" si="106"/>
        <v>-100</v>
      </c>
      <c r="P239" s="13">
        <f t="shared" si="107"/>
        <v>-100</v>
      </c>
      <c r="Q239" s="13">
        <f t="shared" si="108"/>
        <v>-100</v>
      </c>
      <c r="R239" s="14"/>
    </row>
    <row r="240" spans="1:18">
      <c r="A240" s="10" t="s">
        <v>16</v>
      </c>
      <c r="B240" s="10">
        <f>BRMT!B240+HPLG!B240+LONI!B240+SLI!B240+MRJ!B240+GRMT!B240+KRD!B240+STR!B241+LNN!B240+JJR!B240+SSV!B240+KK!B240+PA!B240+CCH!B240+CRCC!B240+BFSG!B240+BVQ!B240+GHSG!B240+DASG!B240</f>
        <v>0</v>
      </c>
      <c r="C240" s="10">
        <f>BRMT!C240+HPLG!C240+LONI!C240+SLI!C240+MRJ!C240+GRMT!C240+KRD!C240+STR!C241+LNN!C240+JJR!C240+SSV!C240+KK!C240+PA!C240+CCH!C240+CRCC!C240+BFSG!C240+BVQ!C240+GHSG!C240+DASG!C240</f>
        <v>0</v>
      </c>
      <c r="D240" s="10">
        <f>BRMT!D240+HPLG!D240+LONI!D240+SLI!D240+MRJ!D240+GRMT!D240+KRD!D240+STR!D241+LNN!D240+JJR!D240+SSV!D240+KK!D240+PA!D240+CCH!D240+CRCC!D240+BFSG!D240+BVQ!D240+GHSG!D240+DASG!D240</f>
        <v>0</v>
      </c>
      <c r="E240" s="10">
        <f>BRMT!E240+HPLG!E240+LONI!E240+SLI!E240+MRJ!E240+GRMT!E240+KRD!E240+STR!E241+LNN!E240+JJR!E240+SSV!E240+KK!E240+PA!E240+CCH!E240+CRCC!E240+BFSG!E240+BVQ!E240+GHSG!E240+DASG!E240</f>
        <v>0</v>
      </c>
      <c r="F240" s="10">
        <f>BRMT!F240+HPLG!F240+LONI!F240+SLI!F240+MRJ!F240+GRMT!F240+KRD!F240+STR!F241+LNN!F240+JJR!F240+SSV!F240+KK!F240+PA!F240+CCH!F240+CRCC!F240+BFSG!F240+BVQ!F240+GHSG!F240+DASG!F240</f>
        <v>1</v>
      </c>
      <c r="G240" s="10">
        <f>BRMT!G240+HPLG!G240+LONI!G240+SLI!G240+MRJ!G240+GRMT!G240+KRD!G240+STR!G241+LNN!G240+JJR!G240+SSV!G240+KK!G240+PA!G240+CCH!G240+CRCC!G240+BFSG!G240+BVQ!G240+GHSG!G240+DASG!G240</f>
        <v>21</v>
      </c>
      <c r="H240" s="10">
        <f>BRMT!H240+HPLG!H240+LONI!H240+SLI!H240+MRJ!H240+GRMT!H240+KRD!H240+STR!H241+LNN!H240+JJR!H240+SSV!H240+KK!H240+PA!H240+CCH!H240+CRCC!H240+BFSG!H240+BVQ!H240+GHSG!H240+DASG!H240</f>
        <v>1368</v>
      </c>
      <c r="I240" s="10">
        <f>BRMT!I240+HPLG!I240+LONI!I240+SLI!I240+MRJ!I240+GRMT!I240+KRD!I240+STR!I241+LNN!I240+JJR!I240+SSV!I240+KK!I240+PA!I240+CCH!I240+CRCC!I240+BFSG!I240+BVQ!I240+GHSG!I240+DASG!I240</f>
        <v>442206</v>
      </c>
      <c r="J240" s="10">
        <f>BRMT!J240+HPLG!J240+LONI!J240+SLI!J240+MRJ!J240+GRMT!J240+KRD!J240+STR!J241+LNN!J240+JJR!J240+SSV!J240+KK!J240+PA!J240+CCH!J240+CRCC!J240+BFSG!J240+BVQ!J240+GHSG!J240+DASG!J240</f>
        <v>0</v>
      </c>
      <c r="K240" s="10">
        <f>BRMT!K240+HPLG!K240+LONI!K240+SLI!K240+MRJ!K240+GRMT!K240+KRD!K240+STR!K241+LNN!K240+JJR!K240+SSV!K240+KK!K240+PA!K240+CCH!K240+CRCC!K240+BFSG!K240+BVQ!K240+GHSG!K240+DASG!K240</f>
        <v>0</v>
      </c>
      <c r="L240" s="10">
        <f>BRMT!L240+HPLG!L240+LONI!L240+SLI!L240+MRJ!L240+GRMT!L240+KRD!L240+STR!L241+LNN!L240+JJR!L240+SSV!L240+KK!L240+PA!L240+CCH!L240+CRCC!L240+BFSG!L240+BVQ!L240+GHSG!L240+DASG!L240</f>
        <v>0</v>
      </c>
      <c r="M240" s="10">
        <f>BRMT!M240+HPLG!M240+LONI!M240+SLI!M240+MRJ!M240+GRMT!M240+KRD!M240+STR!M241+LNN!M240+JJR!M240+SSV!M240+KK!M240+PA!M240+CCH!M240+CRCC!M240+BFSG!M240+BVQ!M240+GHSG!M240+DASG!M240</f>
        <v>0</v>
      </c>
      <c r="N240" s="13">
        <f t="shared" si="109"/>
        <v>-100</v>
      </c>
      <c r="O240" s="13">
        <f t="shared" si="106"/>
        <v>-100</v>
      </c>
      <c r="P240" s="13">
        <f t="shared" si="107"/>
        <v>-100</v>
      </c>
      <c r="Q240" s="13">
        <f t="shared" si="108"/>
        <v>-100</v>
      </c>
      <c r="R240" s="14"/>
    </row>
    <row r="241" spans="1:20">
      <c r="A241" s="10" t="s">
        <v>17</v>
      </c>
      <c r="B241" s="10">
        <f>BRMT!B241+HPLG!B241+LONI!B241+SLI!B241+MRJ!B241+GRMT!B241+KRD!B241+STR!B242+LNN!B241+JJR!B241+SSV!B241+KK!B241+PA!B241+CCH!B241+CRCC!B241+BFSG!B241+BVQ!B241+GHSG!B241+DASG!B241</f>
        <v>0</v>
      </c>
      <c r="C241" s="10">
        <f>BRMT!C241+HPLG!C241+LONI!C241+SLI!C241+MRJ!C241+GRMT!C241+KRD!C241+STR!C242+LNN!C241+JJR!C241+SSV!C241+KK!C241+PA!C241+CCH!C241+CRCC!C241+BFSG!C241+BVQ!C241+GHSG!C241+DASG!C241</f>
        <v>0</v>
      </c>
      <c r="D241" s="10">
        <f>BRMT!D241+HPLG!D241+LONI!D241+SLI!D241+MRJ!D241+GRMT!D241+KRD!D241+STR!D242+LNN!D241+JJR!D241+SSV!D241+KK!D241+PA!D241+CCH!D241+CRCC!D241+BFSG!D241+BVQ!D241+GHSG!D241+DASG!D241</f>
        <v>0</v>
      </c>
      <c r="E241" s="10">
        <f>BRMT!E241+HPLG!E241+LONI!E241+SLI!E241+MRJ!E241+GRMT!E241+KRD!E241+STR!E242+LNN!E241+JJR!E241+SSV!E241+KK!E241+PA!E241+CCH!E241+CRCC!E241+BFSG!E241+BVQ!E241+GHSG!E241+DASG!E241</f>
        <v>0</v>
      </c>
      <c r="F241" s="10">
        <f>BRMT!F241+HPLG!F241+LONI!F241+SLI!F241+MRJ!F241+GRMT!F241+KRD!F241+STR!F242+LNN!F241+JJR!F241+SSV!F241+KK!F241+PA!F241+CCH!F241+CRCC!F241+BFSG!F241+BVQ!F241+GHSG!F241+DASG!F241</f>
        <v>0</v>
      </c>
      <c r="G241" s="10">
        <f>BRMT!G241+HPLG!G241+LONI!G241+SLI!G241+MRJ!G241+GRMT!G241+KRD!G241+STR!G242+LNN!G241+JJR!G241+SSV!G241+KK!G241+PA!G241+CCH!G241+CRCC!G241+BFSG!G241+BVQ!G241+GHSG!G241+DASG!G241</f>
        <v>0</v>
      </c>
      <c r="H241" s="10">
        <f>BRMT!H241+HPLG!H241+LONI!H241+SLI!H241+MRJ!H241+GRMT!H241+KRD!H241+STR!H242+LNN!H241+JJR!H241+SSV!H241+KK!H241+PA!H241+CCH!H241+CRCC!H241+BFSG!H241+BVQ!H241+GHSG!H241+DASG!H241</f>
        <v>0</v>
      </c>
      <c r="I241" s="10">
        <f>BRMT!I241+HPLG!I241+LONI!I241+SLI!I241+MRJ!I241+GRMT!I241+KRD!I241+STR!I242+LNN!I241+JJR!I241+SSV!I241+KK!I241+PA!I241+CCH!I241+CRCC!I241+BFSG!I241+BVQ!I241+GHSG!I241+DASG!I241</f>
        <v>0</v>
      </c>
      <c r="J241" s="10">
        <f>BRMT!J241+HPLG!J241+LONI!J241+SLI!J241+MRJ!J241+GRMT!J241+KRD!J241+STR!J242+LNN!J241+JJR!J241+SSV!J241+KK!J241+PA!J241+CCH!J241+CRCC!J241+BFSG!J241+BVQ!J241+GHSG!J241+DASG!J241</f>
        <v>0</v>
      </c>
      <c r="K241" s="10">
        <f>BRMT!K241+HPLG!K241+LONI!K241+SLI!K241+MRJ!K241+GRMT!K241+KRD!K241+STR!K242+LNN!K241+JJR!K241+SSV!K241+KK!K241+PA!K241+CCH!K241+CRCC!K241+BFSG!K241+BVQ!K241+GHSG!K241+DASG!K241</f>
        <v>0</v>
      </c>
      <c r="L241" s="10">
        <f>BRMT!L241+HPLG!L241+LONI!L241+SLI!L241+MRJ!L241+GRMT!L241+KRD!L241+STR!L242+LNN!L241+JJR!L241+SSV!L241+KK!L241+PA!L241+CCH!L241+CRCC!L241+BFSG!L241+BVQ!L241+GHSG!L241+DASG!L241</f>
        <v>0</v>
      </c>
      <c r="M241" s="10">
        <f>BRMT!M241+HPLG!M241+LONI!M241+SLI!M241+MRJ!M241+GRMT!M241+KRD!M241+STR!M242+LNN!M241+JJR!M241+SSV!M241+KK!M241+PA!M241+CCH!M241+CRCC!M241+BFSG!M241+BVQ!M241+GHSG!M241+DASG!M241</f>
        <v>0</v>
      </c>
      <c r="N241" s="13" t="e">
        <f t="shared" si="109"/>
        <v>#DIV/0!</v>
      </c>
      <c r="O241" s="13" t="e">
        <f t="shared" si="106"/>
        <v>#DIV/0!</v>
      </c>
      <c r="P241" s="13" t="e">
        <f t="shared" si="107"/>
        <v>#DIV/0!</v>
      </c>
      <c r="Q241" s="13" t="e">
        <f t="shared" si="108"/>
        <v>#DIV/0!</v>
      </c>
      <c r="R241" s="14"/>
    </row>
    <row r="242" spans="1:20">
      <c r="A242" s="10" t="s">
        <v>18</v>
      </c>
      <c r="B242" s="10">
        <f>BRMT!B242+HPLG!B242+LONI!B242+SLI!B242+MRJ!B242+GRMT!B242+KRD!B242+STR!B243+LNN!B242+JJR!B242+SSV!B242+KK!B242+PA!B242+CCH!B242+CRCC!B242+BFSG!B242+BVQ!B242+GHSG!B242+DASG!B242</f>
        <v>0</v>
      </c>
      <c r="C242" s="10">
        <f>BRMT!C242+HPLG!C242+LONI!C242+SLI!C242+MRJ!C242+GRMT!C242+KRD!C242+STR!C243+LNN!C242+JJR!C242+SSV!C242+KK!C242+PA!C242+CCH!C242+CRCC!C242+BFSG!C242+BVQ!C242+GHSG!C242+DASG!C242</f>
        <v>0</v>
      </c>
      <c r="D242" s="10">
        <f>BRMT!D242+HPLG!D242+LONI!D242+SLI!D242+MRJ!D242+GRMT!D242+KRD!D242+STR!D243+LNN!D242+JJR!D242+SSV!D242+KK!D242+PA!D242+CCH!D242+CRCC!D242+BFSG!D242+BVQ!D242+GHSG!D242+DASG!D242</f>
        <v>0</v>
      </c>
      <c r="E242" s="10">
        <f>BRMT!E242+HPLG!E242+LONI!E242+SLI!E242+MRJ!E242+GRMT!E242+KRD!E242+STR!E243+LNN!E242+JJR!E242+SSV!E242+KK!E242+PA!E242+CCH!E242+CRCC!E242+BFSG!E242+BVQ!E242+GHSG!E242+DASG!E242</f>
        <v>0</v>
      </c>
      <c r="F242" s="10">
        <f>BRMT!F242+HPLG!F242+LONI!F242+SLI!F242+MRJ!F242+GRMT!F242+KRD!F242+STR!F243+LNN!F242+JJR!F242+SSV!F242+KK!F242+PA!F242+CCH!F242+CRCC!F242+BFSG!F242+BVQ!F242+GHSG!F242+DASG!F242</f>
        <v>0</v>
      </c>
      <c r="G242" s="10">
        <f>BRMT!G242+HPLG!G242+LONI!G242+SLI!G242+MRJ!G242+GRMT!G242+KRD!G242+STR!G243+LNN!G242+JJR!G242+SSV!G242+KK!G242+PA!G242+CCH!G242+CRCC!G242+BFSG!G242+BVQ!G242+GHSG!G242+DASG!G242</f>
        <v>0</v>
      </c>
      <c r="H242" s="10">
        <f>BRMT!H242+HPLG!H242+LONI!H242+SLI!H242+MRJ!H242+GRMT!H242+KRD!H242+STR!H243+LNN!H242+JJR!H242+SSV!H242+KK!H242+PA!H242+CCH!H242+CRCC!H242+BFSG!H242+BVQ!H242+GHSG!H242+DASG!H242</f>
        <v>0</v>
      </c>
      <c r="I242" s="10">
        <f>BRMT!I242+HPLG!I242+LONI!I242+SLI!I242+MRJ!I242+GRMT!I242+KRD!I242+STR!I243+LNN!I242+JJR!I242+SSV!I242+KK!I242+PA!I242+CCH!I242+CRCC!I242+BFSG!I242+BVQ!I242+GHSG!I242+DASG!I242</f>
        <v>0</v>
      </c>
      <c r="J242" s="10">
        <f>BRMT!J242+HPLG!J242+LONI!J242+SLI!J242+MRJ!J242+GRMT!J242+KRD!J242+STR!J243+LNN!J242+JJR!J242+SSV!J242+KK!J242+PA!J242+CCH!J242+CRCC!J242+BFSG!J242+BVQ!J242+GHSG!J242+DASG!J242</f>
        <v>0</v>
      </c>
      <c r="K242" s="10">
        <f>BRMT!K242+HPLG!K242+LONI!K242+SLI!K242+MRJ!K242+GRMT!K242+KRD!K242+STR!K243+LNN!K242+JJR!K242+SSV!K242+KK!K242+PA!K242+CCH!K242+CRCC!K242+BFSG!K242+BVQ!K242+GHSG!K242+DASG!K242</f>
        <v>0</v>
      </c>
      <c r="L242" s="10">
        <f>BRMT!L242+HPLG!L242+LONI!L242+SLI!L242+MRJ!L242+GRMT!L242+KRD!L242+STR!L243+LNN!L242+JJR!L242+SSV!L242+KK!L242+PA!L242+CCH!L242+CRCC!L242+BFSG!L242+BVQ!L242+GHSG!L242+DASG!L242</f>
        <v>0</v>
      </c>
      <c r="M242" s="10">
        <f>BRMT!M242+HPLG!M242+LONI!M242+SLI!M242+MRJ!M242+GRMT!M242+KRD!M242+STR!M243+LNN!M242+JJR!M242+SSV!M242+KK!M242+PA!M242+CCH!M242+CRCC!M242+BFSG!M242+BVQ!M242+GHSG!M242+DASG!M242</f>
        <v>0</v>
      </c>
      <c r="N242" s="13" t="e">
        <f t="shared" si="109"/>
        <v>#DIV/0!</v>
      </c>
      <c r="O242" s="13" t="e">
        <f t="shared" si="106"/>
        <v>#DIV/0!</v>
      </c>
      <c r="P242" s="13" t="e">
        <f t="shared" si="107"/>
        <v>#DIV/0!</v>
      </c>
      <c r="Q242" s="13" t="e">
        <f t="shared" si="108"/>
        <v>#DIV/0!</v>
      </c>
      <c r="R242" s="14"/>
    </row>
    <row r="243" spans="1:20">
      <c r="A243" s="10" t="s">
        <v>19</v>
      </c>
      <c r="B243" s="10">
        <f>BRMT!B243+HPLG!B243+LONI!B243+SLI!B243+MRJ!B243+GRMT!B243+KRD!B243+STR!B244+LNN!B243+JJR!B243+SSV!B243+KK!B243+PA!B243+CCH!B243+CRCC!B243+BFSG!B243+BVQ!B243+GHSG!B243+DASG!B243</f>
        <v>0</v>
      </c>
      <c r="C243" s="10">
        <f>BRMT!C243+HPLG!C243+LONI!C243+SLI!C243+MRJ!C243+GRMT!C243+KRD!C243+STR!C244+LNN!C243+JJR!C243+SSV!C243+KK!C243+PA!C243+CCH!C243+CRCC!C243+BFSG!C243+BVQ!C243+GHSG!C243+DASG!C243</f>
        <v>0</v>
      </c>
      <c r="D243" s="10">
        <f>BRMT!D243+HPLG!D243+LONI!D243+SLI!D243+MRJ!D243+GRMT!D243+KRD!D243+STR!D244+LNN!D243+JJR!D243+SSV!D243+KK!D243+PA!D243+CCH!D243+CRCC!D243+BFSG!D243+BVQ!D243+GHSG!D243+DASG!D243</f>
        <v>0</v>
      </c>
      <c r="E243" s="10">
        <f>BRMT!E243+HPLG!E243+LONI!E243+SLI!E243+MRJ!E243+GRMT!E243+KRD!E243+STR!E244+LNN!E243+JJR!E243+SSV!E243+KK!E243+PA!E243+CCH!E243+CRCC!E243+BFSG!E243+BVQ!E243+GHSG!E243+DASG!E243</f>
        <v>0</v>
      </c>
      <c r="F243" s="10">
        <f>BRMT!F243+HPLG!F243+LONI!F243+SLI!F243+MRJ!F243+GRMT!F243+KRD!F243+STR!F244+LNN!F243+JJR!F243+SSV!F243+KK!F243+PA!F243+CCH!F243+CRCC!F243+BFSG!F243+BVQ!F243+GHSG!F243+DASG!F243</f>
        <v>0</v>
      </c>
      <c r="G243" s="10">
        <f>BRMT!G243+HPLG!G243+LONI!G243+SLI!G243+MRJ!G243+GRMT!G243+KRD!G243+STR!G244+LNN!G243+JJR!G243+SSV!G243+KK!G243+PA!G243+CCH!G243+CRCC!G243+BFSG!G243+BVQ!G243+GHSG!G243+DASG!G243</f>
        <v>0</v>
      </c>
      <c r="H243" s="10">
        <f>BRMT!H243+HPLG!H243+LONI!H243+SLI!H243+MRJ!H243+GRMT!H243+KRD!H243+STR!H244+LNN!H243+JJR!H243+SSV!H243+KK!H243+PA!H243+CCH!H243+CRCC!H243+BFSG!H243+BVQ!H243+GHSG!H243+DASG!H243</f>
        <v>0</v>
      </c>
      <c r="I243" s="10">
        <f>BRMT!I243+HPLG!I243+LONI!I243+SLI!I243+MRJ!I243+GRMT!I243+KRD!I243+STR!I244+LNN!I243+JJR!I243+SSV!I243+KK!I243+PA!I243+CCH!I243+CRCC!I243+BFSG!I243+BVQ!I243+GHSG!I243+DASG!I243</f>
        <v>0</v>
      </c>
      <c r="J243" s="10">
        <f>BRMT!J243+HPLG!J243+LONI!J243+SLI!J243+MRJ!J243+GRMT!J243+KRD!J243+STR!J244+LNN!J243+JJR!J243+SSV!J243+KK!J243+PA!J243+CCH!J243+CRCC!J243+BFSG!J243+BVQ!J243+GHSG!J243+DASG!J243</f>
        <v>0</v>
      </c>
      <c r="K243" s="10">
        <f>BRMT!K243+HPLG!K243+LONI!K243+SLI!K243+MRJ!K243+GRMT!K243+KRD!K243+STR!K244+LNN!K243+JJR!K243+SSV!K243+KK!K243+PA!K243+CCH!K243+CRCC!K243+BFSG!K243+BVQ!K243+GHSG!K243+DASG!K243</f>
        <v>0</v>
      </c>
      <c r="L243" s="10">
        <f>BRMT!L243+HPLG!L243+LONI!L243+SLI!L243+MRJ!L243+GRMT!L243+KRD!L243+STR!L244+LNN!L243+JJR!L243+SSV!L243+KK!L243+PA!L243+CCH!L243+CRCC!L243+BFSG!L243+BVQ!L243+GHSG!L243+DASG!L243</f>
        <v>0</v>
      </c>
      <c r="M243" s="10">
        <f>BRMT!M243+HPLG!M243+LONI!M243+SLI!M243+MRJ!M243+GRMT!M243+KRD!M243+STR!M244+LNN!M243+JJR!M243+SSV!M243+KK!M243+PA!M243+CCH!M243+CRCC!M243+BFSG!M243+BVQ!M243+GHSG!M243+DASG!M243</f>
        <v>0</v>
      </c>
      <c r="N243" s="13" t="e">
        <f t="shared" si="109"/>
        <v>#DIV/0!</v>
      </c>
      <c r="O243" s="13" t="e">
        <f t="shared" si="106"/>
        <v>#DIV/0!</v>
      </c>
      <c r="P243" s="13" t="e">
        <f t="shared" si="107"/>
        <v>#DIV/0!</v>
      </c>
      <c r="Q243" s="13" t="e">
        <f t="shared" si="108"/>
        <v>#DIV/0!</v>
      </c>
      <c r="R243" s="14"/>
    </row>
    <row r="244" spans="1:20">
      <c r="A244" s="10" t="s">
        <v>20</v>
      </c>
      <c r="B244" s="10">
        <f>BRMT!B244+HPLG!B244+LONI!B244+SLI!B244+MRJ!B244+GRMT!B244+KRD!B244+STR!B245+LNN!B244+JJR!B244+SSV!B244+KK!B244+PA!B244+CCH!B244+CRCC!B244+BFSG!B244+BVQ!B244+GHSG!B244+DASG!B244</f>
        <v>0</v>
      </c>
      <c r="C244" s="10">
        <f>BRMT!C244+HPLG!C244+LONI!C244+SLI!C244+MRJ!C244+GRMT!C244+KRD!C244+STR!C245+LNN!C244+JJR!C244+SSV!C244+KK!C244+PA!C244+CCH!C244+CRCC!C244+BFSG!C244+BVQ!C244+GHSG!C244+DASG!C244</f>
        <v>0</v>
      </c>
      <c r="D244" s="10">
        <f>BRMT!D244+HPLG!D244+LONI!D244+SLI!D244+MRJ!D244+GRMT!D244+KRD!D244+STR!D245+LNN!D244+JJR!D244+SSV!D244+KK!D244+PA!D244+CCH!D244+CRCC!D244+BFSG!D244+BVQ!D244+GHSG!D244+DASG!D244</f>
        <v>0</v>
      </c>
      <c r="E244" s="10">
        <f>BRMT!E244+HPLG!E244+LONI!E244+SLI!E244+MRJ!E244+GRMT!E244+KRD!E244+STR!E245+LNN!E244+JJR!E244+SSV!E244+KK!E244+PA!E244+CCH!E244+CRCC!E244+BFSG!E244+BVQ!E244+GHSG!E244+DASG!E244</f>
        <v>0</v>
      </c>
      <c r="F244" s="10">
        <f>BRMT!F244+HPLG!F244+LONI!F244+SLI!F244+MRJ!F244+GRMT!F244+KRD!F244+STR!F245+LNN!F244+JJR!F244+SSV!F244+KK!F244+PA!F244+CCH!F244+CRCC!F244+BFSG!F244+BVQ!F244+GHSG!F244+DASG!F244</f>
        <v>0</v>
      </c>
      <c r="G244" s="10">
        <f>BRMT!G244+HPLG!G244+LONI!G244+SLI!G244+MRJ!G244+GRMT!G244+KRD!G244+STR!G245+LNN!G244+JJR!G244+SSV!G244+KK!G244+PA!G244+CCH!G244+CRCC!G244+BFSG!G244+BVQ!G244+GHSG!G244+DASG!G244</f>
        <v>0</v>
      </c>
      <c r="H244" s="10">
        <f>BRMT!H244+HPLG!H244+LONI!H244+SLI!H244+MRJ!H244+GRMT!H244+KRD!H244+STR!H245+LNN!H244+JJR!H244+SSV!H244+KK!H244+PA!H244+CCH!H244+CRCC!H244+BFSG!H244+BVQ!H244+GHSG!H244+DASG!H244</f>
        <v>0</v>
      </c>
      <c r="I244" s="10">
        <f>BRMT!I244+HPLG!I244+LONI!I244+SLI!I244+MRJ!I244+GRMT!I244+KRD!I244+STR!I245+LNN!I244+JJR!I244+SSV!I244+KK!I244+PA!I244+CCH!I244+CRCC!I244+BFSG!I244+BVQ!I244+GHSG!I244+DASG!I244</f>
        <v>0</v>
      </c>
      <c r="J244" s="10">
        <f>BRMT!J244+HPLG!J244+LONI!J244+SLI!J244+MRJ!J244+GRMT!J244+KRD!J244+STR!J245+LNN!J244+JJR!J244+SSV!J244+KK!J244+PA!J244+CCH!J244+CRCC!J244+BFSG!J244+BVQ!J244+GHSG!J244+DASG!J244</f>
        <v>0</v>
      </c>
      <c r="K244" s="10">
        <f>BRMT!K244+HPLG!K244+LONI!K244+SLI!K244+MRJ!K244+GRMT!K244+KRD!K244+STR!K245+LNN!K244+JJR!K244+SSV!K244+KK!K244+PA!K244+CCH!K244+CRCC!K244+BFSG!K244+BVQ!K244+GHSG!K244+DASG!K244</f>
        <v>0</v>
      </c>
      <c r="L244" s="10">
        <f>BRMT!L244+HPLG!L244+LONI!L244+SLI!L244+MRJ!L244+GRMT!L244+KRD!L244+STR!L245+LNN!L244+JJR!L244+SSV!L244+KK!L244+PA!L244+CCH!L244+CRCC!L244+BFSG!L244+BVQ!L244+GHSG!L244+DASG!L244</f>
        <v>0</v>
      </c>
      <c r="M244" s="10">
        <f>BRMT!M244+HPLG!M244+LONI!M244+SLI!M244+MRJ!M244+GRMT!M244+KRD!M244+STR!M245+LNN!M244+JJR!M244+SSV!M244+KK!M244+PA!M244+CCH!M244+CRCC!M244+BFSG!M244+BVQ!M244+GHSG!M244+DASG!M244</f>
        <v>0</v>
      </c>
      <c r="N244" s="13" t="e">
        <f t="shared" si="109"/>
        <v>#DIV/0!</v>
      </c>
      <c r="O244" s="13" t="e">
        <f t="shared" si="106"/>
        <v>#DIV/0!</v>
      </c>
      <c r="P244" s="13" t="e">
        <f t="shared" si="107"/>
        <v>#DIV/0!</v>
      </c>
      <c r="Q244" s="13" t="e">
        <f t="shared" si="108"/>
        <v>#DIV/0!</v>
      </c>
      <c r="R244" s="14"/>
    </row>
    <row r="245" spans="1:20">
      <c r="A245" s="10" t="s">
        <v>21</v>
      </c>
      <c r="B245" s="10">
        <f>BRMT!B245+HPLG!B245+LONI!B245+SLI!B245+MRJ!B245+GRMT!B245+KRD!B245+STR!B246+LNN!B245+JJR!B245+SSV!B245+KK!B245+PA!B245+CCH!B245+CRCC!B245+BFSG!B245+BVQ!B245+GHSG!B245+DASG!B245</f>
        <v>0</v>
      </c>
      <c r="C245" s="10">
        <f>BRMT!C245+HPLG!C245+LONI!C245+SLI!C245+MRJ!C245+GRMT!C245+KRD!C245+STR!C246+LNN!C245+JJR!C245+SSV!C245+KK!C245+PA!C245+CCH!C245+CRCC!C245+BFSG!C245+BVQ!C245+GHSG!C245+DASG!C245</f>
        <v>0</v>
      </c>
      <c r="D245" s="10">
        <f>BRMT!D245+HPLG!D245+LONI!D245+SLI!D245+MRJ!D245+GRMT!D245+KRD!D245+STR!D246+LNN!D245+JJR!D245+SSV!D245+KK!D245+PA!D245+CCH!D245+CRCC!D245+BFSG!D245+BVQ!D245+GHSG!D245+DASG!D245</f>
        <v>0</v>
      </c>
      <c r="E245" s="10">
        <f>BRMT!E245+HPLG!E245+LONI!E245+SLI!E245+MRJ!E245+GRMT!E245+KRD!E245+STR!E246+LNN!E245+JJR!E245+SSV!E245+KK!E245+PA!E245+CCH!E245+CRCC!E245+BFSG!E245+BVQ!E245+GHSG!E245+DASG!E245</f>
        <v>0</v>
      </c>
      <c r="F245" s="10">
        <f>BRMT!F245+HPLG!F245+LONI!F245+SLI!F245+MRJ!F245+GRMT!F245+KRD!F245+STR!F246+LNN!F245+JJR!F245+SSV!F245+KK!F245+PA!F245+CCH!F245+CRCC!F245+BFSG!F245+BVQ!F245+GHSG!F245+DASG!F245</f>
        <v>0</v>
      </c>
      <c r="G245" s="10">
        <f>BRMT!G245+HPLG!G245+LONI!G245+SLI!G245+MRJ!G245+GRMT!G245+KRD!G245+STR!G246+LNN!G245+JJR!G245+SSV!G245+KK!G245+PA!G245+CCH!G245+CRCC!G245+BFSG!G245+BVQ!G245+GHSG!G245+DASG!G245</f>
        <v>0</v>
      </c>
      <c r="H245" s="10">
        <f>BRMT!H245+HPLG!H245+LONI!H245+SLI!H245+MRJ!H245+GRMT!H245+KRD!H245+STR!H246+LNN!H245+JJR!H245+SSV!H245+KK!H245+PA!H245+CCH!H245+CRCC!H245+BFSG!H245+BVQ!H245+GHSG!H245+DASG!H245</f>
        <v>0</v>
      </c>
      <c r="I245" s="10">
        <f>BRMT!I245+HPLG!I245+LONI!I245+SLI!I245+MRJ!I245+GRMT!I245+KRD!I245+STR!I246+LNN!I245+JJR!I245+SSV!I245+KK!I245+PA!I245+CCH!I245+CRCC!I245+BFSG!I245+BVQ!I245+GHSG!I245+DASG!I245</f>
        <v>0</v>
      </c>
      <c r="J245" s="10">
        <f>BRMT!J245+HPLG!J245+LONI!J245+SLI!J245+MRJ!J245+GRMT!J245+KRD!J245+STR!J246+LNN!J245+JJR!J245+SSV!J245+KK!J245+PA!J245+CCH!J245+CRCC!J245+BFSG!J245+BVQ!J245+GHSG!J245+DASG!J245</f>
        <v>0</v>
      </c>
      <c r="K245" s="10">
        <f>BRMT!K245+HPLG!K245+LONI!K245+SLI!K245+MRJ!K245+GRMT!K245+KRD!K245+STR!K246+LNN!K245+JJR!K245+SSV!K245+KK!K245+PA!K245+CCH!K245+CRCC!K245+BFSG!K245+BVQ!K245+GHSG!K245+DASG!K245</f>
        <v>0</v>
      </c>
      <c r="L245" s="10">
        <f>BRMT!L245+HPLG!L245+LONI!L245+SLI!L245+MRJ!L245+GRMT!L245+KRD!L245+STR!L246+LNN!L245+JJR!L245+SSV!L245+KK!L245+PA!L245+CCH!L245+CRCC!L245+BFSG!L245+BVQ!L245+GHSG!L245+DASG!L245</f>
        <v>0</v>
      </c>
      <c r="M245" s="10">
        <f>BRMT!M245+HPLG!M245+LONI!M245+SLI!M245+MRJ!M245+GRMT!M245+KRD!M245+STR!M246+LNN!M245+JJR!M245+SSV!M245+KK!M245+PA!M245+CCH!M245+CRCC!M245+BFSG!M245+BVQ!M245+GHSG!M245+DASG!M245</f>
        <v>0</v>
      </c>
      <c r="N245" s="13" t="e">
        <f t="shared" si="109"/>
        <v>#DIV/0!</v>
      </c>
      <c r="O245" s="13" t="e">
        <f t="shared" si="106"/>
        <v>#DIV/0!</v>
      </c>
      <c r="P245" s="13" t="e">
        <f t="shared" si="107"/>
        <v>#DIV/0!</v>
      </c>
      <c r="Q245" s="13" t="e">
        <f t="shared" si="108"/>
        <v>#DIV/0!</v>
      </c>
      <c r="R245" s="14"/>
    </row>
    <row r="246" spans="1:20">
      <c r="A246" s="61" t="s">
        <v>205</v>
      </c>
      <c r="B246" s="62">
        <f>SUM(B234:B240)</f>
        <v>0.5</v>
      </c>
      <c r="C246" s="62">
        <f>SUM(C234:C240)</f>
        <v>21</v>
      </c>
      <c r="D246" s="62">
        <f>SUM(D234:D240)</f>
        <v>1377</v>
      </c>
      <c r="E246" s="62">
        <f>SUM(E234:E240)</f>
        <v>380164</v>
      </c>
      <c r="F246" s="62">
        <f>SUM(F234:F244)</f>
        <v>2</v>
      </c>
      <c r="G246" s="62">
        <f t="shared" ref="G246:M246" si="110">SUM(G234:G244)</f>
        <v>42</v>
      </c>
      <c r="H246" s="62">
        <f t="shared" si="110"/>
        <v>2748</v>
      </c>
      <c r="I246" s="62">
        <f t="shared" si="110"/>
        <v>1131489</v>
      </c>
      <c r="J246" s="62">
        <f t="shared" si="110"/>
        <v>0</v>
      </c>
      <c r="K246" s="62">
        <f t="shared" si="110"/>
        <v>0</v>
      </c>
      <c r="L246" s="62">
        <f t="shared" si="110"/>
        <v>0</v>
      </c>
      <c r="M246" s="62">
        <f t="shared" si="110"/>
        <v>0</v>
      </c>
      <c r="N246" s="13">
        <f t="shared" si="109"/>
        <v>-100</v>
      </c>
      <c r="O246" s="13">
        <f t="shared" si="106"/>
        <v>-100</v>
      </c>
      <c r="P246" s="13">
        <f t="shared" si="107"/>
        <v>-100</v>
      </c>
      <c r="Q246" s="13">
        <f t="shared" si="108"/>
        <v>-100</v>
      </c>
      <c r="R246" s="18"/>
    </row>
    <row r="247" spans="1:20">
      <c r="A247" s="61" t="s">
        <v>128</v>
      </c>
      <c r="B247" s="62">
        <f>SUM(B234:B245)</f>
        <v>0.5</v>
      </c>
      <c r="C247" s="62">
        <f t="shared" ref="C247:M247" si="111">SUM(C234:C245)</f>
        <v>21</v>
      </c>
      <c r="D247" s="62">
        <f t="shared" si="111"/>
        <v>1377</v>
      </c>
      <c r="E247" s="62">
        <f t="shared" si="111"/>
        <v>380164</v>
      </c>
      <c r="F247" s="62">
        <f t="shared" si="111"/>
        <v>2</v>
      </c>
      <c r="G247" s="62">
        <f t="shared" si="111"/>
        <v>42</v>
      </c>
      <c r="H247" s="62">
        <f t="shared" si="111"/>
        <v>2748</v>
      </c>
      <c r="I247" s="62">
        <f t="shared" si="111"/>
        <v>1131489</v>
      </c>
      <c r="J247" s="62">
        <f t="shared" si="111"/>
        <v>0</v>
      </c>
      <c r="K247" s="62">
        <f t="shared" si="111"/>
        <v>0</v>
      </c>
      <c r="L247" s="62">
        <f t="shared" si="111"/>
        <v>0</v>
      </c>
      <c r="M247" s="62">
        <f t="shared" si="111"/>
        <v>0</v>
      </c>
      <c r="N247" s="13">
        <f t="shared" si="109"/>
        <v>-100</v>
      </c>
      <c r="O247" s="13">
        <f t="shared" si="106"/>
        <v>-100</v>
      </c>
      <c r="P247" s="13">
        <f t="shared" si="107"/>
        <v>-100</v>
      </c>
      <c r="Q247" s="13">
        <f t="shared" si="108"/>
        <v>-100</v>
      </c>
      <c r="R247" s="14"/>
    </row>
    <row r="248" spans="1:20">
      <c r="A248" s="63" t="s">
        <v>129</v>
      </c>
      <c r="B248" s="49">
        <f>B246/7</f>
        <v>7.1428571428571425E-2</v>
      </c>
      <c r="C248" s="49">
        <f>C246/7</f>
        <v>3</v>
      </c>
      <c r="D248" s="49">
        <f>D246/7</f>
        <v>196.71428571428572</v>
      </c>
      <c r="E248" s="49">
        <f>E246/7</f>
        <v>54309.142857142855</v>
      </c>
      <c r="F248" s="49">
        <f>F246/11</f>
        <v>0.18181818181818182</v>
      </c>
      <c r="G248" s="49">
        <f t="shared" ref="G248:M248" si="112">G246/11</f>
        <v>3.8181818181818183</v>
      </c>
      <c r="H248" s="49">
        <f t="shared" si="112"/>
        <v>249.81818181818181</v>
      </c>
      <c r="I248" s="49">
        <f t="shared" si="112"/>
        <v>102862.63636363637</v>
      </c>
      <c r="J248" s="49">
        <f t="shared" si="112"/>
        <v>0</v>
      </c>
      <c r="K248" s="49">
        <f t="shared" si="112"/>
        <v>0</v>
      </c>
      <c r="L248" s="49">
        <f t="shared" si="112"/>
        <v>0</v>
      </c>
      <c r="M248" s="49">
        <f t="shared" si="112"/>
        <v>0</v>
      </c>
      <c r="N248" s="13">
        <f t="shared" si="109"/>
        <v>-100</v>
      </c>
      <c r="O248" s="13">
        <f t="shared" si="106"/>
        <v>-100</v>
      </c>
      <c r="P248" s="13">
        <f t="shared" si="107"/>
        <v>-100</v>
      </c>
      <c r="Q248" s="13">
        <f t="shared" si="108"/>
        <v>-100</v>
      </c>
    </row>
    <row r="250" spans="1:20">
      <c r="A250" s="311" t="str">
        <f>BRMT!C250</f>
        <v>RMC/Ballast</v>
      </c>
      <c r="B250" s="311"/>
      <c r="C250" s="311"/>
      <c r="D250" s="311"/>
      <c r="E250" s="311"/>
      <c r="F250" s="311"/>
      <c r="G250" s="311"/>
      <c r="H250" s="311"/>
      <c r="I250" s="311"/>
      <c r="J250" s="311"/>
      <c r="K250" s="311"/>
      <c r="L250" s="311"/>
      <c r="M250" s="311"/>
      <c r="N250" s="311"/>
      <c r="O250" s="311"/>
      <c r="P250" s="311"/>
      <c r="Q250" s="311"/>
    </row>
    <row r="251" spans="1:20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299" t="s">
        <v>210</v>
      </c>
      <c r="K251" s="300"/>
      <c r="L251" s="300"/>
      <c r="M251" s="301"/>
      <c r="N251" s="303" t="s">
        <v>95</v>
      </c>
      <c r="O251" s="303"/>
      <c r="P251" s="303"/>
      <c r="Q251" s="303"/>
      <c r="R251" s="44"/>
    </row>
    <row r="252" spans="1:20">
      <c r="A252" s="10" t="s">
        <v>6</v>
      </c>
      <c r="B252" s="10" t="s">
        <v>91</v>
      </c>
      <c r="C252" s="10" t="s">
        <v>7</v>
      </c>
      <c r="D252" s="10" t="s">
        <v>8</v>
      </c>
      <c r="E252" s="10" t="s">
        <v>9</v>
      </c>
      <c r="F252" s="10" t="s">
        <v>91</v>
      </c>
      <c r="G252" s="10" t="s">
        <v>7</v>
      </c>
      <c r="H252" s="10" t="s">
        <v>8</v>
      </c>
      <c r="I252" s="10" t="s">
        <v>9</v>
      </c>
      <c r="J252" s="10" t="s">
        <v>91</v>
      </c>
      <c r="K252" s="10" t="s">
        <v>7</v>
      </c>
      <c r="L252" s="10" t="s">
        <v>8</v>
      </c>
      <c r="M252" s="10" t="s">
        <v>9</v>
      </c>
      <c r="N252" s="57" t="s">
        <v>91</v>
      </c>
      <c r="O252" s="57" t="s">
        <v>7</v>
      </c>
      <c r="P252" s="57" t="s">
        <v>8</v>
      </c>
      <c r="Q252" s="57" t="s">
        <v>9</v>
      </c>
      <c r="R252" s="14"/>
    </row>
    <row r="253" spans="1:20">
      <c r="A253" s="10" t="s">
        <v>10</v>
      </c>
      <c r="B253" s="10">
        <f>BRMT!B253+HPLG!B253+LONI!B253+SLI!B253+MRJ!B253+GRMT!B253+KRD!B253+STR!B254+LNN!B253+JJR!B253+SSV!B253+KK!B253+PA!B253+CCH!B253+CRCC!B253+BFSG!B253+BVQ!B253+GHSG!B253+DASG!B253</f>
        <v>28</v>
      </c>
      <c r="C253" s="10">
        <f>BRMT!C253+HPLG!C253+LONI!C253+SLI!C253+MRJ!C253+GRMT!C253+KRD!C253+STR!C254+LNN!C253+JJR!C253+SSV!C253+KK!C253+PA!C253+CCH!C253+CRCC!C253+BFSG!C253+BVQ!C253+GHSG!C253+DASG!C253</f>
        <v>542</v>
      </c>
      <c r="D253" s="10">
        <f>BRMT!D253+HPLG!D253+LONI!D253+SLI!D253+MRJ!D253+GRMT!D253+KRD!D253+STR!D254+LNN!D253+JJR!D253+SSV!D253+KK!D253+PA!D253+CCH!D253+CRCC!D253+BFSG!D253+BVQ!D253+GHSG!D253+DASG!D253</f>
        <v>33604</v>
      </c>
      <c r="E253" s="10">
        <f>BRMT!E253+HPLG!E253+LONI!E253+SLI!E253+MRJ!E253+GRMT!E253+KRD!E253+STR!E254+LNN!E253+JJR!E253+SSV!E253+KK!E253+PA!E253+CCH!E253+CRCC!E253+BFSG!E253+BVQ!E253+GHSG!E253+DASG!E253</f>
        <v>10153147</v>
      </c>
      <c r="F253" s="10">
        <f>BRMT!F253+HPLG!F253+LONI!F253+SLI!F253+MRJ!F253+GRMT!F253+KRD!F253+STR!F254+LNN!F253+JJR!F253+SSV!F253+KK!F253+PA!F253+CCH!F253+CRCC!F253+BFSG!F253+BVQ!F253+GHSG!F253+DASG!F253</f>
        <v>22</v>
      </c>
      <c r="G253" s="10">
        <f>BRMT!G253+HPLG!G253+LONI!G253+SLI!G253+MRJ!G253+GRMT!G253+KRD!G253+STR!G254+LNN!G253+JJR!G253+SSV!G253+KK!G253+PA!G253+CCH!G253+CRCC!G253+BFSG!G253+BVQ!G253+GHSG!G253+DASG!G253</f>
        <v>392</v>
      </c>
      <c r="H253" s="10">
        <f>BRMT!H253+HPLG!H253+LONI!H253+SLI!H253+MRJ!H253+GRMT!H253+KRD!H253+STR!H254+LNN!H253+JJR!H253+SSV!H253+KK!H253+PA!H253+CCH!H253+CRCC!H253+BFSG!H253+BVQ!H253+GHSG!H253+DASG!H253</f>
        <v>24306</v>
      </c>
      <c r="I253" s="10">
        <f>BRMT!I253+HPLG!I253+LONI!I253+SLI!I253+MRJ!I253+GRMT!I253+KRD!I253+STR!I254+LNN!I253+JJR!I253+SSV!I253+KK!I253+PA!I253+CCH!I253+CRCC!I253+BFSG!I253+BVQ!I253+GHSG!I253+DASG!I253</f>
        <v>8000948</v>
      </c>
      <c r="J253" s="10">
        <f>BRMT!J253+HPLG!J253+LONI!J253+SLI!J253+MRJ!J253+GRMT!J253+KRD!J253+STR!J254+LNN!J253+JJR!J253+SSV!J253+KK!J253+PA!J253+CCH!J253+CRCC!J253+BFSG!J253+BVQ!J253+GHSG!J253+DASG!J253</f>
        <v>17</v>
      </c>
      <c r="K253" s="10">
        <f>BRMT!K253+HPLG!K253+LONI!K253+SLI!K253+MRJ!K253+GRMT!K253+KRD!K253+STR!K254+LNN!K253+JJR!K253+SSV!K253+KK!K253+PA!K253+CCH!K253+CRCC!K253+BFSG!K253+BVQ!K253+GHSG!K253+DASG!K253</f>
        <v>273</v>
      </c>
      <c r="L253" s="10">
        <f>BRMT!L253+HPLG!L253+LONI!L253+SLI!L253+MRJ!L253+GRMT!L253+KRD!L253+STR!L254+LNN!L253+JJR!L253+SSV!L253+KK!L253+PA!L253+CCH!L253+CRCC!L253+BFSG!L253+BVQ!L253+GHSG!L253+DASG!L253</f>
        <v>16704</v>
      </c>
      <c r="M253" s="10">
        <f>BRMT!M253+HPLG!M253+LONI!M253+SLI!M253+MRJ!M253+GRMT!M253+KRD!M253+STR!M254+LNN!M253+JJR!M253+SSV!M253+KK!M253+PA!M253+CCH!M253+CRCC!M253+BFSG!M253+BVQ!M253+GHSG!M253+DASG!M253</f>
        <v>7199193</v>
      </c>
      <c r="N253" s="13">
        <f>(J253-F253)/F253*100</f>
        <v>-22.727272727272727</v>
      </c>
      <c r="O253" s="13">
        <f t="shared" ref="O253:O267" si="113">(K253-G253)/G253*100</f>
        <v>-30.357142857142854</v>
      </c>
      <c r="P253" s="13">
        <f t="shared" ref="P253:P267" si="114">(L253-H253)/H253*100</f>
        <v>-31.276228091829179</v>
      </c>
      <c r="Q253" s="13">
        <f t="shared" ref="Q253:Q267" si="115">(M253-I253)/I253*100</f>
        <v>-10.020750041120127</v>
      </c>
      <c r="R253" s="45"/>
    </row>
    <row r="254" spans="1:20">
      <c r="A254" s="10" t="s">
        <v>11</v>
      </c>
      <c r="B254" s="10">
        <f>BRMT!B254+HPLG!B254+LONI!B254+SLI!B254+MRJ!B254+GRMT!B254+KRD!B254+STR!B255+LNN!B254+JJR!B254+SSV!B254+KK!B254+PA!B254+CCH!B254+CRCC!B254+BFSG!B254+BVQ!B254+GHSG!B254+DASG!B254</f>
        <v>22</v>
      </c>
      <c r="C254" s="10">
        <f>BRMT!C254+HPLG!C254+LONI!C254+SLI!C254+MRJ!C254+GRMT!C254+KRD!C254+STR!C255+LNN!C254+JJR!C254+SSV!C254+KK!C254+PA!C254+CCH!C254+CRCC!C254+BFSG!C254+BVQ!C254+GHSG!C254+DASG!C254</f>
        <v>388</v>
      </c>
      <c r="D254" s="10">
        <f>BRMT!D254+HPLG!D254+LONI!D254+SLI!D254+MRJ!D254+GRMT!D254+KRD!D254+STR!D255+LNN!D254+JJR!D254+SSV!D254+KK!D254+PA!D254+CCH!D254+CRCC!D254+BFSG!D254+BVQ!D254+GHSG!D254+DASG!D254</f>
        <v>24056</v>
      </c>
      <c r="E254" s="10">
        <f>BRMT!E254+HPLG!E254+LONI!E254+SLI!E254+MRJ!E254+GRMT!E254+KRD!E254+STR!E255+LNN!E254+JJR!E254+SSV!E254+KK!E254+PA!E254+CCH!E254+CRCC!E254+BFSG!E254+BVQ!E254+GHSG!E254+DASG!E254</f>
        <v>7833973</v>
      </c>
      <c r="F254" s="10">
        <f>BRMT!F254+HPLG!F254+LONI!F254+SLI!F254+MRJ!F254+GRMT!F254+KRD!F254+STR!F255+LNN!F254+JJR!F254+SSV!F254+KK!F254+PA!F254+CCH!F254+CRCC!F254+BFSG!F254+BVQ!F254+GHSG!F254+DASG!F254</f>
        <v>15</v>
      </c>
      <c r="G254" s="10">
        <f>BRMT!G254+HPLG!G254+LONI!G254+SLI!G254+MRJ!G254+GRMT!G254+KRD!G254+STR!G255+LNN!G254+JJR!G254+SSV!G254+KK!G254+PA!G254+CCH!G254+CRCC!G254+BFSG!G254+BVQ!G254+GHSG!G254+DASG!G254</f>
        <v>295</v>
      </c>
      <c r="H254" s="10">
        <f>BRMT!H254+HPLG!H254+LONI!H254+SLI!H254+MRJ!H254+GRMT!H254+KRD!H254+STR!H255+LNN!H254+JJR!H254+SSV!H254+KK!H254+PA!H254+CCH!H254+CRCC!H254+BFSG!H254+BVQ!H254+GHSG!H254+DASG!H254</f>
        <v>18290</v>
      </c>
      <c r="I254" s="10">
        <f>BRMT!I254+HPLG!I254+LONI!I254+SLI!I254+MRJ!I254+GRMT!I254+KRD!I254+STR!I255+LNN!I254+JJR!I254+SSV!I254+KK!I254+PA!I254+CCH!I254+CRCC!I254+BFSG!I254+BVQ!I254+GHSG!I254+DASG!I254</f>
        <v>6463946</v>
      </c>
      <c r="J254" s="10">
        <f>BRMT!J254+HPLG!J254+LONI!J254+SLI!J254+MRJ!J254+GRMT!J254+KRD!J254+STR!J255+LNN!J254+JJR!J254+SSV!J254+KK!J254+PA!J254+CCH!J254+CRCC!J254+BFSG!J254+BVQ!J254+GHSG!J254+DASG!J254</f>
        <v>20</v>
      </c>
      <c r="K254" s="10">
        <f>BRMT!K254+HPLG!K254+LONI!K254+SLI!K254+MRJ!K254+GRMT!K254+KRD!K254+STR!K255+LNN!K254+JJR!K254+SSV!K254+KK!K254+PA!K254+CCH!K254+CRCC!K254+BFSG!K254+BVQ!K254+GHSG!K254+DASG!K254</f>
        <v>299</v>
      </c>
      <c r="L254" s="10">
        <f>BRMT!L254+HPLG!L254+LONI!L254+SLI!L254+MRJ!L254+GRMT!L254+KRD!L254+STR!L255+LNN!L254+JJR!L254+SSV!L254+KK!L254+PA!L254+CCH!L254+CRCC!L254+BFSG!L254+BVQ!L254+GHSG!L254+DASG!L254</f>
        <v>18651</v>
      </c>
      <c r="M254" s="10">
        <f>BRMT!M254+HPLG!M254+LONI!M254+SLI!M254+MRJ!M254+GRMT!M254+KRD!M254+STR!M255+LNN!M254+JJR!M254+SSV!M254+KK!M254+PA!M254+CCH!M254+CRCC!M254+BFSG!M254+BVQ!M254+GHSG!M254+DASG!M254</f>
        <v>5997810</v>
      </c>
      <c r="N254" s="13">
        <f t="shared" ref="N254:N267" si="116">(J254-F254)/F254*100</f>
        <v>33.333333333333329</v>
      </c>
      <c r="O254" s="13">
        <f t="shared" si="113"/>
        <v>1.3559322033898304</v>
      </c>
      <c r="P254" s="13">
        <f t="shared" si="114"/>
        <v>1.9737561509021322</v>
      </c>
      <c r="Q254" s="13">
        <f t="shared" si="115"/>
        <v>-7.211322619341189</v>
      </c>
      <c r="R254" s="45"/>
    </row>
    <row r="255" spans="1:20">
      <c r="A255" s="10" t="s">
        <v>12</v>
      </c>
      <c r="B255" s="10">
        <f>BRMT!B255+HPLG!B255+LONI!B255+SLI!B255+MRJ!B255+GRMT!B255+KRD!B255+STR!B256+LNN!B255+JJR!B255+SSV!B255+KK!B255+PA!B255+CCH!B255+CRCC!B255+BFSG!B255+BVQ!B255+GHSG!B255+DASG!B255</f>
        <v>27</v>
      </c>
      <c r="C255" s="10">
        <f>BRMT!C255+HPLG!C255+LONI!C255+SLI!C255+MRJ!C255+GRMT!C255+KRD!C255+STR!C256+LNN!C255+JJR!C255+SSV!C255+KK!C255+PA!C255+CCH!C255+CRCC!C255+BFSG!C255+BVQ!C255+GHSG!C255+DASG!C255</f>
        <v>445</v>
      </c>
      <c r="D255" s="10">
        <f>BRMT!D255+HPLG!D255+LONI!D255+SLI!D255+MRJ!D255+GRMT!D255+KRD!D255+STR!D256+LNN!D255+JJR!D255+SSV!D255+KK!D255+PA!D255+CCH!D255+CRCC!D255+BFSG!D255+BVQ!D255+GHSG!D255+DASG!D255</f>
        <v>27590</v>
      </c>
      <c r="E255" s="10">
        <f>BRMT!E255+HPLG!E255+LONI!E255+SLI!E255+MRJ!E255+GRMT!E255+KRD!E255+STR!E256+LNN!E255+JJR!E255+SSV!E255+KK!E255+PA!E255+CCH!E255+CRCC!E255+BFSG!E255+BVQ!E255+GHSG!E255+DASG!E255</f>
        <v>8991556</v>
      </c>
      <c r="F255" s="10">
        <f>BRMT!F255+HPLG!F255+LONI!F255+SLI!F255+MRJ!F255+GRMT!F255+KRD!F255+STR!F256+LNN!F255+JJR!F255+SSV!F255+KK!F255+PA!F255+CCH!F255+CRCC!F255+BFSG!F255+BVQ!F255+GHSG!F255+DASG!F255</f>
        <v>14</v>
      </c>
      <c r="G255" s="10">
        <f>BRMT!G255+HPLG!G255+LONI!G255+SLI!G255+MRJ!G255+GRMT!G255+KRD!G255+STR!G256+LNN!G255+JJR!G255+SSV!G255+KK!G255+PA!G255+CCH!G255+CRCC!G255+BFSG!G255+BVQ!G255+GHSG!G255+DASG!G255</f>
        <v>269</v>
      </c>
      <c r="H255" s="10">
        <f>BRMT!H255+HPLG!H255+LONI!H255+SLI!H255+MRJ!H255+GRMT!H255+KRD!H255+STR!H256+LNN!H255+JJR!H255+SSV!H255+KK!H255+PA!H255+CCH!H255+CRCC!H255+BFSG!H255+BVQ!H255+GHSG!H255+DASG!H255</f>
        <v>16678</v>
      </c>
      <c r="I255" s="10">
        <f>BRMT!I255+HPLG!I255+LONI!I255+SLI!I255+MRJ!I255+GRMT!I255+KRD!I255+STR!I256+LNN!I255+JJR!I255+SSV!I255+KK!I255+PA!I255+CCH!I255+CRCC!I255+BFSG!I255+BVQ!I255+GHSG!I255+DASG!I255</f>
        <v>6130008</v>
      </c>
      <c r="J255" s="10">
        <f>BRMT!J255+HPLG!J255+LONI!J255+SLI!J255+MRJ!J255+GRMT!J255+KRD!J255+STR!J256+LNN!J255+JJR!J255+SSV!J255+KK!J255+PA!J255+CCH!J255+CRCC!J255+BFSG!J255+BVQ!J255+GHSG!J255+DASG!J255</f>
        <v>29</v>
      </c>
      <c r="K255" s="10">
        <f>BRMT!K255+HPLG!K255+LONI!K255+SLI!K255+MRJ!K255+GRMT!K255+KRD!K255+STR!K256+LNN!K255+JJR!K255+SSV!K255+KK!K255+PA!K255+CCH!K255+CRCC!K255+BFSG!K255+BVQ!K255+GHSG!K255+DASG!K255</f>
        <v>541</v>
      </c>
      <c r="L255" s="10">
        <f>BRMT!L255+HPLG!L255+LONI!L255+SLI!L255+MRJ!L255+GRMT!L255+KRD!L255+STR!L256+LNN!L255+JJR!L255+SSV!L255+KK!L255+PA!L255+CCH!L255+CRCC!L255+BFSG!L255+BVQ!L255+GHSG!L255+DASG!L255</f>
        <v>33753</v>
      </c>
      <c r="M255" s="10">
        <f>BRMT!M255+HPLG!M255+LONI!M255+SLI!M255+MRJ!M255+GRMT!M255+KRD!M255+STR!M256+LNN!M255+JJR!M255+SSV!M255+KK!M255+PA!M255+CCH!M255+CRCC!M255+BFSG!M255+BVQ!M255+GHSG!M255+DASG!M255</f>
        <v>12618152</v>
      </c>
      <c r="N255" s="13">
        <f t="shared" si="116"/>
        <v>107.14285714285714</v>
      </c>
      <c r="O255" s="13">
        <f t="shared" si="113"/>
        <v>101.11524163568772</v>
      </c>
      <c r="P255" s="13">
        <f t="shared" si="114"/>
        <v>102.38038134068834</v>
      </c>
      <c r="Q255" s="13">
        <f t="shared" si="115"/>
        <v>105.84234147818404</v>
      </c>
      <c r="R255" s="45"/>
    </row>
    <row r="256" spans="1:20">
      <c r="A256" s="10" t="s">
        <v>13</v>
      </c>
      <c r="B256" s="10">
        <f>BRMT!B256+HPLG!B256+LONI!B256+SLI!B256+MRJ!B256+GRMT!B256+KRD!B256+STR!B257+LNN!B256+JJR!B256+SSV!B256+KK!B256+PA!B256+CCH!B256+CRCC!B256+BFSG!B256+BVQ!B256+GHSG!B256+DASG!B256</f>
        <v>23</v>
      </c>
      <c r="C256" s="10">
        <f>BRMT!C256+HPLG!C256+LONI!C256+SLI!C256+MRJ!C256+GRMT!C256+KRD!C256+STR!C257+LNN!C256+JJR!C256+SSV!C256+KK!C256+PA!C256+CCH!C256+CRCC!C256+BFSG!C256+BVQ!C256+GHSG!C256+DASG!C256</f>
        <v>366</v>
      </c>
      <c r="D256" s="10">
        <f>BRMT!D256+HPLG!D256+LONI!D256+SLI!D256+MRJ!D256+GRMT!D256+KRD!D256+STR!D257+LNN!D256+JJR!D256+SSV!D256+KK!D256+PA!D256+CCH!D256+CRCC!D256+BFSG!D256+BVQ!D256+GHSG!D256+DASG!D256</f>
        <v>22780</v>
      </c>
      <c r="E256" s="10">
        <f>BRMT!E256+HPLG!E256+LONI!E256+SLI!E256+MRJ!E256+GRMT!E256+KRD!E256+STR!E257+LNN!E256+JJR!E256+SSV!E256+KK!E256+PA!E256+CCH!E256+CRCC!E256+BFSG!E256+BVQ!E256+GHSG!E256+DASG!E256</f>
        <v>8437871</v>
      </c>
      <c r="F256" s="10">
        <f>BRMT!F256+HPLG!F256+LONI!F256+SLI!F256+MRJ!F256+GRMT!F256+KRD!F256+STR!F257+LNN!F256+JJR!F256+SSV!F256+KK!F256+PA!F256+CCH!F256+CRCC!F256+BFSG!F256+BVQ!F256+GHSG!F256+DASG!F256</f>
        <v>23</v>
      </c>
      <c r="G256" s="10">
        <f>BRMT!G256+HPLG!G256+LONI!G256+SLI!G256+MRJ!G256+GRMT!G256+KRD!G256+STR!G257+LNN!G256+JJR!G256+SSV!G256+KK!G256+PA!G256+CCH!G256+CRCC!G256+BFSG!G256+BVQ!G256+GHSG!G256+DASG!G256</f>
        <v>389</v>
      </c>
      <c r="H256" s="10">
        <f>BRMT!H256+HPLG!H256+LONI!H256+SLI!H256+MRJ!H256+GRMT!H256+KRD!H256+STR!H257+LNN!H256+JJR!H256+SSV!H256+KK!H256+PA!H256+CCH!H256+CRCC!H256+BFSG!H256+BVQ!H256+GHSG!H256+DASG!H256</f>
        <v>24142</v>
      </c>
      <c r="I256" s="10">
        <f>BRMT!I256+HPLG!I256+LONI!I256+SLI!I256+MRJ!I256+GRMT!I256+KRD!I256+STR!I257+LNN!I256+JJR!I256+SSV!I256+KK!I256+PA!I256+CCH!I256+CRCC!I256+BFSG!I256+BVQ!I256+GHSG!I256+DASG!I256</f>
        <v>8406109</v>
      </c>
      <c r="J256" s="10">
        <f>BRMT!J256+HPLG!J256+LONI!J256+SLI!J256+MRJ!J256+GRMT!J256+KRD!J256+STR!J257+LNN!J256+JJR!J256+SSV!J256+KK!J256+PA!J256+CCH!J256+CRCC!J256+BFSG!J256+BVQ!J256+GHSG!J256+DASG!J256</f>
        <v>18</v>
      </c>
      <c r="K256" s="10">
        <f>BRMT!K256+HPLG!K256+LONI!K256+SLI!K256+MRJ!K256+GRMT!K256+KRD!K256+STR!K257+LNN!K256+JJR!K256+SSV!K256+KK!K256+PA!K256+CCH!K256+CRCC!K256+BFSG!K256+BVQ!K256+GHSG!K256+DASG!K256</f>
        <v>410</v>
      </c>
      <c r="L256" s="10">
        <f>BRMT!L256+HPLG!L256+LONI!L256+SLI!L256+MRJ!L256+GRMT!L256+KRD!L256+STR!L257+LNN!L256+JJR!L256+SSV!L256+KK!L256+PA!L256+CCH!L256+CRCC!L256+BFSG!L256+BVQ!L256+GHSG!L256+DASG!L256</f>
        <v>25441</v>
      </c>
      <c r="M256" s="10">
        <f>BRMT!M256+HPLG!M256+LONI!M256+SLI!M256+MRJ!M256+GRMT!M256+KRD!M256+STR!M257+LNN!M256+JJR!M256+SSV!M256+KK!M256+PA!M256+CCH!M256+CRCC!M256+BFSG!M256+BVQ!M256+GHSG!M256+DASG!M256</f>
        <v>9553039</v>
      </c>
      <c r="N256" s="13">
        <f t="shared" si="116"/>
        <v>-21.739130434782609</v>
      </c>
      <c r="O256" s="13">
        <f t="shared" si="113"/>
        <v>5.3984575835475574</v>
      </c>
      <c r="P256" s="13">
        <f t="shared" si="114"/>
        <v>5.380664402286472</v>
      </c>
      <c r="Q256" s="13">
        <f t="shared" si="115"/>
        <v>13.644005805777679</v>
      </c>
      <c r="R256" s="45"/>
      <c r="T256" s="82">
        <f>I256/10000000</f>
        <v>0.84061090000000005</v>
      </c>
    </row>
    <row r="257" spans="1:23">
      <c r="A257" s="10" t="s">
        <v>14</v>
      </c>
      <c r="B257" s="10">
        <f>BRMT!B257+LONI!B257+SLI!B257+MRJ!B257+GRMT!B257+KRD!B257+STR!B258+LNN!B257+JJR!B257+SSV!B257+KK!B257+PA!B257+CCH!B257+CRCC!B257+BFSG!B257+BVQ!B257+GHSG!B257+DASG!B257</f>
        <v>31</v>
      </c>
      <c r="C257" s="10">
        <f>BRMT!C257+LONI!C257+SLI!C257+MRJ!C257+GRMT!C257+KRD!C257+STR!C258+LNN!C257+JJR!C257+SSV!C257+KK!C257+PA!C257+CCH!C257+CRCC!C257+BFSG!C257+BVQ!C257+GHSG!C257+DASG!C257</f>
        <v>402</v>
      </c>
      <c r="D257" s="10">
        <f>BRMT!D257+LONI!D257+SLI!D257+MRJ!D257+GRMT!D257+KRD!D257+STR!D258+LNN!D257+JJR!D257+SSV!D257+KK!D257+PA!D257+CCH!D257+CRCC!D257+BFSG!D257+BVQ!D257+GHSG!D257+DASG!D257</f>
        <v>25060</v>
      </c>
      <c r="E257" s="10">
        <f>BRMT!E257+LONI!E257+SLI!E257+MRJ!E257+GRMT!E257+KRD!E257+STR!E258+LNN!E257+JJR!E257+SSV!E257+KK!E257+PA!E257+CCH!E257+CRCC!E257+BFSG!E257+BVQ!E257+GHSG!E257+DASG!E257</f>
        <v>8245055</v>
      </c>
      <c r="F257" s="10">
        <f>BRMT!F257+LONI!F257+SLI!F257+MRJ!F257+GRMT!F257+KRD!F257+STR!F258+LNN!F257+JJR!F257+SSV!F257+KK!F257+PA!F257+CCH!F257+CRCC!F257+BFSG!F257+BVQ!F257+GHSG!F257+DASG!F257</f>
        <v>33</v>
      </c>
      <c r="G257" s="10">
        <f>BRMT!G257+LONI!G257+SLI!G257+MRJ!G257+GRMT!G257+KRD!G257+STR!G258+LNN!G257+JJR!G257+SSV!G257+KK!G257+PA!G257+CCH!G257+CRCC!G257+BFSG!G257+BVQ!G257+GHSG!G257+DASG!G257</f>
        <v>586</v>
      </c>
      <c r="H257" s="10">
        <f>BRMT!H257+LONI!H257+SLI!H257+MRJ!H257+GRMT!H257+KRD!H257+STR!H258+LNN!H257+JJR!H257+SSV!H257+KK!H257+PA!H257+CCH!H257+CRCC!H257+BFSG!H257+BVQ!H257+GHSG!H257+DASG!H257</f>
        <v>33882</v>
      </c>
      <c r="I257" s="10">
        <f>BRMT!I257+LONI!I257+SLI!I257+MRJ!I257+GRMT!I257+KRD!I257+STR!I258+LNN!I257+JJR!I257+SSV!I257+KK!I257+PA!I257+CCH!I257+CRCC!I257+BFSG!I257+BVQ!I257+GHSG!I257+DASG!I257</f>
        <v>12479452</v>
      </c>
      <c r="J257" s="10">
        <f>BRMT!J257+LONI!J257+SLI!J257+MRJ!J257+GRMT!J257+KRD!J257+STR!J258+LNN!J257+JJR!J257+SSV!J257+KK!J257+PA!J257+CCH!J257+CRCC!J257+BFSG!J257+BVQ!J257+GHSG!J257+DASG!J257</f>
        <v>21</v>
      </c>
      <c r="K257" s="10">
        <f>BRMT!K257+LONI!K257+SLI!K257+MRJ!K257+GRMT!K257+KRD!K257+STR!K258+LNN!K257+JJR!K257+SSV!K257+KK!K257+PA!K257+CCH!K257+CRCC!K257+BFSG!K257+BVQ!K257+GHSG!K257+DASG!K257</f>
        <v>371</v>
      </c>
      <c r="L257" s="10">
        <f>BRMT!L257+LONI!L257+SLI!L257+MRJ!L257+GRMT!L257+KRD!L257+STR!L258+LNN!L257+JJR!L257+SSV!L257+KK!L257+PA!L257+CCH!L257+CRCC!L257+BFSG!L257+BVQ!L257+GHSG!L257+DASG!L257</f>
        <v>23002</v>
      </c>
      <c r="M257" s="10">
        <f>BRMT!M257+LONI!M257+SLI!M257+MRJ!M257+GRMT!M257+KRD!M257+STR!M258+LNN!M257+JJR!M257+SSV!M257+KK!M257+PA!M257+CCH!M257+CRCC!M257+BFSG!M257+BVQ!M257+GHSG!M257+DASG!M257</f>
        <v>7796613</v>
      </c>
      <c r="N257" s="13">
        <f t="shared" si="116"/>
        <v>-36.363636363636367</v>
      </c>
      <c r="O257" s="13">
        <f t="shared" si="113"/>
        <v>-36.689419795221845</v>
      </c>
      <c r="P257" s="13">
        <f t="shared" si="114"/>
        <v>-32.111445605336165</v>
      </c>
      <c r="Q257" s="13">
        <f t="shared" si="115"/>
        <v>-37.524396103290428</v>
      </c>
      <c r="R257" s="45"/>
    </row>
    <row r="258" spans="1:23">
      <c r="A258" s="10" t="s">
        <v>15</v>
      </c>
      <c r="B258" s="10">
        <f>BRMT!B258+HPLG!B258+LONI!B258+SLI!B258+MRJ!B258+GRMT!B258+KRD!B258+STR!B259+LNN!B258+JJR!B258+SSV!B258+KK!B258+PA!B258+CCH!B258+CRCC!B258+BFSG!B258+BVQ!B258+GHSG!B258+DASG!B258</f>
        <v>22</v>
      </c>
      <c r="C258" s="10">
        <f>BRMT!C258+HPLG!C258+LONI!C258+SLI!C258+MRJ!C258+GRMT!C258+KRD!C258+STR!C259+LNN!C258+JJR!C258+SSV!C258+KK!C258+PA!C258+CCH!C258+CRCC!C258+BFSG!C258+BVQ!C258+GHSG!C258+DASG!C258</f>
        <v>341</v>
      </c>
      <c r="D258" s="10">
        <f>BRMT!D258+HPLG!D258+LONI!D258+SLI!D258+MRJ!D258+GRMT!D258+KRD!D258+STR!D259+LNN!D258+JJR!D258+SSV!D258+KK!D258+PA!D258+CCH!D258+CRCC!D258+BFSG!D258+BVQ!D258+GHSG!D258+DASG!D258</f>
        <v>21349</v>
      </c>
      <c r="E258" s="10">
        <f>BRMT!E258+HPLG!E258+LONI!E258+SLI!E258+MRJ!E258+GRMT!E258+KRD!E258+STR!E259+LNN!E258+JJR!E258+SSV!E258+KK!E258+PA!E258+CCH!E258+CRCC!E258+BFSG!E258+BVQ!E258+GHSG!E258+DASG!E258</f>
        <v>7025688</v>
      </c>
      <c r="F258" s="10">
        <f>BRMT!F258+HPLG!F258+LONI!F258+SLI!F258+MRJ!F258+GRMT!F258+KRD!F258+STR!F259+LNN!F258+JJR!F258+SSV!F258+KK!F258+PA!F258+CCH!F258+CRCC!F258+BFSG!F258+BVQ!F258+GHSG!F258+DASG!F258</f>
        <v>26</v>
      </c>
      <c r="G258" s="10">
        <f>BRMT!G258+HPLG!G258+LONI!G258+SLI!G258+MRJ!G258+GRMT!G258+KRD!G258+STR!G259+LNN!G258+JJR!G258+SSV!G258+KK!G258+PA!G258+CCH!G258+CRCC!G258+BFSG!G258+BVQ!G258+GHSG!G258+DASG!G258</f>
        <v>497</v>
      </c>
      <c r="H258" s="10">
        <f>BRMT!H258+HPLG!H258+LONI!H258+SLI!H258+MRJ!H258+GRMT!H258+KRD!H258+STR!H259+LNN!H258+JJR!H258+SSV!H258+KK!H258+PA!H258+CCH!H258+CRCC!H258+BFSG!H258+BVQ!H258+GHSG!H258+DASG!H258</f>
        <v>29957</v>
      </c>
      <c r="I258" s="10">
        <f>BRMT!I258+HPLG!I258+LONI!I258+SLI!I258+MRJ!I258+GRMT!I258+KRD!I258+STR!I259+LNN!I258+JJR!I258+SSV!I258+KK!I258+PA!I258+CCH!I258+CRCC!I258+BFSG!I258+BVQ!I258+GHSG!I258+DASG!I258</f>
        <v>10084629</v>
      </c>
      <c r="J258" s="10">
        <f>BRMT!J258+HPLG!J258+LONI!J258+SLI!J258+MRJ!J258+GRMT!J258+KRD!J258+STR!J259+LNN!J258+JJR!J258+SSV!J258+KK!J258+PA!J258+CCH!J258+CRCC!J258+BFSG!J258+BVQ!J258+GHSG!J258+DASG!J258</f>
        <v>24</v>
      </c>
      <c r="K258" s="10">
        <f>BRMT!K258+HPLG!K258+LONI!K258+SLI!K258+MRJ!K258+GRMT!K258+KRD!K258+STR!K259+LNN!K258+JJR!K258+SSV!K258+KK!K258+PA!K258+CCH!K258+CRCC!K258+BFSG!K258+BVQ!K258+GHSG!K258+DASG!K258</f>
        <v>419</v>
      </c>
      <c r="L258" s="10">
        <f>BRMT!L258+HPLG!L258+LONI!L258+SLI!L258+MRJ!L258+GRMT!L258+KRD!L258+STR!L259+LNN!L258+JJR!L258+SSV!L258+KK!L258+PA!L258+CCH!L258+CRCC!L258+BFSG!L258+BVQ!L258+GHSG!L258+DASG!L258</f>
        <v>25984</v>
      </c>
      <c r="M258" s="10">
        <f>BRMT!M258+HPLG!M258+LONI!M258+SLI!M258+MRJ!M258+GRMT!M258+KRD!M258+STR!M259+LNN!M258+JJR!M258+SSV!M258+KK!M258+PA!M258+CCH!M258+CRCC!M258+BFSG!M258+BVQ!M258+GHSG!M258+DASG!M258</f>
        <v>8755251</v>
      </c>
      <c r="N258" s="13">
        <f t="shared" si="116"/>
        <v>-7.6923076923076925</v>
      </c>
      <c r="O258" s="13">
        <f t="shared" si="113"/>
        <v>-15.694164989939638</v>
      </c>
      <c r="P258" s="13">
        <f t="shared" si="114"/>
        <v>-13.262342691190707</v>
      </c>
      <c r="Q258" s="13">
        <f t="shared" si="115"/>
        <v>-13.182220188764504</v>
      </c>
      <c r="R258" s="45"/>
    </row>
    <row r="259" spans="1:23">
      <c r="A259" s="10" t="s">
        <v>16</v>
      </c>
      <c r="B259" s="10">
        <f>BRMT!B259+HPLG!B259+LONI!B259+SLI!B259+MRJ!B259+GRMT!B259+KRD!B259+STR!B260+LNN!B259+JJR!B259+SSV!B259+KK!B259+PA!B259+CCH!B259+CRCC!B259+BFSG!B259+BVQ!B259+GHSG!B259+DASG!B259</f>
        <v>21</v>
      </c>
      <c r="C259" s="10">
        <f>BRMT!C259+HPLG!C259+LONI!C259+SLI!C259+MRJ!C259+GRMT!C259+KRD!C259+STR!C260+LNN!C259+JJR!C259+SSV!C259+KK!C259+PA!C259+CCH!C259+CRCC!C259+BFSG!C259+BVQ!C259+GHSG!C259+DASG!C259</f>
        <v>425</v>
      </c>
      <c r="D259" s="10">
        <f>BRMT!D259+HPLG!D259+LONI!D259+SLI!D259+MRJ!D259+GRMT!D259+KRD!D259+STR!D260+LNN!D259+JJR!D259+SSV!D259+KK!D259+PA!D259+CCH!D259+CRCC!D259+BFSG!D259+BVQ!D259+GHSG!D259+DASG!D259</f>
        <v>26350</v>
      </c>
      <c r="E259" s="10">
        <f>BRMT!E259+HPLG!E259+LONI!E259+SLI!E259+MRJ!E259+GRMT!E259+KRD!E259+STR!E260+LNN!E259+JJR!E259+SSV!E259+KK!E259+PA!E259+CCH!E259+CRCC!E259+BFSG!E259+BVQ!E259+GHSG!E259+DASG!E259</f>
        <v>8528820</v>
      </c>
      <c r="F259" s="10">
        <f>BRMT!F259+HPLG!F259+LONI!F259+SLI!F259+MRJ!F259+GRMT!F259+KRD!F259+STR!F260+LNN!F259+JJR!F259+SSV!F259+KK!F259+PA!F259+CCH!F259+CRCC!F259+BFSG!F259+BVQ!F259+GHSG!F259+DASG!F259</f>
        <v>13</v>
      </c>
      <c r="G259" s="10">
        <f>BRMT!G259+HPLG!G259+LONI!G259+SLI!G259+MRJ!G259+GRMT!G259+KRD!G259+STR!G260+LNN!G259+JJR!G259+SSV!G259+KK!G259+PA!G259+CCH!G259+CRCC!G259+BFSG!G259+BVQ!G259+GHSG!G259+DASG!G259</f>
        <v>303</v>
      </c>
      <c r="H259" s="10">
        <f>BRMT!H259+HPLG!H259+LONI!H259+SLI!H259+MRJ!H259+GRMT!H259+KRD!H259+STR!H260+LNN!H259+JJR!H259+SSV!H259+KK!H259+PA!H259+CCH!H259+CRCC!H259+BFSG!H259+BVQ!H259+GHSG!H259+DASG!H259</f>
        <v>18786</v>
      </c>
      <c r="I259" s="10">
        <f>BRMT!I259+HPLG!I259+LONI!I259+SLI!I259+MRJ!I259+GRMT!I259+KRD!I259+STR!I260+LNN!I259+JJR!I259+SSV!I259+KK!I259+PA!I259+CCH!I259+CRCC!I259+BFSG!I259+BVQ!I259+GHSG!I259+DASG!I259</f>
        <v>6107142</v>
      </c>
      <c r="J259" s="10">
        <f>BRMT!J259+HPLG!J259+LONI!J259+SLI!J259+MRJ!J259+GRMT!J259+KRD!J259+STR!J260+LNN!J259+JJR!J259+SSV!J259+KK!J259+PA!J259+CCH!J259+CRCC!J259+BFSG!J259+BVQ!J259+GHSG!J259+DASG!J259</f>
        <v>28</v>
      </c>
      <c r="K259" s="10">
        <f>BRMT!K259+HPLG!K259+LONI!K259+SLI!K259+MRJ!K259+GRMT!K259+KRD!K259+STR!K260+LNN!K259+JJR!K259+SSV!K259+KK!K259+PA!K259+CCH!K259+CRCC!K259+BFSG!K259+BVQ!K259+GHSG!K259+DASG!K259</f>
        <v>508</v>
      </c>
      <c r="L259" s="10">
        <f>BRMT!L259+HPLG!L259+LONI!L259+SLI!L259+MRJ!L259+GRMT!L259+KRD!L259+STR!L260+LNN!L259+JJR!L259+SSV!L259+KK!L259+PA!L259+CCH!L259+CRCC!L259+BFSG!L259+BVQ!L259+GHSG!L259+DASG!L259</f>
        <v>31708</v>
      </c>
      <c r="M259" s="10">
        <f>BRMT!M259+HPLG!M259+LONI!M259+SLI!M259+MRJ!M259+GRMT!M259+KRD!M259+STR!M260+LNN!M259+JJR!M259+SSV!M259+KK!M259+PA!M259+CCH!M259+CRCC!M259+BFSG!M259+BVQ!M259+GHSG!M259+DASG!M259</f>
        <v>13214205</v>
      </c>
      <c r="N259" s="13">
        <f t="shared" si="116"/>
        <v>115.38461538461537</v>
      </c>
      <c r="O259" s="13">
        <f t="shared" si="113"/>
        <v>67.656765676567659</v>
      </c>
      <c r="P259" s="13">
        <f t="shared" si="114"/>
        <v>68.785265623336528</v>
      </c>
      <c r="Q259" s="13">
        <f t="shared" si="115"/>
        <v>116.37297773655828</v>
      </c>
      <c r="R259" s="45"/>
    </row>
    <row r="260" spans="1:23">
      <c r="A260" s="10" t="s">
        <v>17</v>
      </c>
      <c r="B260" s="10">
        <f>BRMT!B260+HPLG!B260+LONI!B260+SLI!B260+MRJ!B260+GRMT!B260+KRD!B260+STR!B261+LNN!B260+JJR!B260+SSV!B260+KK!B260+PA!B260+CCH!B260+CRCC!B260+BFSG!B260+BVQ!B260+GHSG!B260+DASG!B260</f>
        <v>13</v>
      </c>
      <c r="C260" s="10">
        <f>BRMT!C260+HPLG!C260+LONI!C260+SLI!C260+MRJ!C260+GRMT!C260+KRD!C260+STR!C261+LNN!C260+JJR!C260+SSV!C260+KK!C260+PA!C260+CCH!C260+CRCC!C260+BFSG!C260+BVQ!C260+GHSG!C260+DASG!C260</f>
        <v>288</v>
      </c>
      <c r="D260" s="10">
        <f>BRMT!D260+HPLG!D260+LONI!D260+SLI!D260+MRJ!D260+GRMT!D260+KRD!D260+STR!D261+LNN!D260+JJR!D260+SSV!D260+KK!D260+PA!D260+CCH!D260+CRCC!D260+BFSG!D260+BVQ!D260+GHSG!D260+DASG!D260</f>
        <v>17856</v>
      </c>
      <c r="E260" s="10">
        <f>BRMT!E260+HPLG!E260+LONI!E260+SLI!E260+MRJ!E260+GRMT!E260+KRD!E260+STR!E261+LNN!E260+JJR!E260+SSV!E260+KK!E260+PA!E260+CCH!E260+CRCC!E260+BFSG!E260+BVQ!E260+GHSG!E260+DASG!E260</f>
        <v>5613300</v>
      </c>
      <c r="F260" s="10">
        <f>BRMT!F260+HPLG!F260+LONI!F260+SLI!F260+MRJ!F260+GRMT!F260+KRD!F260+STR!F261+LNN!F260+JJR!F260+SSV!F260+KK!F260+PA!F260+CCH!F260+CRCC!F260+BFSG!F260+BVQ!F260+GHSG!F260+DASG!F260</f>
        <v>18</v>
      </c>
      <c r="G260" s="10">
        <f>BRMT!G260+HPLG!G260+LONI!G260+SLI!G260+MRJ!G260+GRMT!G260+KRD!G260+STR!G261+LNN!G260+JJR!G260+SSV!G260+KK!G260+PA!G260+CCH!G260+CRCC!G260+BFSG!G260+BVQ!G260+GHSG!G260+DASG!G260</f>
        <v>388</v>
      </c>
      <c r="H260" s="10">
        <f>BRMT!H260+HPLG!H260+LONI!H260+SLI!H260+MRJ!H260+GRMT!H260+KRD!H260+STR!H261+LNN!H260+JJR!H260+SSV!H260+KK!H260+PA!H260+CCH!H260+CRCC!H260+BFSG!H260+BVQ!H260+GHSG!H260+DASG!H260</f>
        <v>24078</v>
      </c>
      <c r="I260" s="10">
        <f>BRMT!I260+HPLG!I260+LONI!I260+SLI!I260+MRJ!I260+GRMT!I260+KRD!I260+STR!I261+LNN!I260+JJR!I260+SSV!I260+KK!I260+PA!I260+CCH!I260+CRCC!I260+BFSG!I260+BVQ!I260+GHSG!I260+DASG!I260</f>
        <v>8348898</v>
      </c>
      <c r="J260" s="10">
        <f>BRMT!J260+HPLG!J260+LONI!J260+SLI!J260+MRJ!J260+GRMT!J260+KRD!J260+STR!J261+LNN!J260+JJR!J260+SSV!J260+KK!J260+PA!J260+CCH!J260+CRCC!J260+BFSG!J260+BVQ!J260+GHSG!J260+DASG!J260</f>
        <v>17</v>
      </c>
      <c r="K260" s="10">
        <f>BRMT!K260+HPLG!K260+LONI!K260+SLI!K260+MRJ!K260+GRMT!K260+KRD!K260+STR!K261+LNN!K260+JJR!K260+SSV!K260+KK!K260+PA!K260+CCH!K260+CRCC!K260+BFSG!K260+BVQ!K260+GHSG!K260+DASG!K260</f>
        <v>331</v>
      </c>
      <c r="L260" s="10">
        <f>BRMT!L260+HPLG!L260+LONI!L260+SLI!L260+MRJ!L260+GRMT!L260+KRD!L260+STR!L261+LNN!L260+JJR!L260+SSV!L260+KK!L260+PA!L260+CCH!L260+CRCC!L260+BFSG!L260+BVQ!L260+GHSG!L260+DASG!L260</f>
        <v>20522</v>
      </c>
      <c r="M260" s="10">
        <f>BRMT!M260+HPLG!M260+LONI!M260+SLI!M260+MRJ!M260+GRMT!M260+KRD!M260+STR!M261+LNN!M260+JJR!M260+SSV!M260+KK!M260+PA!M260+CCH!M260+CRCC!M260+BFSG!M260+BVQ!M260+GHSG!M260+DASG!M260</f>
        <v>7082341</v>
      </c>
      <c r="N260" s="13">
        <f t="shared" si="116"/>
        <v>-5.5555555555555554</v>
      </c>
      <c r="O260" s="13">
        <f t="shared" si="113"/>
        <v>-14.690721649484537</v>
      </c>
      <c r="P260" s="13">
        <f t="shared" si="114"/>
        <v>-14.768668494060968</v>
      </c>
      <c r="Q260" s="13">
        <f t="shared" si="115"/>
        <v>-15.170349428152075</v>
      </c>
      <c r="R260" s="45"/>
    </row>
    <row r="261" spans="1:23">
      <c r="A261" s="10" t="s">
        <v>18</v>
      </c>
      <c r="B261" s="10">
        <f>BRMT!B261+HPLG!B261+LONI!B261+SLI!B261+MRJ!B261+GRMT!B261+KRD!B261+STR!B262+LNN!B261+JJR!B261+SSV!B261+KK!B261+PA!B261+CCH!B261+CRCC!B261+BFSG!B261+BVQ!B261+GHSG!B261+DASG!B261</f>
        <v>18</v>
      </c>
      <c r="C261" s="10">
        <f>BRMT!C261+HPLG!C261+LONI!C261+SLI!C261+MRJ!C261+GRMT!C261+KRD!C261+STR!C262+LNN!C261+JJR!C261+SSV!C261+KK!C261+PA!C261+CCH!C261+CRCC!C261+BFSG!C261+BVQ!C261+GHSG!C261+DASG!C261</f>
        <v>348</v>
      </c>
      <c r="D261" s="10">
        <f>BRMT!D261+HPLG!D261+LONI!D261+SLI!D261+MRJ!D261+GRMT!D261+KRD!D261+STR!D262+LNN!D261+JJR!D261+SSV!D261+KK!D261+PA!D261+CCH!D261+CRCC!D261+BFSG!D261+BVQ!D261+GHSG!D261+DASG!D261</f>
        <v>21576</v>
      </c>
      <c r="E261" s="10">
        <f>BRMT!E261+HPLG!E261+LONI!E261+SLI!E261+MRJ!E261+GRMT!E261+KRD!E261+STR!E262+LNN!E261+JJR!E261+SSV!E261+KK!E261+PA!E261+CCH!E261+CRCC!E261+BFSG!E261+BVQ!E261+GHSG!E261+DASG!E261</f>
        <v>6290859</v>
      </c>
      <c r="F261" s="10">
        <f>BRMT!F261+HPLG!F261+LONI!F261+SLI!F261+MRJ!F261+GRMT!F261+KRD!F261+STR!F262+LNN!F261+JJR!F261+SSV!F261+KK!F261+PA!F261+CCH!F261+CRCC!F261+BFSG!F261+BVQ!F261+GHSG!F261+DASG!F261</f>
        <v>14</v>
      </c>
      <c r="G261" s="10">
        <f>BRMT!G261+HPLG!G261+LONI!G261+SLI!G261+MRJ!G261+GRMT!G261+KRD!G261+STR!G262+LNN!G261+JJR!G261+SSV!G261+KK!G261+PA!G261+CCH!G261+CRCC!G261+BFSG!G261+BVQ!G261+GHSG!G261+DASG!G261</f>
        <v>296</v>
      </c>
      <c r="H261" s="10">
        <f>BRMT!H261+HPLG!H261+LONI!H261+SLI!H261+MRJ!H261+GRMT!H261+KRD!H261+STR!H262+LNN!H261+JJR!H261+SSV!H261+KK!H261+PA!H261+CCH!H261+CRCC!H261+BFSG!H261+BVQ!H261+GHSG!H261+DASG!H261</f>
        <v>18394</v>
      </c>
      <c r="I261" s="10">
        <f>BRMT!I261+HPLG!I261+LONI!I261+SLI!I261+MRJ!I261+GRMT!I261+KRD!I261+STR!I262+LNN!I261+JJR!I261+SSV!I261+KK!I261+PA!I261+CCH!I261+CRCC!I261+BFSG!I261+BVQ!I261+GHSG!I261+DASG!I261</f>
        <v>9492251</v>
      </c>
      <c r="J261" s="10">
        <f>BRMT!J261+HPLG!J261+LONI!J261+SLI!J261+MRJ!J261+GRMT!J261+KRD!J261+STR!J262+LNN!J261+JJR!J261+SSV!J261+KK!J261+PA!J261+CCH!J261+CRCC!J261+BFSG!J261+BVQ!J261+GHSG!J261+DASG!J261</f>
        <v>22</v>
      </c>
      <c r="K261" s="10">
        <f>BRMT!K261+HPLG!K261+LONI!K261+SLI!K261+MRJ!K261+GRMT!K261+KRD!K261+STR!K262+LNN!K261+JJR!K261+SSV!K261+KK!K261+PA!K261+CCH!K261+CRCC!K261+BFSG!K261+BVQ!K261+GHSG!K261+DASG!K261</f>
        <v>437</v>
      </c>
      <c r="L261" s="10">
        <f>BRMT!L261+HPLG!L261+LONI!L261+SLI!L261+MRJ!L261+GRMT!L261+KRD!L261+STR!L262+LNN!L261+JJR!L261+SSV!L261+KK!L261+PA!L261+CCH!L261+CRCC!L261+BFSG!L261+BVQ!L261+GHSG!L261+DASG!L261</f>
        <v>27094</v>
      </c>
      <c r="M261" s="10">
        <f>BRMT!M261+HPLG!M261+LONI!M261+SLI!M261+MRJ!M261+GRMT!M261+KRD!M261+STR!M262+LNN!M261+JJR!M261+SSV!M261+KK!M261+PA!M261+CCH!M261+CRCC!M261+BFSG!M261+BVQ!M261+GHSG!M261+DASG!M261</f>
        <v>9641639</v>
      </c>
      <c r="N261" s="13">
        <f t="shared" si="116"/>
        <v>57.142857142857139</v>
      </c>
      <c r="O261" s="13">
        <f t="shared" si="113"/>
        <v>47.635135135135137</v>
      </c>
      <c r="P261" s="13">
        <f t="shared" si="114"/>
        <v>47.298031966945743</v>
      </c>
      <c r="Q261" s="13">
        <f t="shared" si="115"/>
        <v>1.5737889779779315</v>
      </c>
      <c r="R261" s="45"/>
      <c r="S261" s="7">
        <v>18</v>
      </c>
      <c r="T261" s="7">
        <v>348</v>
      </c>
      <c r="U261" s="7">
        <v>21576</v>
      </c>
      <c r="V261" s="7">
        <v>6290859</v>
      </c>
    </row>
    <row r="262" spans="1:23">
      <c r="A262" s="10" t="s">
        <v>19</v>
      </c>
      <c r="B262" s="10">
        <f>BRMT!B262+HPLG!B262+LONI!B262+SLI!B262+MRJ!B262+GRMT!B262+KRD!B262+STR!B263+LNN!B262+JJR!B262+SSV!B262+KK!B262+PA!B262+CCH!B262+CRCC!B262+BFSG!B262+BVQ!B262+GHSG!B262+DASG!B262</f>
        <v>14</v>
      </c>
      <c r="C262" s="10">
        <f>BRMT!C262+HPLG!C262+LONI!C262+SLI!C262+MRJ!C262+GRMT!C262+KRD!C262+STR!C263+LNN!C262+JJR!C262+SSV!C262+KK!C262+PA!C262+CCH!C262+CRCC!C262+BFSG!C262+BVQ!C262+GHSG!C262+DASG!C262</f>
        <v>289</v>
      </c>
      <c r="D262" s="10">
        <f>BRMT!D262+HPLG!D262+LONI!D262+SLI!D262+MRJ!D262+GRMT!D262+KRD!D262+STR!D263+LNN!D262+JJR!D262+SSV!D262+KK!D262+PA!D262+CCH!D262+CRCC!D262+BFSG!D262+BVQ!D262+GHSG!D262+DASG!D262</f>
        <v>17952</v>
      </c>
      <c r="E262" s="10">
        <f>BRMT!E262+HPLG!E262+LONI!E262+SLI!E262+MRJ!E262+GRMT!E262+KRD!E262+STR!E263+LNN!E262+JJR!E262+SSV!E262+KK!E262+PA!E262+CCH!E262+CRCC!E262+BFSG!E262+BVQ!E262+GHSG!E262+DASG!E262</f>
        <v>6036148</v>
      </c>
      <c r="F262" s="10">
        <f>BRMT!F262+HPLG!F262+LONI!F262+SLI!F262+MRJ!F262+GRMT!F262+KRD!F262+STR!F263+LNN!F262+JJR!F262+SSV!F262+KK!F262+PA!F262+CCH!F262+CRCC!F262+BFSG!F262+BVQ!F262+GHSG!F262+DASG!F262</f>
        <v>19</v>
      </c>
      <c r="G262" s="10">
        <f>BRMT!G262+HPLG!G262+LONI!G262+SLI!G262+MRJ!G262+GRMT!G262+KRD!G262+STR!G263+LNN!G262+JJR!G262+SSV!G262+KK!G262+PA!G262+CCH!G262+CRCC!G262+BFSG!G262+BVQ!G262+GHSG!G262+DASG!G262</f>
        <v>411</v>
      </c>
      <c r="H262" s="10">
        <f>BRMT!H262+HPLG!H262+LONI!H262+SLI!H262+MRJ!H262+GRMT!H262+KRD!H262+STR!H263+LNN!H262+JJR!H262+SSV!H262+KK!H262+PA!H262+CCH!H262+CRCC!H262+BFSG!H262+BVQ!H262+GHSG!H262+DASG!H262</f>
        <v>25540.7</v>
      </c>
      <c r="I262" s="10">
        <f>BRMT!I262+HPLG!I262+LONI!I262+SLI!I262+MRJ!I262+GRMT!I262+KRD!I262+STR!I263+LNN!I262+JJR!I262+SSV!I262+KK!I262+PA!I262+CCH!I262+CRCC!I262+BFSG!I262+BVQ!I262+GHSG!I262+DASG!I262</f>
        <v>10022996</v>
      </c>
      <c r="J262" s="10">
        <f>BRMT!J262+HPLG!J262+LONI!J262+SLI!J262+MRJ!J262+GRMT!J262+KRD!J262+STR!J263+LNN!J262+JJR!J262+SSV!J262+KK!J262+PA!J262+CCH!J262+CRCC!J262+BFSG!J262+BVQ!J262+GHSG!J262+DASG!J262</f>
        <v>21</v>
      </c>
      <c r="K262" s="10">
        <f>BRMT!K262+HPLG!K262+LONI!K262+SLI!K262+MRJ!K262+GRMT!K262+KRD!K262+STR!K263+LNN!K262+JJR!K262+SSV!K262+KK!K262+PA!K262+CCH!K262+CRCC!K262+BFSG!K262+BVQ!K262+GHSG!K262+DASG!K262</f>
        <v>400</v>
      </c>
      <c r="L262" s="10">
        <f>BRMT!L262+HPLG!L262+LONI!L262+SLI!L262+MRJ!L262+GRMT!L262+KRD!L262+STR!L263+LNN!L262+JJR!L262+SSV!L262+KK!L262+PA!L262+CCH!L262+CRCC!L262+BFSG!L262+BVQ!L262+GHSG!L262+DASG!L262</f>
        <v>26160</v>
      </c>
      <c r="M262" s="10">
        <f>BRMT!M262+HPLG!M262+LONI!M262+SLI!M262+MRJ!M262+GRMT!M262+KRD!M262+STR!M263+LNN!M262+JJR!M262+SSV!M262+KK!M262+PA!M262+CCH!M262+CRCC!M262+BFSG!M262+BVQ!M262+GHSG!M262+DASG!M262</f>
        <v>10024173</v>
      </c>
      <c r="N262" s="13">
        <f t="shared" si="116"/>
        <v>10.526315789473683</v>
      </c>
      <c r="O262" s="13">
        <f t="shared" si="113"/>
        <v>-2.6763990267639901</v>
      </c>
      <c r="P262" s="13">
        <f t="shared" si="114"/>
        <v>2.4247573480758131</v>
      </c>
      <c r="Q262" s="13">
        <f t="shared" si="115"/>
        <v>1.1742995806842585E-2</v>
      </c>
      <c r="R262" s="45"/>
    </row>
    <row r="263" spans="1:23">
      <c r="A263" s="10" t="s">
        <v>20</v>
      </c>
      <c r="B263" s="10">
        <f>BRMT!B263+HPLG!B263+LONI!B263+SLI!B263+MRJ!B263+GRMT!B263+KRD!B263+STR!B264+LNN!B263+JJR!B263+SSV!B263+KK!B263+PA!B263+CCH!B263+CRCC!B263+BFSG!B263+BVQ!B263+GHSG!B263+DASG!B263</f>
        <v>16</v>
      </c>
      <c r="C263" s="10">
        <f>BRMT!C263+HPLG!C263+LONI!C263+SLI!C263+MRJ!C263+GRMT!C263+KRD!C263+STR!C264+LNN!C263+JJR!C263+SSV!C263+KK!C263+PA!C263+CCH!C263+CRCC!C263+BFSG!C263+BVQ!C263+GHSG!C263+DASG!C263</f>
        <v>344</v>
      </c>
      <c r="D263" s="10">
        <f>BRMT!D263+HPLG!D263+LONI!D263+SLI!D263+MRJ!D263+GRMT!D263+KRD!D263+STR!D264+LNN!D263+JJR!D263+SSV!D263+KK!D263+PA!D263+CCH!D263+CRCC!D263+BFSG!D263+BVQ!D263+GHSG!D263+DASG!D263</f>
        <v>21328</v>
      </c>
      <c r="E263" s="10">
        <f>BRMT!E263+HPLG!E263+LONI!E263+SLI!E263+MRJ!E263+GRMT!E263+KRD!E263+STR!E264+LNN!E263+JJR!E263+SSV!E263+KK!E263+PA!E263+CCH!E263+CRCC!E263+BFSG!E263+BVQ!E263+GHSG!E263+DASG!E263</f>
        <v>7703926</v>
      </c>
      <c r="F263" s="10">
        <f>BRMT!F263+HPLG!F263+LONI!F263+SLI!F263+MRJ!F263+GRMT!F263+KRD!F263+STR!F264+LNN!F263+JJR!F263+SSV!F263+KK!F263+PA!F263+CCH!F263+CRCC!F263+BFSG!F263+BVQ!F263+GHSG!F263+DASG!F263</f>
        <v>19</v>
      </c>
      <c r="G263" s="10">
        <f>BRMT!G263+HPLG!G263+LONI!G263+SLI!G263+MRJ!G263+GRMT!G263+KRD!G263+STR!G264+LNN!G263+JJR!G263+SSV!G263+KK!G263+PA!G263+CCH!G263+CRCC!G263+BFSG!G263+BVQ!G263+GHSG!G263+DASG!G263</f>
        <v>437</v>
      </c>
      <c r="H263" s="10">
        <f>BRMT!H263+HPLG!H263+LONI!H263+SLI!H263+MRJ!H263+GRMT!H263+KRD!H263+STR!H264+LNN!H263+JJR!H263+SSV!H263+KK!H263+PA!H263+CCH!H263+CRCC!H263+BFSG!H263+BVQ!H263+GHSG!H263+DASG!H263</f>
        <v>27404</v>
      </c>
      <c r="I263" s="10">
        <f>BRMT!I263+HPLG!I263+LONI!I263+SLI!I263+MRJ!I263+GRMT!I263+KRD!I263+STR!I264+LNN!I263+JJR!I263+SSV!I263+KK!I263+PA!I263+CCH!I263+CRCC!I263+BFSG!I263+BVQ!I263+GHSG!I263+DASG!I263</f>
        <v>11253823</v>
      </c>
      <c r="J263" s="10">
        <f>BRMT!J263+HPLG!J263+LONI!J263+SLI!J263+MRJ!J263+GRMT!J263+KRD!J263+STR!J264+LNN!J263+JJR!J263+SSV!J263+KK!J263+PA!J263+CCH!J263+CRCC!J263+BFSG!J263+BVQ!J263+GHSG!J263+DASG!J263</f>
        <v>14</v>
      </c>
      <c r="K263" s="10">
        <f>BRMT!K263+HPLG!K263+LONI!K263+SLI!K263+MRJ!K263+GRMT!K263+KRD!K263+STR!K264+LNN!K263+JJR!K263+SSV!K263+KK!K263+PA!K263+CCH!K263+CRCC!K263+BFSG!K263+BVQ!K263+GHSG!K263+DASG!K263</f>
        <v>247</v>
      </c>
      <c r="L263" s="10">
        <f>BRMT!L263+HPLG!L263+LONI!L263+SLI!L263+MRJ!L263+GRMT!L263+KRD!L263+STR!L264+LNN!L263+JJR!L263+SSV!L263+KK!L263+PA!L263+CCH!L263+CRCC!L263+BFSG!L263+BVQ!L263+GHSG!L263+DASG!L263</f>
        <v>16153.800000000001</v>
      </c>
      <c r="M263" s="10">
        <f>BRMT!M263+HPLG!M263+LONI!M263+SLI!M263+MRJ!M263+GRMT!M263+KRD!M263+STR!M264+LNN!M263+JJR!M263+SSV!M263+KK!M263+PA!M263+CCH!M263+CRCC!M263+BFSG!M263+BVQ!M263+GHSG!M263+DASG!M263</f>
        <v>6466698</v>
      </c>
      <c r="N263" s="13">
        <f t="shared" si="116"/>
        <v>-26.315789473684209</v>
      </c>
      <c r="O263" s="13">
        <f t="shared" si="113"/>
        <v>-43.478260869565219</v>
      </c>
      <c r="P263" s="13">
        <f t="shared" si="114"/>
        <v>-41.053130929791266</v>
      </c>
      <c r="Q263" s="13">
        <f t="shared" si="115"/>
        <v>-42.537766943731029</v>
      </c>
      <c r="R263" s="45"/>
      <c r="T263" s="7">
        <f>L265/1000000</f>
        <v>0.26517279999999999</v>
      </c>
      <c r="U263" s="7">
        <f>M265/10000000</f>
        <v>9.8349113999999993</v>
      </c>
    </row>
    <row r="264" spans="1:23">
      <c r="A264" s="10" t="s">
        <v>21</v>
      </c>
      <c r="B264" s="10">
        <f>BRMT!B264+HPLG!B264+LONI!B264+SLI!B264+MRJ!B264+GRMT!B264+KRD!B264+STR!B265+LNN!B264+JJR!B264+SSV!B264+KK!B264+PA!B264+CCH!B264+CRCC!B264+BFSG!B264+BVQ!B264+GHSG!B264+DASG!B264</f>
        <v>24</v>
      </c>
      <c r="C264" s="10">
        <f>BRMT!C264+HPLG!C264+LONI!C264+SLI!C264+MRJ!C264+GRMT!C264+KRD!C264+STR!C265+LNN!C264+JJR!C264+SSV!C264+KK!C264+PA!C264+CCH!C264+CRCC!C264+BFSG!C264+BVQ!C264+GHSG!C264+DASG!C264</f>
        <v>528</v>
      </c>
      <c r="D264" s="10">
        <f>BRMT!D264+HPLG!D264+LONI!D264+SLI!D264+MRJ!D264+GRMT!D264+KRD!D264+STR!D265+LNN!D264+JJR!D264+SSV!D264+KK!D264+PA!D264+CCH!D264+CRCC!D264+BFSG!D264+BVQ!D264+GHSG!D264+DASG!D264</f>
        <v>32815</v>
      </c>
      <c r="E264" s="10">
        <f>BRMT!E264+HPLG!E264+LONI!E264+SLI!E264+MRJ!E264+GRMT!E264+KRD!E264+STR!E265+LNN!E264+JJR!E264+SSV!E264+KK!E264+PA!E264+CCH!E264+CRCC!E264+BFSG!E264+BVQ!E264+GHSG!E264+DASG!E264</f>
        <v>13204367</v>
      </c>
      <c r="F264" s="10">
        <f>BRMT!F264+HPLG!F264+LONI!F264+SLI!F264+MRJ!F264+GRMT!F264+KRD!F264+STR!F265+LNN!F264+JJR!F264+SSV!F264+KK!F264+PA!F264+CCH!F264+CRCC!F264+BFSG!F264+BVQ!F264+GHSG!F264+DASG!F264</f>
        <v>13</v>
      </c>
      <c r="G264" s="10">
        <f>BRMT!G264+HPLG!G264+LONI!G264+SLI!G264+MRJ!G264+GRMT!G264+KRD!G264+STR!G265+LNN!G264+JJR!G264+SSV!G264+KK!G264+PA!G264+CCH!G264+CRCC!G264+BFSG!G264+BVQ!G264+GHSG!G264+DASG!G264</f>
        <v>253</v>
      </c>
      <c r="H264" s="10">
        <f>BRMT!H264+HPLG!H264+LONI!H264+SLI!H264+MRJ!H264+GRMT!H264+KRD!H264+STR!H265+LNN!H264+JJR!H264+SSV!H264+KK!H264+PA!H264+CCH!H264+CRCC!H264+BFSG!H264+BVQ!H264+GHSG!H264+DASG!H264</f>
        <v>15686</v>
      </c>
      <c r="I264" s="10">
        <f>BRMT!I264+HPLG!I264+LONI!I264+SLI!I264+MRJ!I264+GRMT!I264+KRD!I264+STR!I265+LNN!I264+JJR!I264+SSV!I264+KK!I264+PA!I264+CCH!I264+CRCC!I264+BFSG!I264+BVQ!I264+GHSG!I264+DASG!I264</f>
        <v>5833816</v>
      </c>
      <c r="J264" s="10">
        <f>BRMT!J264+HPLG!J264+LONI!J264+SLI!J264+MRJ!J264+GRMT!J264+KRD!J264+STR!J265+LNN!J264+JJR!J264+SSV!J264+KK!J264+PA!J264+CCH!J264+CRCC!J264+BFSG!J264+BVQ!J264+GHSG!J264+DASG!J264</f>
        <v>0</v>
      </c>
      <c r="K264" s="10">
        <f>BRMT!K264+HPLG!K264+LONI!K264+SLI!K264+MRJ!K264+GRMT!K264+KRD!K264+STR!K265+LNN!K264+JJR!K264+SSV!K264+KK!K264+PA!K264+CCH!K264+CRCC!K264+BFSG!K264+BVQ!K264+GHSG!K264+DASG!K264</f>
        <v>0</v>
      </c>
      <c r="L264" s="10">
        <f>BRMT!L264+HPLG!L264+LONI!L264+SLI!L264+MRJ!L264+GRMT!L264+KRD!L264+STR!L265+LNN!L264+JJR!L264+SSV!L264+KK!L264+PA!L264+CCH!L264+CRCC!L264+BFSG!L264+BVQ!L264+GHSG!L264+DASG!L264</f>
        <v>0</v>
      </c>
      <c r="M264" s="10">
        <f>BRMT!M264+HPLG!M264+LONI!M264+SLI!M264+MRJ!M264+GRMT!M264+KRD!M264+STR!M265+LNN!M264+JJR!M264+SSV!M264+KK!M264+PA!M264+CCH!M264+CRCC!M264+BFSG!M264+BVQ!M264+GHSG!M264+DASG!M264</f>
        <v>0</v>
      </c>
      <c r="N264" s="13">
        <f t="shared" si="116"/>
        <v>-100</v>
      </c>
      <c r="O264" s="13">
        <f t="shared" si="113"/>
        <v>-100</v>
      </c>
      <c r="P264" s="13">
        <f t="shared" si="114"/>
        <v>-100</v>
      </c>
      <c r="Q264" s="13">
        <f t="shared" si="115"/>
        <v>-100</v>
      </c>
      <c r="R264" s="45"/>
      <c r="T264" s="7">
        <v>0.38437329999999997</v>
      </c>
      <c r="U264" s="7">
        <v>40.415972699999998</v>
      </c>
    </row>
    <row r="265" spans="1:23">
      <c r="A265" s="61" t="s">
        <v>205</v>
      </c>
      <c r="B265" s="62">
        <f>SUM(B253:B259)</f>
        <v>174</v>
      </c>
      <c r="C265" s="62">
        <f>SUM(C253:C259)</f>
        <v>2909</v>
      </c>
      <c r="D265" s="62">
        <f>SUM(D253:D259)</f>
        <v>180789</v>
      </c>
      <c r="E265" s="62">
        <f>SUM(E253:E259)</f>
        <v>59216110</v>
      </c>
      <c r="F265" s="62">
        <f>SUM(F253:F263)</f>
        <v>216</v>
      </c>
      <c r="G265" s="62">
        <f t="shared" ref="G265:M265" si="117">SUM(G253:G263)</f>
        <v>4263</v>
      </c>
      <c r="H265" s="62">
        <f t="shared" si="117"/>
        <v>261457.7</v>
      </c>
      <c r="I265" s="62">
        <f t="shared" si="117"/>
        <v>96790202</v>
      </c>
      <c r="J265" s="62">
        <f t="shared" si="117"/>
        <v>231</v>
      </c>
      <c r="K265" s="62">
        <f t="shared" si="117"/>
        <v>4236</v>
      </c>
      <c r="L265" s="62">
        <f t="shared" si="117"/>
        <v>265172.8</v>
      </c>
      <c r="M265" s="62">
        <f t="shared" si="117"/>
        <v>98349114</v>
      </c>
      <c r="N265" s="13">
        <f t="shared" si="116"/>
        <v>6.9444444444444446</v>
      </c>
      <c r="O265" s="13">
        <f t="shared" si="113"/>
        <v>-0.63335679099225894</v>
      </c>
      <c r="P265" s="13">
        <f t="shared" si="114"/>
        <v>1.4209181829412469</v>
      </c>
      <c r="Q265" s="13">
        <f t="shared" si="115"/>
        <v>1.6106093052683161</v>
      </c>
      <c r="R265" s="47"/>
      <c r="T265" s="7">
        <f>SUM(T263:T264)</f>
        <v>0.64954610000000002</v>
      </c>
      <c r="U265" s="7">
        <f>SUM(U263:U264)</f>
        <v>50.250884099999993</v>
      </c>
    </row>
    <row r="266" spans="1:23">
      <c r="A266" s="61" t="s">
        <v>128</v>
      </c>
      <c r="B266" s="62">
        <f>SUM(B253:B264)</f>
        <v>259</v>
      </c>
      <c r="C266" s="62">
        <f t="shared" ref="C266:M266" si="118">SUM(C253:C264)</f>
        <v>4706</v>
      </c>
      <c r="D266" s="62">
        <f t="shared" si="118"/>
        <v>292316</v>
      </c>
      <c r="E266" s="62">
        <f t="shared" si="118"/>
        <v>98064710</v>
      </c>
      <c r="F266" s="62">
        <f t="shared" si="118"/>
        <v>229</v>
      </c>
      <c r="G266" s="62">
        <f t="shared" si="118"/>
        <v>4516</v>
      </c>
      <c r="H266" s="62">
        <f t="shared" si="118"/>
        <v>277143.7</v>
      </c>
      <c r="I266" s="62">
        <f t="shared" si="118"/>
        <v>102624018</v>
      </c>
      <c r="J266" s="62">
        <f t="shared" si="118"/>
        <v>231</v>
      </c>
      <c r="K266" s="62">
        <f t="shared" si="118"/>
        <v>4236</v>
      </c>
      <c r="L266" s="62">
        <f t="shared" si="118"/>
        <v>265172.8</v>
      </c>
      <c r="M266" s="62">
        <f t="shared" si="118"/>
        <v>98349114</v>
      </c>
      <c r="N266" s="13">
        <f t="shared" si="116"/>
        <v>0.87336244541484709</v>
      </c>
      <c r="O266" s="13">
        <f t="shared" si="113"/>
        <v>-6.2001771479185122</v>
      </c>
      <c r="P266" s="13">
        <f t="shared" si="114"/>
        <v>-4.3193837709462715</v>
      </c>
      <c r="Q266" s="13">
        <f t="shared" si="115"/>
        <v>-4.1655979597290758</v>
      </c>
      <c r="R266" s="45"/>
      <c r="S266" s="7" t="s">
        <v>154</v>
      </c>
      <c r="T266" s="7">
        <f>H265/1000000</f>
        <v>0.26145770000000002</v>
      </c>
      <c r="U266" s="7">
        <f>I265/10000000</f>
        <v>9.6790202000000001</v>
      </c>
      <c r="V266" s="7">
        <f>L265/1000000</f>
        <v>0.26517279999999999</v>
      </c>
      <c r="W266" s="7">
        <f>M265/10000000</f>
        <v>9.8349113999999993</v>
      </c>
    </row>
    <row r="267" spans="1:23">
      <c r="A267" s="63" t="s">
        <v>129</v>
      </c>
      <c r="B267" s="49">
        <f>B265/7</f>
        <v>24.857142857142858</v>
      </c>
      <c r="C267" s="49">
        <f>C265/7</f>
        <v>415.57142857142856</v>
      </c>
      <c r="D267" s="49">
        <f>D265/7</f>
        <v>25827</v>
      </c>
      <c r="E267" s="49">
        <f>E265/7</f>
        <v>8459444.2857142854</v>
      </c>
      <c r="F267" s="49">
        <f>F265/11</f>
        <v>19.636363636363637</v>
      </c>
      <c r="G267" s="49">
        <f t="shared" ref="G267:M267" si="119">G265/11</f>
        <v>387.54545454545456</v>
      </c>
      <c r="H267" s="49">
        <f t="shared" si="119"/>
        <v>23768.881818181821</v>
      </c>
      <c r="I267" s="49">
        <f t="shared" si="119"/>
        <v>8799109.2727272734</v>
      </c>
      <c r="J267" s="49">
        <f t="shared" si="119"/>
        <v>21</v>
      </c>
      <c r="K267" s="49">
        <f t="shared" si="119"/>
        <v>385.09090909090907</v>
      </c>
      <c r="L267" s="49">
        <f t="shared" si="119"/>
        <v>24106.618181818179</v>
      </c>
      <c r="M267" s="49">
        <f t="shared" si="119"/>
        <v>8940828.5454545449</v>
      </c>
      <c r="N267" s="13">
        <f t="shared" si="116"/>
        <v>6.9444444444444438</v>
      </c>
      <c r="O267" s="13">
        <f t="shared" si="113"/>
        <v>-0.6333567909922696</v>
      </c>
      <c r="P267" s="13">
        <f t="shared" si="114"/>
        <v>1.4209181829412358</v>
      </c>
      <c r="Q267" s="13">
        <f t="shared" si="115"/>
        <v>1.6106093052683026</v>
      </c>
    </row>
    <row r="269" spans="1:23">
      <c r="A269" s="312" t="str">
        <f>BRMT!C269</f>
        <v>CONCOR/Container</v>
      </c>
      <c r="B269" s="312"/>
      <c r="C269" s="312"/>
      <c r="D269" s="312"/>
      <c r="E269" s="312"/>
      <c r="F269" s="312"/>
      <c r="G269" s="312"/>
      <c r="H269" s="312"/>
      <c r="I269" s="312"/>
      <c r="J269" s="312"/>
      <c r="K269" s="312"/>
      <c r="L269" s="312"/>
      <c r="M269" s="312"/>
      <c r="N269" s="312"/>
      <c r="O269" s="312"/>
      <c r="P269" s="312"/>
      <c r="Q269" s="312"/>
    </row>
    <row r="270" spans="1:23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299" t="s">
        <v>210</v>
      </c>
      <c r="K270" s="300"/>
      <c r="L270" s="300"/>
      <c r="M270" s="301"/>
      <c r="N270" s="303" t="s">
        <v>95</v>
      </c>
      <c r="O270" s="303"/>
      <c r="P270" s="303"/>
      <c r="Q270" s="303"/>
      <c r="R270" s="44"/>
    </row>
    <row r="271" spans="1:23">
      <c r="A271" s="10" t="s">
        <v>6</v>
      </c>
      <c r="B271" s="10" t="s">
        <v>91</v>
      </c>
      <c r="C271" s="10" t="s">
        <v>7</v>
      </c>
      <c r="D271" s="10" t="s">
        <v>8</v>
      </c>
      <c r="E271" s="10" t="s">
        <v>9</v>
      </c>
      <c r="F271" s="10" t="s">
        <v>91</v>
      </c>
      <c r="G271" s="10" t="s">
        <v>7</v>
      </c>
      <c r="H271" s="10" t="s">
        <v>8</v>
      </c>
      <c r="I271" s="10" t="s">
        <v>9</v>
      </c>
      <c r="J271" s="10" t="s">
        <v>91</v>
      </c>
      <c r="K271" s="10" t="s">
        <v>7</v>
      </c>
      <c r="L271" s="10" t="s">
        <v>8</v>
      </c>
      <c r="M271" s="10" t="s">
        <v>9</v>
      </c>
      <c r="N271" s="57" t="s">
        <v>91</v>
      </c>
      <c r="O271" s="57" t="s">
        <v>7</v>
      </c>
      <c r="P271" s="57" t="s">
        <v>8</v>
      </c>
      <c r="Q271" s="57" t="s">
        <v>9</v>
      </c>
      <c r="R271" s="14"/>
    </row>
    <row r="272" spans="1:23">
      <c r="A272" s="10" t="s">
        <v>10</v>
      </c>
      <c r="B272" s="10">
        <f>BRMT!B272+HPLG!B272+LONI!B273+SLI!B272+MRJ!B272+GRMT!B272+KRD!B272+STR!B273+LNN!B272+JJR!B272+SSV!B272+KK!B272+PA!B272+CCH!B272+CRCC!B272+BFSG!B272+BVQ!B272+GHSG!B272+DASG!B272</f>
        <v>0</v>
      </c>
      <c r="C272" s="10">
        <f>BRMT!C272+HPLG!C272+LONI!C273+SLI!C272+MRJ!C272+GRMT!C272+KRD!C272+STR!C273+LNN!C272+JJR!C272+SSV!C272+KK!C272+PA!C272+CCH!C272+CRCC!C272+BFSG!C272+BVQ!C272+GHSG!C272+DASG!C272</f>
        <v>0</v>
      </c>
      <c r="D272" s="10">
        <f>BRMT!D272+HPLG!D272+LONI!D273+SLI!D272+MRJ!D272+GRMT!D272+KRD!D272+STR!D273+LNN!D272+JJR!D272+SSV!D272+KK!D272+PA!D272+CCH!D272+CRCC!D272+BFSG!D272+BVQ!D272+GHSG!D272+DASG!D272</f>
        <v>0</v>
      </c>
      <c r="E272" s="10">
        <f>BRMT!E272+HPLG!E272+LONI!E273+SLI!E272+MRJ!E272+GRMT!E272+KRD!E272+STR!E273+LNN!E272+JJR!E272+SSV!E272+KK!E272+PA!E272+CCH!E272+CRCC!E272+BFSG!E272+BVQ!E272+GHSG!E272+DASG!E272</f>
        <v>0</v>
      </c>
      <c r="F272" s="10">
        <f>BRMT!F272+HPLG!F272+LONI!F273+SLI!F272+MRJ!F272+GRMT!F272+KRD!F272+STR!F273+LNN!F272+JJR!F272+SSV!F272+KK!F272+PA!F272+CCH!F272+CRCC!F272+BFSG!F272+BVQ!F272+GHSG!F272+DASG!F272</f>
        <v>0</v>
      </c>
      <c r="G272" s="10">
        <f>BRMT!G272+HPLG!G272+LONI!G273+SLI!G272+MRJ!G272+GRMT!G272+KRD!G272+STR!G273+LNN!G272+JJR!G272+SSV!G272+KK!G272+PA!G272+CCH!G272+CRCC!G272+BFSG!G272+BVQ!G272+GHSG!G272+DASG!G272</f>
        <v>0</v>
      </c>
      <c r="H272" s="10">
        <f>BRMT!H272+HPLG!H272+LONI!H273+SLI!H272+MRJ!H272+GRMT!H272+KRD!H272+STR!H273+LNN!H272+JJR!H272+SSV!H272+KK!H272+PA!H272+CCH!H272+CRCC!H272+BFSG!H272+BVQ!H272+GHSG!H272+DASG!H272</f>
        <v>0</v>
      </c>
      <c r="I272" s="10">
        <f>BRMT!I272+HPLG!I272+LONI!I273+SLI!I272+MRJ!I272+GRMT!I272+KRD!I272+STR!I273+LNN!I272+JJR!I272+SSV!I272+KK!I272+PA!I272+CCH!I272+CRCC!I272+BFSG!I272+BVQ!I272+GHSG!I272+DASG!I272</f>
        <v>0</v>
      </c>
      <c r="J272" s="10">
        <f>BRMT!J272+HPLG!J272+LONI!J273+SLI!J272+MRJ!J272+GRMT!J272+KRD!J272+STR!J273+LNN!J272+JJR!J272+SSV!J272+KK!J272+PA!J272+CCH!J272+CRCC!J272+BFSG!J272+BVQ!J272+GHSG!J272+DASG!J272</f>
        <v>0</v>
      </c>
      <c r="K272" s="10">
        <f>BRMT!K272+HPLG!K272+LONI!K273+SLI!K272+MRJ!K272+GRMT!K272+KRD!K272+STR!K273+LNN!K272+JJR!K272+SSV!K272+KK!K272+PA!K272+CCH!K272+CRCC!K272+BFSG!K272+BVQ!K272+GHSG!K272+DASG!K272</f>
        <v>0</v>
      </c>
      <c r="L272" s="10">
        <f>BRMT!L272+HPLG!L272+LONI!L273+SLI!L272+MRJ!L272+GRMT!L272+KRD!L272+STR!L273+LNN!L272+JJR!L272+SSV!L272+KK!L272+PA!L272+CCH!L272+CRCC!L272+BFSG!L272+BVQ!L272+GHSG!L272+DASG!L272</f>
        <v>0</v>
      </c>
      <c r="M272" s="10">
        <f>BRMT!M272+HPLG!M272+LONI!M273+SLI!M272+MRJ!M272+GRMT!M272+KRD!M272+STR!M273+LNN!M272+JJR!M272+SSV!M272+KK!M272+PA!M272+CCH!M272+CRCC!M272+BFSG!M272+BVQ!M272+GHSG!M272+DASG!M272</f>
        <v>0</v>
      </c>
      <c r="N272" s="13" t="e">
        <f>(J272-F272)/F272*100</f>
        <v>#DIV/0!</v>
      </c>
      <c r="O272" s="13" t="e">
        <f t="shared" ref="O272:O286" si="120">(K272-G272)/G272*100</f>
        <v>#DIV/0!</v>
      </c>
      <c r="P272" s="13" t="e">
        <f t="shared" ref="P272:P286" si="121">(L272-H272)/H272*100</f>
        <v>#DIV/0!</v>
      </c>
      <c r="Q272" s="13" t="e">
        <f t="shared" ref="Q272:Q286" si="122">(M272-I272)/I272*100</f>
        <v>#DIV/0!</v>
      </c>
      <c r="R272" s="45"/>
    </row>
    <row r="273" spans="1:18">
      <c r="A273" s="10" t="s">
        <v>11</v>
      </c>
      <c r="B273" s="10">
        <v>0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3" t="e">
        <f t="shared" ref="N273:N286" si="123">(J273-F273)/F273*100</f>
        <v>#DIV/0!</v>
      </c>
      <c r="O273" s="13" t="e">
        <f t="shared" si="120"/>
        <v>#DIV/0!</v>
      </c>
      <c r="P273" s="13" t="e">
        <f t="shared" si="121"/>
        <v>#DIV/0!</v>
      </c>
      <c r="Q273" s="13" t="e">
        <f t="shared" si="122"/>
        <v>#DIV/0!</v>
      </c>
      <c r="R273" s="45"/>
    </row>
    <row r="274" spans="1:18">
      <c r="A274" s="10" t="s">
        <v>12</v>
      </c>
      <c r="B274" s="10">
        <f>BRMT!B274+HPLG!B274+LONI!B275+SLI!B274+MRJ!B274+GRMT!B274+KRD!B274+STR!B275+LNN!B274+JJR!B274+SSV!B274+KK!B274+PA!B274+CCH!B274+CRCC!B274+BFSG!B274+BVQ!B274+GHSG!B274+DASG!B274</f>
        <v>0</v>
      </c>
      <c r="C274" s="10">
        <f>BRMT!C274+HPLG!C274+LONI!C275+SLI!C274+MRJ!C274+GRMT!C274+KRD!C274+STR!C275+LNN!C274+JJR!C274+SSV!C274+KK!C274+PA!C274+CCH!C274+CRCC!C274+BFSG!C274+BVQ!C274+GHSG!C274+DASG!C274</f>
        <v>0</v>
      </c>
      <c r="D274" s="10">
        <f>BRMT!D274+HPLG!D274+LONI!D275+SLI!D274+MRJ!D274+GRMT!D274+KRD!D274+STR!D275+LNN!D274+JJR!D274+SSV!D274+KK!D274+PA!D274+CCH!D274+CRCC!D274+BFSG!D274+BVQ!D274+GHSG!D274+DASG!D274</f>
        <v>0</v>
      </c>
      <c r="E274" s="10">
        <f>BRMT!E274+HPLG!E274+LONI!E275+SLI!E274+MRJ!E274+GRMT!E274+KRD!E274+STR!E275+LNN!E274+JJR!E274+SSV!E274+KK!E274+PA!E274+CCH!E274+CRCC!E274+BFSG!E274+BVQ!E274+GHSG!E274+DASG!E274</f>
        <v>0</v>
      </c>
      <c r="F274" s="10">
        <f>BRMT!F274+HPLG!F274+LONI!F275+SLI!F274+MRJ!F274+GRMT!F274+KRD!F274+STR!F275+LNN!F274+JJR!F274+SSV!F274+KK!F274+PA!F274+CCH!F274+CRCC!F274+BFSG!F274+BVQ!F274+GHSG!F274+DASG!F274</f>
        <v>0</v>
      </c>
      <c r="G274" s="10">
        <f>BRMT!G274+HPLG!G274+LONI!G275+SLI!G274+MRJ!G274+GRMT!G274+KRD!G274+STR!G275+LNN!G274+JJR!G274+SSV!G274+KK!G274+PA!G274+CCH!G274+CRCC!G274+BFSG!G274+BVQ!G274+GHSG!G274+DASG!G274</f>
        <v>0</v>
      </c>
      <c r="H274" s="10">
        <f>BRMT!H274+HPLG!H274+LONI!H275+SLI!H274+MRJ!H274+GRMT!H274+KRD!H274+STR!H275+LNN!H274+JJR!H274+SSV!H274+KK!H274+PA!H274+CCH!H274+CRCC!H274+BFSG!H274+BVQ!H274+GHSG!H274+DASG!H274</f>
        <v>0</v>
      </c>
      <c r="I274" s="10">
        <f>BRMT!I274+HPLG!I274+LONI!I275+SLI!I274+MRJ!I274+GRMT!I274+KRD!I274+STR!I275+LNN!I274+JJR!I274+SSV!I274+KK!I274+PA!I274+CCH!I274+CRCC!I274+BFSG!I274+BVQ!I274+GHSG!I274+DASG!I274</f>
        <v>0</v>
      </c>
      <c r="J274" s="10">
        <f>BRMT!J274+HPLG!J274+LONI!J275+SLI!J274+MRJ!J274+GRMT!J274+KRD!J274+STR!J275+LNN!J274+JJR!J274+SSV!J274+KK!J274+PA!J274+CCH!J274+CRCC!J274+BFSG!J274+BVQ!J274+GHSG!J274+DASG!J274</f>
        <v>0</v>
      </c>
      <c r="K274" s="10">
        <f>BRMT!K274+HPLG!K274+LONI!K275+SLI!K274+MRJ!K274+GRMT!K274+KRD!K274+STR!K275+LNN!K274+JJR!K274+SSV!K274+KK!K274+PA!K274+CCH!K274+CRCC!K274+BFSG!K274+BVQ!K274+GHSG!K274+DASG!K274</f>
        <v>0</v>
      </c>
      <c r="L274" s="10">
        <f>BRMT!L274+HPLG!L274+LONI!L275+SLI!L274+MRJ!L274+GRMT!L274+KRD!L274+STR!L275+LNN!L274+JJR!L274+SSV!L274+KK!L274+PA!L274+CCH!L274+CRCC!L274+BFSG!L274+BVQ!L274+GHSG!L274+DASG!L274</f>
        <v>0</v>
      </c>
      <c r="M274" s="10">
        <f>BRMT!M274+HPLG!M274+LONI!M275+SLI!M274+MRJ!M274+GRMT!M274+KRD!M274+STR!M275+LNN!M274+JJR!M274+SSV!M274+KK!M274+PA!M274+CCH!M274+CRCC!M274+BFSG!M274+BVQ!M274+GHSG!M274+DASG!M274</f>
        <v>0</v>
      </c>
      <c r="N274" s="13" t="e">
        <f t="shared" si="123"/>
        <v>#DIV/0!</v>
      </c>
      <c r="O274" s="13" t="e">
        <f t="shared" si="120"/>
        <v>#DIV/0!</v>
      </c>
      <c r="P274" s="13" t="e">
        <f t="shared" si="121"/>
        <v>#DIV/0!</v>
      </c>
      <c r="Q274" s="13" t="e">
        <f t="shared" si="122"/>
        <v>#DIV/0!</v>
      </c>
      <c r="R274" s="45"/>
    </row>
    <row r="275" spans="1:18">
      <c r="A275" s="10" t="s">
        <v>13</v>
      </c>
      <c r="B275" s="10">
        <f>BRMT!B275+HPLG!B275+LONI!B276+SLI!B275+MRJ!B275+GRMT!B275+KRD!B275+STR!B276+LNN!B275+JJR!B275+SSV!B275+KK!B275+PA!B275+CCH!B275+CRCC!B275+BFSG!B275+BVQ!B275+GHSG!B275+DASG!B275</f>
        <v>0</v>
      </c>
      <c r="C275" s="10">
        <f>BRMT!C275+HPLG!C275+LONI!C276+SLI!C275+MRJ!C275+GRMT!C275+KRD!C275+STR!C276+LNN!C275+JJR!C275+SSV!C275+KK!C275+PA!C275+CCH!C275+CRCC!C275+BFSG!C275+BVQ!C275+GHSG!C275+DASG!C275</f>
        <v>0</v>
      </c>
      <c r="D275" s="10">
        <f>BRMT!D275+HPLG!D275+LONI!D276+SLI!D275+MRJ!D275+GRMT!D275+KRD!D275+STR!D276+LNN!D275+JJR!D275+SSV!D275+KK!D275+PA!D275+CCH!D275+CRCC!D275+BFSG!D275+BVQ!D275+GHSG!D275+DASG!D275</f>
        <v>0</v>
      </c>
      <c r="E275" s="10">
        <f>BRMT!E275+HPLG!E275+LONI!E276+SLI!E275+MRJ!E275+GRMT!E275+KRD!E275+STR!E276+LNN!E275+JJR!E275+SSV!E275+KK!E275+PA!E275+CCH!E275+CRCC!E275+BFSG!E275+BVQ!E275+GHSG!E275+DASG!E275</f>
        <v>0</v>
      </c>
      <c r="F275" s="10">
        <f>BRMT!F275+HPLG!F275+LONI!F276+SLI!F275+MRJ!F275+GRMT!F275+KRD!F275+STR!F276+LNN!F275+JJR!F275+SSV!F275+KK!F275+PA!F275+CCH!F275+CRCC!F275+BFSG!F275+BVQ!F275+GHSG!F275+DASG!F275</f>
        <v>0</v>
      </c>
      <c r="G275" s="10">
        <f>BRMT!G275+HPLG!G275+LONI!G276+SLI!G275+MRJ!G275+GRMT!G275+KRD!G275+STR!G276+LNN!G275+JJR!G275+SSV!G275+KK!G275+PA!G275+CCH!G275+CRCC!G275+BFSG!G275+BVQ!G275+GHSG!G275+DASG!G275</f>
        <v>0</v>
      </c>
      <c r="H275" s="10">
        <f>BRMT!H275+HPLG!H275+LONI!H276+SLI!H275+MRJ!H275+GRMT!H275+KRD!H275+STR!H276+LNN!H275+JJR!H275+SSV!H275+KK!H275+PA!H275+CCH!H275+CRCC!H275+BFSG!H275+BVQ!H275+GHSG!H275+DASG!H275</f>
        <v>0</v>
      </c>
      <c r="I275" s="10">
        <f>BRMT!I275+HPLG!I275+LONI!I276+SLI!I275+MRJ!I275+GRMT!I275+KRD!I275+STR!I276+LNN!I275+JJR!I275+SSV!I275+KK!I275+PA!I275+CCH!I275+CRCC!I275+BFSG!I275+BVQ!I275+GHSG!I275+DASG!I275</f>
        <v>0</v>
      </c>
      <c r="J275" s="10">
        <f>BRMT!J275+HPLG!J275+LONI!J276+SLI!J275+MRJ!J275+GRMT!J275+KRD!J275+STR!J276+LNN!J275+JJR!J275+SSV!J275+KK!J275+PA!J275+CCH!J275+CRCC!J275+BFSG!J275+BVQ!J275+GHSG!J275+DASG!J275</f>
        <v>0</v>
      </c>
      <c r="K275" s="10">
        <f>BRMT!K275+HPLG!K275+LONI!K276+SLI!K275+MRJ!K275+GRMT!K275+KRD!K275+STR!K276+LNN!K275+JJR!K275+SSV!K275+KK!K275+PA!K275+CCH!K275+CRCC!K275+BFSG!K275+BVQ!K275+GHSG!K275+DASG!K275</f>
        <v>0</v>
      </c>
      <c r="L275" s="10">
        <f>BRMT!L275+HPLG!L275+LONI!L276+SLI!L275+MRJ!L275+GRMT!L275+KRD!L275+STR!L276+LNN!L275+JJR!L275+SSV!L275+KK!L275+PA!L275+CCH!L275+CRCC!L275+BFSG!L275+BVQ!L275+GHSG!L275+DASG!L275</f>
        <v>0</v>
      </c>
      <c r="M275" s="10">
        <f>BRMT!M275+HPLG!M275+LONI!M276+SLI!M275+MRJ!M275+GRMT!M275+KRD!M275+STR!M276+LNN!M275+JJR!M275+SSV!M275+KK!M275+PA!M275+CCH!M275+CRCC!M275+BFSG!M275+BVQ!M275+GHSG!M275+DASG!M275</f>
        <v>0</v>
      </c>
      <c r="N275" s="13" t="e">
        <f t="shared" si="123"/>
        <v>#DIV/0!</v>
      </c>
      <c r="O275" s="13" t="e">
        <f t="shared" si="120"/>
        <v>#DIV/0!</v>
      </c>
      <c r="P275" s="13" t="e">
        <f t="shared" si="121"/>
        <v>#DIV/0!</v>
      </c>
      <c r="Q275" s="13" t="e">
        <f t="shared" si="122"/>
        <v>#DIV/0!</v>
      </c>
      <c r="R275" s="45"/>
    </row>
    <row r="276" spans="1:18">
      <c r="A276" s="10" t="s">
        <v>14</v>
      </c>
      <c r="B276" s="10">
        <f>BRMT!B276+HPLG!B276+LONI!B277+SLI!B276+MRJ!B276+GRMT!B276+KRD!B276+STR!B277+LNN!B276+JJR!B276+SSV!B276+KK!B276+PA!B276+CCH!B276+CRCC!B276+BFSG!B276+BVQ!B276+GHSG!B276+DASG!B276</f>
        <v>0</v>
      </c>
      <c r="C276" s="10">
        <f>BRMT!C276+HPLG!C276+LONI!C277+SLI!C276+MRJ!C276+GRMT!C276+KRD!C276+STR!C277+LNN!C276+JJR!C276+SSV!C276+KK!C276+PA!C276+CCH!C276+CRCC!C276+BFSG!C276+BVQ!C276+GHSG!C276+DASG!C276</f>
        <v>0</v>
      </c>
      <c r="D276" s="10">
        <f>BRMT!D276+HPLG!D276+LONI!D277+SLI!D276+MRJ!D276+GRMT!D276+KRD!D276+STR!D277+LNN!D276+JJR!D276+SSV!D276+KK!D276+PA!D276+CCH!D276+CRCC!D276+BFSG!D276+BVQ!D276+GHSG!D276+DASG!D276</f>
        <v>0</v>
      </c>
      <c r="E276" s="10">
        <f>BRMT!E276+HPLG!E276+LONI!E277+SLI!E276+MRJ!E276+GRMT!E276+KRD!E276+STR!E277+LNN!E276+JJR!E276+SSV!E276+KK!E276+PA!E276+CCH!E276+CRCC!E276+BFSG!E276+BVQ!E276+GHSG!E276+DASG!E276</f>
        <v>0</v>
      </c>
      <c r="F276" s="10">
        <f>BRMT!F276+HPLG!F276+LONI!F277+SLI!F276+MRJ!F276+GRMT!F276+KRD!F276+STR!F277+LNN!F276+JJR!F276+SSV!F276+KK!F276+PA!F276+CCH!F276+CRCC!F276+BFSG!F276+BVQ!F276+GHSG!F276+DASG!F276</f>
        <v>0</v>
      </c>
      <c r="G276" s="10">
        <f>BRMT!G276+HPLG!G276+LONI!G277+SLI!G276+MRJ!G276+GRMT!G276+KRD!G276+STR!G277+LNN!G276+JJR!G276+SSV!G276+KK!G276+PA!G276+CCH!G276+CRCC!G276+BFSG!G276+BVQ!G276+GHSG!G276+DASG!G276</f>
        <v>0</v>
      </c>
      <c r="H276" s="10">
        <f>BRMT!H276+HPLG!H276+LONI!H277+SLI!H276+MRJ!H276+GRMT!H276+KRD!H276+STR!H277+LNN!H276+JJR!H276+SSV!H276+KK!H276+PA!H276+CCH!H276+CRCC!H276+BFSG!H276+BVQ!H276+GHSG!H276+DASG!H276</f>
        <v>0</v>
      </c>
      <c r="I276" s="10">
        <f>BRMT!I276+HPLG!I276+LONI!I277+SLI!I276+MRJ!I276+GRMT!I276+KRD!I276+STR!I277+LNN!I276+JJR!I276+SSV!I276+KK!I276+PA!I276+CCH!I276+CRCC!I276+BFSG!I276+BVQ!I276+GHSG!I276+DASG!I276</f>
        <v>0</v>
      </c>
      <c r="J276" s="10">
        <f>BRMT!J276+HPLG!J276+LONI!J277+SLI!J276+MRJ!J276+GRMT!J276+KRD!J276+STR!J277+LNN!J276+JJR!J276+SSV!J276+KK!J276+PA!J276+CCH!J276+CRCC!J276+BFSG!J276+BVQ!J276+GHSG!J276+DASG!J276</f>
        <v>0</v>
      </c>
      <c r="K276" s="10">
        <f>BRMT!K276+HPLG!K276+LONI!K277+SLI!K276+MRJ!K276+GRMT!K276+KRD!K276+STR!K277+LNN!K276+JJR!K276+SSV!K276+KK!K276+PA!K276+CCH!K276+CRCC!K276+BFSG!K276+BVQ!K276+GHSG!K276+DASG!K276</f>
        <v>0</v>
      </c>
      <c r="L276" s="10">
        <f>BRMT!L276+HPLG!L276+LONI!L277+SLI!L276+MRJ!L276+GRMT!L276+KRD!L276+STR!L277+LNN!L276+JJR!L276+SSV!L276+KK!L276+PA!L276+CCH!L276+CRCC!L276+BFSG!L276+BVQ!L276+GHSG!L276+DASG!L276</f>
        <v>0</v>
      </c>
      <c r="M276" s="10">
        <f>BRMT!M276+HPLG!M276+LONI!M277+SLI!M276+MRJ!M276+GRMT!M276+KRD!M276+STR!M277+LNN!M276+JJR!M276+SSV!M276+KK!M276+PA!M276+CCH!M276+CRCC!M276+BFSG!M276+BVQ!M276+GHSG!M276+DASG!M276</f>
        <v>0</v>
      </c>
      <c r="N276" s="13" t="e">
        <f t="shared" si="123"/>
        <v>#DIV/0!</v>
      </c>
      <c r="O276" s="13" t="e">
        <f t="shared" si="120"/>
        <v>#DIV/0!</v>
      </c>
      <c r="P276" s="13" t="e">
        <f t="shared" si="121"/>
        <v>#DIV/0!</v>
      </c>
      <c r="Q276" s="13" t="e">
        <f t="shared" si="122"/>
        <v>#DIV/0!</v>
      </c>
      <c r="R276" s="45"/>
    </row>
    <row r="277" spans="1:18">
      <c r="A277" s="10" t="s">
        <v>15</v>
      </c>
      <c r="B277" s="10">
        <f>BRMT!B277+HPLG!B277+LONI!B278+SLI!B277+MRJ!B277+GRMT!B277+KRD!B277+STR!B278+LNN!B277+JJR!B277+SSV!B277+KK!B277+PA!B277+CCH!B277+CRCC!B277+BFSG!B277+BVQ!B277+GHSG!B277+DASG!B277</f>
        <v>0</v>
      </c>
      <c r="C277" s="10">
        <f>BRMT!C277+HPLG!C277+LONI!C278+SLI!C277+MRJ!C277+GRMT!C277+KRD!C277+STR!C278+LNN!C277+JJR!C277+SSV!C277+KK!C277+PA!C277+CCH!C277+CRCC!C277+BFSG!C277+BVQ!C277+GHSG!C277+DASG!C277</f>
        <v>0</v>
      </c>
      <c r="D277" s="10">
        <f>BRMT!D277+HPLG!D277+LONI!D278+SLI!D277+MRJ!D277+GRMT!D277+KRD!D277+STR!D278+LNN!D277+JJR!D277+SSV!D277+KK!D277+PA!D277+CCH!D277+CRCC!D277+BFSG!D277+BVQ!D277+GHSG!D277+DASG!D277</f>
        <v>0</v>
      </c>
      <c r="E277" s="10">
        <f>BRMT!E277+HPLG!E277+LONI!E278+SLI!E277+MRJ!E277+GRMT!E277+KRD!E277+STR!E278+LNN!E277+JJR!E277+SSV!E277+KK!E277+PA!E277+CCH!E277+CRCC!E277+BFSG!E277+BVQ!E277+GHSG!E277+DASG!E277</f>
        <v>0</v>
      </c>
      <c r="F277" s="10">
        <f>BRMT!F277+HPLG!F277+LONI!F278+SLI!F277+MRJ!F277+GRMT!F277+KRD!F277+STR!F278+LNN!F277+JJR!F277+SSV!F277+KK!F277+PA!F277+CCH!F277+CRCC!F277+BFSG!F277+BVQ!F277+GHSG!F277+DASG!F277</f>
        <v>0</v>
      </c>
      <c r="G277" s="10">
        <f>BRMT!G277+HPLG!G277+LONI!G278+SLI!G277+MRJ!G277+GRMT!G277+KRD!G277+STR!G278+LNN!G277+JJR!G277+SSV!G277+KK!G277+PA!G277+CCH!G277+CRCC!G277+BFSG!G277+BVQ!G277+GHSG!G277+DASG!G277</f>
        <v>0</v>
      </c>
      <c r="H277" s="10">
        <f>BRMT!H277+HPLG!H277+LONI!H278+SLI!H277+MRJ!H277+GRMT!H277+KRD!H277+STR!H278+LNN!H277+JJR!H277+SSV!H277+KK!H277+PA!H277+CCH!H277+CRCC!H277+BFSG!H277+BVQ!H277+GHSG!H277+DASG!H277</f>
        <v>0</v>
      </c>
      <c r="I277" s="10">
        <f>BRMT!I277+HPLG!I277+LONI!I278+SLI!I277+MRJ!I277+GRMT!I277+KRD!I277+STR!I278+LNN!I277+JJR!I277+SSV!I277+KK!I277+PA!I277+CCH!I277+CRCC!I277+BFSG!I277+BVQ!I277+GHSG!I277+DASG!I277</f>
        <v>0</v>
      </c>
      <c r="J277" s="10">
        <f>BRMT!J277+HPLG!J277+LONI!J278+SLI!J277+MRJ!J277+GRMT!J277+KRD!J277+STR!J278+LNN!J277+JJR!J277+SSV!J277+KK!J277+PA!J277+CCH!J277+CRCC!J277+BFSG!J277+BVQ!J277+GHSG!J277+DASG!J277</f>
        <v>0</v>
      </c>
      <c r="K277" s="10">
        <f>BRMT!K277+HPLG!K277+LONI!K278+SLI!K277+MRJ!K277+GRMT!K277+KRD!K277+STR!K278+LNN!K277+JJR!K277+SSV!K277+KK!K277+PA!K277+CCH!K277+CRCC!K277+BFSG!K277+BVQ!K277+GHSG!K277+DASG!K277</f>
        <v>0</v>
      </c>
      <c r="L277" s="10">
        <f>BRMT!L277+HPLG!L277+LONI!L278+SLI!L277+MRJ!L277+GRMT!L277+KRD!L277+STR!L278+LNN!L277+JJR!L277+SSV!L277+KK!L277+PA!L277+CCH!L277+CRCC!L277+BFSG!L277+BVQ!L277+GHSG!L277+DASG!L277</f>
        <v>0</v>
      </c>
      <c r="M277" s="10">
        <f>BRMT!M277+HPLG!M277+LONI!M278+SLI!M277+MRJ!M277+GRMT!M277+KRD!M277+STR!M278+LNN!M277+JJR!M277+SSV!M277+KK!M277+PA!M277+CCH!M277+CRCC!M277+BFSG!M277+BVQ!M277+GHSG!M277+DASG!M277</f>
        <v>0</v>
      </c>
      <c r="N277" s="13" t="e">
        <f t="shared" si="123"/>
        <v>#DIV/0!</v>
      </c>
      <c r="O277" s="13" t="e">
        <f t="shared" si="120"/>
        <v>#DIV/0!</v>
      </c>
      <c r="P277" s="13" t="e">
        <f t="shared" si="121"/>
        <v>#DIV/0!</v>
      </c>
      <c r="Q277" s="13" t="e">
        <f t="shared" si="122"/>
        <v>#DIV/0!</v>
      </c>
      <c r="R277" s="45"/>
    </row>
    <row r="278" spans="1:18">
      <c r="A278" s="10" t="s">
        <v>16</v>
      </c>
      <c r="B278" s="10">
        <f>BRMT!B278+HPLG!B278+LONI!B279+SLI!B278+MRJ!B278+GRMT!B278+KRD!B278+STR!B279+LNN!B278+JJR!B278+SSV!B278+KK!B278+PA!B278+CCH!B278+CRCC!B278+BFSG!B278+BVQ!B278+GHSG!B278+DASG!B278</f>
        <v>0</v>
      </c>
      <c r="C278" s="10">
        <f>BRMT!C278+HPLG!C278+LONI!C279+SLI!C278+MRJ!C278+GRMT!C278+KRD!C278+STR!C279+LNN!C278+JJR!C278+SSV!C278+KK!C278+PA!C278+CCH!C278+CRCC!C278+BFSG!C278+BVQ!C278+GHSG!C278+DASG!C278</f>
        <v>0</v>
      </c>
      <c r="D278" s="10">
        <f>BRMT!D278+HPLG!D278+LONI!D279+SLI!D278+MRJ!D278+GRMT!D278+KRD!D278+STR!D279+LNN!D278+JJR!D278+SSV!D278+KK!D278+PA!D278+CCH!D278+CRCC!D278+BFSG!D278+BVQ!D278+GHSG!D278+DASG!D278</f>
        <v>0</v>
      </c>
      <c r="E278" s="10">
        <f>BRMT!E278+HPLG!E278+LONI!E279+SLI!E278+MRJ!E278+GRMT!E278+KRD!E278+STR!E279+LNN!E278+JJR!E278+SSV!E278+KK!E278+PA!E278+CCH!E278+CRCC!E278+BFSG!E278+BVQ!E278+GHSG!E278+DASG!E278</f>
        <v>0</v>
      </c>
      <c r="F278" s="10">
        <f>BRMT!F278+HPLG!F278+LONI!F279+SLI!F278+MRJ!F278+GRMT!F278+KRD!F278+STR!F279+LNN!F278+JJR!F278+SSV!F278+KK!F278+PA!F278+CCH!F278+CRCC!F278+BFSG!F278+BVQ!F278+GHSG!F278+DASG!F278</f>
        <v>0</v>
      </c>
      <c r="G278" s="10">
        <f>BRMT!G278+HPLG!G278+LONI!G279+SLI!G278+MRJ!G278+GRMT!G278+KRD!G278+STR!G279+LNN!G278+JJR!G278+SSV!G278+KK!G278+PA!G278+CCH!G278+CRCC!G278+BFSG!G278+BVQ!G278+GHSG!G278+DASG!G278</f>
        <v>0</v>
      </c>
      <c r="H278" s="10">
        <f>BRMT!H278+HPLG!H278+LONI!H279+SLI!H278+MRJ!H278+GRMT!H278+KRD!H278+STR!H279+LNN!H278+JJR!H278+SSV!H278+KK!H278+PA!H278+CCH!H278+CRCC!H278+BFSG!H278+BVQ!H278+GHSG!H278+DASG!H278</f>
        <v>0</v>
      </c>
      <c r="I278" s="10">
        <f>BRMT!I278+HPLG!I278+LONI!I279+SLI!I278+MRJ!I278+GRMT!I278+KRD!I278+STR!I279+LNN!I278+JJR!I278+SSV!I278+KK!I278+PA!I278+CCH!I278+CRCC!I278+BFSG!I278+BVQ!I278+GHSG!I278+DASG!I278</f>
        <v>0</v>
      </c>
      <c r="J278" s="10">
        <f>BRMT!J278+HPLG!J278+LONI!J279+SLI!J278+MRJ!J278+GRMT!J278+KRD!J278+STR!J279+LNN!J278+JJR!J278+SSV!J278+KK!J278+PA!J278+CCH!J278+CRCC!J278+BFSG!J278+BVQ!J278+GHSG!J278+DASG!J278</f>
        <v>0</v>
      </c>
      <c r="K278" s="10">
        <f>BRMT!K278+HPLG!K278+LONI!K279+SLI!K278+MRJ!K278+GRMT!K278+KRD!K278+STR!K279+LNN!K278+JJR!K278+SSV!K278+KK!K278+PA!K278+CCH!K278+CRCC!K278+BFSG!K278+BVQ!K278+GHSG!K278+DASG!K278</f>
        <v>0</v>
      </c>
      <c r="L278" s="10">
        <f>BRMT!L278+HPLG!L278+LONI!L279+SLI!L278+MRJ!L278+GRMT!L278+KRD!L278+STR!L279+LNN!L278+JJR!L278+SSV!L278+KK!L278+PA!L278+CCH!L278+CRCC!L278+BFSG!L278+BVQ!L278+GHSG!L278+DASG!L278</f>
        <v>0</v>
      </c>
      <c r="M278" s="10">
        <f>BRMT!M278+HPLG!M278+LONI!M279+SLI!M278+MRJ!M278+GRMT!M278+KRD!M278+STR!M279+LNN!M278+JJR!M278+SSV!M278+KK!M278+PA!M278+CCH!M278+CRCC!M278+BFSG!M278+BVQ!M278+GHSG!M278+DASG!M278</f>
        <v>0</v>
      </c>
      <c r="N278" s="13" t="e">
        <f t="shared" si="123"/>
        <v>#DIV/0!</v>
      </c>
      <c r="O278" s="13" t="e">
        <f t="shared" si="120"/>
        <v>#DIV/0!</v>
      </c>
      <c r="P278" s="13" t="e">
        <f t="shared" si="121"/>
        <v>#DIV/0!</v>
      </c>
      <c r="Q278" s="13" t="e">
        <f t="shared" si="122"/>
        <v>#DIV/0!</v>
      </c>
      <c r="R278" s="45"/>
    </row>
    <row r="279" spans="1:18">
      <c r="A279" s="10" t="s">
        <v>17</v>
      </c>
      <c r="B279" s="10">
        <f>BRMT!B279+HPLG!B279+LONI!B280+SLI!B279+MRJ!B279+GRMT!B279+KRD!B279+STR!B280+LNN!B279+JJR!B279+SSV!B279+KK!B279+PA!B279+CCH!B279+CRCC!B279+BFSG!B279+BVQ!B279+GHSG!B279+DASG!B279</f>
        <v>0</v>
      </c>
      <c r="C279" s="10">
        <f>BRMT!C279+HPLG!C279+LONI!C280+SLI!C279+MRJ!C279+GRMT!C279+KRD!C279+STR!C280+LNN!C279+JJR!C279+SSV!C279+KK!C279+PA!C279+CCH!C279+CRCC!C279+BFSG!C279+BVQ!C279+GHSG!C279+DASG!C279</f>
        <v>0</v>
      </c>
      <c r="D279" s="10">
        <f>BRMT!D279+HPLG!D279+LONI!D280+SLI!D279+MRJ!D279+GRMT!D279+KRD!D279+STR!D280+LNN!D279+JJR!D279+SSV!D279+KK!D279+PA!D279+CCH!D279+CRCC!D279+BFSG!D279+BVQ!D279+GHSG!D279+DASG!D279</f>
        <v>0</v>
      </c>
      <c r="E279" s="10">
        <f>BRMT!E279+HPLG!E279+LONI!E280+SLI!E279+MRJ!E279+GRMT!E279+KRD!E279+STR!E280+LNN!E279+JJR!E279+SSV!E279+KK!E279+PA!E279+CCH!E279+CRCC!E279+BFSG!E279+BVQ!E279+GHSG!E279+DASG!E279</f>
        <v>0</v>
      </c>
      <c r="F279" s="10">
        <f>BRMT!F279+HPLG!F279+LONI!F280+SLI!F279+MRJ!F279+GRMT!F279+KRD!F279+STR!F280+LNN!F279+JJR!F279+SSV!F279+KK!F279+PA!F279+CCH!F279+CRCC!F279+BFSG!F279+BVQ!F279+GHSG!F279+DASG!F279</f>
        <v>0</v>
      </c>
      <c r="G279" s="10">
        <f>BRMT!G279+HPLG!G279+LONI!G280+SLI!G279+MRJ!G279+GRMT!G279+KRD!G279+STR!G280+LNN!G279+JJR!G279+SSV!G279+KK!G279+PA!G279+CCH!G279+CRCC!G279+BFSG!G279+BVQ!G279+GHSG!G279+DASG!G279</f>
        <v>0</v>
      </c>
      <c r="H279" s="10">
        <f>BRMT!H279+HPLG!H279+LONI!H280+SLI!H279+MRJ!H279+GRMT!H279+KRD!H279+STR!H280+LNN!H279+JJR!H279+SSV!H279+KK!H279+PA!H279+CCH!H279+CRCC!H279+BFSG!H279+BVQ!H279+GHSG!H279+DASG!H279</f>
        <v>0</v>
      </c>
      <c r="I279" s="10">
        <f>BRMT!I279+HPLG!I279+LONI!I280+SLI!I279+MRJ!I279+GRMT!I279+KRD!I279+STR!I280+LNN!I279+JJR!I279+SSV!I279+KK!I279+PA!I279+CCH!I279+CRCC!I279+BFSG!I279+BVQ!I279+GHSG!I279+DASG!I279</f>
        <v>0</v>
      </c>
      <c r="J279" s="10">
        <f>BRMT!J279+HPLG!J279+LONI!J280+SLI!J279+MRJ!J279+GRMT!J279+KRD!J279+STR!J280+LNN!J279+JJR!J279+SSV!J279+KK!J279+PA!J279+CCH!J279+CRCC!J279+BFSG!J279+BVQ!J279+GHSG!J279+DASG!J279</f>
        <v>0</v>
      </c>
      <c r="K279" s="10">
        <f>BRMT!K279+HPLG!K279+LONI!K280+SLI!K279+MRJ!K279+GRMT!K279+KRD!K279+STR!K280+LNN!K279+JJR!K279+SSV!K279+KK!K279+PA!K279+CCH!K279+CRCC!K279+BFSG!K279+BVQ!K279+GHSG!K279+DASG!K279</f>
        <v>0</v>
      </c>
      <c r="L279" s="10">
        <f>BRMT!L279+HPLG!L279+LONI!L280+SLI!L279+MRJ!L279+GRMT!L279+KRD!L279+STR!L280+LNN!L279+JJR!L279+SSV!L279+KK!L279+PA!L279+CCH!L279+CRCC!L279+BFSG!L279+BVQ!L279+GHSG!L279+DASG!L279</f>
        <v>0</v>
      </c>
      <c r="M279" s="10">
        <f>BRMT!M279+HPLG!M279+LONI!M280+SLI!M279+MRJ!M279+GRMT!M279+KRD!M279+STR!M280+LNN!M279+JJR!M279+SSV!M279+KK!M279+PA!M279+CCH!M279+CRCC!M279+BFSG!M279+BVQ!M279+GHSG!M279+DASG!M279</f>
        <v>0</v>
      </c>
      <c r="N279" s="13" t="e">
        <f t="shared" si="123"/>
        <v>#DIV/0!</v>
      </c>
      <c r="O279" s="13" t="e">
        <f t="shared" si="120"/>
        <v>#DIV/0!</v>
      </c>
      <c r="P279" s="13" t="e">
        <f t="shared" si="121"/>
        <v>#DIV/0!</v>
      </c>
      <c r="Q279" s="13" t="e">
        <f t="shared" si="122"/>
        <v>#DIV/0!</v>
      </c>
      <c r="R279" s="45"/>
    </row>
    <row r="280" spans="1:18">
      <c r="A280" s="10" t="s">
        <v>18</v>
      </c>
      <c r="B280" s="10">
        <f>BRMT!B280+HPLG!B280+LONI!B281+SLI!B280+MRJ!B280+GRMT!B280+KRD!B280+STR!B281+LNN!B280+JJR!B280+SSV!B280+KK!B280+PA!B280+CCH!B280+CRCC!B280+BFSG!B280+BVQ!B280+GHSG!B280+DASG!B280</f>
        <v>0</v>
      </c>
      <c r="C280" s="10">
        <f>BRMT!C280+HPLG!C280+LONI!C281+SLI!C280+MRJ!C280+GRMT!C280+KRD!C280+STR!C281+LNN!C280+JJR!C280+SSV!C280+KK!C280+PA!C280+CCH!C280+CRCC!C280+BFSG!C280+BVQ!C280+GHSG!C280+DASG!C280</f>
        <v>0</v>
      </c>
      <c r="D280" s="10">
        <f>BRMT!D280+HPLG!D280+LONI!D281+SLI!D280+MRJ!D280+GRMT!D280+KRD!D280+STR!D281+LNN!D280+JJR!D280+SSV!D280+KK!D280+PA!D280+CCH!D280+CRCC!D280+BFSG!D280+BVQ!D280+GHSG!D280+DASG!D280</f>
        <v>0</v>
      </c>
      <c r="E280" s="10">
        <f>BRMT!E280+HPLG!E280+LONI!E281+SLI!E280+MRJ!E280+GRMT!E280+KRD!E280+STR!E281+LNN!E280+JJR!E280+SSV!E280+KK!E280+PA!E280+CCH!E280+CRCC!E280+BFSG!E280+BVQ!E280+GHSG!E280+DASG!E280</f>
        <v>0</v>
      </c>
      <c r="F280" s="10">
        <f>BRMT!F280+HPLG!F280+LONI!F281+SLI!F280+MRJ!F280+GRMT!F280+KRD!F280+STR!F281+LNN!F280+JJR!F280+SSV!F280+KK!F280+PA!F280+CCH!F280+CRCC!F280+BFSG!F280+BVQ!F280+GHSG!F280+DASG!F280</f>
        <v>0</v>
      </c>
      <c r="G280" s="10">
        <f>BRMT!G280+HPLG!G280+LONI!G281+SLI!G280+MRJ!G280+GRMT!G280+KRD!G280+STR!G281+LNN!G280+JJR!G280+SSV!G280+KK!G280+PA!G280+CCH!G280+CRCC!G280+BFSG!G280+BVQ!G280+GHSG!G280+DASG!G280</f>
        <v>0</v>
      </c>
      <c r="H280" s="10">
        <f>BRMT!H280+HPLG!H280+LONI!H281+SLI!H280+MRJ!H280+GRMT!H280+KRD!H280+STR!H281+LNN!H280+JJR!H280+SSV!H280+KK!H280+PA!H280+CCH!H280+CRCC!H280+BFSG!H280+BVQ!H280+GHSG!H280+DASG!H280</f>
        <v>0</v>
      </c>
      <c r="I280" s="10">
        <f>BRMT!I280+HPLG!I280+LONI!I281+SLI!I280+MRJ!I280+GRMT!I280+KRD!I280+STR!I281+LNN!I280+JJR!I280+SSV!I280+KK!I280+PA!I280+CCH!I280+CRCC!I280+BFSG!I280+BVQ!I280+GHSG!I280+DASG!I280</f>
        <v>0</v>
      </c>
      <c r="J280" s="10">
        <f>BRMT!J280+HPLG!J280+LONI!J281+SLI!J280+MRJ!J280+GRMT!J280+KRD!J280+STR!J281+LNN!J280+JJR!J280+SSV!J280+KK!J280+PA!J280+CCH!J280+CRCC!J280+BFSG!J280+BVQ!J280+GHSG!J280+DASG!J280</f>
        <v>0</v>
      </c>
      <c r="K280" s="10">
        <f>BRMT!K280+HPLG!K280+LONI!K281+SLI!K280+MRJ!K280+GRMT!K280+KRD!K280+STR!K281+LNN!K280+JJR!K280+SSV!K280+KK!K280+PA!K280+CCH!K280+CRCC!K280+BFSG!K280+BVQ!K280+GHSG!K280+DASG!K280</f>
        <v>0</v>
      </c>
      <c r="L280" s="10">
        <f>BRMT!L280+HPLG!L280+LONI!L281+SLI!L280+MRJ!L280+GRMT!L280+KRD!L280+STR!L281+LNN!L280+JJR!L280+SSV!L280+KK!L280+PA!L280+CCH!L280+CRCC!L280+BFSG!L280+BVQ!L280+GHSG!L280+DASG!L280</f>
        <v>0</v>
      </c>
      <c r="M280" s="10">
        <f>BRMT!M280+HPLG!M280+LONI!M281+SLI!M280+MRJ!M280+GRMT!M280+KRD!M280+STR!M281+LNN!M280+JJR!M280+SSV!M280+KK!M280+PA!M280+CCH!M280+CRCC!M280+BFSG!M280+BVQ!M280+GHSG!M280+DASG!M280</f>
        <v>0</v>
      </c>
      <c r="N280" s="13" t="e">
        <f t="shared" si="123"/>
        <v>#DIV/0!</v>
      </c>
      <c r="O280" s="13" t="e">
        <f t="shared" si="120"/>
        <v>#DIV/0!</v>
      </c>
      <c r="P280" s="13" t="e">
        <f t="shared" si="121"/>
        <v>#DIV/0!</v>
      </c>
      <c r="Q280" s="13" t="e">
        <f t="shared" si="122"/>
        <v>#DIV/0!</v>
      </c>
      <c r="R280" s="45"/>
    </row>
    <row r="281" spans="1:18">
      <c r="A281" s="10" t="s">
        <v>19</v>
      </c>
      <c r="B281" s="10">
        <f>BRMT!B281+HPLG!B281+LONI!B282+SLI!B281+MRJ!B281+GRMT!B281+KRD!B281+STR!B282+LNN!B281+JJR!B281+SSV!B281+KK!B281+PA!B281+CCH!B281+CRCC!B281+BFSG!B281+BVQ!B281+GHSG!B281+DASG!B281</f>
        <v>0</v>
      </c>
      <c r="C281" s="10">
        <f>BRMT!C281+HPLG!C281+LONI!C282+SLI!C281+MRJ!C281+GRMT!C281+KRD!C281+STR!C282+LNN!C281+JJR!C281+SSV!C281+KK!C281+PA!C281+CCH!C281+CRCC!C281+BFSG!C281+BVQ!C281+GHSG!C281+DASG!C281</f>
        <v>0</v>
      </c>
      <c r="D281" s="10">
        <f>BRMT!D281+HPLG!D281+LONI!D282+SLI!D281+MRJ!D281+GRMT!D281+KRD!D281+STR!D282+LNN!D281+JJR!D281+SSV!D281+KK!D281+PA!D281+CCH!D281+CRCC!D281+BFSG!D281+BVQ!D281+GHSG!D281+DASG!D281</f>
        <v>0</v>
      </c>
      <c r="E281" s="10">
        <f>BRMT!E281+HPLG!E281+LONI!E282+SLI!E281+MRJ!E281+GRMT!E281+KRD!E281+STR!E282+LNN!E281+JJR!E281+SSV!E281+KK!E281+PA!E281+CCH!E281+CRCC!E281+BFSG!E281+BVQ!E281+GHSG!E281+DASG!E281</f>
        <v>0</v>
      </c>
      <c r="F281" s="10">
        <f>BRMT!F281+HPLG!F281+LONI!F282+SLI!F281+MRJ!F281+GRMT!F281+KRD!F281+STR!F282+LNN!F281+JJR!F281+SSV!F281+KK!F281+PA!F281+CCH!F281+CRCC!F281+BFSG!F281+BVQ!F281+GHSG!F281+DASG!F281</f>
        <v>0</v>
      </c>
      <c r="G281" s="10">
        <f>BRMT!G281+HPLG!G281+LONI!G282+SLI!G281+MRJ!G281+GRMT!G281+KRD!G281+STR!G282+LNN!G281+JJR!G281+SSV!G281+KK!G281+PA!G281+CCH!G281+CRCC!G281+BFSG!G281+BVQ!G281+GHSG!G281+DASG!G281</f>
        <v>0</v>
      </c>
      <c r="H281" s="10">
        <f>BRMT!H281+HPLG!H281+LONI!H282+SLI!H281+MRJ!H281+GRMT!H281+KRD!H281+STR!H282+LNN!H281+JJR!H281+SSV!H281+KK!H281+PA!H281+CCH!H281+CRCC!H281+BFSG!H281+BVQ!H281+GHSG!H281+DASG!H281</f>
        <v>0</v>
      </c>
      <c r="I281" s="10">
        <f>BRMT!I281+HPLG!I281+LONI!I282+SLI!I281+MRJ!I281+GRMT!I281+KRD!I281+STR!I282+LNN!I281+JJR!I281+SSV!I281+KK!I281+PA!I281+CCH!I281+CRCC!I281+BFSG!I281+BVQ!I281+GHSG!I281+DASG!I281</f>
        <v>0</v>
      </c>
      <c r="J281" s="10">
        <f>BRMT!J281+HPLG!J281+LONI!J282+SLI!J281+MRJ!J281+GRMT!J281+KRD!J281+STR!J282+LNN!J281+JJR!J281+SSV!J281+KK!J281+PA!J281+CCH!J281+CRCC!J281+BFSG!J281+BVQ!J281+GHSG!J281+DASG!J281</f>
        <v>0</v>
      </c>
      <c r="K281" s="10">
        <f>BRMT!K281+HPLG!K281+LONI!K282+SLI!K281+MRJ!K281+GRMT!K281+KRD!K281+STR!K282+LNN!K281+JJR!K281+SSV!K281+KK!K281+PA!K281+CCH!K281+CRCC!K281+BFSG!K281+BVQ!K281+GHSG!K281+DASG!K281</f>
        <v>0</v>
      </c>
      <c r="L281" s="10">
        <f>BRMT!L281+HPLG!L281+LONI!L282+SLI!L281+MRJ!L281+GRMT!L281+KRD!L281+STR!L282+LNN!L281+JJR!L281+SSV!L281+KK!L281+PA!L281+CCH!L281+CRCC!L281+BFSG!L281+BVQ!L281+GHSG!L281+DASG!L281</f>
        <v>0</v>
      </c>
      <c r="M281" s="10">
        <f>BRMT!M281+HPLG!M281+LONI!M282+SLI!M281+MRJ!M281+GRMT!M281+KRD!M281+STR!M282+LNN!M281+JJR!M281+SSV!M281+KK!M281+PA!M281+CCH!M281+CRCC!M281+BFSG!M281+BVQ!M281+GHSG!M281+DASG!M281</f>
        <v>0</v>
      </c>
      <c r="N281" s="13" t="e">
        <f t="shared" si="123"/>
        <v>#DIV/0!</v>
      </c>
      <c r="O281" s="13" t="e">
        <f t="shared" si="120"/>
        <v>#DIV/0!</v>
      </c>
      <c r="P281" s="13" t="e">
        <f t="shared" si="121"/>
        <v>#DIV/0!</v>
      </c>
      <c r="Q281" s="13" t="e">
        <f t="shared" si="122"/>
        <v>#DIV/0!</v>
      </c>
      <c r="R281" s="45"/>
    </row>
    <row r="282" spans="1:18">
      <c r="A282" s="10" t="s">
        <v>20</v>
      </c>
      <c r="B282" s="10">
        <f>BRMT!B282+HPLG!B282+LONI!B283+SLI!B282+MRJ!B282+GRMT!B282+KRD!B282+STR!B283+LNN!B282+JJR!B282+SSV!B282+KK!B282+PA!B282+CCH!B282+CRCC!B282+BFSG!B282+BVQ!B282+GHSG!B282+DASG!B282</f>
        <v>0</v>
      </c>
      <c r="C282" s="10">
        <f>BRMT!C282+HPLG!C282+LONI!C283+SLI!C282+MRJ!C282+GRMT!C282+KRD!C282+STR!C283+LNN!C282+JJR!C282+SSV!C282+KK!C282+PA!C282+CCH!C282+CRCC!C282+BFSG!C282+BVQ!C282+GHSG!C282+DASG!C282</f>
        <v>0</v>
      </c>
      <c r="D282" s="10">
        <f>BRMT!D282+HPLG!D282+LONI!D283+SLI!D282+MRJ!D282+GRMT!D282+KRD!D282+STR!D283+LNN!D282+JJR!D282+SSV!D282+KK!D282+PA!D282+CCH!D282+CRCC!D282+BFSG!D282+BVQ!D282+GHSG!D282+DASG!D282</f>
        <v>0</v>
      </c>
      <c r="E282" s="10">
        <f>BRMT!E282+HPLG!E282+LONI!E283+SLI!E282+MRJ!E282+GRMT!E282+KRD!E282+STR!E283+LNN!E282+JJR!E282+SSV!E282+KK!E282+PA!E282+CCH!E282+CRCC!E282+BFSG!E282+BVQ!E282+GHSG!E282+DASG!E282</f>
        <v>0</v>
      </c>
      <c r="F282" s="10">
        <f>BRMT!F282+HPLG!F282+LONI!F283+SLI!F282+MRJ!F282+GRMT!F282+KRD!F282+STR!F283+LNN!F282+JJR!F282+SSV!F282+KK!F282+PA!F282+CCH!F282+CRCC!F282+BFSG!F282+BVQ!F282+GHSG!F282+DASG!F282</f>
        <v>0</v>
      </c>
      <c r="G282" s="10">
        <f>BRMT!G282+HPLG!G282+LONI!G283+SLI!G282+MRJ!G282+GRMT!G282+KRD!G282+STR!G283+LNN!G282+JJR!G282+SSV!G282+KK!G282+PA!G282+CCH!G282+CRCC!G282+BFSG!G282+BVQ!G282+GHSG!G282+DASG!G282</f>
        <v>0</v>
      </c>
      <c r="H282" s="10">
        <f>BRMT!H282+HPLG!H282+LONI!H283+SLI!H282+MRJ!H282+GRMT!H282+KRD!H282+STR!H283+LNN!H282+JJR!H282+SSV!H282+KK!H282+PA!H282+CCH!H282+CRCC!H282+BFSG!H282+BVQ!H282+GHSG!H282+DASG!H282</f>
        <v>0</v>
      </c>
      <c r="I282" s="10">
        <f>BRMT!I282+HPLG!I282+LONI!I283+SLI!I282+MRJ!I282+GRMT!I282+KRD!I282+STR!I283+LNN!I282+JJR!I282+SSV!I282+KK!I282+PA!I282+CCH!I282+CRCC!I282+BFSG!I282+BVQ!I282+GHSG!I282+DASG!I282</f>
        <v>0</v>
      </c>
      <c r="J282" s="10">
        <f>BRMT!J282+HPLG!J282+LONI!J283+SLI!J282+MRJ!J282+GRMT!J282+KRD!J282+STR!J283+LNN!J282+JJR!J282+SSV!J282+KK!J282+PA!J282+CCH!J282+CRCC!J282+BFSG!J282+BVQ!J282+GHSG!J282+DASG!J282</f>
        <v>0</v>
      </c>
      <c r="K282" s="10">
        <f>BRMT!K282+HPLG!K282+LONI!K283+SLI!K282+MRJ!K282+GRMT!K282+KRD!K282+STR!K283+LNN!K282+JJR!K282+SSV!K282+KK!K282+PA!K282+CCH!K282+CRCC!K282+BFSG!K282+BVQ!K282+GHSG!K282+DASG!K282</f>
        <v>0</v>
      </c>
      <c r="L282" s="10">
        <f>BRMT!L282+HPLG!L282+LONI!L283+SLI!L282+MRJ!L282+GRMT!L282+KRD!L282+STR!L283+LNN!L282+JJR!L282+SSV!L282+KK!L282+PA!L282+CCH!L282+CRCC!L282+BFSG!L282+BVQ!L282+GHSG!L282+DASG!L282</f>
        <v>0</v>
      </c>
      <c r="M282" s="10">
        <f>BRMT!M282+HPLG!M282+LONI!M283+SLI!M282+MRJ!M282+GRMT!M282+KRD!M282+STR!M283+LNN!M282+JJR!M282+SSV!M282+KK!M282+PA!M282+CCH!M282+CRCC!M282+BFSG!M282+BVQ!M282+GHSG!M282+DASG!M282</f>
        <v>0</v>
      </c>
      <c r="N282" s="13" t="e">
        <f t="shared" si="123"/>
        <v>#DIV/0!</v>
      </c>
      <c r="O282" s="13" t="e">
        <f t="shared" si="120"/>
        <v>#DIV/0!</v>
      </c>
      <c r="P282" s="13" t="e">
        <f t="shared" si="121"/>
        <v>#DIV/0!</v>
      </c>
      <c r="Q282" s="13" t="e">
        <f t="shared" si="122"/>
        <v>#DIV/0!</v>
      </c>
      <c r="R282" s="45"/>
    </row>
    <row r="283" spans="1:18">
      <c r="A283" s="10" t="s">
        <v>21</v>
      </c>
      <c r="B283" s="10">
        <f>BRMT!B283+HPLG!B283+LONI!B284+SLI!B283+MRJ!B283+GRMT!B283+KRD!B283+STR!B284+LNN!B283+JJR!B283+SSV!B283+KK!B283+PA!B283+CCH!B283+CRCC!B283+BFSG!B283+BVQ!B283+GHSG!B283+DASG!B283</f>
        <v>0</v>
      </c>
      <c r="C283" s="10">
        <f>BRMT!C283+HPLG!C283+LONI!C284+SLI!C283+MRJ!C283+GRMT!C283+KRD!C283+STR!C284+LNN!C283+JJR!C283+SSV!C283+KK!C283+PA!C283+CCH!C283+CRCC!C283+BFSG!C283+BVQ!C283+GHSG!C283+DASG!C283</f>
        <v>0</v>
      </c>
      <c r="D283" s="10">
        <f>BRMT!D283+HPLG!D283+LONI!D284+SLI!D283+MRJ!D283+GRMT!D283+KRD!D283+STR!D284+LNN!D283+JJR!D283+SSV!D283+KK!D283+PA!D283+CCH!D283+CRCC!D283+BFSG!D283+BVQ!D283+GHSG!D283+DASG!D283</f>
        <v>0</v>
      </c>
      <c r="E283" s="10">
        <f>BRMT!E283+HPLG!E283+LONI!E284+SLI!E283+MRJ!E283+GRMT!E283+KRD!E283+STR!E284+LNN!E283+JJR!E283+SSV!E283+KK!E283+PA!E283+CCH!E283+CRCC!E283+BFSG!E283+BVQ!E283+GHSG!E283+DASG!E283</f>
        <v>0</v>
      </c>
      <c r="F283" s="10">
        <f>BRMT!F283+HPLG!F283+LONI!F284+SLI!F283+MRJ!F283+GRMT!F283+KRD!F283+STR!F284+LNN!F283+JJR!F283+SSV!F283+KK!F283+PA!F283+CCH!F283+CRCC!F283+BFSG!F283+BVQ!F283+GHSG!F283+DASG!F283</f>
        <v>0</v>
      </c>
      <c r="G283" s="10">
        <f>BRMT!G283+HPLG!G283+LONI!G284+SLI!G283+MRJ!G283+GRMT!G283+KRD!G283+STR!G284+LNN!G283+JJR!G283+SSV!G283+KK!G283+PA!G283+CCH!G283+CRCC!G283+BFSG!G283+BVQ!G283+GHSG!G283+DASG!G283</f>
        <v>0</v>
      </c>
      <c r="H283" s="10">
        <f>BRMT!H283+HPLG!H283+LONI!H284+SLI!H283+MRJ!H283+GRMT!H283+KRD!H283+STR!H284+LNN!H283+JJR!H283+SSV!H283+KK!H283+PA!H283+CCH!H283+CRCC!H283+BFSG!H283+BVQ!H283+GHSG!H283+DASG!H283</f>
        <v>0</v>
      </c>
      <c r="I283" s="10">
        <f>BRMT!I283+HPLG!I283+LONI!I284+SLI!I283+MRJ!I283+GRMT!I283+KRD!I283+STR!I284+LNN!I283+JJR!I283+SSV!I283+KK!I283+PA!I283+CCH!I283+CRCC!I283+BFSG!I283+BVQ!I283+GHSG!I283+DASG!I283</f>
        <v>0</v>
      </c>
      <c r="J283" s="10">
        <f>BRMT!J283+HPLG!J283+LONI!J284+SLI!J283+MRJ!J283+GRMT!J283+KRD!J283+STR!J284+LNN!J283+JJR!J283+SSV!J283+KK!J283+PA!J283+CCH!J283+CRCC!J283+BFSG!J283+BVQ!J283+GHSG!J283+DASG!J283</f>
        <v>0</v>
      </c>
      <c r="K283" s="10">
        <f>BRMT!K283+HPLG!K283+LONI!K284+SLI!K283+MRJ!K283+GRMT!K283+KRD!K283+STR!K284+LNN!K283+JJR!K283+SSV!K283+KK!K283+PA!K283+CCH!K283+CRCC!K283+BFSG!K283+BVQ!K283+GHSG!K283+DASG!K283</f>
        <v>0</v>
      </c>
      <c r="L283" s="10">
        <f>BRMT!L283+HPLG!L283+LONI!L284+SLI!L283+MRJ!L283+GRMT!L283+KRD!L283+STR!L284+LNN!L283+JJR!L283+SSV!L283+KK!L283+PA!L283+CCH!L283+CRCC!L283+BFSG!L283+BVQ!L283+GHSG!L283+DASG!L283</f>
        <v>0</v>
      </c>
      <c r="M283" s="10">
        <f>BRMT!M283+HPLG!M283+LONI!M284+SLI!M283+MRJ!M283+GRMT!M283+KRD!M283+STR!M284+LNN!M283+JJR!M283+SSV!M283+KK!M283+PA!M283+CCH!M283+CRCC!M283+BFSG!M283+BVQ!M283+GHSG!M283+DASG!M283</f>
        <v>0</v>
      </c>
      <c r="N283" s="13" t="e">
        <f t="shared" si="123"/>
        <v>#DIV/0!</v>
      </c>
      <c r="O283" s="13" t="e">
        <f t="shared" si="120"/>
        <v>#DIV/0!</v>
      </c>
      <c r="P283" s="13" t="e">
        <f t="shared" si="121"/>
        <v>#DIV/0!</v>
      </c>
      <c r="Q283" s="13" t="e">
        <f t="shared" si="122"/>
        <v>#DIV/0!</v>
      </c>
      <c r="R283" s="45"/>
    </row>
    <row r="284" spans="1:18">
      <c r="A284" s="61" t="s">
        <v>205</v>
      </c>
      <c r="B284" s="62">
        <f>SUM(B272:B278)</f>
        <v>0</v>
      </c>
      <c r="C284" s="62">
        <f>SUM(C272:C278)</f>
        <v>0</v>
      </c>
      <c r="D284" s="62">
        <f>SUM(D272:D278)</f>
        <v>0</v>
      </c>
      <c r="E284" s="62">
        <f>SUM(E272:E278)</f>
        <v>0</v>
      </c>
      <c r="F284" s="62">
        <f>SUM(F272:F282)</f>
        <v>0</v>
      </c>
      <c r="G284" s="62">
        <f t="shared" ref="G284:M284" si="124">SUM(G272:G282)</f>
        <v>0</v>
      </c>
      <c r="H284" s="62">
        <f t="shared" si="124"/>
        <v>0</v>
      </c>
      <c r="I284" s="62">
        <f t="shared" si="124"/>
        <v>0</v>
      </c>
      <c r="J284" s="62">
        <f t="shared" si="124"/>
        <v>0</v>
      </c>
      <c r="K284" s="62">
        <f t="shared" si="124"/>
        <v>0</v>
      </c>
      <c r="L284" s="62">
        <f t="shared" si="124"/>
        <v>0</v>
      </c>
      <c r="M284" s="62">
        <f t="shared" si="124"/>
        <v>0</v>
      </c>
      <c r="N284" s="13" t="e">
        <f t="shared" si="123"/>
        <v>#DIV/0!</v>
      </c>
      <c r="O284" s="13" t="e">
        <f t="shared" si="120"/>
        <v>#DIV/0!</v>
      </c>
      <c r="P284" s="13" t="e">
        <f t="shared" si="121"/>
        <v>#DIV/0!</v>
      </c>
      <c r="Q284" s="13" t="e">
        <f t="shared" si="122"/>
        <v>#DIV/0!</v>
      </c>
      <c r="R284" s="47"/>
    </row>
    <row r="285" spans="1:18">
      <c r="A285" s="61" t="s">
        <v>128</v>
      </c>
      <c r="B285" s="62">
        <f>SUM(B272:B283)</f>
        <v>0</v>
      </c>
      <c r="C285" s="62">
        <f t="shared" ref="C285:M285" si="125">SUM(C272:C283)</f>
        <v>0</v>
      </c>
      <c r="D285" s="62">
        <f t="shared" si="125"/>
        <v>0</v>
      </c>
      <c r="E285" s="62">
        <f t="shared" si="125"/>
        <v>0</v>
      </c>
      <c r="F285" s="62">
        <f t="shared" si="125"/>
        <v>0</v>
      </c>
      <c r="G285" s="62">
        <f t="shared" si="125"/>
        <v>0</v>
      </c>
      <c r="H285" s="62">
        <f t="shared" si="125"/>
        <v>0</v>
      </c>
      <c r="I285" s="62">
        <f t="shared" si="125"/>
        <v>0</v>
      </c>
      <c r="J285" s="62">
        <f t="shared" si="125"/>
        <v>0</v>
      </c>
      <c r="K285" s="62">
        <f t="shared" si="125"/>
        <v>0</v>
      </c>
      <c r="L285" s="62">
        <f t="shared" si="125"/>
        <v>0</v>
      </c>
      <c r="M285" s="62">
        <f t="shared" si="125"/>
        <v>0</v>
      </c>
      <c r="N285" s="13" t="e">
        <f t="shared" si="123"/>
        <v>#DIV/0!</v>
      </c>
      <c r="O285" s="13" t="e">
        <f t="shared" si="120"/>
        <v>#DIV/0!</v>
      </c>
      <c r="P285" s="13" t="e">
        <f t="shared" si="121"/>
        <v>#DIV/0!</v>
      </c>
      <c r="Q285" s="13" t="e">
        <f t="shared" si="122"/>
        <v>#DIV/0!</v>
      </c>
      <c r="R285" s="45"/>
    </row>
    <row r="286" spans="1:18">
      <c r="A286" s="63" t="s">
        <v>129</v>
      </c>
      <c r="B286" s="49">
        <f>B284/7</f>
        <v>0</v>
      </c>
      <c r="C286" s="49">
        <f>C284/7</f>
        <v>0</v>
      </c>
      <c r="D286" s="49">
        <f>D284/7</f>
        <v>0</v>
      </c>
      <c r="E286" s="49">
        <f>E284/7</f>
        <v>0</v>
      </c>
      <c r="F286" s="49">
        <f>F284/11</f>
        <v>0</v>
      </c>
      <c r="G286" s="49">
        <f t="shared" ref="G286:M286" si="126">G284/11</f>
        <v>0</v>
      </c>
      <c r="H286" s="49">
        <f t="shared" si="126"/>
        <v>0</v>
      </c>
      <c r="I286" s="49">
        <f t="shared" si="126"/>
        <v>0</v>
      </c>
      <c r="J286" s="49">
        <f t="shared" si="126"/>
        <v>0</v>
      </c>
      <c r="K286" s="49">
        <f t="shared" si="126"/>
        <v>0</v>
      </c>
      <c r="L286" s="49">
        <f t="shared" si="126"/>
        <v>0</v>
      </c>
      <c r="M286" s="49">
        <f t="shared" si="126"/>
        <v>0</v>
      </c>
      <c r="N286" s="13" t="e">
        <f t="shared" si="123"/>
        <v>#DIV/0!</v>
      </c>
      <c r="O286" s="13" t="e">
        <f t="shared" si="120"/>
        <v>#DIV/0!</v>
      </c>
      <c r="P286" s="13" t="e">
        <f t="shared" si="121"/>
        <v>#DIV/0!</v>
      </c>
      <c r="Q286" s="13" t="e">
        <f t="shared" si="122"/>
        <v>#DIV/0!</v>
      </c>
    </row>
    <row r="288" spans="1:18">
      <c r="A288" s="313" t="str">
        <f>BRMT!C288</f>
        <v>Empty Container</v>
      </c>
      <c r="B288" s="313"/>
      <c r="C288" s="313"/>
      <c r="D288" s="313"/>
      <c r="E288" s="313"/>
      <c r="F288" s="313"/>
      <c r="G288" s="313"/>
      <c r="H288" s="313"/>
      <c r="I288" s="313"/>
      <c r="J288" s="313"/>
      <c r="K288" s="313"/>
      <c r="L288" s="313"/>
      <c r="M288" s="313"/>
      <c r="N288" s="313"/>
      <c r="O288" s="313"/>
      <c r="P288" s="313"/>
      <c r="Q288" s="313"/>
    </row>
    <row r="289" spans="1:18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299" t="s">
        <v>210</v>
      </c>
      <c r="K289" s="300"/>
      <c r="L289" s="300"/>
      <c r="M289" s="301"/>
      <c r="N289" s="303" t="s">
        <v>95</v>
      </c>
      <c r="O289" s="303"/>
      <c r="P289" s="303"/>
      <c r="Q289" s="303"/>
      <c r="R289" s="44"/>
    </row>
    <row r="290" spans="1:18">
      <c r="A290" s="10" t="s">
        <v>6</v>
      </c>
      <c r="B290" s="10" t="s">
        <v>91</v>
      </c>
      <c r="C290" s="10" t="s">
        <v>7</v>
      </c>
      <c r="D290" s="10" t="s">
        <v>8</v>
      </c>
      <c r="E290" s="10" t="s">
        <v>9</v>
      </c>
      <c r="F290" s="10" t="s">
        <v>91</v>
      </c>
      <c r="G290" s="10" t="s">
        <v>7</v>
      </c>
      <c r="H290" s="10" t="s">
        <v>8</v>
      </c>
      <c r="I290" s="10" t="s">
        <v>9</v>
      </c>
      <c r="J290" s="10" t="s">
        <v>91</v>
      </c>
      <c r="K290" s="10" t="s">
        <v>7</v>
      </c>
      <c r="L290" s="10" t="s">
        <v>8</v>
      </c>
      <c r="M290" s="10" t="s">
        <v>9</v>
      </c>
      <c r="N290" s="57" t="s">
        <v>91</v>
      </c>
      <c r="O290" s="57" t="s">
        <v>7</v>
      </c>
      <c r="P290" s="57" t="s">
        <v>8</v>
      </c>
      <c r="Q290" s="57" t="s">
        <v>9</v>
      </c>
      <c r="R290" s="14"/>
    </row>
    <row r="291" spans="1:18">
      <c r="A291" s="10" t="s">
        <v>10</v>
      </c>
      <c r="B291" s="10">
        <f>BRMT!B291+HPLG!B291+LONI!B292+SLI!B291+MRJ!B291+GRMT!B291+KRD!B291+STR!B292+LNN!B291+JJR!B291+SSV!B291+KK!B291+PA!B291+CCH!B291+CRCC!B291+BFSG!B291+BVQ!B291+GHSG!B291+DASG!B291</f>
        <v>0</v>
      </c>
      <c r="C291" s="10">
        <f>BRMT!C291+HPLG!C291+LONI!C292+SLI!C291+MRJ!C291+GRMT!C291+KRD!C291+STR!C292+LNN!C291+JJR!C291+SSV!C291+KK!C291+PA!C291+CCH!C291+CRCC!C291+BFSG!C291+BVQ!C291+GHSG!C291+DASG!C291</f>
        <v>0</v>
      </c>
      <c r="D291" s="10">
        <f>BRMT!D291+HPLG!D291+LONI!D292+SLI!D291+MRJ!D291+GRMT!D291+KRD!D291+STR!D292+LNN!D291+JJR!D291+SSV!D291+KK!D291+PA!D291+CCH!D291+CRCC!D291+BFSG!D291+BVQ!D291+GHSG!D291+DASG!D291</f>
        <v>0</v>
      </c>
      <c r="E291" s="10">
        <f>BRMT!E291+HPLG!E291+LONI!E292+SLI!E291+MRJ!E291+GRMT!E291+KRD!E291+STR!E292+LNN!E291+JJR!E291+SSV!E291+KK!E291+PA!E291+CCH!E291+CRCC!E291+BFSG!E291+BVQ!E291+GHSG!E291+DASG!E291</f>
        <v>0</v>
      </c>
      <c r="F291" s="10">
        <f>BRMT!F291+HPLG!F291+LONI!F292+SLI!F291+MRJ!F291+GRMT!F291+KRD!F291+STR!F292+LNN!F291+JJR!F291+SSV!F291+KK!F291+PA!F291+CCH!F291+CRCC!F291+BFSG!F291+BVQ!F291+GHSG!F291+DASG!F291</f>
        <v>0</v>
      </c>
      <c r="G291" s="10">
        <f>BRMT!G291+HPLG!G291+LONI!G292+SLI!G291+MRJ!G291+GRMT!G291+KRD!G291+STR!G292+LNN!G291+JJR!G291+SSV!G291+KK!G291+PA!G291+CCH!G291+CRCC!G291+BFSG!G291+BVQ!G291+GHSG!G291+DASG!G291</f>
        <v>0</v>
      </c>
      <c r="H291" s="10">
        <f>BRMT!H291+HPLG!H291+LONI!H292+SLI!H291+MRJ!H291+GRMT!H291+KRD!H291+STR!H292+LNN!H291+JJR!H291+SSV!H291+KK!H291+PA!H291+CCH!H291+CRCC!H291+BFSG!H291+BVQ!H291+GHSG!H291+DASG!H291</f>
        <v>0</v>
      </c>
      <c r="I291" s="10">
        <f>BRMT!I291+HPLG!I291+LONI!I292+SLI!I291+MRJ!I291+GRMT!I291+KRD!I291+STR!I292+LNN!I291+JJR!I291+SSV!I291+KK!I291+PA!I291+CCH!I291+CRCC!I291+BFSG!I291+BVQ!I291+GHSG!I291+DASG!I291</f>
        <v>0</v>
      </c>
      <c r="J291" s="10">
        <f>BRMT!J291+HPLG!J291+LONI!J292+SLI!J291+MRJ!J291+GRMT!J291+KRD!J291+STR!J292+LNN!J291+JJR!J291+SSV!J291+KK!J291+PA!J291+CCH!J291+CRCC!J291+BFSG!J291+BVQ!J291+GHSG!J291+DASG!J291</f>
        <v>0</v>
      </c>
      <c r="K291" s="10">
        <f>BRMT!K291+HPLG!K291+LONI!K292+SLI!K291+MRJ!K291+GRMT!K291+KRD!K291+STR!K292+LNN!K291+JJR!K291+SSV!K291+KK!K291+PA!K291+CCH!K291+CRCC!K291+BFSG!K291+BVQ!K291+GHSG!K291+DASG!K291</f>
        <v>0</v>
      </c>
      <c r="L291" s="10">
        <f>BRMT!L291+HPLG!L291+LONI!L292+SLI!L291+MRJ!L291+GRMT!L291+KRD!L291+STR!L292+LNN!L291+JJR!L291+SSV!L291+KK!L291+PA!L291+CCH!L291+CRCC!L291+BFSG!L291+BVQ!L291+GHSG!L291+DASG!L291</f>
        <v>0</v>
      </c>
      <c r="M291" s="10">
        <f>BRMT!M291+HPLG!M291+LONI!M292+SLI!M291+MRJ!M291+GRMT!M291+KRD!M291+STR!M292+LNN!M291+JJR!M291+SSV!M291+KK!M291+PA!M291+CCH!M291+CRCC!M291+BFSG!M291+BVQ!M291+GHSG!M291+DASG!M291</f>
        <v>0</v>
      </c>
      <c r="N291" s="13" t="e">
        <f>(J291-F291)/F291*100</f>
        <v>#DIV/0!</v>
      </c>
      <c r="O291" s="13" t="e">
        <f t="shared" ref="O291:O305" si="127">(K291-G291)/G291*100</f>
        <v>#DIV/0!</v>
      </c>
      <c r="P291" s="13" t="e">
        <f t="shared" ref="P291:P305" si="128">(L291-H291)/H291*100</f>
        <v>#DIV/0!</v>
      </c>
      <c r="Q291" s="13" t="e">
        <f t="shared" ref="Q291:Q305" si="129">(M291-I291)/I291*100</f>
        <v>#DIV/0!</v>
      </c>
      <c r="R291" s="46"/>
    </row>
    <row r="292" spans="1:18">
      <c r="A292" s="10" t="s">
        <v>11</v>
      </c>
      <c r="B292" s="10">
        <f>BRMT!B292+HPLG!B292+LONI!B293+SLI!B292+MRJ!B292+GRMT!B292+KRD!B292+STR!B293+LNN!B292+JJR!B292+SSV!B292+KK!B292+PA!B292+CCH!B292+CRCC!B292+BFSG!B292+BVQ!B292+GHSG!B292+DASG!B292</f>
        <v>0</v>
      </c>
      <c r="C292" s="10">
        <f>BRMT!C292+HPLG!C292+LONI!C293+SLI!C292+MRJ!C292+GRMT!C292+KRD!C292+STR!C293+LNN!C292+JJR!C292+SSV!C292+KK!C292+PA!C292+CCH!C292+CRCC!C292+BFSG!C292+BVQ!C292+GHSG!C292+DASG!C292</f>
        <v>0</v>
      </c>
      <c r="D292" s="10">
        <f>BRMT!D292+HPLG!D292+LONI!D293+SLI!D292+MRJ!D292+GRMT!D292+KRD!D292+STR!D293+LNN!D292+JJR!D292+SSV!D292+KK!D292+PA!D292+CCH!D292+CRCC!D292+BFSG!D292+BVQ!D292+GHSG!D292+DASG!D292</f>
        <v>0</v>
      </c>
      <c r="E292" s="10">
        <f>BRMT!E292+HPLG!E292+LONI!E293+SLI!E292+MRJ!E292+GRMT!E292+KRD!E292+STR!E293+LNN!E292+JJR!E292+SSV!E292+KK!E292+PA!E292+CCH!E292+CRCC!E292+BFSG!E292+BVQ!E292+GHSG!E292+DASG!E292</f>
        <v>0</v>
      </c>
      <c r="F292" s="10">
        <f>BRMT!F292+HPLG!F292+LONI!F293+SLI!F292+MRJ!F292+GRMT!F292+KRD!F292+STR!F293+LNN!F292+JJR!F292+SSV!F292+KK!F292+PA!F292+CCH!F292+CRCC!F292+BFSG!F292+BVQ!F292+GHSG!F292+DASG!F292</f>
        <v>0</v>
      </c>
      <c r="G292" s="10">
        <f>BRMT!G292+HPLG!G292+LONI!G293+SLI!G292+MRJ!G292+GRMT!G292+KRD!G292+STR!G293+LNN!G292+JJR!G292+SSV!G292+KK!G292+PA!G292+CCH!G292+CRCC!G292+BFSG!G292+BVQ!G292+GHSG!G292+DASG!G292</f>
        <v>0</v>
      </c>
      <c r="H292" s="10">
        <f>BRMT!H292+HPLG!H292+LONI!H293+SLI!H292+MRJ!H292+GRMT!H292+KRD!H292+STR!H293+LNN!H292+JJR!H292+SSV!H292+KK!H292+PA!H292+CCH!H292+CRCC!H292+BFSG!H292+BVQ!H292+GHSG!H292+DASG!H292</f>
        <v>0</v>
      </c>
      <c r="I292" s="10">
        <f>BRMT!I292+HPLG!I292+LONI!I293+SLI!I292+MRJ!I292+GRMT!I292+KRD!I292+STR!I293+LNN!I292+JJR!I292+SSV!I292+KK!I292+PA!I292+CCH!I292+CRCC!I292+BFSG!I292+BVQ!I292+GHSG!I292+DASG!I292</f>
        <v>0</v>
      </c>
      <c r="J292" s="10">
        <f>BRMT!J292+HPLG!J292+LONI!J293+SLI!J292+MRJ!J292+GRMT!J292+KRD!J292+STR!J293+LNN!J292+JJR!J292+SSV!J292+KK!J292+PA!J292+CCH!J292+CRCC!J292+BFSG!J292+BVQ!J292+GHSG!J292+DASG!J292</f>
        <v>0</v>
      </c>
      <c r="K292" s="10">
        <f>BRMT!K292+HPLG!K292+LONI!K293+SLI!K292+MRJ!K292+GRMT!K292+KRD!K292+STR!K293+LNN!K292+JJR!K292+SSV!K292+KK!K292+PA!K292+CCH!K292+CRCC!K292+BFSG!K292+BVQ!K292+GHSG!K292+DASG!K292</f>
        <v>0</v>
      </c>
      <c r="L292" s="10">
        <f>BRMT!L292+HPLG!L292+LONI!L293+SLI!L292+MRJ!L292+GRMT!L292+KRD!L292+STR!L293+LNN!L292+JJR!L292+SSV!L292+KK!L292+PA!L292+CCH!L292+CRCC!L292+BFSG!L292+BVQ!L292+GHSG!L292+DASG!L292</f>
        <v>0</v>
      </c>
      <c r="M292" s="10">
        <f>BRMT!M292+HPLG!M292+LONI!M293+SLI!M292+MRJ!M292+GRMT!M292+KRD!M292+STR!M293+LNN!M292+JJR!M292+SSV!M292+KK!M292+PA!M292+CCH!M292+CRCC!M292+BFSG!M292+BVQ!M292+GHSG!M292+DASG!M292</f>
        <v>0</v>
      </c>
      <c r="N292" s="13" t="e">
        <f t="shared" ref="N292:N305" si="130">(J292-F292)/F292*100</f>
        <v>#DIV/0!</v>
      </c>
      <c r="O292" s="13" t="e">
        <f t="shared" si="127"/>
        <v>#DIV/0!</v>
      </c>
      <c r="P292" s="13" t="e">
        <f t="shared" si="128"/>
        <v>#DIV/0!</v>
      </c>
      <c r="Q292" s="13" t="e">
        <f t="shared" si="129"/>
        <v>#DIV/0!</v>
      </c>
      <c r="R292" s="46"/>
    </row>
    <row r="293" spans="1:18">
      <c r="A293" s="10" t="s">
        <v>12</v>
      </c>
      <c r="B293" s="10">
        <f>BRMT!B293+HPLG!B293+LONI!B294+SLI!B293+MRJ!B293+GRMT!B293+KRD!B293+STR!B294+LNN!B293+JJR!B293+SSV!B293+KK!B293+PA!B293+CCH!B293+CRCC!B293+BFSG!B293+BVQ!B293+GHSG!B293+DASG!B293</f>
        <v>0</v>
      </c>
      <c r="C293" s="10">
        <f>BRMT!C293+HPLG!C293+LONI!C294+SLI!C293+MRJ!C293+GRMT!C293+KRD!C293+STR!C294+LNN!C293+JJR!C293+SSV!C293+KK!C293+PA!C293+CCH!C293+CRCC!C293+BFSG!C293+BVQ!C293+GHSG!C293+DASG!C293</f>
        <v>0</v>
      </c>
      <c r="D293" s="10">
        <f>BRMT!D293+HPLG!D293+LONI!D294+SLI!D293+MRJ!D293+GRMT!D293+KRD!D293+STR!D294+LNN!D293+JJR!D293+SSV!D293+KK!D293+PA!D293+CCH!D293+CRCC!D293+BFSG!D293+BVQ!D293+GHSG!D293+DASG!D293</f>
        <v>0</v>
      </c>
      <c r="E293" s="10">
        <f>BRMT!E293+HPLG!E293+LONI!E294+SLI!E293+MRJ!E293+GRMT!E293+KRD!E293+STR!E294+LNN!E293+JJR!E293+SSV!E293+KK!E293+PA!E293+CCH!E293+CRCC!E293+BFSG!E293+BVQ!E293+GHSG!E293+DASG!E293</f>
        <v>0</v>
      </c>
      <c r="F293" s="10">
        <f>BRMT!F293+HPLG!F293+LONI!F294+SLI!F293+MRJ!F293+GRMT!F293+KRD!F293+STR!F294+LNN!F293+JJR!F293+SSV!F293+KK!F293+PA!F293+CCH!F293+CRCC!F293+BFSG!F293+BVQ!F293+GHSG!F293+DASG!F293</f>
        <v>0</v>
      </c>
      <c r="G293" s="10">
        <f>BRMT!G293+HPLG!G293+LONI!G294+SLI!G293+MRJ!G293+GRMT!G293+KRD!G293+STR!G294+LNN!G293+JJR!G293+SSV!G293+KK!G293+PA!G293+CCH!G293+CRCC!G293+BFSG!G293+BVQ!G293+GHSG!G293+DASG!G293</f>
        <v>0</v>
      </c>
      <c r="H293" s="10">
        <f>BRMT!H293+HPLG!H293+LONI!H294+SLI!H293+MRJ!H293+GRMT!H293+KRD!H293+STR!H294+LNN!H293+JJR!H293+SSV!H293+KK!H293+PA!H293+CCH!H293+CRCC!H293+BFSG!H293+BVQ!H293+GHSG!H293+DASG!H293</f>
        <v>0</v>
      </c>
      <c r="I293" s="10">
        <f>BRMT!I293+HPLG!I293+LONI!I294+SLI!I293+MRJ!I293+GRMT!I293+KRD!I293+STR!I294+LNN!I293+JJR!I293+SSV!I293+KK!I293+PA!I293+CCH!I293+CRCC!I293+BFSG!I293+BVQ!I293+GHSG!I293+DASG!I293</f>
        <v>0</v>
      </c>
      <c r="J293" s="10">
        <f>BRMT!J293+HPLG!J293+LONI!J294+SLI!J293+MRJ!J293+GRMT!J293+KRD!J293+STR!J294+LNN!J293+JJR!J293+SSV!J293+KK!J293+PA!J293+CCH!J293+CRCC!J293+BFSG!J293+BVQ!J293+GHSG!J293+DASG!J293</f>
        <v>0</v>
      </c>
      <c r="K293" s="10">
        <f>BRMT!K293+HPLG!K293+LONI!K294+SLI!K293+MRJ!K293+GRMT!K293+KRD!K293+STR!K294+LNN!K293+JJR!K293+SSV!K293+KK!K293+PA!K293+CCH!K293+CRCC!K293+BFSG!K293+BVQ!K293+GHSG!K293+DASG!K293</f>
        <v>0</v>
      </c>
      <c r="L293" s="10">
        <f>BRMT!L293+HPLG!L293+LONI!L294+SLI!L293+MRJ!L293+GRMT!L293+KRD!L293+STR!L294+LNN!L293+JJR!L293+SSV!L293+KK!L293+PA!L293+CCH!L293+CRCC!L293+BFSG!L293+BVQ!L293+GHSG!L293+DASG!L293</f>
        <v>0</v>
      </c>
      <c r="M293" s="10">
        <f>BRMT!M293+HPLG!M293+LONI!M294+SLI!M293+MRJ!M293+GRMT!M293+KRD!M293+STR!M294+LNN!M293+JJR!M293+SSV!M293+KK!M293+PA!M293+CCH!M293+CRCC!M293+BFSG!M293+BVQ!M293+GHSG!M293+DASG!M293</f>
        <v>0</v>
      </c>
      <c r="N293" s="13" t="e">
        <f t="shared" si="130"/>
        <v>#DIV/0!</v>
      </c>
      <c r="O293" s="13" t="e">
        <f t="shared" si="127"/>
        <v>#DIV/0!</v>
      </c>
      <c r="P293" s="13" t="e">
        <f t="shared" si="128"/>
        <v>#DIV/0!</v>
      </c>
      <c r="Q293" s="13" t="e">
        <f t="shared" si="129"/>
        <v>#DIV/0!</v>
      </c>
      <c r="R293" s="46"/>
    </row>
    <row r="294" spans="1:18">
      <c r="A294" s="10" t="s">
        <v>13</v>
      </c>
      <c r="B294" s="10">
        <f>BRMT!B294+HPLG!B294+LONI!B295+SLI!B294+MRJ!B294+GRMT!B294+KRD!B294+STR!B295+LNN!B294+JJR!B294+SSV!B294+KK!B294+PA!B294+CCH!B294+CRCC!B294+BFSG!B294+BVQ!B294+GHSG!B294+DASG!B294</f>
        <v>0</v>
      </c>
      <c r="C294" s="10">
        <f>BRMT!C294+HPLG!C294+LONI!C295+SLI!C294+MRJ!C294+GRMT!C294+KRD!C294+STR!C295+LNN!C294+JJR!C294+SSV!C294+KK!C294+PA!C294+CCH!C294+CRCC!C294+BFSG!C294+BVQ!C294+GHSG!C294+DASG!C294</f>
        <v>0</v>
      </c>
      <c r="D294" s="10">
        <f>BRMT!D294+HPLG!D294+LONI!D295+SLI!D294+MRJ!D294+GRMT!D294+KRD!D294+STR!D295+LNN!D294+JJR!D294+SSV!D294+KK!D294+PA!D294+CCH!D294+CRCC!D294+BFSG!D294+BVQ!D294+GHSG!D294+DASG!D294</f>
        <v>0</v>
      </c>
      <c r="E294" s="10">
        <f>BRMT!E294+HPLG!E294+LONI!E295+SLI!E294+MRJ!E294+GRMT!E294+KRD!E294+STR!E295+LNN!E294+JJR!E294+SSV!E294+KK!E294+PA!E294+CCH!E294+CRCC!E294+BFSG!E294+BVQ!E294+GHSG!E294+DASG!E294</f>
        <v>0</v>
      </c>
      <c r="F294" s="10">
        <f>BRMT!F294+HPLG!F294+LONI!F295+SLI!F294+MRJ!F294+GRMT!F294+KRD!F294+STR!F295+LNN!F294+JJR!F294+SSV!F294+KK!F294+PA!F294+CCH!F294+CRCC!F294+BFSG!F294+BVQ!F294+GHSG!F294+DASG!F294</f>
        <v>0</v>
      </c>
      <c r="G294" s="10">
        <f>BRMT!G294+HPLG!G294+LONI!G295+SLI!G294+MRJ!G294+GRMT!G294+KRD!G294+STR!G295+LNN!G294+JJR!G294+SSV!G294+KK!G294+PA!G294+CCH!G294+CRCC!G294+BFSG!G294+BVQ!G294+GHSG!G294+DASG!G294</f>
        <v>0</v>
      </c>
      <c r="H294" s="10">
        <f>BRMT!H294+HPLG!H294+LONI!H295+SLI!H294+MRJ!H294+GRMT!H294+KRD!H294+STR!H295+LNN!H294+JJR!H294+SSV!H294+KK!H294+PA!H294+CCH!H294+CRCC!H294+BFSG!H294+BVQ!H294+GHSG!H294+DASG!H294</f>
        <v>0</v>
      </c>
      <c r="I294" s="10">
        <f>BRMT!I294+HPLG!I294+LONI!I295+SLI!I294+MRJ!I294+GRMT!I294+KRD!I294+STR!I295+LNN!I294+JJR!I294+SSV!I294+KK!I294+PA!I294+CCH!I294+CRCC!I294+BFSG!I294+BVQ!I294+GHSG!I294+DASG!I294</f>
        <v>0</v>
      </c>
      <c r="J294" s="10">
        <f>BRMT!J294+HPLG!J294+LONI!J295+SLI!J294+MRJ!J294+GRMT!J294+KRD!J294+STR!J295+LNN!J294+JJR!J294+SSV!J294+KK!J294+PA!J294+CCH!J294+CRCC!J294+BFSG!J294+BVQ!J294+GHSG!J294+DASG!J294</f>
        <v>0</v>
      </c>
      <c r="K294" s="10">
        <f>BRMT!K294+HPLG!K294+LONI!K295+SLI!K294+MRJ!K294+GRMT!K294+KRD!K294+STR!K295+LNN!K294+JJR!K294+SSV!K294+KK!K294+PA!K294+CCH!K294+CRCC!K294+BFSG!K294+BVQ!K294+GHSG!K294+DASG!K294</f>
        <v>0</v>
      </c>
      <c r="L294" s="10">
        <f>BRMT!L294+HPLG!L294+LONI!L295+SLI!L294+MRJ!L294+GRMT!L294+KRD!L294+STR!L295+LNN!L294+JJR!L294+SSV!L294+KK!L294+PA!L294+CCH!L294+CRCC!L294+BFSG!L294+BVQ!L294+GHSG!L294+DASG!L294</f>
        <v>0</v>
      </c>
      <c r="M294" s="10">
        <f>BRMT!M294+HPLG!M294+LONI!M295+SLI!M294+MRJ!M294+GRMT!M294+KRD!M294+STR!M295+LNN!M294+JJR!M294+SSV!M294+KK!M294+PA!M294+CCH!M294+CRCC!M294+BFSG!M294+BVQ!M294+GHSG!M294+DASG!M294</f>
        <v>0</v>
      </c>
      <c r="N294" s="13" t="e">
        <f t="shared" si="130"/>
        <v>#DIV/0!</v>
      </c>
      <c r="O294" s="13" t="e">
        <f t="shared" si="127"/>
        <v>#DIV/0!</v>
      </c>
      <c r="P294" s="13" t="e">
        <f t="shared" si="128"/>
        <v>#DIV/0!</v>
      </c>
      <c r="Q294" s="13" t="e">
        <f t="shared" si="129"/>
        <v>#DIV/0!</v>
      </c>
      <c r="R294" s="14"/>
    </row>
    <row r="295" spans="1:18">
      <c r="A295" s="10" t="s">
        <v>14</v>
      </c>
      <c r="B295" s="10">
        <f>BRMT!B295+HPLG!B295+LONI!B296+SLI!B295+MRJ!B295+GRMT!B295+KRD!B295+STR!B296+LNN!B295+JJR!B295+SSV!B295+KK!B295+PA!B295+CCH!B295+CRCC!B295+BFSG!B295+BVQ!B295+GHSG!B295+DASG!B295</f>
        <v>0</v>
      </c>
      <c r="C295" s="10">
        <f>BRMT!C295+HPLG!C295+LONI!C296+SLI!C295+MRJ!C295+GRMT!C295+KRD!C295+STR!C296+LNN!C295+JJR!C295+SSV!C295+KK!C295+PA!C295+CCH!C295+CRCC!C295+BFSG!C295+BVQ!C295+GHSG!C295+DASG!C295</f>
        <v>0</v>
      </c>
      <c r="D295" s="10">
        <f>BRMT!D295+HPLG!D295+LONI!D296+SLI!D295+MRJ!D295+GRMT!D295+KRD!D295+STR!D296+LNN!D295+JJR!D295+SSV!D295+KK!D295+PA!D295+CCH!D295+CRCC!D295+BFSG!D295+BVQ!D295+GHSG!D295+DASG!D295</f>
        <v>0</v>
      </c>
      <c r="E295" s="10">
        <f>BRMT!E295+HPLG!E295+LONI!E296+SLI!E295+MRJ!E295+GRMT!E295+KRD!E295+STR!E296+LNN!E295+JJR!E295+SSV!E295+KK!E295+PA!E295+CCH!E295+CRCC!E295+BFSG!E295+BVQ!E295+GHSG!E295+DASG!E295</f>
        <v>0</v>
      </c>
      <c r="F295" s="10">
        <f>BRMT!F295+HPLG!F295+LONI!F296+SLI!F295+MRJ!F295+GRMT!F295+KRD!F295+STR!F296+LNN!F295+JJR!F295+SSV!F295+KK!F295+PA!F295+CCH!F295+CRCC!F295+BFSG!F295+BVQ!F295+GHSG!F295+DASG!F295</f>
        <v>0</v>
      </c>
      <c r="G295" s="10">
        <f>BRMT!G295+HPLG!G295+LONI!G296+SLI!G295+MRJ!G295+GRMT!G295+KRD!G295+STR!G296+LNN!G295+JJR!G295+SSV!G295+KK!G295+PA!G295+CCH!G295+CRCC!G295+BFSG!G295+BVQ!G295+GHSG!G295+DASG!G295</f>
        <v>0</v>
      </c>
      <c r="H295" s="10">
        <f>BRMT!H295+HPLG!H295+LONI!H296+SLI!H295+MRJ!H295+GRMT!H295+KRD!H295+STR!H296+LNN!H295+JJR!H295+SSV!H295+KK!H295+PA!H295+CCH!H295+CRCC!H295+BFSG!H295+BVQ!H295+GHSG!H295+DASG!H295</f>
        <v>0</v>
      </c>
      <c r="I295" s="10">
        <f>BRMT!I295+HPLG!I295+LONI!I296+SLI!I295+MRJ!I295+GRMT!I295+KRD!I295+STR!I296+LNN!I295+JJR!I295+SSV!I295+KK!I295+PA!I295+CCH!I295+CRCC!I295+BFSG!I295+BVQ!I295+GHSG!I295+DASG!I295</f>
        <v>0</v>
      </c>
      <c r="J295" s="10">
        <f>BRMT!J295+HPLG!J295+LONI!J296+SLI!J295+MRJ!J295+GRMT!J295+KRD!J295+STR!J296+LNN!J295+JJR!J295+SSV!J295+KK!J295+PA!J295+CCH!J295+CRCC!J295+BFSG!J295+BVQ!J295+GHSG!J295+DASG!J295</f>
        <v>0</v>
      </c>
      <c r="K295" s="10">
        <f>BRMT!K295+HPLG!K295+LONI!K296+SLI!K295+MRJ!K295+GRMT!K295+KRD!K295+STR!K296+LNN!K295+JJR!K295+SSV!K295+KK!K295+PA!K295+CCH!K295+CRCC!K295+BFSG!K295+BVQ!K295+GHSG!K295+DASG!K295</f>
        <v>0</v>
      </c>
      <c r="L295" s="10">
        <f>BRMT!L295+HPLG!L295+LONI!L296+SLI!L295+MRJ!L295+GRMT!L295+KRD!L295+STR!L296+LNN!L295+JJR!L295+SSV!L295+KK!L295+PA!L295+CCH!L295+CRCC!L295+BFSG!L295+BVQ!L295+GHSG!L295+DASG!L295</f>
        <v>0</v>
      </c>
      <c r="M295" s="10">
        <f>BRMT!M295+HPLG!M295+LONI!M296+SLI!M295+MRJ!M295+GRMT!M295+KRD!M295+STR!M296+LNN!M295+JJR!M295+SSV!M295+KK!M295+PA!M295+CCH!M295+CRCC!M295+BFSG!M295+BVQ!M295+GHSG!M295+DASG!M295</f>
        <v>0</v>
      </c>
      <c r="N295" s="13" t="e">
        <f t="shared" si="130"/>
        <v>#DIV/0!</v>
      </c>
      <c r="O295" s="13" t="e">
        <f t="shared" si="127"/>
        <v>#DIV/0!</v>
      </c>
      <c r="P295" s="13" t="e">
        <f t="shared" si="128"/>
        <v>#DIV/0!</v>
      </c>
      <c r="Q295" s="13" t="e">
        <f t="shared" si="129"/>
        <v>#DIV/0!</v>
      </c>
      <c r="R295" s="14"/>
    </row>
    <row r="296" spans="1:18">
      <c r="A296" s="10" t="s">
        <v>15</v>
      </c>
      <c r="B296" s="10">
        <f>BRMT!B296+HPLG!B296+LONI!B297+SLI!B296+MRJ!B296+GRMT!B296+KRD!B296+STR!B297+LNN!B296+JJR!B296+SSV!B296+KK!B296+PA!B296+CCH!B296+CRCC!B296+BFSG!B296+BVQ!B296+GHSG!B296+DASG!B296</f>
        <v>0</v>
      </c>
      <c r="C296" s="10">
        <f>BRMT!C296+HPLG!C296+LONI!C297+SLI!C296+MRJ!C296+GRMT!C296+KRD!C296+STR!C297+LNN!C296+JJR!C296+SSV!C296+KK!C296+PA!C296+CCH!C296+CRCC!C296+BFSG!C296+BVQ!C296+GHSG!C296+DASG!C296</f>
        <v>0</v>
      </c>
      <c r="D296" s="10">
        <f>BRMT!D296+HPLG!D296+LONI!D297+SLI!D296+MRJ!D296+GRMT!D296+KRD!D296+STR!D297+LNN!D296+JJR!D296+SSV!D296+KK!D296+PA!D296+CCH!D296+CRCC!D296+BFSG!D296+BVQ!D296+GHSG!D296+DASG!D296</f>
        <v>0</v>
      </c>
      <c r="E296" s="10">
        <f>BRMT!E296+HPLG!E296+LONI!E297+SLI!E296+MRJ!E296+GRMT!E296+KRD!E296+STR!E297+LNN!E296+JJR!E296+SSV!E296+KK!E296+PA!E296+CCH!E296+CRCC!E296+BFSG!E296+BVQ!E296+GHSG!E296+DASG!E296</f>
        <v>0</v>
      </c>
      <c r="F296" s="10">
        <f>BRMT!F296+HPLG!F296+LONI!F297+SLI!F296+MRJ!F296+GRMT!F296+KRD!F296+STR!F297+LNN!F296+JJR!F296+SSV!F296+KK!F296+PA!F296+CCH!F296+CRCC!F296+BFSG!F296+BVQ!F296+GHSG!F296+DASG!F296</f>
        <v>0</v>
      </c>
      <c r="G296" s="10">
        <f>BRMT!G296+HPLG!G296+LONI!G297+SLI!G296+MRJ!G296+GRMT!G296+KRD!G296+STR!G297+LNN!G296+JJR!G296+SSV!G296+KK!G296+PA!G296+CCH!G296+CRCC!G296+BFSG!G296+BVQ!G296+GHSG!G296+DASG!G296</f>
        <v>0</v>
      </c>
      <c r="H296" s="10">
        <f>BRMT!H296+HPLG!H296+LONI!H297+SLI!H296+MRJ!H296+GRMT!H296+KRD!H296+STR!H297+LNN!H296+JJR!H296+SSV!H296+KK!H296+PA!H296+CCH!H296+CRCC!H296+BFSG!H296+BVQ!H296+GHSG!H296+DASG!H296</f>
        <v>0</v>
      </c>
      <c r="I296" s="10">
        <f>BRMT!I296+HPLG!I296+LONI!I297+SLI!I296+MRJ!I296+GRMT!I296+KRD!I296+STR!I297+LNN!I296+JJR!I296+SSV!I296+KK!I296+PA!I296+CCH!I296+CRCC!I296+BFSG!I296+BVQ!I296+GHSG!I296+DASG!I296</f>
        <v>0</v>
      </c>
      <c r="J296" s="10">
        <f>BRMT!J296+HPLG!J296+LONI!J297+SLI!J296+MRJ!J296+GRMT!J296+KRD!J296+STR!J297+LNN!J296+JJR!J296+SSV!J296+KK!J296+PA!J296+CCH!J296+CRCC!J296+BFSG!J296+BVQ!J296+GHSG!J296+DASG!J296</f>
        <v>0</v>
      </c>
      <c r="K296" s="10">
        <f>BRMT!K296+HPLG!K296+LONI!K297+SLI!K296+MRJ!K296+GRMT!K296+KRD!K296+STR!K297+LNN!K296+JJR!K296+SSV!K296+KK!K296+PA!K296+CCH!K296+CRCC!K296+BFSG!K296+BVQ!K296+GHSG!K296+DASG!K296</f>
        <v>0</v>
      </c>
      <c r="L296" s="10">
        <f>BRMT!L296+HPLG!L296+LONI!L297+SLI!L296+MRJ!L296+GRMT!L296+KRD!L296+STR!L297+LNN!L296+JJR!L296+SSV!L296+KK!L296+PA!L296+CCH!L296+CRCC!L296+BFSG!L296+BVQ!L296+GHSG!L296+DASG!L296</f>
        <v>0</v>
      </c>
      <c r="M296" s="10">
        <f>BRMT!M296+HPLG!M296+LONI!M297+SLI!M296+MRJ!M296+GRMT!M296+KRD!M296+STR!M297+LNN!M296+JJR!M296+SSV!M296+KK!M296+PA!M296+CCH!M296+CRCC!M296+BFSG!M296+BVQ!M296+GHSG!M296+DASG!M296</f>
        <v>0</v>
      </c>
      <c r="N296" s="13" t="e">
        <f t="shared" si="130"/>
        <v>#DIV/0!</v>
      </c>
      <c r="O296" s="13" t="e">
        <f t="shared" si="127"/>
        <v>#DIV/0!</v>
      </c>
      <c r="P296" s="13" t="e">
        <f t="shared" si="128"/>
        <v>#DIV/0!</v>
      </c>
      <c r="Q296" s="13" t="e">
        <f t="shared" si="129"/>
        <v>#DIV/0!</v>
      </c>
      <c r="R296" s="14"/>
    </row>
    <row r="297" spans="1:18">
      <c r="A297" s="10" t="s">
        <v>16</v>
      </c>
      <c r="B297" s="10">
        <f>BRMT!B297+HPLG!B297+LONI!B298+SLI!B297+MRJ!B297+GRMT!B297+KRD!B297+STR!B298+LNN!B297+JJR!B297+SSV!B297+KK!B297+PA!B297+CCH!B297+CRCC!B297+BFSG!B297+BVQ!B297+GHSG!B297+DASG!B297</f>
        <v>0</v>
      </c>
      <c r="C297" s="10">
        <f>BRMT!C297+HPLG!C297+LONI!C298+SLI!C297+MRJ!C297+GRMT!C297+KRD!C297+STR!C298+LNN!C297+JJR!C297+SSV!C297+KK!C297+PA!C297+CCH!C297+CRCC!C297+BFSG!C297+BVQ!C297+GHSG!C297+DASG!C297</f>
        <v>0</v>
      </c>
      <c r="D297" s="10">
        <f>BRMT!D297+HPLG!D297+LONI!D298+SLI!D297+MRJ!D297+GRMT!D297+KRD!D297+STR!D298+LNN!D297+JJR!D297+SSV!D297+KK!D297+PA!D297+CCH!D297+CRCC!D297+BFSG!D297+BVQ!D297+GHSG!D297+DASG!D297</f>
        <v>0</v>
      </c>
      <c r="E297" s="10">
        <f>BRMT!E297+HPLG!E297+LONI!E298+SLI!E297+MRJ!E297+GRMT!E297+KRD!E297+STR!E298+LNN!E297+JJR!E297+SSV!E297+KK!E297+PA!E297+CCH!E297+CRCC!E297+BFSG!E297+BVQ!E297+GHSG!E297+DASG!E297</f>
        <v>0</v>
      </c>
      <c r="F297" s="10">
        <f>BRMT!F297+HPLG!F297+LONI!F298+SLI!F297+MRJ!F297+GRMT!F297+KRD!F297+STR!F298+LNN!F297+JJR!F297+SSV!F297+KK!F297+PA!F297+CCH!F297+CRCC!F297+BFSG!F297+BVQ!F297+GHSG!F297+DASG!F297</f>
        <v>0</v>
      </c>
      <c r="G297" s="10">
        <f>BRMT!G297+HPLG!G297+LONI!G298+SLI!G297+MRJ!G297+GRMT!G297+KRD!G297+STR!G298+LNN!G297+JJR!G297+SSV!G297+KK!G297+PA!G297+CCH!G297+CRCC!G297+BFSG!G297+BVQ!G297+GHSG!G297+DASG!G297</f>
        <v>0</v>
      </c>
      <c r="H297" s="10">
        <f>BRMT!H297+HPLG!H297+LONI!H298+SLI!H297+MRJ!H297+GRMT!H297+KRD!H297+STR!H298+LNN!H297+JJR!H297+SSV!H297+KK!H297+PA!H297+CCH!H297+CRCC!H297+BFSG!H297+BVQ!H297+GHSG!H297+DASG!H297</f>
        <v>0</v>
      </c>
      <c r="I297" s="10">
        <f>BRMT!I297+HPLG!I297+LONI!I298+SLI!I297+MRJ!I297+GRMT!I297+KRD!I297+STR!I298+LNN!I297+JJR!I297+SSV!I297+KK!I297+PA!I297+CCH!I297+CRCC!I297+BFSG!I297+BVQ!I297+GHSG!I297+DASG!I297</f>
        <v>0</v>
      </c>
      <c r="J297" s="10">
        <f>BRMT!J297+HPLG!J297+LONI!J298+SLI!J297+MRJ!J297+GRMT!J297+KRD!J297+STR!J298+LNN!J297+JJR!J297+SSV!J297+KK!J297+PA!J297+CCH!J297+CRCC!J297+BFSG!J297+BVQ!J297+GHSG!J297+DASG!J297</f>
        <v>0</v>
      </c>
      <c r="K297" s="10">
        <f>BRMT!K297+HPLG!K297+LONI!K298+SLI!K297+MRJ!K297+GRMT!K297+KRD!K297+STR!K298+LNN!K297+JJR!K297+SSV!K297+KK!K297+PA!K297+CCH!K297+CRCC!K297+BFSG!K297+BVQ!K297+GHSG!K297+DASG!K297</f>
        <v>0</v>
      </c>
      <c r="L297" s="10">
        <f>BRMT!L297+HPLG!L297+LONI!L298+SLI!L297+MRJ!L297+GRMT!L297+KRD!L297+STR!L298+LNN!L297+JJR!L297+SSV!L297+KK!L297+PA!L297+CCH!L297+CRCC!L297+BFSG!L297+BVQ!L297+GHSG!L297+DASG!L297</f>
        <v>0</v>
      </c>
      <c r="M297" s="10">
        <f>BRMT!M297+HPLG!M297+LONI!M298+SLI!M297+MRJ!M297+GRMT!M297+KRD!M297+STR!M298+LNN!M297+JJR!M297+SSV!M297+KK!M297+PA!M297+CCH!M297+CRCC!M297+BFSG!M297+BVQ!M297+GHSG!M297+DASG!M297</f>
        <v>0</v>
      </c>
      <c r="N297" s="13" t="e">
        <f t="shared" si="130"/>
        <v>#DIV/0!</v>
      </c>
      <c r="O297" s="13" t="e">
        <f t="shared" si="127"/>
        <v>#DIV/0!</v>
      </c>
      <c r="P297" s="13" t="e">
        <f t="shared" si="128"/>
        <v>#DIV/0!</v>
      </c>
      <c r="Q297" s="13" t="e">
        <f t="shared" si="129"/>
        <v>#DIV/0!</v>
      </c>
      <c r="R297" s="14"/>
    </row>
    <row r="298" spans="1:18">
      <c r="A298" s="10" t="s">
        <v>17</v>
      </c>
      <c r="B298" s="10">
        <f>BRMT!B298+HPLG!B298+LONI!B299+SLI!B298+MRJ!B298+GRMT!B298+KRD!B298+STR!B299+LNN!B298+JJR!B298+SSV!B298+KK!B298+PA!B298+CCH!B298+CRCC!B298+BFSG!B298+BVQ!B298+GHSG!B298+DASG!B298</f>
        <v>0</v>
      </c>
      <c r="C298" s="10">
        <f>BRMT!C298+HPLG!C298+LONI!C299+SLI!C298+MRJ!C298+GRMT!C298+KRD!C298+STR!C299+LNN!C298+JJR!C298+SSV!C298+KK!C298+PA!C298+CCH!C298+CRCC!C298+BFSG!C298+BVQ!C298+GHSG!C298+DASG!C298</f>
        <v>0</v>
      </c>
      <c r="D298" s="10">
        <f>BRMT!D298+HPLG!D298+LONI!D299+SLI!D298+MRJ!D298+GRMT!D298+KRD!D298+STR!D299+LNN!D298+JJR!D298+SSV!D298+KK!D298+PA!D298+CCH!D298+CRCC!D298+BFSG!D298+BVQ!D298+GHSG!D298+DASG!D298</f>
        <v>0</v>
      </c>
      <c r="E298" s="10">
        <f>BRMT!E298+HPLG!E298+LONI!E299+SLI!E298+MRJ!E298+GRMT!E298+KRD!E298+STR!E299+LNN!E298+JJR!E298+SSV!E298+KK!E298+PA!E298+CCH!E298+CRCC!E298+BFSG!E298+BVQ!E298+GHSG!E298+DASG!E298</f>
        <v>0</v>
      </c>
      <c r="F298" s="10">
        <f>BRMT!F298+HPLG!F298+LONI!F299+SLI!F298+MRJ!F298+GRMT!F298+KRD!F298+STR!F299+LNN!F298+JJR!F298+SSV!F298+KK!F298+PA!F298+CCH!F298+CRCC!F298+BFSG!F298+BVQ!F298+GHSG!F298+DASG!F298</f>
        <v>0</v>
      </c>
      <c r="G298" s="10">
        <f>BRMT!G298+HPLG!G298+LONI!G299+SLI!G298+MRJ!G298+GRMT!G298+KRD!G298+STR!G299+LNN!G298+JJR!G298+SSV!G298+KK!G298+PA!G298+CCH!G298+CRCC!G298+BFSG!G298+BVQ!G298+GHSG!G298+DASG!G298</f>
        <v>0</v>
      </c>
      <c r="H298" s="10">
        <f>BRMT!H298+HPLG!H298+LONI!H299+SLI!H298+MRJ!H298+GRMT!H298+KRD!H298+STR!H299+LNN!H298+JJR!H298+SSV!H298+KK!H298+PA!H298+CCH!H298+CRCC!H298+BFSG!H298+BVQ!H298+GHSG!H298+DASG!H298</f>
        <v>0</v>
      </c>
      <c r="I298" s="10">
        <f>BRMT!I298+HPLG!I298+LONI!I299+SLI!I298+MRJ!I298+GRMT!I298+KRD!I298+STR!I299+LNN!I298+JJR!I298+SSV!I298+KK!I298+PA!I298+CCH!I298+CRCC!I298+BFSG!I298+BVQ!I298+GHSG!I298+DASG!I298</f>
        <v>0</v>
      </c>
      <c r="J298" s="10">
        <f>BRMT!J298+HPLG!J298+LONI!J299+SLI!J298+MRJ!J298+GRMT!J298+KRD!J298+STR!J299+LNN!J298+JJR!J298+SSV!J298+KK!J298+PA!J298+CCH!J298+CRCC!J298+BFSG!J298+BVQ!J298+GHSG!J298+DASG!J298</f>
        <v>0</v>
      </c>
      <c r="K298" s="10">
        <f>BRMT!K298+HPLG!K298+LONI!K299+SLI!K298+MRJ!K298+GRMT!K298+KRD!K298+STR!K299+LNN!K298+JJR!K298+SSV!K298+KK!K298+PA!K298+CCH!K298+CRCC!K298+BFSG!K298+BVQ!K298+GHSG!K298+DASG!K298</f>
        <v>0</v>
      </c>
      <c r="L298" s="10">
        <f>BRMT!L298+HPLG!L298+LONI!L299+SLI!L298+MRJ!L298+GRMT!L298+KRD!L298+STR!L299+LNN!L298+JJR!L298+SSV!L298+KK!L298+PA!L298+CCH!L298+CRCC!L298+BFSG!L298+BVQ!L298+GHSG!L298+DASG!L298</f>
        <v>0</v>
      </c>
      <c r="M298" s="10">
        <f>BRMT!M298+HPLG!M298+LONI!M299+SLI!M298+MRJ!M298+GRMT!M298+KRD!M298+STR!M299+LNN!M298+JJR!M298+SSV!M298+KK!M298+PA!M298+CCH!M298+CRCC!M298+BFSG!M298+BVQ!M298+GHSG!M298+DASG!M298</f>
        <v>0</v>
      </c>
      <c r="N298" s="13" t="e">
        <f t="shared" si="130"/>
        <v>#DIV/0!</v>
      </c>
      <c r="O298" s="13" t="e">
        <f t="shared" si="127"/>
        <v>#DIV/0!</v>
      </c>
      <c r="P298" s="13" t="e">
        <f t="shared" si="128"/>
        <v>#DIV/0!</v>
      </c>
      <c r="Q298" s="13" t="e">
        <f t="shared" si="129"/>
        <v>#DIV/0!</v>
      </c>
      <c r="R298" s="14"/>
    </row>
    <row r="299" spans="1:18">
      <c r="A299" s="10" t="s">
        <v>18</v>
      </c>
      <c r="B299" s="10">
        <f>BRMT!B299+HPLG!B299+LONI!B300+SLI!B299+MRJ!B299+GRMT!B299+KRD!B299+STR!B300+LNN!B299+JJR!B299+SSV!B299+KK!B299+PA!B299+CCH!B299+CRCC!B299+BFSG!B299+BVQ!B299+GHSG!B299+DASG!B299</f>
        <v>0</v>
      </c>
      <c r="C299" s="10">
        <f>BRMT!C299+HPLG!C299+LONI!C300+SLI!C299+MRJ!C299+GRMT!C299+KRD!C299+STR!C300+LNN!C299+JJR!C299+SSV!C299+KK!C299+PA!C299+CCH!C299+CRCC!C299+BFSG!C299+BVQ!C299+GHSG!C299+DASG!C299</f>
        <v>0</v>
      </c>
      <c r="D299" s="10">
        <f>BRMT!D299+HPLG!D299+LONI!D300+SLI!D299+MRJ!D299+GRMT!D299+KRD!D299+STR!D300+LNN!D299+JJR!D299+SSV!D299+KK!D299+PA!D299+CCH!D299+CRCC!D299+BFSG!D299+BVQ!D299+GHSG!D299+DASG!D299</f>
        <v>0</v>
      </c>
      <c r="E299" s="10">
        <f>BRMT!E299+HPLG!E299+LONI!E300+SLI!E299+MRJ!E299+GRMT!E299+KRD!E299+STR!E300+LNN!E299+JJR!E299+SSV!E299+KK!E299+PA!E299+CCH!E299+CRCC!E299+BFSG!E299+BVQ!E299+GHSG!E299+DASG!E299</f>
        <v>0</v>
      </c>
      <c r="F299" s="10">
        <f>BRMT!F299+HPLG!F299+LONI!F300+SLI!F299+MRJ!F299+GRMT!F299+KRD!F299+STR!F300+LNN!F299+JJR!F299+SSV!F299+KK!F299+PA!F299+CCH!F299+CRCC!F299+BFSG!F299+BVQ!F299+GHSG!F299+DASG!F299</f>
        <v>0</v>
      </c>
      <c r="G299" s="10">
        <f>BRMT!G299+HPLG!G299+LONI!G300+SLI!G299+MRJ!G299+GRMT!G299+KRD!G299+STR!G300+LNN!G299+JJR!G299+SSV!G299+KK!G299+PA!G299+CCH!G299+CRCC!G299+BFSG!G299+BVQ!G299+GHSG!G299+DASG!G299</f>
        <v>0</v>
      </c>
      <c r="H299" s="10">
        <f>BRMT!H299+HPLG!H299+LONI!H300+SLI!H299+MRJ!H299+GRMT!H299+KRD!H299+STR!H300+LNN!H299+JJR!H299+SSV!H299+KK!H299+PA!H299+CCH!H299+CRCC!H299+BFSG!H299+BVQ!H299+GHSG!H299+DASG!H299</f>
        <v>0</v>
      </c>
      <c r="I299" s="10">
        <f>BRMT!I299+HPLG!I299+LONI!I300+SLI!I299+MRJ!I299+GRMT!I299+KRD!I299+STR!I300+LNN!I299+JJR!I299+SSV!I299+KK!I299+PA!I299+CCH!I299+CRCC!I299+BFSG!I299+BVQ!I299+GHSG!I299+DASG!I299</f>
        <v>0</v>
      </c>
      <c r="J299" s="10">
        <f>BRMT!J299+HPLG!J299+LONI!J300+SLI!J299+MRJ!J299+GRMT!J299+KRD!J299+STR!J300+LNN!J299+JJR!J299+SSV!J299+KK!J299+PA!J299+CCH!J299+CRCC!J299+BFSG!J299+BVQ!J299+GHSG!J299+DASG!J299</f>
        <v>0</v>
      </c>
      <c r="K299" s="10">
        <f>BRMT!K299+HPLG!K299+LONI!K300+SLI!K299+MRJ!K299+GRMT!K299+KRD!K299+STR!K300+LNN!K299+JJR!K299+SSV!K299+KK!K299+PA!K299+CCH!K299+CRCC!K299+BFSG!K299+BVQ!K299+GHSG!K299+DASG!K299</f>
        <v>0</v>
      </c>
      <c r="L299" s="10">
        <f>BRMT!L299+HPLG!L299+LONI!L300+SLI!L299+MRJ!L299+GRMT!L299+KRD!L299+STR!L300+LNN!L299+JJR!L299+SSV!L299+KK!L299+PA!L299+CCH!L299+CRCC!L299+BFSG!L299+BVQ!L299+GHSG!L299+DASG!L299</f>
        <v>0</v>
      </c>
      <c r="M299" s="10">
        <f>BRMT!M299+HPLG!M299+LONI!M300+SLI!M299+MRJ!M299+GRMT!M299+KRD!M299+STR!M300+LNN!M299+JJR!M299+SSV!M299+KK!M299+PA!M299+CCH!M299+CRCC!M299+BFSG!M299+BVQ!M299+GHSG!M299+DASG!M299</f>
        <v>0</v>
      </c>
      <c r="N299" s="13" t="e">
        <f t="shared" si="130"/>
        <v>#DIV/0!</v>
      </c>
      <c r="O299" s="13" t="e">
        <f t="shared" si="127"/>
        <v>#DIV/0!</v>
      </c>
      <c r="P299" s="13" t="e">
        <f t="shared" si="128"/>
        <v>#DIV/0!</v>
      </c>
      <c r="Q299" s="13" t="e">
        <f t="shared" si="129"/>
        <v>#DIV/0!</v>
      </c>
      <c r="R299" s="14"/>
    </row>
    <row r="300" spans="1:18">
      <c r="A300" s="10" t="s">
        <v>19</v>
      </c>
      <c r="B300" s="10">
        <f>BRMT!B300+HPLG!B300+LONI!B301+SLI!B300+MRJ!B300+GRMT!B300+KRD!B300+STR!B301+LNN!B300+JJR!B300+SSV!B300+KK!B300+PA!B300+CCH!B300+CRCC!B300+BFSG!B300+BVQ!B300+GHSG!B300+DASG!B300</f>
        <v>0</v>
      </c>
      <c r="C300" s="10">
        <f>BRMT!C300+HPLG!C300+LONI!C301+SLI!C300+MRJ!C300+GRMT!C300+KRD!C300+STR!C301+LNN!C300+JJR!C300+SSV!C300+KK!C300+PA!C300+CCH!C300+CRCC!C300+BFSG!C300+BVQ!C300+GHSG!C300+DASG!C300</f>
        <v>0</v>
      </c>
      <c r="D300" s="10">
        <f>BRMT!D300+HPLG!D300+LONI!D301+SLI!D300+MRJ!D300+GRMT!D300+KRD!D300+STR!D301+LNN!D300+JJR!D300+SSV!D300+KK!D300+PA!D300+CCH!D300+CRCC!D300+BFSG!D300+BVQ!D300+GHSG!D300+DASG!D300</f>
        <v>0</v>
      </c>
      <c r="E300" s="10">
        <f>BRMT!E300+HPLG!E300+LONI!E301+SLI!E300+MRJ!E300+GRMT!E300+KRD!E300+STR!E301+LNN!E300+JJR!E300+SSV!E300+KK!E300+PA!E300+CCH!E300+CRCC!E300+BFSG!E300+BVQ!E300+GHSG!E300+DASG!E300</f>
        <v>0</v>
      </c>
      <c r="F300" s="10">
        <f>BRMT!F300+HPLG!F300+LONI!F301+SLI!F300+MRJ!F300+GRMT!F300+KRD!F300+STR!F301+LNN!F300+JJR!F300+SSV!F300+KK!F300+PA!F300+CCH!F300+CRCC!F300+BFSG!F300+BVQ!F300+GHSG!F300+DASG!F300</f>
        <v>0</v>
      </c>
      <c r="G300" s="10">
        <f>BRMT!G300+HPLG!G300+LONI!G301+SLI!G300+MRJ!G300+GRMT!G300+KRD!G300+STR!G301+LNN!G300+JJR!G300+SSV!G300+KK!G300+PA!G300+CCH!G300+CRCC!G300+BFSG!G300+BVQ!G300+GHSG!G300+DASG!G300</f>
        <v>0</v>
      </c>
      <c r="H300" s="10">
        <f>BRMT!H300+HPLG!H300+LONI!H301+SLI!H300+MRJ!H300+GRMT!H300+KRD!H300+STR!H301+LNN!H300+JJR!H300+SSV!H300+KK!H300+PA!H300+CCH!H300+CRCC!H300+BFSG!H300+BVQ!H300+GHSG!H300+DASG!H300</f>
        <v>0</v>
      </c>
      <c r="I300" s="10">
        <f>BRMT!I300+HPLG!I300+LONI!I301+SLI!I300+MRJ!I300+GRMT!I300+KRD!I300+STR!I301+LNN!I300+JJR!I300+SSV!I300+KK!I300+PA!I300+CCH!I300+CRCC!I300+BFSG!I300+BVQ!I300+GHSG!I300+DASG!I300</f>
        <v>0</v>
      </c>
      <c r="J300" s="10">
        <f>BRMT!J300+HPLG!J300+LONI!J301+SLI!J300+MRJ!J300+GRMT!J300+KRD!J300+STR!J301+LNN!J300+JJR!J300+SSV!J300+KK!J300+PA!J300+CCH!J300+CRCC!J300+BFSG!J300+BVQ!J300+GHSG!J300+DASG!J300</f>
        <v>0</v>
      </c>
      <c r="K300" s="10">
        <f>BRMT!K300+HPLG!K300+LONI!K301+SLI!K300+MRJ!K300+GRMT!K300+KRD!K300+STR!K301+LNN!K300+JJR!K300+SSV!K300+KK!K300+PA!K300+CCH!K300+CRCC!K300+BFSG!K300+BVQ!K300+GHSG!K300+DASG!K300</f>
        <v>0</v>
      </c>
      <c r="L300" s="10">
        <f>BRMT!L300+HPLG!L300+LONI!L301+SLI!L300+MRJ!L300+GRMT!L300+KRD!L300+STR!L301+LNN!L300+JJR!L300+SSV!L300+KK!L300+PA!L300+CCH!L300+CRCC!L300+BFSG!L300+BVQ!L300+GHSG!L300+DASG!L300</f>
        <v>0</v>
      </c>
      <c r="M300" s="10">
        <f>BRMT!M300+HPLG!M300+LONI!M301+SLI!M300+MRJ!M300+GRMT!M300+KRD!M300+STR!M301+LNN!M300+JJR!M300+SSV!M300+KK!M300+PA!M300+CCH!M300+CRCC!M300+BFSG!M300+BVQ!M300+GHSG!M300+DASG!M300</f>
        <v>0</v>
      </c>
      <c r="N300" s="13" t="e">
        <f t="shared" si="130"/>
        <v>#DIV/0!</v>
      </c>
      <c r="O300" s="13" t="e">
        <f t="shared" si="127"/>
        <v>#DIV/0!</v>
      </c>
      <c r="P300" s="13" t="e">
        <f t="shared" si="128"/>
        <v>#DIV/0!</v>
      </c>
      <c r="Q300" s="13" t="e">
        <f t="shared" si="129"/>
        <v>#DIV/0!</v>
      </c>
      <c r="R300" s="14"/>
    </row>
    <row r="301" spans="1:18">
      <c r="A301" s="10" t="s">
        <v>20</v>
      </c>
      <c r="B301" s="10">
        <f>BRMT!B301+HPLG!B301+LONI!B302+SLI!B301+MRJ!B301+GRMT!B301+KRD!B301+STR!B302+LNN!B301+JJR!B301+SSV!B301+KK!B301+PA!B301+CCH!B301+CRCC!B301+BFSG!B301+BVQ!B301+GHSG!B301+DASG!B301</f>
        <v>0</v>
      </c>
      <c r="C301" s="10">
        <f>BRMT!C301+HPLG!C301+LONI!C302+SLI!C301+MRJ!C301+GRMT!C301+KRD!C301+STR!C302+LNN!C301+JJR!C301+SSV!C301+KK!C301+PA!C301+CCH!C301+CRCC!C301+BFSG!C301+BVQ!C301+GHSG!C301+DASG!C301</f>
        <v>0</v>
      </c>
      <c r="D301" s="10">
        <f>BRMT!D301+HPLG!D301+LONI!D302+SLI!D301+MRJ!D301+GRMT!D301+KRD!D301+STR!D302+LNN!D301+JJR!D301+SSV!D301+KK!D301+PA!D301+CCH!D301+CRCC!D301+BFSG!D301+BVQ!D301+GHSG!D301+DASG!D301</f>
        <v>0</v>
      </c>
      <c r="E301" s="10">
        <f>BRMT!E301+HPLG!E301+LONI!E302+SLI!E301+MRJ!E301+GRMT!E301+KRD!E301+STR!E302+LNN!E301+JJR!E301+SSV!E301+KK!E301+PA!E301+CCH!E301+CRCC!E301+BFSG!E301+BVQ!E301+GHSG!E301+DASG!E301</f>
        <v>0</v>
      </c>
      <c r="F301" s="10">
        <f>BRMT!F301+HPLG!F301+LONI!F302+SLI!F301+MRJ!F301+GRMT!F301+KRD!F301+STR!F302+LNN!F301+JJR!F301+SSV!F301+KK!F301+PA!F301+CCH!F301+CRCC!F301+BFSG!F301+BVQ!F301+GHSG!F301+DASG!F301</f>
        <v>0</v>
      </c>
      <c r="G301" s="10">
        <f>BRMT!G301+HPLG!G301+LONI!G302+SLI!G301+MRJ!G301+GRMT!G301+KRD!G301+STR!G302+LNN!G301+JJR!G301+SSV!G301+KK!G301+PA!G301+CCH!G301+CRCC!G301+BFSG!G301+BVQ!G301+GHSG!G301+DASG!G301</f>
        <v>0</v>
      </c>
      <c r="H301" s="10">
        <f>BRMT!H301+HPLG!H301+LONI!H302+SLI!H301+MRJ!H301+GRMT!H301+KRD!H301+STR!H302+LNN!H301+JJR!H301+SSV!H301+KK!H301+PA!H301+CCH!H301+CRCC!H301+BFSG!H301+BVQ!H301+GHSG!H301+DASG!H301</f>
        <v>0</v>
      </c>
      <c r="I301" s="10">
        <f>BRMT!I301+HPLG!I301+LONI!I302+SLI!I301+MRJ!I301+GRMT!I301+KRD!I301+STR!I302+LNN!I301+JJR!I301+SSV!I301+KK!I301+PA!I301+CCH!I301+CRCC!I301+BFSG!I301+BVQ!I301+GHSG!I301+DASG!I301</f>
        <v>0</v>
      </c>
      <c r="J301" s="10">
        <f>BRMT!J301+HPLG!J301+LONI!J302+SLI!J301+MRJ!J301+GRMT!J301+KRD!J301+STR!J302+LNN!J301+JJR!J301+SSV!J301+KK!J301+PA!J301+CCH!J301+CRCC!J301+BFSG!J301+BVQ!J301+GHSG!J301+DASG!J301</f>
        <v>0</v>
      </c>
      <c r="K301" s="10">
        <f>BRMT!K301+HPLG!K301+LONI!K302+SLI!K301+MRJ!K301+GRMT!K301+KRD!K301+STR!K302+LNN!K301+JJR!K301+SSV!K301+KK!K301+PA!K301+CCH!K301+CRCC!K301+BFSG!K301+BVQ!K301+GHSG!K301+DASG!K301</f>
        <v>0</v>
      </c>
      <c r="L301" s="10">
        <f>BRMT!L301+HPLG!L301+LONI!L302+SLI!L301+MRJ!L301+GRMT!L301+KRD!L301+STR!L302+LNN!L301+JJR!L301+SSV!L301+KK!L301+PA!L301+CCH!L301+CRCC!L301+BFSG!L301+BVQ!L301+GHSG!L301+DASG!L301</f>
        <v>0</v>
      </c>
      <c r="M301" s="10">
        <f>BRMT!M301+HPLG!M301+LONI!M302+SLI!M301+MRJ!M301+GRMT!M301+KRD!M301+STR!M302+LNN!M301+JJR!M301+SSV!M301+KK!M301+PA!M301+CCH!M301+CRCC!M301+BFSG!M301+BVQ!M301+GHSG!M301+DASG!M301</f>
        <v>0</v>
      </c>
      <c r="N301" s="13" t="e">
        <f t="shared" si="130"/>
        <v>#DIV/0!</v>
      </c>
      <c r="O301" s="13" t="e">
        <f t="shared" si="127"/>
        <v>#DIV/0!</v>
      </c>
      <c r="P301" s="13" t="e">
        <f t="shared" si="128"/>
        <v>#DIV/0!</v>
      </c>
      <c r="Q301" s="13" t="e">
        <f t="shared" si="129"/>
        <v>#DIV/0!</v>
      </c>
      <c r="R301" s="14"/>
    </row>
    <row r="302" spans="1:18">
      <c r="A302" s="10" t="s">
        <v>21</v>
      </c>
      <c r="B302" s="10">
        <f>BRMT!B302+HPLG!B302+LONI!B303+SLI!B302+MRJ!B302+GRMT!B302+KRD!B302+STR!B303+LNN!B302+JJR!B302+SSV!B302+KK!B302+PA!B302+CCH!B302+CRCC!B302+BFSG!B302+BVQ!B302+GHSG!B302+DASG!B302</f>
        <v>0</v>
      </c>
      <c r="C302" s="10">
        <f>BRMT!C302+HPLG!C302+LONI!C303+SLI!C302+MRJ!C302+GRMT!C302+KRD!C302+STR!C303+LNN!C302+JJR!C302+SSV!C302+KK!C302+PA!C302+CCH!C302+CRCC!C302+BFSG!C302+BVQ!C302+GHSG!C302+DASG!C302</f>
        <v>0</v>
      </c>
      <c r="D302" s="10">
        <f>BRMT!D302+HPLG!D302+LONI!D303+SLI!D302+MRJ!D302+GRMT!D302+KRD!D302+STR!D303+LNN!D302+JJR!D302+SSV!D302+KK!D302+PA!D302+CCH!D302+CRCC!D302+BFSG!D302+BVQ!D302+GHSG!D302+DASG!D302</f>
        <v>0</v>
      </c>
      <c r="E302" s="10">
        <f>BRMT!E302+HPLG!E302+LONI!E303+SLI!E302+MRJ!E302+GRMT!E302+KRD!E302+STR!E303+LNN!E302+JJR!E302+SSV!E302+KK!E302+PA!E302+CCH!E302+CRCC!E302+BFSG!E302+BVQ!E302+GHSG!E302+DASG!E302</f>
        <v>0</v>
      </c>
      <c r="F302" s="10">
        <f>BRMT!F302+HPLG!F302+LONI!F303+SLI!F302+MRJ!F302+GRMT!F302+KRD!F302+STR!F303+LNN!F302+JJR!F302+SSV!F302+KK!F302+PA!F302+CCH!F302+CRCC!F302+BFSG!F302+BVQ!F302+GHSG!F302+DASG!F302</f>
        <v>0</v>
      </c>
      <c r="G302" s="10">
        <f>BRMT!G302+HPLG!G302+LONI!G303+SLI!G302+MRJ!G302+GRMT!G302+KRD!G302+STR!G303+LNN!G302+JJR!G302+SSV!G302+KK!G302+PA!G302+CCH!G302+CRCC!G302+BFSG!G302+BVQ!G302+GHSG!G302+DASG!G302</f>
        <v>0</v>
      </c>
      <c r="H302" s="10">
        <f>BRMT!H302+HPLG!H302+LONI!H303+SLI!H302+MRJ!H302+GRMT!H302+KRD!H302+STR!H303+LNN!H302+JJR!H302+SSV!H302+KK!H302+PA!H302+CCH!H302+CRCC!H302+BFSG!H302+BVQ!H302+GHSG!H302+DASG!H302</f>
        <v>0</v>
      </c>
      <c r="I302" s="10">
        <f>BRMT!I302+HPLG!I302+LONI!I303+SLI!I302+MRJ!I302+GRMT!I302+KRD!I302+STR!I303+LNN!I302+JJR!I302+SSV!I302+KK!I302+PA!I302+CCH!I302+CRCC!I302+BFSG!I302+BVQ!I302+GHSG!I302+DASG!I302</f>
        <v>0</v>
      </c>
      <c r="J302" s="10">
        <f>BRMT!J302+HPLG!J302+LONI!J303+SLI!J302+MRJ!J302+GRMT!J302+KRD!J302+STR!J303+LNN!J302+JJR!J302+SSV!J302+KK!J302+PA!J302+CCH!J302+CRCC!J302+BFSG!J302+BVQ!J302+GHSG!J302+DASG!J302</f>
        <v>0</v>
      </c>
      <c r="K302" s="10">
        <f>BRMT!K302+HPLG!K302+LONI!K303+SLI!K302+MRJ!K302+GRMT!K302+KRD!K302+STR!K303+LNN!K302+JJR!K302+SSV!K302+KK!K302+PA!K302+CCH!K302+CRCC!K302+BFSG!K302+BVQ!K302+GHSG!K302+DASG!K302</f>
        <v>0</v>
      </c>
      <c r="L302" s="10">
        <f>BRMT!L302+HPLG!L302+LONI!L303+SLI!L302+MRJ!L302+GRMT!L302+KRD!L302+STR!L303+LNN!L302+JJR!L302+SSV!L302+KK!L302+PA!L302+CCH!L302+CRCC!L302+BFSG!L302+BVQ!L302+GHSG!L302+DASG!L302</f>
        <v>0</v>
      </c>
      <c r="M302" s="10">
        <f>BRMT!M302+HPLG!M302+LONI!M303+SLI!M302+MRJ!M302+GRMT!M302+KRD!M302+STR!M303+LNN!M302+JJR!M302+SSV!M302+KK!M302+PA!M302+CCH!M302+CRCC!M302+BFSG!M302+BVQ!M302+GHSG!M302+DASG!M302</f>
        <v>0</v>
      </c>
      <c r="N302" s="13" t="e">
        <f t="shared" si="130"/>
        <v>#DIV/0!</v>
      </c>
      <c r="O302" s="13" t="e">
        <f t="shared" si="127"/>
        <v>#DIV/0!</v>
      </c>
      <c r="P302" s="13" t="e">
        <f t="shared" si="128"/>
        <v>#DIV/0!</v>
      </c>
      <c r="Q302" s="13" t="e">
        <f t="shared" si="129"/>
        <v>#DIV/0!</v>
      </c>
      <c r="R302" s="14"/>
    </row>
    <row r="303" spans="1:18">
      <c r="A303" s="61" t="s">
        <v>205</v>
      </c>
      <c r="B303" s="62">
        <f>SUM(B291:B297)</f>
        <v>0</v>
      </c>
      <c r="C303" s="62">
        <f>SUM(C291:C297)</f>
        <v>0</v>
      </c>
      <c r="D303" s="62">
        <f>SUM(D291:D297)</f>
        <v>0</v>
      </c>
      <c r="E303" s="62">
        <f>SUM(E291:E297)</f>
        <v>0</v>
      </c>
      <c r="F303" s="62">
        <f>SUM(F291:F301)</f>
        <v>0</v>
      </c>
      <c r="G303" s="62">
        <f t="shared" ref="G303:M303" si="131">SUM(G291:G301)</f>
        <v>0</v>
      </c>
      <c r="H303" s="62">
        <f t="shared" si="131"/>
        <v>0</v>
      </c>
      <c r="I303" s="62">
        <f t="shared" si="131"/>
        <v>0</v>
      </c>
      <c r="J303" s="62">
        <f t="shared" si="131"/>
        <v>0</v>
      </c>
      <c r="K303" s="62">
        <f t="shared" si="131"/>
        <v>0</v>
      </c>
      <c r="L303" s="62">
        <f t="shared" si="131"/>
        <v>0</v>
      </c>
      <c r="M303" s="62">
        <f t="shared" si="131"/>
        <v>0</v>
      </c>
      <c r="N303" s="13" t="e">
        <f t="shared" si="130"/>
        <v>#DIV/0!</v>
      </c>
      <c r="O303" s="13" t="e">
        <f t="shared" si="127"/>
        <v>#DIV/0!</v>
      </c>
      <c r="P303" s="13" t="e">
        <f t="shared" si="128"/>
        <v>#DIV/0!</v>
      </c>
      <c r="Q303" s="13" t="e">
        <f t="shared" si="129"/>
        <v>#DIV/0!</v>
      </c>
      <c r="R303" s="18"/>
    </row>
    <row r="304" spans="1:18">
      <c r="A304" s="61" t="s">
        <v>128</v>
      </c>
      <c r="B304" s="62">
        <f>SUM(B291:B302)</f>
        <v>0</v>
      </c>
      <c r="C304" s="62">
        <f t="shared" ref="C304:M304" si="132">SUM(C291:C302)</f>
        <v>0</v>
      </c>
      <c r="D304" s="62">
        <f t="shared" si="132"/>
        <v>0</v>
      </c>
      <c r="E304" s="62">
        <f t="shared" si="132"/>
        <v>0</v>
      </c>
      <c r="F304" s="62">
        <f t="shared" si="132"/>
        <v>0</v>
      </c>
      <c r="G304" s="62">
        <f t="shared" si="132"/>
        <v>0</v>
      </c>
      <c r="H304" s="62">
        <f t="shared" si="132"/>
        <v>0</v>
      </c>
      <c r="I304" s="62">
        <f t="shared" si="132"/>
        <v>0</v>
      </c>
      <c r="J304" s="62">
        <f t="shared" si="132"/>
        <v>0</v>
      </c>
      <c r="K304" s="62">
        <f t="shared" si="132"/>
        <v>0</v>
      </c>
      <c r="L304" s="62">
        <f t="shared" si="132"/>
        <v>0</v>
      </c>
      <c r="M304" s="62">
        <f t="shared" si="132"/>
        <v>0</v>
      </c>
      <c r="N304" s="13" t="e">
        <f t="shared" si="130"/>
        <v>#DIV/0!</v>
      </c>
      <c r="O304" s="13" t="e">
        <f t="shared" si="127"/>
        <v>#DIV/0!</v>
      </c>
      <c r="P304" s="13" t="e">
        <f t="shared" si="128"/>
        <v>#DIV/0!</v>
      </c>
      <c r="Q304" s="13" t="e">
        <f t="shared" si="129"/>
        <v>#DIV/0!</v>
      </c>
      <c r="R304" s="14"/>
    </row>
    <row r="305" spans="1:20">
      <c r="A305" s="63" t="s">
        <v>129</v>
      </c>
      <c r="B305" s="49">
        <f>B303/7</f>
        <v>0</v>
      </c>
      <c r="C305" s="49">
        <f>C303/7</f>
        <v>0</v>
      </c>
      <c r="D305" s="49">
        <f>D303/7</f>
        <v>0</v>
      </c>
      <c r="E305" s="49">
        <f>E303/7</f>
        <v>0</v>
      </c>
      <c r="F305" s="49">
        <f>F303/11</f>
        <v>0</v>
      </c>
      <c r="G305" s="49">
        <f t="shared" ref="G305:M305" si="133">G303/11</f>
        <v>0</v>
      </c>
      <c r="H305" s="49">
        <f t="shared" si="133"/>
        <v>0</v>
      </c>
      <c r="I305" s="49">
        <f t="shared" si="133"/>
        <v>0</v>
      </c>
      <c r="J305" s="49">
        <f t="shared" si="133"/>
        <v>0</v>
      </c>
      <c r="K305" s="49">
        <f t="shared" si="133"/>
        <v>0</v>
      </c>
      <c r="L305" s="49">
        <f t="shared" si="133"/>
        <v>0</v>
      </c>
      <c r="M305" s="49">
        <f t="shared" si="133"/>
        <v>0</v>
      </c>
      <c r="N305" s="13" t="e">
        <f t="shared" si="130"/>
        <v>#DIV/0!</v>
      </c>
      <c r="O305" s="13" t="e">
        <f t="shared" si="127"/>
        <v>#DIV/0!</v>
      </c>
      <c r="P305" s="13" t="e">
        <f t="shared" si="128"/>
        <v>#DIV/0!</v>
      </c>
      <c r="Q305" s="13" t="e">
        <f t="shared" si="129"/>
        <v>#DIV/0!</v>
      </c>
    </row>
    <row r="307" spans="1:20">
      <c r="A307" s="305" t="s">
        <v>166</v>
      </c>
      <c r="B307" s="305"/>
      <c r="C307" s="305"/>
      <c r="D307" s="305"/>
      <c r="E307" s="305"/>
      <c r="F307" s="305"/>
      <c r="G307" s="305"/>
      <c r="H307" s="305"/>
      <c r="I307" s="305"/>
      <c r="J307" s="305"/>
      <c r="K307" s="305"/>
      <c r="L307" s="305"/>
      <c r="M307" s="305"/>
      <c r="N307" s="305"/>
      <c r="O307" s="305"/>
      <c r="P307" s="305"/>
      <c r="Q307" s="305"/>
    </row>
    <row r="308" spans="1:20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299" t="s">
        <v>210</v>
      </c>
      <c r="K308" s="300"/>
      <c r="L308" s="300"/>
      <c r="M308" s="301"/>
      <c r="N308" s="303" t="s">
        <v>95</v>
      </c>
      <c r="O308" s="303"/>
      <c r="P308" s="303"/>
      <c r="Q308" s="303"/>
      <c r="R308" s="44"/>
    </row>
    <row r="309" spans="1:20">
      <c r="A309" s="10" t="s">
        <v>6</v>
      </c>
      <c r="B309" s="10" t="s">
        <v>91</v>
      </c>
      <c r="C309" s="10" t="s">
        <v>7</v>
      </c>
      <c r="D309" s="10" t="s">
        <v>8</v>
      </c>
      <c r="E309" s="10" t="s">
        <v>9</v>
      </c>
      <c r="F309" s="10" t="s">
        <v>91</v>
      </c>
      <c r="G309" s="10" t="s">
        <v>7</v>
      </c>
      <c r="H309" s="10" t="s">
        <v>8</v>
      </c>
      <c r="I309" s="10" t="s">
        <v>9</v>
      </c>
      <c r="J309" s="10" t="s">
        <v>91</v>
      </c>
      <c r="K309" s="10" t="s">
        <v>7</v>
      </c>
      <c r="L309" s="10" t="s">
        <v>8</v>
      </c>
      <c r="M309" s="10" t="s">
        <v>9</v>
      </c>
      <c r="N309" s="57" t="s">
        <v>91</v>
      </c>
      <c r="O309" s="57" t="s">
        <v>7</v>
      </c>
      <c r="P309" s="57" t="s">
        <v>8</v>
      </c>
      <c r="Q309" s="57" t="s">
        <v>9</v>
      </c>
      <c r="R309" s="14"/>
    </row>
    <row r="310" spans="1:20">
      <c r="A310" s="10" t="s">
        <v>10</v>
      </c>
      <c r="B310" s="10">
        <f>BRMT!B310+HPLG!B310+LONI!B311+SLI!B310+MRJ!B310+GRMT!B310+KRD!B310+STR!B311+LNN!B310+JJR!B310+SSV!B310+KK!B310+PA!B310+CCH!B310+CRCC!B310+BFSG!B310+BVQ!B310+GHSG!B310+DASG!B310</f>
        <v>1</v>
      </c>
      <c r="C310" s="10">
        <f>BRMT!C310+HPLG!C310+LONI!C311+SLI!C310+MRJ!C310+GRMT!C310+KRD!C310+STR!C311+LNN!C310+JJR!C310+SSV!C310+KK!C310+PA!C310+CCH!C310+CRCC!C310+BFSG!C310+BVQ!C310+GHSG!C310+DASG!C310</f>
        <v>27</v>
      </c>
      <c r="D310" s="10">
        <f>BRMT!D310+HPLG!D310+LONI!D311+SLI!D310+MRJ!D310+GRMT!D310+KRD!D310+STR!D311+LNN!D310+JJR!D310+SSV!D310+KK!D310+PA!D310+CCH!D310+CRCC!D310+BFSG!D310+BVQ!D310+GHSG!D310+DASG!D310</f>
        <v>0</v>
      </c>
      <c r="E310" s="10">
        <f>BRMT!E310+HPLG!E310+LONI!E311+SLI!E310+MRJ!E310+GRMT!E310+KRD!E310+STR!E311+LNN!E310+JJR!E310+SSV!E310+KK!E310+PA!E310+CCH!E310+CRCC!E310+BFSG!E310+BVQ!E310+GHSG!E310+DASG!E310</f>
        <v>255462</v>
      </c>
      <c r="F310" s="10">
        <f>BRMT!F310+HPLG!F310+LONI!F311+SLI!F310+MRJ!F310+GRMT!F310+KRD!F310+STR!F311+LNN!F310+JJR!F310+SSV!F310+KK!F310+PA!F310+CCH!F310+CRCC!F310+BFSG!F310+BVQ!F310+GHSG!F310+DASG!F310</f>
        <v>1</v>
      </c>
      <c r="G310" s="10">
        <f>BRMT!G310+HPLG!G310+LONI!G311+SLI!G310+MRJ!G310+GRMT!G310+KRD!G310+STR!G311+LNN!G310+JJR!G310+SSV!G310+KK!G310+PA!G310+CCH!G310+CRCC!G310+BFSG!G310+BVQ!G310+GHSG!G310+DASG!G310</f>
        <v>27</v>
      </c>
      <c r="H310" s="10">
        <f>BRMT!H310+HPLG!H310+LONI!H311+SLI!H310+MRJ!H310+GRMT!H310+KRD!H310+STR!H311+LNN!H310+JJR!H310+SSV!H310+KK!H310+PA!H310+CCH!H310+CRCC!H310+BFSG!H310+BVQ!H310+GHSG!H310+DASG!H310</f>
        <v>0</v>
      </c>
      <c r="I310" s="10">
        <f>BRMT!I310+HPLG!I310+LONI!I311+SLI!I310+MRJ!I310+GRMT!I310+KRD!I310+STR!I311+LNN!I310+JJR!I310+SSV!I310+KK!I310+PA!I310+CCH!I310+CRCC!I310+BFSG!I310+BVQ!I310+GHSG!I310+DASG!I310</f>
        <v>228700</v>
      </c>
      <c r="J310" s="10">
        <f>BRMT!J310+HPLG!J310+LONI!J311+SLI!J310+MRJ!J310+GRMT!J310+KRD!J310+STR!J311+LNN!J310+JJR!J310+SSV!J310+KK!J310+PA!J310+CCH!J310+CRCC!J310+BFSG!J310+BVQ!J310+GHSG!J310+DASG!J310</f>
        <v>1</v>
      </c>
      <c r="K310" s="10">
        <f>BRMT!K310+HPLG!K310+LONI!K311+SLI!K310+MRJ!K310+GRMT!K310+KRD!K310+STR!K311+LNN!K310+JJR!K310+SSV!K310+KK!K310+PA!K310+CCH!K310+CRCC!K310+BFSG!K310+BVQ!K310+GHSG!K310+DASG!K310</f>
        <v>27</v>
      </c>
      <c r="L310" s="10">
        <f>BRMT!L310+HPLG!L310+LONI!L311+SLI!L310+MRJ!L310+GRMT!L310+KRD!L310+STR!L311+LNN!L310+JJR!L310+SSV!L310+KK!L310+PA!L310+CCH!L310+CRCC!L310+BFSG!L310+BVQ!L310+GHSG!L310+DASG!L310</f>
        <v>0</v>
      </c>
      <c r="M310" s="10">
        <f>BRMT!M310+HPLG!M310+LONI!M311+SLI!M310+MRJ!M310+GRMT!M310+KRD!M310+STR!M311+LNN!M310+JJR!M310+SSV!M310+KK!M310+PA!M310+CCH!M310+CRCC!M310+BFSG!M310+BVQ!M310+GHSG!M310+DASG!M310</f>
        <v>322482</v>
      </c>
      <c r="N310" s="13">
        <f>(J310-F310)/F310*100</f>
        <v>0</v>
      </c>
      <c r="O310" s="13">
        <f t="shared" ref="O310:O324" si="134">(K310-G310)/G310*100</f>
        <v>0</v>
      </c>
      <c r="P310" s="13" t="s">
        <v>125</v>
      </c>
      <c r="Q310" s="13">
        <f t="shared" ref="Q310:Q324" si="135">(M310-I310)/I310*100</f>
        <v>41.006558810668999</v>
      </c>
      <c r="R310" s="46"/>
    </row>
    <row r="311" spans="1:20">
      <c r="A311" s="10" t="s">
        <v>11</v>
      </c>
      <c r="B311" s="10">
        <f>BRMT!B311+HPLG!B311+LONI!B312+SLI!B311+MRJ!B311+GRMT!B311+KRD!B311+STR!B312+LNN!B311+JJR!B311+SSV!B311+KK!B311+PA!B311+CCH!B311+CRCC!B311+BFSG!B311+BVQ!B311+GHSG!B311+DASG!B311</f>
        <v>0</v>
      </c>
      <c r="C311" s="10">
        <f>BRMT!C311+HPLG!C311+LONI!C312+SLI!C311+MRJ!C311+GRMT!C311+KRD!C311+STR!C312+LNN!C311+JJR!C311+SSV!C311+KK!C311+PA!C311+CCH!C311+CRCC!C311+BFSG!C311+BVQ!C311+GHSG!C311+DASG!C311</f>
        <v>0</v>
      </c>
      <c r="D311" s="10">
        <f>BRMT!D311+HPLG!D311+LONI!D312+SLI!D311+MRJ!D311+GRMT!D311+KRD!D311+STR!D312+LNN!D311+JJR!D311+SSV!D311+KK!D311+PA!D311+CCH!D311+CRCC!D311+BFSG!D311+BVQ!D311+GHSG!D311+DASG!D311</f>
        <v>0</v>
      </c>
      <c r="E311" s="10">
        <f>BRMT!E311+HPLG!E311+LONI!E312+SLI!E311+MRJ!E311+GRMT!E311+KRD!E311+STR!E312+LNN!E311+JJR!E311+SSV!E311+KK!E311+PA!E311+CCH!E311+CRCC!E311+BFSG!E311+BVQ!E311+GHSG!E311+DASG!E311</f>
        <v>0</v>
      </c>
      <c r="F311" s="10">
        <f>BRMT!F311+HPLG!F311+LONI!F312+SLI!F311+MRJ!F311+GRMT!F311+KRD!F311+STR!F312+LNN!F311+JJR!F311+SSV!F311+KK!F311+PA!F311+CCH!F311+CRCC!F311+BFSG!F311+BVQ!F311+GHSG!F311+DASG!F311</f>
        <v>1</v>
      </c>
      <c r="G311" s="10">
        <f>BRMT!G311+HPLG!G311+LONI!G312+SLI!G311+MRJ!G311+GRMT!G311+KRD!G311+STR!G312+LNN!G311+JJR!G311+SSV!G311+KK!G311+PA!G311+CCH!G311+CRCC!G311+BFSG!G311+BVQ!G311+GHSG!G311+DASG!G311</f>
        <v>27</v>
      </c>
      <c r="H311" s="10">
        <f>BRMT!H311+HPLG!H311+LONI!H312+SLI!H311+MRJ!H311+GRMT!H311+KRD!H311+STR!H312+LNN!H311+JJR!H311+SSV!H311+KK!H311+PA!H311+CCH!H311+CRCC!H311+BFSG!H311+BVQ!H311+GHSG!H311+DASG!H311</f>
        <v>0</v>
      </c>
      <c r="I311" s="10">
        <f>BRMT!I311+HPLG!I311+LONI!I312+SLI!I311+MRJ!I311+GRMT!I311+KRD!I311+STR!I312+LNN!I311+JJR!I311+SSV!I311+KK!I311+PA!I311+CCH!I311+CRCC!I311+BFSG!I311+BVQ!I311+GHSG!I311+DASG!I311</f>
        <v>255462</v>
      </c>
      <c r="J311" s="10">
        <f>BRMT!J311+HPLG!J311+LONI!J312+SLI!J311+MRJ!J311+GRMT!J311+KRD!J311+STR!J312+LNN!J311+JJR!J311+SSV!J311+KK!J311+PA!J311+CCH!J311+CRCC!J311+BFSG!J311+BVQ!J311+GHSG!J311+DASG!J311</f>
        <v>1</v>
      </c>
      <c r="K311" s="10">
        <f>BRMT!K311+HPLG!K311+LONI!K312+SLI!K311+MRJ!K311+GRMT!K311+KRD!K311+STR!K312+LNN!K311+JJR!K311+SSV!K311+KK!K311+PA!K311+CCH!K311+CRCC!K311+BFSG!K311+BVQ!K311+GHSG!K311+DASG!K311</f>
        <v>27</v>
      </c>
      <c r="L311" s="10">
        <f>BRMT!L311+HPLG!L311+LONI!L312+SLI!L311+MRJ!L311+GRMT!L311+KRD!L311+STR!L312+LNN!L311+JJR!L311+SSV!L311+KK!L311+PA!L311+CCH!L311+CRCC!L311+BFSG!L311+BVQ!L311+GHSG!L311+DASG!L311</f>
        <v>0</v>
      </c>
      <c r="M311" s="10">
        <f>BRMT!M311+HPLG!M311+LONI!M312+SLI!M311+MRJ!M311+GRMT!M311+KRD!M311+STR!M312+LNN!M311+JJR!M311+SSV!M311+KK!M311+PA!M311+CCH!M311+CRCC!M311+BFSG!M311+BVQ!M311+GHSG!M311+DASG!M311</f>
        <v>322482</v>
      </c>
      <c r="N311" s="13">
        <f t="shared" ref="N311:N324" si="136">(J311-F311)/F311*100</f>
        <v>0</v>
      </c>
      <c r="O311" s="13">
        <f t="shared" si="134"/>
        <v>0</v>
      </c>
      <c r="P311" s="13" t="s">
        <v>125</v>
      </c>
      <c r="Q311" s="13">
        <f t="shared" si="135"/>
        <v>26.234821617305116</v>
      </c>
      <c r="R311" s="46"/>
    </row>
    <row r="312" spans="1:20">
      <c r="A312" s="10" t="s">
        <v>12</v>
      </c>
      <c r="B312" s="10">
        <f>BRMT!B312+HPLG!B312+LONI!B313+SLI!B312+MRJ!B312+GRMT!B312+KRD!B312+STR!B313+LNN!B312+JJR!B312+SSV!B312+KK!B312+PA!B312+CCH!B312+CRCC!B312+BFSG!B312+BVQ!B312+GHSG!B312+DASG!B312</f>
        <v>0</v>
      </c>
      <c r="C312" s="10">
        <f>BRMT!C312+HPLG!C312+LONI!C313+SLI!C312+MRJ!C312+GRMT!C312+KRD!C312+STR!C313+LNN!C312+JJR!C312+SSV!C312+KK!C312+PA!C312+CCH!C312+CRCC!C312+BFSG!C312+BVQ!C312+GHSG!C312+DASG!C312</f>
        <v>0</v>
      </c>
      <c r="D312" s="10">
        <f>BRMT!D312+HPLG!D312+LONI!D313+SLI!D312+MRJ!D312+GRMT!D312+KRD!D312+STR!D313+LNN!D312+JJR!D312+SSV!D312+KK!D312+PA!D312+CCH!D312+CRCC!D312+BFSG!D312+BVQ!D312+GHSG!D312+DASG!D312</f>
        <v>0</v>
      </c>
      <c r="E312" s="10">
        <f>BRMT!E312+HPLG!E312+LONI!E313+SLI!E312+MRJ!E312+GRMT!E312+KRD!E312+STR!E313+LNN!E312+JJR!E312+SSV!E312+KK!E312+PA!E312+CCH!E312+CRCC!E312+BFSG!E312+BVQ!E312+GHSG!E312+DASG!E312</f>
        <v>0</v>
      </c>
      <c r="F312" s="10">
        <f>BRMT!F312+HPLG!F312+LONI!F313+SLI!F312+MRJ!F312+GRMT!F312+KRD!F312+STR!F313+LNN!F312+JJR!F312+SSV!F312+KK!F312+PA!F312+CCH!F312+CRCC!F312+BFSG!F312+BVQ!F312+GHSG!F312+DASG!F312</f>
        <v>1</v>
      </c>
      <c r="G312" s="10">
        <f>BRMT!G312+HPLG!G312+LONI!G313+SLI!G312+MRJ!G312+GRMT!G312+KRD!G312+STR!G313+LNN!G312+JJR!G312+SSV!G312+KK!G312+PA!G312+CCH!G312+CRCC!G312+BFSG!G312+BVQ!G312+GHSG!G312+DASG!G312</f>
        <v>27</v>
      </c>
      <c r="H312" s="10">
        <f>BRMT!H312+HPLG!H312+LONI!H313+SLI!H312+MRJ!H312+GRMT!H312+KRD!H312+STR!H313+LNN!H312+JJR!H312+SSV!H312+KK!H312+PA!H312+CCH!H312+CRCC!H312+BFSG!H312+BVQ!H312+GHSG!H312+DASG!H312</f>
        <v>0</v>
      </c>
      <c r="I312" s="10">
        <f>BRMT!I312+HPLG!I312+LONI!I313+SLI!I312+MRJ!I312+GRMT!I312+KRD!I312+STR!I313+LNN!I312+JJR!I312+SSV!I312+KK!I312+PA!I312+CCH!I312+CRCC!I312+BFSG!I312+BVQ!I312+GHSG!I312+DASG!I312</f>
        <v>228700</v>
      </c>
      <c r="J312" s="10">
        <f>BRMT!J312+HPLG!J312+LONI!J313+SLI!J312+MRJ!J312+GRMT!J312+KRD!J312+STR!J313+LNN!J312+JJR!J312+SSV!J312+KK!J312+PA!J312+CCH!J312+CRCC!J312+BFSG!J312+BVQ!J312+GHSG!J312+DASG!J312</f>
        <v>1</v>
      </c>
      <c r="K312" s="10">
        <f>BRMT!K312+HPLG!K312+LONI!K313+SLI!K312+MRJ!K312+GRMT!K312+KRD!K312+STR!K313+LNN!K312+JJR!K312+SSV!K312+KK!K312+PA!K312+CCH!K312+CRCC!K312+BFSG!K312+BVQ!K312+GHSG!K312+DASG!K312</f>
        <v>27</v>
      </c>
      <c r="L312" s="10">
        <f>BRMT!L312+HPLG!L312+LONI!L313+SLI!L312+MRJ!L312+GRMT!L312+KRD!L312+STR!L313+LNN!L312+JJR!L312+SSV!L312+KK!L312+PA!L312+CCH!L312+CRCC!L312+BFSG!L312+BVQ!L312+GHSG!L312+DASG!L312</f>
        <v>0</v>
      </c>
      <c r="M312" s="10">
        <f>BRMT!M312+HPLG!M312+LONI!M313+SLI!M312+MRJ!M312+GRMT!M312+KRD!M312+STR!M313+LNN!M312+JJR!M312+SSV!M312+KK!M312+PA!M312+CCH!M312+CRCC!M312+BFSG!M312+BVQ!M312+GHSG!M312+DASG!M312</f>
        <v>322482</v>
      </c>
      <c r="N312" s="13">
        <f t="shared" si="136"/>
        <v>0</v>
      </c>
      <c r="O312" s="13">
        <f t="shared" si="134"/>
        <v>0</v>
      </c>
      <c r="P312" s="13" t="s">
        <v>125</v>
      </c>
      <c r="Q312" s="13">
        <f t="shared" si="135"/>
        <v>41.006558810668999</v>
      </c>
      <c r="R312" s="46"/>
    </row>
    <row r="313" spans="1:20">
      <c r="A313" s="10" t="s">
        <v>13</v>
      </c>
      <c r="B313" s="10">
        <f>BRMT!B313+HPLG!B313+LONI!B314+SLI!B313+MRJ!B313+GRMT!B313+KRD!B313+STR!B314+LNN!B313+JJR!B313+SSV!B313+KK!B313+PA!B313+CCH!B313+CRCC!B313+BFSG!B313+BVQ!B313+GHSG!B313+DASG!B313</f>
        <v>1</v>
      </c>
      <c r="C313" s="10">
        <f>BRMT!C313+HPLG!C313+LONI!C314+SLI!C313+MRJ!C313+GRMT!C313+KRD!C313+STR!C314+LNN!C313+JJR!C313+SSV!C313+KK!C313+PA!C313+CCH!C313+CRCC!C313+BFSG!C313+BVQ!C313+GHSG!C313+DASG!C313</f>
        <v>27</v>
      </c>
      <c r="D313" s="10">
        <f>BRMT!D313+HPLG!D313+LONI!D314+SLI!D313+MRJ!D313+GRMT!D313+KRD!D313+STR!D314+LNN!D313+JJR!D313+SSV!D313+KK!D313+PA!D313+CCH!D313+CRCC!D313+BFSG!D313+BVQ!D313+GHSG!D313+DASG!D313</f>
        <v>0</v>
      </c>
      <c r="E313" s="10">
        <f>BRMT!E313+HPLG!E313+LONI!E314+SLI!E313+MRJ!E313+GRMT!E313+KRD!E313+STR!E314+LNN!E313+JJR!E313+SSV!E313+KK!E313+PA!E313+CCH!E313+CRCC!E313+BFSG!E313+BVQ!E313+GHSG!E313+DASG!E313</f>
        <v>255462</v>
      </c>
      <c r="F313" s="10">
        <f>BRMT!F313+HPLG!F313+LONI!F314+SLI!F313+MRJ!F313+GRMT!F313+KRD!F313+STR!F314+LNN!F313+JJR!F313+SSV!F313+KK!F313+PA!F313+CCH!F313+CRCC!F313+BFSG!F313+BVQ!F313+GHSG!F313+DASG!F313</f>
        <v>2</v>
      </c>
      <c r="G313" s="10">
        <f>BRMT!G313+HPLG!G313+LONI!G314+SLI!G313+MRJ!G313+GRMT!G313+KRD!G313+STR!G314+LNN!G313+JJR!G313+SSV!G313+KK!G313+PA!G313+CCH!G313+CRCC!G313+BFSG!G313+BVQ!G313+GHSG!G313+DASG!G313</f>
        <v>54</v>
      </c>
      <c r="H313" s="10">
        <f>BRMT!H313+HPLG!H313+LONI!H314+SLI!H313+MRJ!H313+GRMT!H313+KRD!H313+STR!H314+LNN!H313+JJR!H313+SSV!H313+KK!H313+PA!H313+CCH!H313+CRCC!H313+BFSG!H313+BVQ!H313+GHSG!H313+DASG!H313</f>
        <v>0</v>
      </c>
      <c r="I313" s="10">
        <f>BRMT!I313+HPLG!I313+LONI!I314+SLI!I313+MRJ!I313+GRMT!I313+KRD!I313+STR!I314+LNN!I313+JJR!I313+SSV!I313+KK!I313+PA!I313+CCH!I313+CRCC!I313+BFSG!I313+BVQ!I313+GHSG!I313+DASG!I313</f>
        <v>523698</v>
      </c>
      <c r="J313" s="10">
        <f>BRMT!J313+HPLG!J313+LONI!J314+SLI!J313+MRJ!J313+GRMT!J313+KRD!J313+STR!J314+LNN!J313+JJR!J313+SSV!J313+KK!J313+PA!J313+CCH!J313+CRCC!J313+BFSG!J313+BVQ!J313+GHSG!J313+DASG!J313</f>
        <v>1</v>
      </c>
      <c r="K313" s="10">
        <f>BRMT!K313+HPLG!K313+LONI!K314+SLI!K313+MRJ!K313+GRMT!K313+KRD!K313+STR!K314+LNN!K313+JJR!K313+SSV!K313+KK!K313+PA!K313+CCH!K313+CRCC!K313+BFSG!K313+BVQ!K313+GHSG!K313+DASG!K313</f>
        <v>27</v>
      </c>
      <c r="L313" s="10">
        <f>BRMT!L313+HPLG!L313+LONI!L314+SLI!L313+MRJ!L313+GRMT!L313+KRD!L313+STR!L314+LNN!L313+JJR!L313+SSV!L313+KK!L313+PA!L313+CCH!L313+CRCC!L313+BFSG!L313+BVQ!L313+GHSG!L313+DASG!L313</f>
        <v>0</v>
      </c>
      <c r="M313" s="10">
        <f>BRMT!M313+HPLG!M313+LONI!M314+SLI!M313+MRJ!M313+GRMT!M313+KRD!M313+STR!M314+LNN!M313+JJR!M313+SSV!M313+KK!M313+PA!M313+CCH!M313+CRCC!M313+BFSG!M313+BVQ!M313+GHSG!M313+DASG!M313</f>
        <v>322482</v>
      </c>
      <c r="N313" s="13">
        <f t="shared" si="136"/>
        <v>-50</v>
      </c>
      <c r="O313" s="13">
        <f t="shared" si="134"/>
        <v>-50</v>
      </c>
      <c r="P313" s="13" t="s">
        <v>125</v>
      </c>
      <c r="Q313" s="13">
        <f t="shared" si="135"/>
        <v>-38.422144060126257</v>
      </c>
      <c r="R313" s="14"/>
      <c r="T313" s="82">
        <f>I313/10000000</f>
        <v>5.2369800000000001E-2</v>
      </c>
    </row>
    <row r="314" spans="1:20">
      <c r="A314" s="10" t="s">
        <v>14</v>
      </c>
      <c r="B314" s="10">
        <f>BRMT!B314+HPLG!B314+LONI!B315+SLI!B314+MRJ!B314+GRMT!B314+KRD!B314+STR!B315+LNN!B314+JJR!B314+SSV!B314+KK!B314+PA!B314+CCH!B314+CRCC!B314+BFSG!B314+BVQ!B314+GHSG!B314+DASG!B314</f>
        <v>0</v>
      </c>
      <c r="C314" s="10">
        <f>BRMT!C314+HPLG!C314+LONI!C315+SLI!C314+MRJ!C314+GRMT!C314+KRD!C314+STR!C315+LNN!C314+JJR!C314+SSV!C314+KK!C314+PA!C314+CCH!C314+CRCC!C314+BFSG!C314+BVQ!C314+GHSG!C314+DASG!C314</f>
        <v>0</v>
      </c>
      <c r="D314" s="10">
        <f>BRMT!D314+HPLG!D314+LONI!D315+SLI!D314+MRJ!D314+GRMT!D314+KRD!D314+STR!D315+LNN!D314+JJR!D314+SSV!D314+KK!D314+PA!D314+CCH!D314+CRCC!D314+BFSG!D314+BVQ!D314+GHSG!D314+DASG!D314</f>
        <v>0</v>
      </c>
      <c r="E314" s="10">
        <f>BRMT!E314+HPLG!E314+LONI!E315+SLI!E314+MRJ!E314+GRMT!E314+KRD!E314+STR!E315+LNN!E314+JJR!E314+SSV!E314+KK!E314+PA!E314+CCH!E314+CRCC!E314+BFSG!E314+BVQ!E314+GHSG!E314+DASG!E314</f>
        <v>0</v>
      </c>
      <c r="F314" s="10">
        <f>BRMT!F314+HPLG!F314+LONI!F315+SLI!F314+MRJ!F314+GRMT!F314+KRD!F314+STR!F315+LNN!F314+JJR!F314+SSV!F314+KK!F314+PA!F314+CCH!F314+CRCC!F314+BFSG!F314+BVQ!F314+GHSG!F314+DASG!F314</f>
        <v>3</v>
      </c>
      <c r="G314" s="10">
        <f>BRMT!G314+HPLG!G314+LONI!G315+SLI!G314+MRJ!G314+GRMT!G314+KRD!G314+STR!G315+LNN!G314+JJR!G314+SSV!G314+KK!G314+PA!G314+CCH!G314+CRCC!G314+BFSG!G314+BVQ!G314+GHSG!G314+DASG!G314</f>
        <v>81</v>
      </c>
      <c r="H314" s="10">
        <f>BRMT!H314+HPLG!H314+LONI!H315+SLI!H314+MRJ!H314+GRMT!H314+KRD!H314+STR!H315+LNN!H314+JJR!H314+SSV!H314+KK!H314+PA!H314+CCH!H314+CRCC!H314+BFSG!H314+BVQ!H314+GHSG!H314+DASG!H314</f>
        <v>0</v>
      </c>
      <c r="I314" s="10">
        <f>BRMT!I314+HPLG!I314+LONI!I315+SLI!I314+MRJ!I314+GRMT!I314+KRD!I314+STR!I315+LNN!I314+JJR!I314+SSV!I314+KK!I314+PA!I314+CCH!I314+CRCC!I314+BFSG!I314+BVQ!I314+GHSG!I314+DASG!I314</f>
        <v>712862</v>
      </c>
      <c r="J314" s="10">
        <f>BRMT!J314+HPLG!J314+LONI!J315+SLI!J314+MRJ!J314+GRMT!J314+KRD!J314+STR!J315+LNN!J314+JJR!J314+SSV!J314+KK!J314+PA!J314+CCH!J314+CRCC!J314+BFSG!J314+BVQ!J314+GHSG!J314+DASG!J314</f>
        <v>1</v>
      </c>
      <c r="K314" s="10">
        <f>BRMT!K314+HPLG!K314+LONI!K315+SLI!K314+MRJ!K314+GRMT!K314+KRD!K314+STR!K315+LNN!K314+JJR!K314+SSV!K314+KK!K314+PA!K314+CCH!K314+CRCC!K314+BFSG!K314+BVQ!K314+GHSG!K314+DASG!K314</f>
        <v>27</v>
      </c>
      <c r="L314" s="10">
        <f>BRMT!L314+HPLG!L314+LONI!L315+SLI!L314+MRJ!L314+GRMT!L314+KRD!L314+STR!L315+LNN!L314+JJR!L314+SSV!L314+KK!L314+PA!L314+CCH!L314+CRCC!L314+BFSG!L314+BVQ!L314+GHSG!L314+DASG!L314</f>
        <v>0</v>
      </c>
      <c r="M314" s="10">
        <f>BRMT!M314+HPLG!M314+LONI!M315+SLI!M314+MRJ!M314+GRMT!M314+KRD!M314+STR!M315+LNN!M314+JJR!M314+SSV!M314+KK!M314+PA!M314+CCH!M314+CRCC!M314+BFSG!M314+BVQ!M314+GHSG!M314+DASG!M314</f>
        <v>322482</v>
      </c>
      <c r="N314" s="13">
        <f t="shared" si="136"/>
        <v>-66.666666666666657</v>
      </c>
      <c r="O314" s="13">
        <f t="shared" si="134"/>
        <v>-66.666666666666657</v>
      </c>
      <c r="P314" s="13" t="s">
        <v>125</v>
      </c>
      <c r="Q314" s="13">
        <f t="shared" si="135"/>
        <v>-54.762352320645512</v>
      </c>
      <c r="R314" s="14"/>
    </row>
    <row r="315" spans="1:20">
      <c r="A315" s="10" t="s">
        <v>15</v>
      </c>
      <c r="B315" s="10">
        <f>BRMT!B315+HPLG!B315+LONI!B316+SLI!B315+MRJ!B315+GRMT!B315+KRD!B315+STR!B316+LNN!B315+JJR!B315+SSV!B315+KK!B315+PA!B315+CCH!B315+CRCC!B315+BFSG!B315+BVQ!B315+GHSG!B315+DASG!B315</f>
        <v>0</v>
      </c>
      <c r="C315" s="10">
        <f>BRMT!C315+HPLG!C315+LONI!C316+SLI!C315+MRJ!C315+GRMT!C315+KRD!C315+STR!C316+LNN!C315+JJR!C315+SSV!C315+KK!C315+PA!C315+CCH!C315+CRCC!C315+BFSG!C315+BVQ!C315+GHSG!C315+DASG!C315</f>
        <v>0</v>
      </c>
      <c r="D315" s="10">
        <f>BRMT!D315+HPLG!D315+LONI!D316+SLI!D315+MRJ!D315+GRMT!D315+KRD!D315+STR!D316+LNN!D315+JJR!D315+SSV!D315+KK!D315+PA!D315+CCH!D315+CRCC!D315+BFSG!D315+BVQ!D315+GHSG!D315+DASG!D315</f>
        <v>0</v>
      </c>
      <c r="E315" s="10">
        <f>BRMT!E315+HPLG!E315+LONI!E316+SLI!E315+MRJ!E315+GRMT!E315+KRD!E315+STR!E316+LNN!E315+JJR!E315+SSV!E315+KK!E315+PA!E315+CCH!E315+CRCC!E315+BFSG!E315+BVQ!E315+GHSG!E315+DASG!E315</f>
        <v>0</v>
      </c>
      <c r="F315" s="10">
        <f>BRMT!F315+HPLG!F315+LONI!F316+SLI!F315+MRJ!F315+GRMT!F315+KRD!F315+STR!F316+LNN!F315+JJR!F315+SSV!F315+KK!F315+PA!F315+CCH!F315+CRCC!F315+BFSG!F315+BVQ!F315+GHSG!F315+DASG!F315</f>
        <v>1</v>
      </c>
      <c r="G315" s="10">
        <f>BRMT!G315+HPLG!G315+LONI!G316+SLI!G315+MRJ!G315+GRMT!G315+KRD!G315+STR!G316+LNN!G315+JJR!G315+SSV!G315+KK!G315+PA!G315+CCH!G315+CRCC!G315+BFSG!G315+BVQ!G315+GHSG!G315+DASG!G315</f>
        <v>27</v>
      </c>
      <c r="H315" s="10">
        <f>BRMT!H315+HPLG!H315+LONI!H316+SLI!H315+MRJ!H315+GRMT!H315+KRD!H315+STR!H316+LNN!H315+JJR!H315+SSV!H315+KK!H315+PA!H315+CCH!H315+CRCC!H315+BFSG!H315+BVQ!H315+GHSG!H315+DASG!H315</f>
        <v>0</v>
      </c>
      <c r="I315" s="10">
        <f>BRMT!I315+HPLG!I315+LONI!I316+SLI!I315+MRJ!I315+GRMT!I315+KRD!I315+STR!I316+LNN!I315+JJR!I315+SSV!I315+KK!I315+PA!I315+CCH!I315+CRCC!I315+BFSG!I315+BVQ!I315+GHSG!I315+DASG!I315</f>
        <v>255462</v>
      </c>
      <c r="J315" s="10">
        <f>BRMT!J315+HPLG!J315+LONI!J316+SLI!J315+MRJ!J315+GRMT!J315+KRD!J315+STR!J316+LNN!J315+JJR!J315+SSV!J315+KK!J315+PA!J315+CCH!J315+CRCC!J315+BFSG!J315+BVQ!J315+GHSG!J315+DASG!J315</f>
        <v>0</v>
      </c>
      <c r="K315" s="10">
        <f>BRMT!K315+HPLG!K315+LONI!K316+SLI!K315+MRJ!K315+GRMT!K315+KRD!K315+STR!K316+LNN!K315+JJR!K315+SSV!K315+KK!K315+PA!K315+CCH!K315+CRCC!K315+BFSG!K315+BVQ!K315+GHSG!K315+DASG!K315</f>
        <v>0</v>
      </c>
      <c r="L315" s="10">
        <f>BRMT!L315+HPLG!L315+LONI!L316+SLI!L315+MRJ!L315+GRMT!L315+KRD!L315+STR!L316+LNN!L315+JJR!L315+SSV!L315+KK!L315+PA!L315+CCH!L315+CRCC!L315+BFSG!L315+BVQ!L315+GHSG!L315+DASG!L315</f>
        <v>0</v>
      </c>
      <c r="M315" s="10">
        <f>BRMT!M315+HPLG!M315+LONI!M316+SLI!M315+MRJ!M315+GRMT!M315+KRD!M315+STR!M316+LNN!M315+JJR!M315+SSV!M315+KK!M315+PA!M315+CCH!M315+CRCC!M315+BFSG!M315+BVQ!M315+GHSG!M315+DASG!M315</f>
        <v>0</v>
      </c>
      <c r="N315" s="13">
        <f t="shared" si="136"/>
        <v>-100</v>
      </c>
      <c r="O315" s="13">
        <f t="shared" si="134"/>
        <v>-100</v>
      </c>
      <c r="P315" s="13" t="s">
        <v>125</v>
      </c>
      <c r="Q315" s="13">
        <f t="shared" si="135"/>
        <v>-100</v>
      </c>
      <c r="R315" s="14"/>
    </row>
    <row r="316" spans="1:20">
      <c r="A316" s="10" t="s">
        <v>16</v>
      </c>
      <c r="B316" s="10">
        <f>BRMT!B316+HPLG!B316+LONI!B317+SLI!B316+MRJ!B316+GRMT!B316+KRD!B316+STR!B317+LNN!B316+JJR!B316+SSV!B316+KK!B316+PA!B316+CCH!B316+CRCC!B316+BFSG!B316+BVQ!B316+GHSG!B316+DASG!B316</f>
        <v>0</v>
      </c>
      <c r="C316" s="10">
        <f>BRMT!C316+HPLG!C316+LONI!C317+SLI!C316+MRJ!C316+GRMT!C316+KRD!C316+STR!C317+LNN!C316+JJR!C316+SSV!C316+KK!C316+PA!C316+CCH!C316+CRCC!C316+BFSG!C316+BVQ!C316+GHSG!C316+DASG!C316</f>
        <v>0</v>
      </c>
      <c r="D316" s="10">
        <f>BRMT!D316+HPLG!D316+LONI!D317+SLI!D316+MRJ!D316+GRMT!D316+KRD!D316+STR!D317+LNN!D316+JJR!D316+SSV!D316+KK!D316+PA!D316+CCH!D316+CRCC!D316+BFSG!D316+BVQ!D316+GHSG!D316+DASG!D316</f>
        <v>0</v>
      </c>
      <c r="E316" s="10">
        <f>BRMT!E316+HPLG!E316+LONI!E317+SLI!E316+MRJ!E316+GRMT!E316+KRD!E316+STR!E317+LNN!E316+JJR!E316+SSV!E316+KK!E316+PA!E316+CCH!E316+CRCC!E316+BFSG!E316+BVQ!E316+GHSG!E316+DASG!E316</f>
        <v>0</v>
      </c>
      <c r="F316" s="10">
        <f>BRMT!F316+HPLG!F316+LONI!F317+SLI!F316+MRJ!F316+GRMT!F316+KRD!F316+STR!F317+LNN!F316+JJR!F316+SSV!F316+KK!F316+PA!F316+CCH!F316+CRCC!F316+BFSG!F316+BVQ!F316+GHSG!F316+DASG!F316</f>
        <v>2</v>
      </c>
      <c r="G316" s="10">
        <f>BRMT!G316+HPLG!G316+LONI!G317+SLI!G316+MRJ!G316+GRMT!G316+KRD!G316+STR!G317+LNN!G316+JJR!G316+SSV!G316+KK!G316+PA!G316+CCH!G316+CRCC!G316+BFSG!G316+BVQ!G316+GHSG!G316+DASG!G316</f>
        <v>54</v>
      </c>
      <c r="H316" s="10">
        <f>BRMT!H316+HPLG!H316+LONI!H317+SLI!H316+MRJ!H316+GRMT!H316+KRD!H316+STR!H317+LNN!H316+JJR!H316+SSV!H316+KK!H316+PA!H316+CCH!H316+CRCC!H316+BFSG!H316+BVQ!H316+GHSG!H316+DASG!H316</f>
        <v>0</v>
      </c>
      <c r="I316" s="10">
        <f>BRMT!I316+HPLG!I316+LONI!I317+SLI!I316+MRJ!I316+GRMT!I316+KRD!I316+STR!I317+LNN!I316+JJR!I316+SSV!I316+KK!I316+PA!I316+CCH!I316+CRCC!I316+BFSG!I316+BVQ!I316+GHSG!I316+DASG!I316</f>
        <v>484162</v>
      </c>
      <c r="J316" s="10">
        <f>BRMT!J316+HPLG!J316+LONI!J317+SLI!J316+MRJ!J316+GRMT!J316+KRD!J316+STR!J317+LNN!J316+JJR!J316+SSV!J316+KK!J316+PA!J316+CCH!J316+CRCC!J316+BFSG!J316+BVQ!J316+GHSG!J316+DASG!J316</f>
        <v>1</v>
      </c>
      <c r="K316" s="10">
        <f>BRMT!K316+HPLG!K316+LONI!K317+SLI!K316+MRJ!K316+GRMT!K316+KRD!K316+STR!K317+LNN!K316+JJR!K316+SSV!K316+KK!K316+PA!K316+CCH!K316+CRCC!K316+BFSG!K316+BVQ!K316+GHSG!K316+DASG!K316</f>
        <v>27</v>
      </c>
      <c r="L316" s="10">
        <f>BRMT!L316+HPLG!L316+LONI!L317+SLI!L316+MRJ!L316+GRMT!L316+KRD!L316+STR!L317+LNN!L316+JJR!L316+SSV!L316+KK!L316+PA!L316+CCH!L316+CRCC!L316+BFSG!L316+BVQ!L316+GHSG!L316+DASG!L316</f>
        <v>0</v>
      </c>
      <c r="M316" s="10">
        <f>BRMT!M316+HPLG!M316+LONI!M317+SLI!M316+MRJ!M316+GRMT!M316+KRD!M316+STR!M317+LNN!M316+JJR!M316+SSV!M316+KK!M316+PA!M316+CCH!M316+CRCC!M316+BFSG!M316+BVQ!M316+GHSG!M316+DASG!M316</f>
        <v>322482</v>
      </c>
      <c r="N316" s="13">
        <f t="shared" si="136"/>
        <v>-50</v>
      </c>
      <c r="O316" s="13">
        <f t="shared" si="134"/>
        <v>-50</v>
      </c>
      <c r="P316" s="13" t="s">
        <v>125</v>
      </c>
      <c r="Q316" s="13">
        <f t="shared" si="135"/>
        <v>-33.393781420268418</v>
      </c>
      <c r="R316" s="14"/>
    </row>
    <row r="317" spans="1:20">
      <c r="A317" s="10" t="s">
        <v>17</v>
      </c>
      <c r="B317" s="10">
        <f>BRMT!B317+HPLG!B317+LONI!B318+SLI!B317+MRJ!B317+GRMT!B317+KRD!B317+STR!B318+LNN!B317+JJR!B317+SSV!B317+KK!B317+PA!B317+CCH!B317+CRCC!B317+BFSG!B317+BVQ!B317+GHSG!B317+DASG!B317</f>
        <v>0</v>
      </c>
      <c r="C317" s="10">
        <f>BRMT!C317+HPLG!C317+LONI!C318+SLI!C317+MRJ!C317+GRMT!C317+KRD!C317+STR!C318+LNN!C317+JJR!C317+SSV!C317+KK!C317+PA!C317+CCH!C317+CRCC!C317+BFSG!C317+BVQ!C317+GHSG!C317+DASG!C317</f>
        <v>0</v>
      </c>
      <c r="D317" s="10">
        <f>BRMT!D317+HPLG!D317+LONI!D318+SLI!D317+MRJ!D317+GRMT!D317+KRD!D317+STR!D318+LNN!D317+JJR!D317+SSV!D317+KK!D317+PA!D317+CCH!D317+CRCC!D317+BFSG!D317+BVQ!D317+GHSG!D317+DASG!D317</f>
        <v>0</v>
      </c>
      <c r="E317" s="10">
        <f>BRMT!E317+HPLG!E317+LONI!E318+SLI!E317+MRJ!E317+GRMT!E317+KRD!E317+STR!E318+LNN!E317+JJR!E317+SSV!E317+KK!E317+PA!E317+CCH!E317+CRCC!E317+BFSG!E317+BVQ!E317+GHSG!E317+DASG!E317</f>
        <v>0</v>
      </c>
      <c r="F317" s="10">
        <f>BRMT!F317+HPLG!F317+LONI!F318+SLI!F317+MRJ!F317+GRMT!F317+KRD!F317+STR!F318+LNN!F317+JJR!F317+SSV!F317+KK!F317+PA!F317+CCH!F317+CRCC!F317+BFSG!F317+BVQ!F317+GHSG!F317+DASG!F317</f>
        <v>0</v>
      </c>
      <c r="G317" s="10">
        <f>BRMT!G317+HPLG!G317+LONI!G318+SLI!G317+MRJ!G317+GRMT!G317+KRD!G317+STR!G318+LNN!G317+JJR!G317+SSV!G317+KK!G317+PA!G317+CCH!G317+CRCC!G317+BFSG!G317+BVQ!G317+GHSG!G317+DASG!G317</f>
        <v>0</v>
      </c>
      <c r="H317" s="10">
        <f>BRMT!H317+HPLG!H317+LONI!H318+SLI!H317+MRJ!H317+GRMT!H317+KRD!H317+STR!H318+LNN!H317+JJR!H317+SSV!H317+KK!H317+PA!H317+CCH!H317+CRCC!H317+BFSG!H317+BVQ!H317+GHSG!H317+DASG!H317</f>
        <v>0</v>
      </c>
      <c r="I317" s="10">
        <f>BRMT!I317+HPLG!I317+LONI!I318+SLI!I317+MRJ!I317+GRMT!I317+KRD!I317+STR!I318+LNN!I317+JJR!I317+SSV!I317+KK!I317+PA!I317+CCH!I317+CRCC!I317+BFSG!I317+BVQ!I317+GHSG!I317+DASG!I317</f>
        <v>0</v>
      </c>
      <c r="J317" s="10">
        <f>BRMT!J317+HPLG!J317+LONI!J318+SLI!J317+MRJ!J317+GRMT!J317+KRD!J317+STR!J318+LNN!J317+JJR!J317+SSV!J317+KK!J317+PA!J317+CCH!J317+CRCC!J317+BFSG!J317+BVQ!J317+GHSG!J317+DASG!J317</f>
        <v>0</v>
      </c>
      <c r="K317" s="10">
        <f>BRMT!K317+HPLG!K317+LONI!K318+SLI!K317+MRJ!K317+GRMT!K317+KRD!K317+STR!K318+LNN!K317+JJR!K317+SSV!K317+KK!K317+PA!K317+CCH!K317+CRCC!K317+BFSG!K317+BVQ!K317+GHSG!K317+DASG!K317</f>
        <v>0</v>
      </c>
      <c r="L317" s="10">
        <f>BRMT!L317+HPLG!L317+LONI!L318+SLI!L317+MRJ!L317+GRMT!L317+KRD!L317+STR!L318+LNN!L317+JJR!L317+SSV!L317+KK!L317+PA!L317+CCH!L317+CRCC!L317+BFSG!L317+BVQ!L317+GHSG!L317+DASG!L317</f>
        <v>0</v>
      </c>
      <c r="M317" s="10">
        <f>BRMT!M317+HPLG!M317+LONI!M318+SLI!M317+MRJ!M317+GRMT!M317+KRD!M317+STR!M318+LNN!M317+JJR!M317+SSV!M317+KK!M317+PA!M317+CCH!M317+CRCC!M317+BFSG!M317+BVQ!M317+GHSG!M317+DASG!M317</f>
        <v>0</v>
      </c>
      <c r="N317" s="13" t="s">
        <v>125</v>
      </c>
      <c r="O317" s="13" t="s">
        <v>125</v>
      </c>
      <c r="P317" s="13" t="s">
        <v>125</v>
      </c>
      <c r="Q317" s="13" t="s">
        <v>125</v>
      </c>
      <c r="R317" s="14"/>
    </row>
    <row r="318" spans="1:20">
      <c r="A318" s="10" t="s">
        <v>18</v>
      </c>
      <c r="B318" s="10">
        <f>BRMT!B318+HPLG!B318+LONI!B319+SLI!B318+MRJ!B318+GRMT!B318+KRD!B318+STR!B319+LNN!B318+JJR!B318+SSV!B318+KK!B318+PA!B318+CCH!B318+CRCC!B318+BFSG!B318+BVQ!B318+GHSG!B318+DASG!B318</f>
        <v>0</v>
      </c>
      <c r="C318" s="10">
        <f>BRMT!C318+HPLG!C318+LONI!C319+SLI!C318+MRJ!C318+GRMT!C318+KRD!C318+STR!C319+LNN!C318+JJR!C318+SSV!C318+KK!C318+PA!C318+CCH!C318+CRCC!C318+BFSG!C318+BVQ!C318+GHSG!C318+DASG!C318</f>
        <v>0</v>
      </c>
      <c r="D318" s="10">
        <f>BRMT!D318+HPLG!D318+LONI!D319+SLI!D318+MRJ!D318+GRMT!D318+KRD!D318+STR!D319+LNN!D318+JJR!D318+SSV!D318+KK!D318+PA!D318+CCH!D318+CRCC!D318+BFSG!D318+BVQ!D318+GHSG!D318+DASG!D318</f>
        <v>0</v>
      </c>
      <c r="E318" s="10">
        <f>BRMT!E318+HPLG!E318+LONI!E319+SLI!E318+MRJ!E318+GRMT!E318+KRD!E318+STR!E319+LNN!E318+JJR!E318+SSV!E318+KK!E318+PA!E318+CCH!E318+CRCC!E318+BFSG!E318+BVQ!E318+GHSG!E318+DASG!E318</f>
        <v>0</v>
      </c>
      <c r="F318" s="10">
        <f>BRMT!F318+HPLG!F318+LONI!F319+SLI!F318+MRJ!F318+GRMT!F318+KRD!F318+STR!F319+LNN!F318+JJR!F318+SSV!F318+KK!F318+PA!F318+CCH!F318+CRCC!F318+BFSG!F318+BVQ!F318+GHSG!F318+DASG!F318</f>
        <v>0</v>
      </c>
      <c r="G318" s="10">
        <f>BRMT!G318+HPLG!G318+LONI!G319+SLI!G318+MRJ!G318+GRMT!G318+KRD!G318+STR!G319+LNN!G318+JJR!G318+SSV!G318+KK!G318+PA!G318+CCH!G318+CRCC!G318+BFSG!G318+BVQ!G318+GHSG!G318+DASG!G318</f>
        <v>0</v>
      </c>
      <c r="H318" s="10">
        <f>BRMT!H318+HPLG!H318+LONI!H319+SLI!H318+MRJ!H318+GRMT!H318+KRD!H318+STR!H319+LNN!H318+JJR!H318+SSV!H318+KK!H318+PA!H318+CCH!H318+CRCC!H318+BFSG!H318+BVQ!H318+GHSG!H318+DASG!H318</f>
        <v>0</v>
      </c>
      <c r="I318" s="10">
        <f>BRMT!I318+HPLG!I318+LONI!I319+SLI!I318+MRJ!I318+GRMT!I318+KRD!I318+STR!I319+LNN!I318+JJR!I318+SSV!I318+KK!I318+PA!I318+CCH!I318+CRCC!I318+BFSG!I318+BVQ!I318+GHSG!I318+DASG!I318</f>
        <v>0</v>
      </c>
      <c r="J318" s="10">
        <f>BRMT!J318+HPLG!J318+LONI!J319+SLI!J318+MRJ!J318+GRMT!J318+KRD!J318+STR!J319+LNN!J318+JJR!J318+SSV!J318+KK!J318+PA!J318+CCH!J318+CRCC!J318+BFSG!J318+BVQ!J318+GHSG!J318+DASG!J318</f>
        <v>4</v>
      </c>
      <c r="K318" s="10">
        <f>BRMT!K318+HPLG!K318+LONI!K319+SLI!K318+MRJ!K318+GRMT!K318+KRD!K318+STR!K319+LNN!K318+JJR!K318+SSV!K318+KK!K318+PA!K318+CCH!K318+CRCC!K318+BFSG!K318+BVQ!K318+GHSG!K318+DASG!K318</f>
        <v>108</v>
      </c>
      <c r="L318" s="10">
        <f>BRMT!L318+HPLG!L318+LONI!L319+SLI!L318+MRJ!L318+GRMT!L318+KRD!L318+STR!L319+LNN!L318+JJR!L318+SSV!L318+KK!L318+PA!L318+CCH!L318+CRCC!L318+BFSG!L318+BVQ!L318+GHSG!L318+DASG!L318</f>
        <v>0</v>
      </c>
      <c r="M318" s="10">
        <f>BRMT!M318+HPLG!M318+LONI!M319+SLI!M318+MRJ!M318+GRMT!M318+KRD!M318+STR!M319+LNN!M318+JJR!M318+SSV!M318+KK!M318+PA!M318+CCH!M318+CRCC!M318+BFSG!M318+BVQ!M318+GHSG!M318+DASG!M318</f>
        <v>1289928</v>
      </c>
      <c r="N318" s="13">
        <v>100</v>
      </c>
      <c r="O318" s="13">
        <v>100</v>
      </c>
      <c r="P318" s="13" t="s">
        <v>125</v>
      </c>
      <c r="Q318" s="13">
        <v>100</v>
      </c>
      <c r="R318" s="14"/>
    </row>
    <row r="319" spans="1:20">
      <c r="A319" s="10" t="s">
        <v>19</v>
      </c>
      <c r="B319" s="10">
        <f>BRMT!B319+HPLG!B319+LONI!B320+SLI!B319+MRJ!B319+GRMT!B319+KRD!B319+STR!B320+LNN!B319+JJR!B319+SSV!B319+KK!B319+PA!B319+CCH!B319+CRCC!B319+BFSG!B319+BVQ!B319+GHSG!B319+DASG!B319</f>
        <v>0</v>
      </c>
      <c r="C319" s="10">
        <f>BRMT!C319+HPLG!C319+LONI!C320+SLI!C319+MRJ!C319+GRMT!C319+KRD!C319+STR!C320+LNN!C319+JJR!C319+SSV!C319+KK!C319+PA!C319+CCH!C319+CRCC!C319+BFSG!C319+BVQ!C319+GHSG!C319+DASG!C319</f>
        <v>0</v>
      </c>
      <c r="D319" s="10">
        <f>BRMT!D319+HPLG!D319+LONI!D320+SLI!D319+MRJ!D319+GRMT!D319+KRD!D319+STR!D320+LNN!D319+JJR!D319+SSV!D319+KK!D319+PA!D319+CCH!D319+CRCC!D319+BFSG!D319+BVQ!D319+GHSG!D319+DASG!D319</f>
        <v>0</v>
      </c>
      <c r="E319" s="10">
        <f>BRMT!E319+HPLG!E319+LONI!E320+SLI!E319+MRJ!E319+GRMT!E319+KRD!E319+STR!E320+LNN!E319+JJR!E319+SSV!E319+KK!E319+PA!E319+CCH!E319+CRCC!E319+BFSG!E319+BVQ!E319+GHSG!E319+DASG!E319</f>
        <v>0</v>
      </c>
      <c r="F319" s="10">
        <f>BRMT!F319+HPLG!F319+LONI!F320+SLI!F319+MRJ!F319+GRMT!F319+KRD!F319+STR!F320+LNN!F319+JJR!F319+SSV!F319+KK!F319+PA!F319+CCH!F319+CRCC!F319+BFSG!F319+BVQ!F319+GHSG!F319+DASG!F319</f>
        <v>0</v>
      </c>
      <c r="G319" s="10">
        <f>BRMT!G319+HPLG!G319+LONI!G320+SLI!G319+MRJ!G319+GRMT!G319+KRD!G319+STR!G320+LNN!G319+JJR!G319+SSV!G319+KK!G319+PA!G319+CCH!G319+CRCC!G319+BFSG!G319+BVQ!G319+GHSG!G319+DASG!G319</f>
        <v>0</v>
      </c>
      <c r="H319" s="10">
        <f>BRMT!H319+HPLG!H319+LONI!H320+SLI!H319+MRJ!H319+GRMT!H319+KRD!H319+STR!H320+LNN!H319+JJR!H319+SSV!H319+KK!H319+PA!H319+CCH!H319+CRCC!H319+BFSG!H319+BVQ!H319+GHSG!H319+DASG!H319</f>
        <v>0</v>
      </c>
      <c r="I319" s="10">
        <f>BRMT!I319+HPLG!I319+LONI!I320+SLI!I319+MRJ!I319+GRMT!I319+KRD!I319+STR!I320+LNN!I319+JJR!I319+SSV!I319+KK!I319+PA!I319+CCH!I319+CRCC!I319+BFSG!I319+BVQ!I319+GHSG!I319+DASG!I319</f>
        <v>0</v>
      </c>
      <c r="J319" s="10">
        <f>BRMT!J319+HPLG!J319+LONI!J320+SLI!J319+MRJ!J319+GRMT!J319+KRD!J319+STR!J320+LNN!J319+JJR!J319+SSV!J319+KK!J319+PA!J319+CCH!J319+CRCC!J319+BFSG!J319+BVQ!J319+GHSG!J319+DASG!J319</f>
        <v>0</v>
      </c>
      <c r="K319" s="10">
        <f>BRMT!K319+HPLG!K319+LONI!K320+SLI!K319+MRJ!K319+GRMT!K319+KRD!K319+STR!K320+LNN!K319+JJR!K319+SSV!K319+KK!K319+PA!K319+CCH!K319+CRCC!K319+BFSG!K319+BVQ!K319+GHSG!K319+DASG!K319</f>
        <v>0</v>
      </c>
      <c r="L319" s="10">
        <f>BRMT!L319+HPLG!L319+LONI!L320+SLI!L319+MRJ!L319+GRMT!L319+KRD!L319+STR!L320+LNN!L319+JJR!L319+SSV!L319+KK!L319+PA!L319+CCH!L319+CRCC!L319+BFSG!L319+BVQ!L319+GHSG!L319+DASG!L319</f>
        <v>0</v>
      </c>
      <c r="M319" s="10">
        <f>BRMT!M319+HPLG!M319+LONI!M320+SLI!M319+MRJ!M319+GRMT!M319+KRD!M319+STR!M320+LNN!M319+JJR!M319+SSV!M319+KK!M319+PA!M319+CCH!M319+CRCC!M319+BFSG!M319+BVQ!M319+GHSG!M319+DASG!M319</f>
        <v>0</v>
      </c>
      <c r="N319" s="13" t="s">
        <v>125</v>
      </c>
      <c r="O319" s="13" t="s">
        <v>125</v>
      </c>
      <c r="P319" s="13" t="s">
        <v>125</v>
      </c>
      <c r="Q319" s="13" t="s">
        <v>125</v>
      </c>
      <c r="R319" s="14"/>
    </row>
    <row r="320" spans="1:20">
      <c r="A320" s="10" t="s">
        <v>20</v>
      </c>
      <c r="B320" s="10">
        <f>BRMT!B320+HPLG!B320+LONI!B321+SLI!B320+MRJ!B320+GRMT!B320+KRD!B320+STR!B321+LNN!B320+JJR!B320+SSV!B320+KK!B320+PA!B320+CCH!B320+CRCC!B320+BFSG!B320+BVQ!B320+GHSG!B320+DASG!B320</f>
        <v>0</v>
      </c>
      <c r="C320" s="10">
        <f>BRMT!C320+HPLG!C320+LONI!C321+SLI!C320+MRJ!C320+GRMT!C320+KRD!C320+STR!C321+LNN!C320+JJR!C320+SSV!C320+KK!C320+PA!C320+CCH!C320+CRCC!C320+BFSG!C320+BVQ!C320+GHSG!C320+DASG!C320</f>
        <v>0</v>
      </c>
      <c r="D320" s="10">
        <f>BRMT!D320+HPLG!D320+LONI!D321+SLI!D320+MRJ!D320+GRMT!D320+KRD!D320+STR!D321+LNN!D320+JJR!D320+SSV!D320+KK!D320+PA!D320+CCH!D320+CRCC!D320+BFSG!D320+BVQ!D320+GHSG!D320+DASG!D320</f>
        <v>0</v>
      </c>
      <c r="E320" s="10">
        <f>BRMT!E320+HPLG!E320+LONI!E321+SLI!E320+MRJ!E320+GRMT!E320+KRD!E320+STR!E321+LNN!E320+JJR!E320+SSV!E320+KK!E320+PA!E320+CCH!E320+CRCC!E320+BFSG!E320+BVQ!E320+GHSG!E320+DASG!E320</f>
        <v>0</v>
      </c>
      <c r="F320" s="10">
        <f>BRMT!F320+HPLG!F320+LONI!F321+SLI!F320+MRJ!F320+GRMT!F320+KRD!F320+STR!F321+LNN!F320+JJR!F320+SSV!F320+KK!F320+PA!F320+CCH!F320+CRCC!F320+BFSG!F320+BVQ!F320+GHSG!F320+DASG!F320</f>
        <v>0</v>
      </c>
      <c r="G320" s="10">
        <f>BRMT!G320+HPLG!G320+LONI!G321+SLI!G320+MRJ!G320+GRMT!G320+KRD!G320+STR!G321+LNN!G320+JJR!G320+SSV!G320+KK!G320+PA!G320+CCH!G320+CRCC!G320+BFSG!G320+BVQ!G320+GHSG!G320+DASG!G320</f>
        <v>0</v>
      </c>
      <c r="H320" s="10">
        <f>BRMT!H320+HPLG!H320+LONI!H321+SLI!H320+MRJ!H320+GRMT!H320+KRD!H320+STR!H321+LNN!H320+JJR!H320+SSV!H320+KK!H320+PA!H320+CCH!H320+CRCC!H320+BFSG!H320+BVQ!H320+GHSG!H320+DASG!H320</f>
        <v>0</v>
      </c>
      <c r="I320" s="10">
        <f>BRMT!I320+HPLG!I320+LONI!I321+SLI!I320+MRJ!I320+GRMT!I320+KRD!I320+STR!I321+LNN!I320+JJR!I320+SSV!I320+KK!I320+PA!I320+CCH!I320+CRCC!I320+BFSG!I320+BVQ!I320+GHSG!I320+DASG!I320</f>
        <v>0</v>
      </c>
      <c r="J320" s="10">
        <f>BRMT!J320+HPLG!J320+LONI!J321+SLI!J320+MRJ!J320+GRMT!J320+KRD!J320+STR!J321+LNN!J320+JJR!J320+SSV!J320+KK!J320+PA!J320+CCH!J320+CRCC!J320+BFSG!J320+BVQ!J320+GHSG!J320+DASG!J320</f>
        <v>0</v>
      </c>
      <c r="K320" s="10">
        <f>BRMT!K320+HPLG!K320+LONI!K321+SLI!K320+MRJ!K320+GRMT!K320+KRD!K320+STR!K321+LNN!K320+JJR!K320+SSV!K320+KK!K320+PA!K320+CCH!K320+CRCC!K320+BFSG!K320+BVQ!K320+GHSG!K320+DASG!K320</f>
        <v>0</v>
      </c>
      <c r="L320" s="10">
        <f>BRMT!L320+HPLG!L320+LONI!L321+SLI!L320+MRJ!L320+GRMT!L320+KRD!L320+STR!L321+LNN!L320+JJR!L320+SSV!L320+KK!L320+PA!L320+CCH!L320+CRCC!L320+BFSG!L320+BVQ!L320+GHSG!L320+DASG!L320</f>
        <v>0</v>
      </c>
      <c r="M320" s="10">
        <f>BRMT!M320+HPLG!M320+LONI!M321+SLI!M320+MRJ!M320+GRMT!M320+KRD!M320+STR!M321+LNN!M320+JJR!M320+SSV!M320+KK!M320+PA!M320+CCH!M320+CRCC!M320+BFSG!M320+BVQ!M320+GHSG!M320+DASG!M320</f>
        <v>0</v>
      </c>
      <c r="N320" s="13" t="e">
        <f t="shared" si="136"/>
        <v>#DIV/0!</v>
      </c>
      <c r="O320" s="13" t="e">
        <f t="shared" si="134"/>
        <v>#DIV/0!</v>
      </c>
      <c r="P320" s="13" t="s">
        <v>125</v>
      </c>
      <c r="Q320" s="13" t="e">
        <f t="shared" si="135"/>
        <v>#DIV/0!</v>
      </c>
      <c r="R320" s="14"/>
    </row>
    <row r="321" spans="1:18">
      <c r="A321" s="10" t="s">
        <v>21</v>
      </c>
      <c r="B321" s="10">
        <f>BRMT!B321+HPLG!B321+LONI!B322+SLI!B321+MRJ!B321+GRMT!B321+KRD!B321+STR!B322+LNN!B321+JJR!B321+SSV!B321+KK!B321+PA!B321+CCH!B321+CRCC!B321+BFSG!B321+BVQ!B321+GHSG!B321+DASG!B321</f>
        <v>1</v>
      </c>
      <c r="C321" s="10">
        <f>BRMT!C321+HPLG!C321+LONI!C322+SLI!C321+MRJ!C321+GRMT!C321+KRD!C321+STR!C322+LNN!C321+JJR!C321+SSV!C321+KK!C321+PA!C321+CCH!C321+CRCC!C321+BFSG!C321+BVQ!C321+GHSG!C321+DASG!C321</f>
        <v>27</v>
      </c>
      <c r="D321" s="10">
        <f>BRMT!D321+HPLG!D321+LONI!D322+SLI!D321+MRJ!D321+GRMT!D321+KRD!D321+STR!D322+LNN!D321+JJR!D321+SSV!D321+KK!D321+PA!D321+CCH!D321+CRCC!D321+BFSG!D321+BVQ!D321+GHSG!D321+DASG!D321</f>
        <v>0</v>
      </c>
      <c r="E321" s="10">
        <f>BRMT!E321+HPLG!E321+LONI!E322+SLI!E321+MRJ!E321+GRMT!E321+KRD!E321+STR!E322+LNN!E321+JJR!E321+SSV!E321+KK!E321+PA!E321+CCH!E321+CRCC!E321+BFSG!E321+BVQ!E321+GHSG!E321+DASG!E321</f>
        <v>255462</v>
      </c>
      <c r="F321" s="10">
        <f>BRMT!F321+HPLG!F321+LONI!F322+SLI!F321+MRJ!F321+GRMT!F321+KRD!F321+STR!F322+LNN!F321+JJR!F321+SSV!F321+KK!F321+PA!F321+CCH!F321+CRCC!F321+BFSG!F321+BVQ!F321+GHSG!F321+DASG!F321</f>
        <v>0</v>
      </c>
      <c r="G321" s="10">
        <f>BRMT!G321+HPLG!G321+LONI!G322+SLI!G321+MRJ!G321+GRMT!G321+KRD!G321+STR!G322+LNN!G321+JJR!G321+SSV!G321+KK!G321+PA!G321+CCH!G321+CRCC!G321+BFSG!G321+BVQ!G321+GHSG!G321+DASG!G321</f>
        <v>0</v>
      </c>
      <c r="H321" s="10">
        <f>BRMT!H321+HPLG!H321+LONI!H322+SLI!H321+MRJ!H321+GRMT!H321+KRD!H321+STR!H322+LNN!H321+JJR!H321+SSV!H321+KK!H321+PA!H321+CCH!H321+CRCC!H321+BFSG!H321+BVQ!H321+GHSG!H321+DASG!H321</f>
        <v>0</v>
      </c>
      <c r="I321" s="10">
        <f>BRMT!I321+HPLG!I321+LONI!I322+SLI!I321+MRJ!I321+GRMT!I321+KRD!I321+STR!I322+LNN!I321+JJR!I321+SSV!I321+KK!I321+PA!I321+CCH!I321+CRCC!I321+BFSG!I321+BVQ!I321+GHSG!I321+DASG!I321</f>
        <v>0</v>
      </c>
      <c r="J321" s="10">
        <f>BRMT!J321+HPLG!J321+LONI!J322+SLI!J321+MRJ!J321+GRMT!J321+KRD!J321+STR!J322+LNN!J321+JJR!J321+SSV!J321+KK!J321+PA!J321+CCH!J321+CRCC!J321+BFSG!J321+BVQ!J321+GHSG!J321+DASG!J321</f>
        <v>0</v>
      </c>
      <c r="K321" s="10">
        <f>BRMT!K321+HPLG!K321+LONI!K322+SLI!K321+MRJ!K321+GRMT!K321+KRD!K321+STR!K322+LNN!K321+JJR!K321+SSV!K321+KK!K321+PA!K321+CCH!K321+CRCC!K321+BFSG!K321+BVQ!K321+GHSG!K321+DASG!K321</f>
        <v>0</v>
      </c>
      <c r="L321" s="10">
        <f>BRMT!L321+HPLG!L321+LONI!L322+SLI!L321+MRJ!L321+GRMT!L321+KRD!L321+STR!L322+LNN!L321+JJR!L321+SSV!L321+KK!L321+PA!L321+CCH!L321+CRCC!L321+BFSG!L321+BVQ!L321+GHSG!L321+DASG!L321</f>
        <v>0</v>
      </c>
      <c r="M321" s="10">
        <f>BRMT!M321+HPLG!M321+LONI!M322+SLI!M321+MRJ!M321+GRMT!M321+KRD!M321+STR!M322+LNN!M321+JJR!M321+SSV!M321+KK!M321+PA!M321+CCH!M321+CRCC!M321+BFSG!M321+BVQ!M321+GHSG!M321+DASG!M321</f>
        <v>0</v>
      </c>
      <c r="N321" s="13" t="e">
        <f t="shared" si="136"/>
        <v>#DIV/0!</v>
      </c>
      <c r="O321" s="13" t="e">
        <f t="shared" si="134"/>
        <v>#DIV/0!</v>
      </c>
      <c r="P321" s="13" t="s">
        <v>125</v>
      </c>
      <c r="Q321" s="13" t="e">
        <f t="shared" si="135"/>
        <v>#DIV/0!</v>
      </c>
      <c r="R321" s="14"/>
    </row>
    <row r="322" spans="1:18">
      <c r="A322" s="61" t="s">
        <v>205</v>
      </c>
      <c r="B322" s="62">
        <f>SUM(B310:B316)</f>
        <v>2</v>
      </c>
      <c r="C322" s="62">
        <f>SUM(C310:C316)</f>
        <v>54</v>
      </c>
      <c r="D322" s="62">
        <f>SUM(D310:D316)</f>
        <v>0</v>
      </c>
      <c r="E322" s="62">
        <f>SUM(E310:E316)</f>
        <v>510924</v>
      </c>
      <c r="F322" s="62">
        <f>SUM(F310:F320)</f>
        <v>11</v>
      </c>
      <c r="G322" s="62">
        <f t="shared" ref="G322:M322" si="137">SUM(G310:G320)</f>
        <v>297</v>
      </c>
      <c r="H322" s="62">
        <f t="shared" si="137"/>
        <v>0</v>
      </c>
      <c r="I322" s="62">
        <f t="shared" si="137"/>
        <v>2689046</v>
      </c>
      <c r="J322" s="62">
        <f t="shared" si="137"/>
        <v>10</v>
      </c>
      <c r="K322" s="62">
        <f t="shared" si="137"/>
        <v>270</v>
      </c>
      <c r="L322" s="62">
        <f t="shared" si="137"/>
        <v>0</v>
      </c>
      <c r="M322" s="62">
        <f t="shared" si="137"/>
        <v>3224820</v>
      </c>
      <c r="N322" s="13">
        <f t="shared" si="136"/>
        <v>-9.0909090909090917</v>
      </c>
      <c r="O322" s="13">
        <f t="shared" si="134"/>
        <v>-9.0909090909090917</v>
      </c>
      <c r="P322" s="13" t="e">
        <f>(L322-H322)/H322*100</f>
        <v>#DIV/0!</v>
      </c>
      <c r="Q322" s="13">
        <f t="shared" si="135"/>
        <v>19.924315166047734</v>
      </c>
      <c r="R322" s="18"/>
    </row>
    <row r="323" spans="1:18">
      <c r="A323" s="61" t="s">
        <v>128</v>
      </c>
      <c r="B323" s="62">
        <f>SUM(B310:B321)</f>
        <v>3</v>
      </c>
      <c r="C323" s="62">
        <f t="shared" ref="C323:M323" si="138">SUM(C310:C321)</f>
        <v>81</v>
      </c>
      <c r="D323" s="62">
        <f t="shared" si="138"/>
        <v>0</v>
      </c>
      <c r="E323" s="62">
        <f t="shared" si="138"/>
        <v>766386</v>
      </c>
      <c r="F323" s="62">
        <f t="shared" si="138"/>
        <v>11</v>
      </c>
      <c r="G323" s="62">
        <f t="shared" si="138"/>
        <v>297</v>
      </c>
      <c r="H323" s="62">
        <f t="shared" si="138"/>
        <v>0</v>
      </c>
      <c r="I323" s="62">
        <f t="shared" si="138"/>
        <v>2689046</v>
      </c>
      <c r="J323" s="62">
        <f t="shared" si="138"/>
        <v>10</v>
      </c>
      <c r="K323" s="62">
        <f t="shared" si="138"/>
        <v>270</v>
      </c>
      <c r="L323" s="62">
        <f t="shared" si="138"/>
        <v>0</v>
      </c>
      <c r="M323" s="62">
        <f t="shared" si="138"/>
        <v>3224820</v>
      </c>
      <c r="N323" s="13">
        <f t="shared" si="136"/>
        <v>-9.0909090909090917</v>
      </c>
      <c r="O323" s="13">
        <f t="shared" si="134"/>
        <v>-9.0909090909090917</v>
      </c>
      <c r="P323" s="13" t="e">
        <f>(L323-H323)/H323*100</f>
        <v>#DIV/0!</v>
      </c>
      <c r="Q323" s="13">
        <f t="shared" si="135"/>
        <v>19.924315166047734</v>
      </c>
      <c r="R323" s="14"/>
    </row>
    <row r="324" spans="1:18">
      <c r="A324" s="63" t="s">
        <v>129</v>
      </c>
      <c r="B324" s="49">
        <f>B322/7</f>
        <v>0.2857142857142857</v>
      </c>
      <c r="C324" s="49">
        <f>C322/7</f>
        <v>7.7142857142857144</v>
      </c>
      <c r="D324" s="49">
        <f>D322/7</f>
        <v>0</v>
      </c>
      <c r="E324" s="49">
        <f>E322/7</f>
        <v>72989.142857142855</v>
      </c>
      <c r="F324" s="49">
        <f>F322/11</f>
        <v>1</v>
      </c>
      <c r="G324" s="49">
        <f t="shared" ref="G324:M324" si="139">G322/11</f>
        <v>27</v>
      </c>
      <c r="H324" s="49">
        <f t="shared" si="139"/>
        <v>0</v>
      </c>
      <c r="I324" s="49">
        <f t="shared" si="139"/>
        <v>244458.72727272726</v>
      </c>
      <c r="J324" s="49">
        <f t="shared" si="139"/>
        <v>0.90909090909090906</v>
      </c>
      <c r="K324" s="49">
        <f t="shared" si="139"/>
        <v>24.545454545454547</v>
      </c>
      <c r="L324" s="49">
        <f t="shared" si="139"/>
        <v>0</v>
      </c>
      <c r="M324" s="49">
        <f t="shared" si="139"/>
        <v>293165.45454545453</v>
      </c>
      <c r="N324" s="13">
        <f t="shared" si="136"/>
        <v>-9.0909090909090935</v>
      </c>
      <c r="O324" s="13">
        <f t="shared" si="134"/>
        <v>-9.0909090909090864</v>
      </c>
      <c r="P324" s="13" t="e">
        <f>(L324-H324)/H324*100</f>
        <v>#DIV/0!</v>
      </c>
      <c r="Q324" s="13">
        <f t="shared" si="135"/>
        <v>19.924315166047734</v>
      </c>
    </row>
    <row r="327" spans="1:18">
      <c r="A327" s="305" t="s">
        <v>204</v>
      </c>
      <c r="B327" s="305"/>
      <c r="C327" s="305"/>
      <c r="D327" s="305"/>
      <c r="E327" s="305"/>
      <c r="F327" s="305"/>
      <c r="G327" s="305"/>
      <c r="H327" s="305"/>
      <c r="I327" s="305"/>
      <c r="J327" s="305"/>
      <c r="K327" s="305"/>
      <c r="L327" s="305"/>
      <c r="M327" s="305"/>
      <c r="N327" s="305"/>
      <c r="O327" s="305"/>
      <c r="P327" s="305"/>
      <c r="Q327" s="305"/>
    </row>
    <row r="328" spans="1:18">
      <c r="B328" s="302" t="s">
        <v>167</v>
      </c>
      <c r="C328" s="302"/>
      <c r="D328" s="302"/>
      <c r="E328" s="302"/>
      <c r="F328" s="302" t="s">
        <v>180</v>
      </c>
      <c r="G328" s="302"/>
      <c r="H328" s="302"/>
      <c r="I328" s="302"/>
      <c r="J328" s="299" t="s">
        <v>210</v>
      </c>
      <c r="K328" s="300"/>
      <c r="L328" s="300"/>
      <c r="M328" s="301"/>
      <c r="N328" s="303" t="s">
        <v>95</v>
      </c>
      <c r="O328" s="303"/>
      <c r="P328" s="303"/>
      <c r="Q328" s="303"/>
    </row>
    <row r="329" spans="1:18">
      <c r="A329" s="10" t="s">
        <v>6</v>
      </c>
      <c r="B329" s="10" t="s">
        <v>91</v>
      </c>
      <c r="C329" s="10" t="s">
        <v>7</v>
      </c>
      <c r="D329" s="10" t="s">
        <v>8</v>
      </c>
      <c r="E329" s="10" t="s">
        <v>9</v>
      </c>
      <c r="F329" s="10" t="s">
        <v>91</v>
      </c>
      <c r="G329" s="10" t="s">
        <v>7</v>
      </c>
      <c r="H329" s="10" t="s">
        <v>8</v>
      </c>
      <c r="I329" s="10" t="s">
        <v>9</v>
      </c>
      <c r="J329" s="10" t="s">
        <v>91</v>
      </c>
      <c r="K329" s="10" t="s">
        <v>7</v>
      </c>
      <c r="L329" s="10" t="s">
        <v>8</v>
      </c>
      <c r="M329" s="10" t="s">
        <v>9</v>
      </c>
      <c r="N329" s="57" t="s">
        <v>91</v>
      </c>
      <c r="O329" s="57" t="s">
        <v>7</v>
      </c>
      <c r="P329" s="57" t="s">
        <v>8</v>
      </c>
      <c r="Q329" s="57" t="s">
        <v>9</v>
      </c>
    </row>
    <row r="330" spans="1:18">
      <c r="A330" s="10" t="s">
        <v>10</v>
      </c>
      <c r="B330" s="10">
        <f>BRMT!B330+HPLG!B330+LONI!B331+SLI!B330+MRJ!B330+GRMT!B330+KRD!B330+STR!B331+LNN!B330+JJR!B330+SSV!B330+KK!B330+PA!B330+CCH!B330+CRCC!B330+BFSG!B330+BVQ!B330+GHSG!B330+DASG!B330</f>
        <v>0</v>
      </c>
      <c r="C330" s="10">
        <f>BRMT!C330+HPLG!C330+LONI!C331+SLI!C330+MRJ!C330+GRMT!C330+KRD!C330+STR!C331+LNN!C330+JJR!C330+SSV!C330+KK!C330+PA!C330+CCH!C330+CRCC!C330+BFSG!C330+BVQ!C330+GHSG!C330+DASG!C330</f>
        <v>0</v>
      </c>
      <c r="D330" s="10">
        <f>BRMT!D330+HPLG!D330+LONI!D331+SLI!D330+MRJ!D330+GRMT!D330+KRD!D330+STR!D331+LNN!D330+JJR!D330+SSV!D330+KK!D330+PA!D330+CCH!D330+CRCC!D330+BFSG!D330+BVQ!D330+GHSG!D330+DASG!D330</f>
        <v>0</v>
      </c>
      <c r="E330" s="10">
        <f>BRMT!E330+HPLG!E330+LONI!E331+SLI!E330+MRJ!E330+GRMT!E330+KRD!E330+STR!E331+LNN!E330+JJR!E330+SSV!E330+KK!E330+PA!E330+CCH!E330+CRCC!E330+BFSG!E330+BVQ!E330+GHSG!E330+DASG!E330</f>
        <v>0</v>
      </c>
      <c r="F330" s="10">
        <f>BRMT!F330+HPLG!F330+LONI!F331+SLI!F330+MRJ!F330+GRMT!F330+KRD!F330+STR!F331+LNN!F330+JJR!F330+SSV!F330+KK!F330+PA!F330+CCH!F330+CRCC!F330+BFSG!F330+BVQ!F330+GHSG!F330+DASG!F330</f>
        <v>0</v>
      </c>
      <c r="G330" s="10">
        <f>BRMT!G330+HPLG!G330+LONI!G331+SLI!G330+MRJ!G330+GRMT!G330+KRD!G330+STR!G331+LNN!G330+JJR!G330+SSV!G330+KK!G330+PA!G330+CCH!G330+CRCC!G330+BFSG!G330+BVQ!G330+GHSG!G330+DASG!G330</f>
        <v>0</v>
      </c>
      <c r="H330" s="10">
        <f>BRMT!H330+HPLG!H330+LONI!H331+SLI!H330+MRJ!H330+GRMT!H330+KRD!H330+STR!H331+LNN!H330+JJR!H330+SSV!H330+KK!H330+PA!H330+CCH!H330+CRCC!H330+BFSG!H330+BVQ!H330+GHSG!H330+DASG!H330</f>
        <v>0</v>
      </c>
      <c r="I330" s="10">
        <f>BRMT!I330+HPLG!I330+LONI!I331+SLI!I330+MRJ!I330+GRMT!I330+KRD!I330+STR!I331+LNN!I330+JJR!I330+SSV!I330+KK!I330+PA!I330+CCH!I330+CRCC!I330+BFSG!I330+BVQ!I330+GHSG!I330+DASG!I330</f>
        <v>0</v>
      </c>
      <c r="J330" s="10">
        <f>BRMT!J330+HPLG!J330+LONI!J331+SLI!J330+MRJ!J330+GRMT!J330+KRD!J330+STR!J331+LNN!J330+JJR!J330+SSV!J330+KK!J330+PA!J330+CCH!J330+CRCC!J330+BFSG!J330+BVQ!J330+GHSG!J330+DASG!J330</f>
        <v>0</v>
      </c>
      <c r="K330" s="10">
        <f>BRMT!K330+HPLG!K330+LONI!K331+SLI!K330+MRJ!K330+GRMT!K330+KRD!K330+STR!K331+LNN!K330+JJR!K330+SSV!K330+KK!K330+PA!K330+CCH!K330+CRCC!K330+BFSG!K330+BVQ!K330+GHSG!K330+DASG!K330</f>
        <v>0</v>
      </c>
      <c r="L330" s="10">
        <f>BRMT!L330+HPLG!L330+LONI!L331+SLI!L330+MRJ!L330+GRMT!L330+KRD!L330+STR!L331+LNN!L330+JJR!L330+SSV!L330+KK!L330+PA!L330+CCH!L330+CRCC!L330+BFSG!L330+BVQ!L330+GHSG!L330+DASG!L330</f>
        <v>0</v>
      </c>
      <c r="M330" s="10">
        <f>BRMT!M330+HPLG!M330+LONI!M331+SLI!M330+MRJ!M330+GRMT!M330+KRD!M330+STR!M331+LNN!M330+JJR!M330+SSV!M330+KK!M330+PA!M330+CCH!M330+CRCC!M330+BFSG!M330+BVQ!M330+GHSG!M330+DASG!M330</f>
        <v>0</v>
      </c>
      <c r="N330" s="71" t="s">
        <v>125</v>
      </c>
      <c r="O330" s="71" t="s">
        <v>125</v>
      </c>
      <c r="P330" s="71" t="s">
        <v>125</v>
      </c>
      <c r="Q330" s="71" t="s">
        <v>125</v>
      </c>
    </row>
    <row r="331" spans="1:18">
      <c r="A331" s="10" t="s">
        <v>11</v>
      </c>
      <c r="B331" s="10">
        <f>BRMT!B331+HPLG!B331+LONI!B332+SLI!B331+MRJ!B331+GRMT!B331+KRD!B331+STR!B332+LNN!B331+JJR!B331+SSV!B331+KK!B331+PA!B331+CCH!B331+CRCC!B331+BFSG!B331+BVQ!B331+GHSG!B331+DASG!B331</f>
        <v>0</v>
      </c>
      <c r="C331" s="10">
        <f>BRMT!C331+HPLG!C331+LONI!C332+SLI!C331+MRJ!C331+GRMT!C331+KRD!C331+STR!C332+LNN!C331+JJR!C331+SSV!C331+KK!C331+PA!C331+CCH!C331+CRCC!C331+BFSG!C331+BVQ!C331+GHSG!C331+DASG!C331</f>
        <v>0</v>
      </c>
      <c r="D331" s="10">
        <f>BRMT!D331+HPLG!D331+LONI!D332+SLI!D331+MRJ!D331+GRMT!D331+KRD!D331+STR!D332+LNN!D331+JJR!D331+SSV!D331+KK!D331+PA!D331+CCH!D331+CRCC!D331+BFSG!D331+BVQ!D331+GHSG!D331+DASG!D331</f>
        <v>0</v>
      </c>
      <c r="E331" s="10">
        <f>BRMT!E331+HPLG!E331+LONI!E332+SLI!E331+MRJ!E331+GRMT!E331+KRD!E331+STR!E332+LNN!E331+JJR!E331+SSV!E331+KK!E331+PA!E331+CCH!E331+CRCC!E331+BFSG!E331+BVQ!E331+GHSG!E331+DASG!E331</f>
        <v>0</v>
      </c>
      <c r="F331" s="10">
        <f>BRMT!F331+HPLG!F331+LONI!F332+SLI!F331+MRJ!F331+GRMT!F331+KRD!F331+STR!F332+LNN!F331+JJR!F331+SSV!F331+KK!F331+PA!F331+CCH!F331+CRCC!F331+BFSG!F331+BVQ!F331+GHSG!F331+DASG!F331</f>
        <v>0</v>
      </c>
      <c r="G331" s="10">
        <f>BRMT!G331+HPLG!G331+LONI!G332+SLI!G331+MRJ!G331+GRMT!G331+KRD!G331+STR!G332+LNN!G331+JJR!G331+SSV!G331+KK!G331+PA!G331+CCH!G331+CRCC!G331+BFSG!G331+BVQ!G331+GHSG!G331+DASG!G331</f>
        <v>0</v>
      </c>
      <c r="H331" s="10">
        <f>BRMT!H331+HPLG!H331+LONI!H332+SLI!H331+MRJ!H331+GRMT!H331+KRD!H331+STR!H332+LNN!H331+JJR!H331+SSV!H331+KK!H331+PA!H331+CCH!H331+CRCC!H331+BFSG!H331+BVQ!H331+GHSG!H331+DASG!H331</f>
        <v>0</v>
      </c>
      <c r="I331" s="10">
        <f>BRMT!I331+HPLG!I331+LONI!I332+SLI!I331+MRJ!I331+GRMT!I331+KRD!I331+STR!I332+LNN!I331+JJR!I331+SSV!I331+KK!I331+PA!I331+CCH!I331+CRCC!I331+BFSG!I331+BVQ!I331+GHSG!I331+DASG!I331</f>
        <v>0</v>
      </c>
      <c r="J331" s="10">
        <f>BRMT!J331+HPLG!J331+LONI!J332+SLI!J331+MRJ!J331+GRMT!J331+KRD!J331+STR!J332+LNN!J331+JJR!J331+SSV!J331+KK!J331+PA!J331+CCH!J331+CRCC!J331+BFSG!J331+BVQ!J331+GHSG!J331+DASG!J331</f>
        <v>0</v>
      </c>
      <c r="K331" s="10">
        <f>BRMT!K331+HPLG!K331+LONI!K332+SLI!K331+MRJ!K331+GRMT!K331+KRD!K331+STR!K332+LNN!K331+JJR!K331+SSV!K331+KK!K331+PA!K331+CCH!K331+CRCC!K331+BFSG!K331+BVQ!K331+GHSG!K331+DASG!K331</f>
        <v>0</v>
      </c>
      <c r="L331" s="10">
        <f>BRMT!L331+HPLG!L331+LONI!L332+SLI!L331+MRJ!L331+GRMT!L331+KRD!L331+STR!L332+LNN!L331+JJR!L331+SSV!L331+KK!L331+PA!L331+CCH!L331+CRCC!L331+BFSG!L331+BVQ!L331+GHSG!L331+DASG!L331</f>
        <v>0</v>
      </c>
      <c r="M331" s="10">
        <f>BRMT!M331+HPLG!M331+LONI!M332+SLI!M331+MRJ!M331+GRMT!M331+KRD!M331+STR!M332+LNN!M331+JJR!M331+SSV!M331+KK!M331+PA!M331+CCH!M331+CRCC!M331+BFSG!M331+BVQ!M331+GHSG!M331+DASG!M331</f>
        <v>0</v>
      </c>
      <c r="N331" s="71" t="s">
        <v>125</v>
      </c>
      <c r="O331" s="71" t="s">
        <v>125</v>
      </c>
      <c r="P331" s="71" t="s">
        <v>125</v>
      </c>
      <c r="Q331" s="71" t="s">
        <v>125</v>
      </c>
    </row>
    <row r="332" spans="1:18">
      <c r="A332" s="10" t="s">
        <v>12</v>
      </c>
      <c r="B332" s="10">
        <f>BRMT!B332+HPLG!B332+LONI!B333+SLI!B332+MRJ!B332+GRMT!B332+KRD!B332+STR!B333+LNN!B332+JJR!B332+SSV!B332+KK!B332+PA!B332+CCH!B332+CRCC!B332+BFSG!B332+BVQ!B332+GHSG!B332+DASG!B332</f>
        <v>0</v>
      </c>
      <c r="C332" s="10">
        <f>BRMT!C332+HPLG!C332+LONI!C333+SLI!C332+MRJ!C332+GRMT!C332+KRD!C332+STR!C333+LNN!C332+JJR!C332+SSV!C332+KK!C332+PA!C332+CCH!C332+CRCC!C332+BFSG!C332+BVQ!C332+GHSG!C332+DASG!C332</f>
        <v>0</v>
      </c>
      <c r="D332" s="10">
        <f>BRMT!D332+HPLG!D332+LONI!D333+SLI!D332+MRJ!D332+GRMT!D332+KRD!D332+STR!D333+LNN!D332+JJR!D332+SSV!D332+KK!D332+PA!D332+CCH!D332+CRCC!D332+BFSG!D332+BVQ!D332+GHSG!D332+DASG!D332</f>
        <v>0</v>
      </c>
      <c r="E332" s="10">
        <f>BRMT!E332+HPLG!E332+LONI!E333+SLI!E332+MRJ!E332+GRMT!E332+KRD!E332+STR!E333+LNN!E332+JJR!E332+SSV!E332+KK!E332+PA!E332+CCH!E332+CRCC!E332+BFSG!E332+BVQ!E332+GHSG!E332+DASG!E332</f>
        <v>0</v>
      </c>
      <c r="F332" s="10">
        <f>BRMT!F332+HPLG!F332+LONI!F333+SLI!F332+MRJ!F332+GRMT!F332+KRD!F332+STR!F333+LNN!F332+JJR!F332+SSV!F332+KK!F332+PA!F332+CCH!F332+CRCC!F332+BFSG!F332+BVQ!F332+GHSG!F332+DASG!F332</f>
        <v>0</v>
      </c>
      <c r="G332" s="10">
        <f>BRMT!G332+HPLG!G332+LONI!G333+SLI!G332+MRJ!G332+GRMT!G332+KRD!G332+STR!G333+LNN!G332+JJR!G332+SSV!G332+KK!G332+PA!G332+CCH!G332+CRCC!G332+BFSG!G332+BVQ!G332+GHSG!G332+DASG!G332</f>
        <v>0</v>
      </c>
      <c r="H332" s="10">
        <f>BRMT!H332+HPLG!H332+LONI!H333+SLI!H332+MRJ!H332+GRMT!H332+KRD!H332+STR!H333+LNN!H332+JJR!H332+SSV!H332+KK!H332+PA!H332+CCH!H332+CRCC!H332+BFSG!H332+BVQ!H332+GHSG!H332+DASG!H332</f>
        <v>0</v>
      </c>
      <c r="I332" s="10">
        <f>BRMT!I332+HPLG!I332+LONI!I333+SLI!I332+MRJ!I332+GRMT!I332+KRD!I332+STR!I333+LNN!I332+JJR!I332+SSV!I332+KK!I332+PA!I332+CCH!I332+CRCC!I332+BFSG!I332+BVQ!I332+GHSG!I332+DASG!I332</f>
        <v>0</v>
      </c>
      <c r="J332" s="10">
        <f>BRMT!J332+HPLG!J332+LONI!J333+SLI!J332+MRJ!J332+GRMT!J332+KRD!J332+STR!J333+LNN!J332+JJR!J332+SSV!J332+KK!J332+PA!J332+CCH!J332+CRCC!J332+BFSG!J332+BVQ!J332+GHSG!J332+DASG!J332</f>
        <v>0</v>
      </c>
      <c r="K332" s="10">
        <f>BRMT!K332+HPLG!K332+LONI!K333+SLI!K332+MRJ!K332+GRMT!K332+KRD!K332+STR!K333+LNN!K332+JJR!K332+SSV!K332+KK!K332+PA!K332+CCH!K332+CRCC!K332+BFSG!K332+BVQ!K332+GHSG!K332+DASG!K332</f>
        <v>0</v>
      </c>
      <c r="L332" s="10">
        <f>BRMT!L332+HPLG!L332+LONI!L333+SLI!L332+MRJ!L332+GRMT!L332+KRD!L332+STR!L333+LNN!L332+JJR!L332+SSV!L332+KK!L332+PA!L332+CCH!L332+CRCC!L332+BFSG!L332+BVQ!L332+GHSG!L332+DASG!L332</f>
        <v>0</v>
      </c>
      <c r="M332" s="10">
        <f>BRMT!M332+HPLG!M332+LONI!M333+SLI!M332+MRJ!M332+GRMT!M332+KRD!M332+STR!M333+LNN!M332+JJR!M332+SSV!M332+KK!M332+PA!M332+CCH!M332+CRCC!M332+BFSG!M332+BVQ!M332+GHSG!M332+DASG!M332</f>
        <v>0</v>
      </c>
      <c r="N332" s="71" t="s">
        <v>125</v>
      </c>
      <c r="O332" s="71" t="s">
        <v>125</v>
      </c>
      <c r="P332" s="71" t="s">
        <v>125</v>
      </c>
      <c r="Q332" s="71" t="s">
        <v>125</v>
      </c>
    </row>
    <row r="333" spans="1:18">
      <c r="A333" s="10" t="s">
        <v>13</v>
      </c>
      <c r="B333" s="10">
        <f>BRMT!B333+HPLG!B333+LONI!B334+SLI!B333+MRJ!B333+GRMT!B333+KRD!B333+STR!B334+LNN!B333+JJR!B333+SSV!B333+KK!B333+PA!B333+CCH!B333+CRCC!B333+BFSG!B333+BVQ!B333+GHSG!B333+DASG!B333</f>
        <v>0</v>
      </c>
      <c r="C333" s="10">
        <f>BRMT!C333+HPLG!C333+LONI!C334+SLI!C333+MRJ!C333+GRMT!C333+KRD!C333+STR!C334+LNN!C333+JJR!C333+SSV!C333+KK!C333+PA!C333+CCH!C333+CRCC!C333+BFSG!C333+BVQ!C333+GHSG!C333+DASG!C333</f>
        <v>0</v>
      </c>
      <c r="D333" s="10">
        <f>BRMT!D333+HPLG!D333+LONI!D334+SLI!D333+MRJ!D333+GRMT!D333+KRD!D333+STR!D334+LNN!D333+JJR!D333+SSV!D333+KK!D333+PA!D333+CCH!D333+CRCC!D333+BFSG!D333+BVQ!D333+GHSG!D333+DASG!D333</f>
        <v>0</v>
      </c>
      <c r="E333" s="10">
        <f>BRMT!E333+HPLG!E333+LONI!E334+SLI!E333+MRJ!E333+GRMT!E333+KRD!E333+STR!E334+LNN!E333+JJR!E333+SSV!E333+KK!E333+PA!E333+CCH!E333+CRCC!E333+BFSG!E333+BVQ!E333+GHSG!E333+DASG!E333</f>
        <v>0</v>
      </c>
      <c r="F333" s="10">
        <f>BRMT!F333+HPLG!F333+LONI!F334+SLI!F333+MRJ!F333+GRMT!F333+KRD!F333+STR!F334+LNN!F333+JJR!F333+SSV!F333+KK!F333+PA!F333+CCH!F333+CRCC!F333+BFSG!F333+BVQ!F333+GHSG!F333+DASG!F333</f>
        <v>0</v>
      </c>
      <c r="G333" s="10">
        <f>BRMT!G333+HPLG!G333+LONI!G334+SLI!G333+MRJ!G333+GRMT!G333+KRD!G333+STR!G334+LNN!G333+JJR!G333+SSV!G333+KK!G333+PA!G333+CCH!G333+CRCC!G333+BFSG!G333+BVQ!G333+GHSG!G333+DASG!G333</f>
        <v>0</v>
      </c>
      <c r="H333" s="10">
        <f>BRMT!H333+HPLG!H333+LONI!H334+SLI!H333+MRJ!H333+GRMT!H333+KRD!H333+STR!H334+LNN!H333+JJR!H333+SSV!H333+KK!H333+PA!H333+CCH!H333+CRCC!H333+BFSG!H333+BVQ!H333+GHSG!H333+DASG!H333</f>
        <v>0</v>
      </c>
      <c r="I333" s="10">
        <f>BRMT!I333+HPLG!I333+LONI!I334+SLI!I333+MRJ!I333+GRMT!I333+KRD!I333+STR!I334+LNN!I333+JJR!I333+SSV!I333+KK!I333+PA!I333+CCH!I333+CRCC!I333+BFSG!I333+BVQ!I333+GHSG!I333+DASG!I333</f>
        <v>0</v>
      </c>
      <c r="J333" s="10">
        <f>BRMT!J333+HPLG!J333+LONI!J334+SLI!J333+MRJ!J333+GRMT!J333+KRD!J333+STR!J334+LNN!J333+JJR!J333+SSV!J333+KK!J333+PA!J333+CCH!J333+CRCC!J333+BFSG!J333+BVQ!J333+GHSG!J333+DASG!J333</f>
        <v>0</v>
      </c>
      <c r="K333" s="10">
        <f>BRMT!K333+HPLG!K333+LONI!K334+SLI!K333+MRJ!K333+GRMT!K333+KRD!K333+STR!K334+LNN!K333+JJR!K333+SSV!K333+KK!K333+PA!K333+CCH!K333+CRCC!K333+BFSG!K333+BVQ!K333+GHSG!K333+DASG!K333</f>
        <v>0</v>
      </c>
      <c r="L333" s="10">
        <f>BRMT!L333+HPLG!L333+LONI!L334+SLI!L333+MRJ!L333+GRMT!L333+KRD!L333+STR!L334+LNN!L333+JJR!L333+SSV!L333+KK!L333+PA!L333+CCH!L333+CRCC!L333+BFSG!L333+BVQ!L333+GHSG!L333+DASG!L333</f>
        <v>0</v>
      </c>
      <c r="M333" s="10">
        <f>BRMT!M333+HPLG!M333+LONI!M334+SLI!M333+MRJ!M333+GRMT!M333+KRD!M333+STR!M334+LNN!M333+JJR!M333+SSV!M333+KK!M333+PA!M333+CCH!M333+CRCC!M333+BFSG!M333+BVQ!M333+GHSG!M333+DASG!M333</f>
        <v>0</v>
      </c>
      <c r="N333" s="71" t="s">
        <v>125</v>
      </c>
      <c r="O333" s="71" t="s">
        <v>125</v>
      </c>
      <c r="P333" s="71" t="s">
        <v>125</v>
      </c>
      <c r="Q333" s="71" t="s">
        <v>125</v>
      </c>
    </row>
    <row r="334" spans="1:18">
      <c r="A334" s="10" t="s">
        <v>14</v>
      </c>
      <c r="B334" s="10">
        <f>BRMT!B334+HPLG!B334+LONI!B335+SLI!B334+MRJ!B334+GRMT!B334+KRD!B334+STR!B335+LNN!B334+JJR!B334+SSV!B334+KK!B334+PA!B334+CCH!B334+CRCC!B334+BFSG!B334+BVQ!B334+GHSG!B334+DASG!B334</f>
        <v>0</v>
      </c>
      <c r="C334" s="10">
        <f>BRMT!C334+HPLG!C334+LONI!C335+SLI!C334+MRJ!C334+GRMT!C334+KRD!C334+STR!C335+LNN!C334+JJR!C334+SSV!C334+KK!C334+PA!C334+CCH!C334+CRCC!C334+BFSG!C334+BVQ!C334+GHSG!C334+DASG!C334</f>
        <v>0</v>
      </c>
      <c r="D334" s="10">
        <f>BRMT!D334+HPLG!D334+LONI!D335+SLI!D334+MRJ!D334+GRMT!D334+KRD!D334+STR!D335+LNN!D334+JJR!D334+SSV!D334+KK!D334+PA!D334+CCH!D334+CRCC!D334+BFSG!D334+BVQ!D334+GHSG!D334+DASG!D334</f>
        <v>0</v>
      </c>
      <c r="E334" s="10">
        <f>BRMT!E334+HPLG!E334+LONI!E335+SLI!E334+MRJ!E334+GRMT!E334+KRD!E334+STR!E335+LNN!E334+JJR!E334+SSV!E334+KK!E334+PA!E334+CCH!E334+CRCC!E334+BFSG!E334+BVQ!E334+GHSG!E334+DASG!E334</f>
        <v>0</v>
      </c>
      <c r="F334" s="10">
        <f>BRMT!F334+HPLG!F334+LONI!F335+SLI!F334+MRJ!F334+GRMT!F334+KRD!F334+STR!F335+LNN!F334+JJR!F334+SSV!F334+KK!F334+PA!F334+CCH!F334+CRCC!F334+BFSG!F334+BVQ!F334+GHSG!F334+DASG!F334</f>
        <v>0</v>
      </c>
      <c r="G334" s="10">
        <f>BRMT!G334+HPLG!G334+LONI!G335+SLI!G334+MRJ!G334+GRMT!G334+KRD!G334+STR!G335+LNN!G334+JJR!G334+SSV!G334+KK!G334+PA!G334+CCH!G334+CRCC!G334+BFSG!G334+BVQ!G334+GHSG!G334+DASG!G334</f>
        <v>0</v>
      </c>
      <c r="H334" s="10">
        <f>BRMT!H334+HPLG!H334+LONI!H335+SLI!H334+MRJ!H334+GRMT!H334+KRD!H334+STR!H335+LNN!H334+JJR!H334+SSV!H334+KK!H334+PA!H334+CCH!H334+CRCC!H334+BFSG!H334+BVQ!H334+GHSG!H334+DASG!H334</f>
        <v>0</v>
      </c>
      <c r="I334" s="10">
        <f>BRMT!I334+HPLG!I334+LONI!I335+SLI!I334+MRJ!I334+GRMT!I334+KRD!I334+STR!I335+LNN!I334+JJR!I334+SSV!I334+KK!I334+PA!I334+CCH!I334+CRCC!I334+BFSG!I334+BVQ!I334+GHSG!I334+DASG!I334</f>
        <v>0</v>
      </c>
      <c r="J334" s="10">
        <f>BRMT!J334+HPLG!J334+LONI!J335+SLI!J334+MRJ!J334+GRMT!J334+KRD!J334+STR!J335+LNN!J334+JJR!J334+SSV!J334+KK!J334+PA!J334+CCH!J334+CRCC!J334+BFSG!J334+BVQ!J334+GHSG!J334+DASG!J334</f>
        <v>0</v>
      </c>
      <c r="K334" s="10">
        <f>BRMT!K334+HPLG!K334+LONI!K335+SLI!K334+MRJ!K334+GRMT!K334+KRD!K334+STR!K335+LNN!K334+JJR!K334+SSV!K334+KK!K334+PA!K334+CCH!K334+CRCC!K334+BFSG!K334+BVQ!K334+GHSG!K334+DASG!K334</f>
        <v>0</v>
      </c>
      <c r="L334" s="10">
        <f>BRMT!L334+HPLG!L334+LONI!L335+SLI!L334+MRJ!L334+GRMT!L334+KRD!L334+STR!L335+LNN!L334+JJR!L334+SSV!L334+KK!L334+PA!L334+CCH!L334+CRCC!L334+BFSG!L334+BVQ!L334+GHSG!L334+DASG!L334</f>
        <v>0</v>
      </c>
      <c r="M334" s="10">
        <f>BRMT!M334+HPLG!M334+LONI!M335+SLI!M334+MRJ!M334+GRMT!M334+KRD!M334+STR!M335+LNN!M334+JJR!M334+SSV!M334+KK!M334+PA!M334+CCH!M334+CRCC!M334+BFSG!M334+BVQ!M334+GHSG!M334+DASG!M334</f>
        <v>0</v>
      </c>
      <c r="N334" s="71" t="s">
        <v>125</v>
      </c>
      <c r="O334" s="71" t="s">
        <v>125</v>
      </c>
      <c r="P334" s="71" t="s">
        <v>125</v>
      </c>
      <c r="Q334" s="71" t="s">
        <v>125</v>
      </c>
    </row>
    <row r="335" spans="1:18">
      <c r="A335" s="10" t="s">
        <v>15</v>
      </c>
      <c r="B335" s="10">
        <f>BRMT!B335+HPLG!B335+LONI!B336+SLI!B335+MRJ!B335+GRMT!B335+KRD!B335+STR!B336+LNN!B335+JJR!B335+SSV!B335+KK!B335+PA!B335+CCH!B335+CRCC!B335+BFSG!B335+BVQ!B335+GHSG!B335+DASG!B335</f>
        <v>0</v>
      </c>
      <c r="C335" s="10">
        <f>BRMT!C335+HPLG!C335+LONI!C336+SLI!C335+MRJ!C335+GRMT!C335+KRD!C335+STR!C336+LNN!C335+JJR!C335+SSV!C335+KK!C335+PA!C335+CCH!C335+CRCC!C335+BFSG!C335+BVQ!C335+GHSG!C335+DASG!C335</f>
        <v>0</v>
      </c>
      <c r="D335" s="10">
        <f>BRMT!D335+HPLG!D335+LONI!D336+SLI!D335+MRJ!D335+GRMT!D335+KRD!D335+STR!D336+LNN!D335+JJR!D335+SSV!D335+KK!D335+PA!D335+CCH!D335+CRCC!D335+BFSG!D335+BVQ!D335+GHSG!D335+DASG!D335</f>
        <v>0</v>
      </c>
      <c r="E335" s="10">
        <f>BRMT!E335+HPLG!E335+LONI!E336+SLI!E335+MRJ!E335+GRMT!E335+KRD!E335+STR!E336+LNN!E335+JJR!E335+SSV!E335+KK!E335+PA!E335+CCH!E335+CRCC!E335+BFSG!E335+BVQ!E335+GHSG!E335+DASG!E335</f>
        <v>0</v>
      </c>
      <c r="F335" s="10">
        <f>BRMT!F335+HPLG!F335+LONI!F336+SLI!F335+MRJ!F335+GRMT!F335+KRD!F335+STR!F336+LNN!F335+JJR!F335+SSV!F335+KK!F335+PA!F335+CCH!F335+CRCC!F335+BFSG!F335+BVQ!F335+GHSG!F335+DASG!F335</f>
        <v>0</v>
      </c>
      <c r="G335" s="10">
        <f>BRMT!G335+HPLG!G335+LONI!G336+SLI!G335+MRJ!G335+GRMT!G335+KRD!G335+STR!G336+LNN!G335+JJR!G335+SSV!G335+KK!G335+PA!G335+CCH!G335+CRCC!G335+BFSG!G335+BVQ!G335+GHSG!G335+DASG!G335</f>
        <v>0</v>
      </c>
      <c r="H335" s="10">
        <f>BRMT!H335+HPLG!H335+LONI!H336+SLI!H335+MRJ!H335+GRMT!H335+KRD!H335+STR!H336+LNN!H335+JJR!H335+SSV!H335+KK!H335+PA!H335+CCH!H335+CRCC!H335+BFSG!H335+BVQ!H335+GHSG!H335+DASG!H335</f>
        <v>0</v>
      </c>
      <c r="I335" s="10">
        <f>BRMT!I335+HPLG!I335+LONI!I336+SLI!I335+MRJ!I335+GRMT!I335+KRD!I335+STR!I336+LNN!I335+JJR!I335+SSV!I335+KK!I335+PA!I335+CCH!I335+CRCC!I335+BFSG!I335+BVQ!I335+GHSG!I335+DASG!I335</f>
        <v>0</v>
      </c>
      <c r="J335" s="10">
        <f>BRMT!J335+HPLG!J335+LONI!J336+SLI!J335+MRJ!J335+GRMT!J335+KRD!J335+STR!J336+LNN!J335+JJR!J335+SSV!J335+KK!J335+PA!J335+CCH!J335+CRCC!J335+BFSG!J335+BVQ!J335+GHSG!J335+DASG!J335</f>
        <v>0</v>
      </c>
      <c r="K335" s="10">
        <f>BRMT!K335+HPLG!K335+LONI!K336+SLI!K335+MRJ!K335+GRMT!K335+KRD!K335+STR!K336+LNN!K335+JJR!K335+SSV!K335+KK!K335+PA!K335+CCH!K335+CRCC!K335+BFSG!K335+BVQ!K335+GHSG!K335+DASG!K335</f>
        <v>0</v>
      </c>
      <c r="L335" s="10">
        <f>BRMT!L335+HPLG!L335+LONI!L336+SLI!L335+MRJ!L335+GRMT!L335+KRD!L335+STR!L336+LNN!L335+JJR!L335+SSV!L335+KK!L335+PA!L335+CCH!L335+CRCC!L335+BFSG!L335+BVQ!L335+GHSG!L335+DASG!L335</f>
        <v>0</v>
      </c>
      <c r="M335" s="10">
        <f>BRMT!M335+HPLG!M335+LONI!M336+SLI!M335+MRJ!M335+GRMT!M335+KRD!M335+STR!M336+LNN!M335+JJR!M335+SSV!M335+KK!M335+PA!M335+CCH!M335+CRCC!M335+BFSG!M335+BVQ!M335+GHSG!M335+DASG!M335</f>
        <v>0</v>
      </c>
      <c r="N335" s="71" t="s">
        <v>125</v>
      </c>
      <c r="O335" s="71" t="s">
        <v>125</v>
      </c>
      <c r="P335" s="71" t="s">
        <v>125</v>
      </c>
      <c r="Q335" s="71" t="s">
        <v>125</v>
      </c>
    </row>
    <row r="336" spans="1:18">
      <c r="A336" s="10" t="s">
        <v>16</v>
      </c>
      <c r="B336" s="10">
        <f>BRMT!B336+HPLG!B336+LONI!B337+SLI!B336+MRJ!B336+GRMT!B336+KRD!B336+STR!B337+LNN!B336+JJR!B336+SSV!B336+KK!B336+PA!B336+CCH!B336+CRCC!B336+BFSG!B336+BVQ!B336+GHSG!B336+DASG!B336</f>
        <v>0</v>
      </c>
      <c r="C336" s="10">
        <f>BRMT!C336+HPLG!C336+LONI!C337+SLI!C336+MRJ!C336+GRMT!C336+KRD!C336+STR!C337+LNN!C336+JJR!C336+SSV!C336+KK!C336+PA!C336+CCH!C336+CRCC!C336+BFSG!C336+BVQ!C336+GHSG!C336+DASG!C336</f>
        <v>0</v>
      </c>
      <c r="D336" s="10">
        <f>BRMT!D336+HPLG!D336+LONI!D337+SLI!D336+MRJ!D336+GRMT!D336+KRD!D336+STR!D337+LNN!D336+JJR!D336+SSV!D336+KK!D336+PA!D336+CCH!D336+CRCC!D336+BFSG!D336+BVQ!D336+GHSG!D336+DASG!D336</f>
        <v>0</v>
      </c>
      <c r="E336" s="10">
        <f>BRMT!E336+HPLG!E336+LONI!E337+SLI!E336+MRJ!E336+GRMT!E336+KRD!E336+STR!E337+LNN!E336+JJR!E336+SSV!E336+KK!E336+PA!E336+CCH!E336+CRCC!E336+BFSG!E336+BVQ!E336+GHSG!E336+DASG!E336</f>
        <v>0</v>
      </c>
      <c r="F336" s="10">
        <f>BRMT!F336+HPLG!F336+LONI!F337+SLI!F336+MRJ!F336+GRMT!F336+KRD!F336+STR!F337+LNN!F336+JJR!F336+SSV!F336+KK!F336+PA!F336+CCH!F336+CRCC!F336+BFSG!F336+BVQ!F336+GHSG!F336+DASG!F336</f>
        <v>0</v>
      </c>
      <c r="G336" s="10">
        <f>BRMT!G336+HPLG!G336+LONI!G337+SLI!G336+MRJ!G336+GRMT!G336+KRD!G336+STR!G337+LNN!G336+JJR!G336+SSV!G336+KK!G336+PA!G336+CCH!G336+CRCC!G336+BFSG!G336+BVQ!G336+GHSG!G336+DASG!G336</f>
        <v>0</v>
      </c>
      <c r="H336" s="10">
        <f>BRMT!H336+HPLG!H336+LONI!H337+SLI!H336+MRJ!H336+GRMT!H336+KRD!H336+STR!H337+LNN!H336+JJR!H336+SSV!H336+KK!H336+PA!H336+CCH!H336+CRCC!H336+BFSG!H336+BVQ!H336+GHSG!H336+DASG!H336</f>
        <v>0</v>
      </c>
      <c r="I336" s="10">
        <v>0</v>
      </c>
      <c r="J336" s="10">
        <v>1</v>
      </c>
      <c r="K336" s="10">
        <v>34</v>
      </c>
      <c r="L336" s="10">
        <v>2356</v>
      </c>
      <c r="M336" s="10">
        <v>372036</v>
      </c>
      <c r="N336" s="71" t="s">
        <v>125</v>
      </c>
      <c r="O336" s="71" t="s">
        <v>125</v>
      </c>
      <c r="P336" s="71" t="s">
        <v>125</v>
      </c>
      <c r="Q336" s="71" t="s">
        <v>125</v>
      </c>
    </row>
    <row r="337" spans="1:17">
      <c r="A337" s="10" t="s">
        <v>17</v>
      </c>
      <c r="B337" s="10">
        <f>BRMT!B337+HPLG!B337+LONI!B338+SLI!B337+MRJ!B337+GRMT!B337+KRD!B337+STR!B338+LNN!B337+JJR!B337+SSV!B337+KK!B337+PA!B337+CCH!B337+CRCC!B337+BFSG!B337+BVQ!B337+GHSG!B337+DASG!B337</f>
        <v>0</v>
      </c>
      <c r="C337" s="10">
        <f>BRMT!C337+HPLG!C337+LONI!C338+SLI!C337+MRJ!C337+GRMT!C337+KRD!C337+STR!C338+LNN!C337+JJR!C337+SSV!C337+KK!C337+PA!C337+CCH!C337+CRCC!C337+BFSG!C337+BVQ!C337+GHSG!C337+DASG!C337</f>
        <v>0</v>
      </c>
      <c r="D337" s="10">
        <f>BRMT!D337+HPLG!D337+LONI!D338+SLI!D337+MRJ!D337+GRMT!D337+KRD!D337+STR!D338+LNN!D337+JJR!D337+SSV!D337+KK!D337+PA!D337+CCH!D337+CRCC!D337+BFSG!D337+BVQ!D337+GHSG!D337+DASG!D337</f>
        <v>0</v>
      </c>
      <c r="E337" s="10">
        <f>BRMT!E337+HPLG!E337+LONI!E338+SLI!E337+MRJ!E337+GRMT!E337+KRD!E337+STR!E338+LNN!E337+JJR!E337+SSV!E337+KK!E337+PA!E337+CCH!E337+CRCC!E337+BFSG!E337+BVQ!E337+GHSG!E337+DASG!E337</f>
        <v>0</v>
      </c>
      <c r="F337" s="10">
        <f>BRMT!F337+HPLG!F337+LONI!F338+SLI!F337+MRJ!F337+GRMT!F337+KRD!F337+STR!F338+LNN!F337+JJR!F337+SSV!F337+KK!F337+PA!F337+CCH!F337+CRCC!F337+BFSG!F337+BVQ!F337+GHSG!F337+DASG!F337</f>
        <v>0</v>
      </c>
      <c r="G337" s="10">
        <f>BRMT!G337+HPLG!G337+LONI!G338+SLI!G337+MRJ!G337+GRMT!G337+KRD!G337+STR!G338+LNN!G337+JJR!G337+SSV!G337+KK!G337+PA!G337+CCH!G337+CRCC!G337+BFSG!G337+BVQ!G337+GHSG!G337+DASG!G337</f>
        <v>0</v>
      </c>
      <c r="H337" s="10">
        <f>BRMT!H337+HPLG!H337+LONI!H338+SLI!H337+MRJ!H337+GRMT!H337+KRD!H337+STR!H338+LNN!H337+JJR!H337+SSV!H337+KK!H337+PA!H337+CCH!H337+CRCC!H337+BFSG!H337+BVQ!H337+GHSG!H337+DASG!H337</f>
        <v>0</v>
      </c>
      <c r="I337" s="10">
        <f>BRMT!I337+HPLG!I337+LONI!I338+SLI!I337+MRJ!I337+GRMT!I337+KRD!I337+STR!I338+LNN!I337+JJR!I337+SSV!I337+KK!I337+PA!I337+CCH!I337+CRCC!I337+BFSG!I337+BVQ!I337+GHSG!I337+DASG!I337</f>
        <v>0</v>
      </c>
      <c r="J337" s="10">
        <f>BRMT!J337+HPLG!J337+LONI!J338+SLI!J337+MRJ!J337+GRMT!J337+KRD!J337+STR!J338+LNN!J337+JJR!J337+SSV!J337+KK!J337+PA!J337+CCH!J337+CRCC!J337+BFSG!J337+BVQ!J337+GHSG!J337+DASG!J337</f>
        <v>0</v>
      </c>
      <c r="K337" s="10">
        <f>BRMT!K337+HPLG!K337+LONI!K338+SLI!K337+MRJ!K337+GRMT!K337+KRD!K337+STR!K338+LNN!K337+JJR!K337+SSV!K337+KK!K337+PA!K337+CCH!K337+CRCC!K337+BFSG!K337+BVQ!K337+GHSG!K337+DASG!K337</f>
        <v>0</v>
      </c>
      <c r="L337" s="10">
        <f>BRMT!L337+HPLG!L337+LONI!L338+SLI!L337+MRJ!L337+GRMT!L337+KRD!L337+STR!L338+LNN!L337+JJR!L337+SSV!L337+KK!L337+PA!L337+CCH!L337+CRCC!L337+BFSG!L337+BVQ!L337+GHSG!L337+DASG!L337</f>
        <v>0</v>
      </c>
      <c r="M337" s="10">
        <f>BRMT!M337+HPLG!M337+LONI!M338+SLI!M337+MRJ!M337+GRMT!M337+KRD!M337+STR!M338+LNN!M337+JJR!M337+SSV!M337+KK!M337+PA!M337+CCH!M337+CRCC!M337+BFSG!M337+BVQ!M337+GHSG!M337+DASG!M337</f>
        <v>0</v>
      </c>
      <c r="N337" s="71" t="s">
        <v>125</v>
      </c>
      <c r="O337" s="71" t="s">
        <v>125</v>
      </c>
      <c r="P337" s="71" t="s">
        <v>125</v>
      </c>
      <c r="Q337" s="71" t="s">
        <v>125</v>
      </c>
    </row>
    <row r="338" spans="1:17">
      <c r="A338" s="10" t="s">
        <v>18</v>
      </c>
      <c r="B338" s="10">
        <f>BRMT!B338+HPLG!B338+LONI!B339+SLI!B338+MRJ!B338+GRMT!B338+KRD!B338+STR!B339+LNN!B338+JJR!B338+SSV!B338+KK!B338+PA!B338+CCH!B338+CRCC!B338+BFSG!B338+BVQ!B338+GHSG!B338+DASG!B338</f>
        <v>0</v>
      </c>
      <c r="C338" s="10">
        <f>BRMT!C338+HPLG!C338+LONI!C339+SLI!C338+MRJ!C338+GRMT!C338+KRD!C338+STR!C339+LNN!C338+JJR!C338+SSV!C338+KK!C338+PA!C338+CCH!C338+CRCC!C338+BFSG!C338+BVQ!C338+GHSG!C338+DASG!C338</f>
        <v>0</v>
      </c>
      <c r="D338" s="10">
        <f>BRMT!D338+HPLG!D338+LONI!D339+SLI!D338+MRJ!D338+GRMT!D338+KRD!D338+STR!D339+LNN!D338+JJR!D338+SSV!D338+KK!D338+PA!D338+CCH!D338+CRCC!D338+BFSG!D338+BVQ!D338+GHSG!D338+DASG!D338</f>
        <v>0</v>
      </c>
      <c r="E338" s="10">
        <f>BRMT!E338+HPLG!E338+LONI!E339+SLI!E338+MRJ!E338+GRMT!E338+KRD!E338+STR!E339+LNN!E338+JJR!E338+SSV!E338+KK!E338+PA!E338+CCH!E338+CRCC!E338+BFSG!E338+BVQ!E338+GHSG!E338+DASG!E338</f>
        <v>0</v>
      </c>
      <c r="F338" s="10">
        <f>BRMT!F338+HPLG!F338+LONI!F339+SLI!F338+MRJ!F338+GRMT!F338+KRD!F338+STR!F339+LNN!F338+JJR!F338+SSV!F338+KK!F338+PA!F338+CCH!F338+CRCC!F338+BFSG!F338+BVQ!F338+GHSG!F338+DASG!F338</f>
        <v>0</v>
      </c>
      <c r="G338" s="10">
        <f>BRMT!G338+HPLG!G338+LONI!G339+SLI!G338+MRJ!G338+GRMT!G338+KRD!G338+STR!G339+LNN!G338+JJR!G338+SSV!G338+KK!G338+PA!G338+CCH!G338+CRCC!G338+BFSG!G338+BVQ!G338+GHSG!G338+DASG!G338</f>
        <v>0</v>
      </c>
      <c r="H338" s="10">
        <f>BRMT!H338+HPLG!H338+LONI!H339+SLI!H338+MRJ!H338+GRMT!H338+KRD!H338+STR!H339+LNN!H338+JJR!H338+SSV!H338+KK!H338+PA!H338+CCH!H338+CRCC!H338+BFSG!H338+BVQ!H338+GHSG!H338+DASG!H338</f>
        <v>0</v>
      </c>
      <c r="I338" s="10">
        <f>BRMT!I338+HPLG!I338+LONI!I339+SLI!I338+MRJ!I338+GRMT!I338+KRD!I338+STR!I339+LNN!I338+JJR!I338+SSV!I338+KK!I338+PA!I338+CCH!I338+CRCC!I338+BFSG!I338+BVQ!I338+GHSG!I338+DASG!I338</f>
        <v>0</v>
      </c>
      <c r="J338" s="10">
        <f>BRMT!J338+HPLG!J338+LONI!J339+SLI!J338+MRJ!J338+GRMT!J338+KRD!J338+STR!J339+LNN!J338+JJR!J338+SSV!J338+KK!J338+PA!J338+CCH!J338+CRCC!J338+BFSG!J338+BVQ!J338+GHSG!J338+DASG!J338</f>
        <v>0</v>
      </c>
      <c r="K338" s="10">
        <f>BRMT!K338+HPLG!K338+LONI!K339+SLI!K338+MRJ!K338+GRMT!K338+KRD!K338+STR!K339+LNN!K338+JJR!K338+SSV!K338+KK!K338+PA!K338+CCH!K338+CRCC!K338+BFSG!K338+BVQ!K338+GHSG!K338+DASG!K338</f>
        <v>0</v>
      </c>
      <c r="L338" s="10">
        <f>BRMT!L338+HPLG!L338+LONI!L339+SLI!L338+MRJ!L338+GRMT!L338+KRD!L338+STR!L339+LNN!L338+JJR!L338+SSV!L338+KK!L338+PA!L338+CCH!L338+CRCC!L338+BFSG!L338+BVQ!L338+GHSG!L338+DASG!L338</f>
        <v>0</v>
      </c>
      <c r="M338" s="10">
        <f>BRMT!M338+HPLG!M338+LONI!M339+SLI!M338+MRJ!M338+GRMT!M338+KRD!M338+STR!M339+LNN!M338+JJR!M338+SSV!M338+KK!M338+PA!M338+CCH!M338+CRCC!M338+BFSG!M338+BVQ!M338+GHSG!M338+DASG!M338</f>
        <v>0</v>
      </c>
      <c r="N338" s="71" t="s">
        <v>125</v>
      </c>
      <c r="O338" s="71" t="s">
        <v>125</v>
      </c>
      <c r="P338" s="71" t="s">
        <v>125</v>
      </c>
      <c r="Q338" s="71" t="s">
        <v>125</v>
      </c>
    </row>
    <row r="339" spans="1:17">
      <c r="A339" s="10" t="s">
        <v>19</v>
      </c>
      <c r="B339" s="10">
        <f>BRMT!B339+HPLG!B339+LONI!B340+SLI!B339+MRJ!B339+GRMT!B339+KRD!B339+STR!B340+LNN!B339+JJR!B339+SSV!B339+KK!B339+PA!B339+CCH!B339+CRCC!B339+BFSG!B339+BVQ!B339+GHSG!B339+DASG!B339</f>
        <v>0</v>
      </c>
      <c r="C339" s="10">
        <f>BRMT!C339+HPLG!C339+LONI!C340+SLI!C339+MRJ!C339+GRMT!C339+KRD!C339+STR!C340+LNN!C339+JJR!C339+SSV!C339+KK!C339+PA!C339+CCH!C339+CRCC!C339+BFSG!C339+BVQ!C339+GHSG!C339+DASG!C339</f>
        <v>0</v>
      </c>
      <c r="D339" s="10">
        <f>BRMT!D339+HPLG!D339+LONI!D340+SLI!D339+MRJ!D339+GRMT!D339+KRD!D339+STR!D340+LNN!D339+JJR!D339+SSV!D339+KK!D339+PA!D339+CCH!D339+CRCC!D339+BFSG!D339+BVQ!D339+GHSG!D339+DASG!D339</f>
        <v>0</v>
      </c>
      <c r="E339" s="10">
        <f>BRMT!E339+HPLG!E339+LONI!E340+SLI!E339+MRJ!E339+GRMT!E339+KRD!E339+STR!E340+LNN!E339+JJR!E339+SSV!E339+KK!E339+PA!E339+CCH!E339+CRCC!E339+BFSG!E339+BVQ!E339+GHSG!E339+DASG!E339</f>
        <v>0</v>
      </c>
      <c r="F339" s="10">
        <f>BRMT!F339+HPLG!F339+LONI!F340+SLI!F339+MRJ!F339+GRMT!F339+KRD!F339+STR!F340+LNN!F339+JJR!F339+SSV!F339+KK!F339+PA!F339+CCH!F339+CRCC!F339+BFSG!F339+BVQ!F339+GHSG!F339+DASG!F339</f>
        <v>0</v>
      </c>
      <c r="G339" s="10">
        <f>BRMT!G339+HPLG!G339+LONI!G340+SLI!G339+MRJ!G339+GRMT!G339+KRD!G339+STR!G340+LNN!G339+JJR!G339+SSV!G339+KK!G339+PA!G339+CCH!G339+CRCC!G339+BFSG!G339+BVQ!G339+GHSG!G339+DASG!G339</f>
        <v>0</v>
      </c>
      <c r="H339" s="10">
        <f>BRMT!H339+HPLG!H339+LONI!H340+SLI!H339+MRJ!H339+GRMT!H339+KRD!H339+STR!H340+LNN!H339+JJR!H339+SSV!H339+KK!H339+PA!H339+CCH!H339+CRCC!H339+BFSG!H339+BVQ!H339+GHSG!H339+DASG!H339</f>
        <v>0</v>
      </c>
      <c r="I339" s="10">
        <f>BRMT!I339+HPLG!I339+LONI!I340+SLI!I339+MRJ!I339+GRMT!I339+KRD!I339+STR!I340+LNN!I339+JJR!I339+SSV!I339+KK!I339+PA!I339+CCH!I339+CRCC!I339+BFSG!I339+BVQ!I339+GHSG!I339+DASG!I339</f>
        <v>0</v>
      </c>
      <c r="J339" s="10">
        <f>BRMT!J339+HPLG!J339+LONI!J340+SLI!J339+MRJ!J339+GRMT!J339+KRD!J339+STR!J340+LNN!J339+JJR!J339+SSV!J339+KK!J339+PA!J339+CCH!J339+CRCC!J339+BFSG!J339+BVQ!J339+GHSG!J339+DASG!J339</f>
        <v>0</v>
      </c>
      <c r="K339" s="10">
        <f>BRMT!K339+HPLG!K339+LONI!K340+SLI!K339+MRJ!K339+GRMT!K339+KRD!K339+STR!K340+LNN!K339+JJR!K339+SSV!K339+KK!K339+PA!K339+CCH!K339+CRCC!K339+BFSG!K339+BVQ!K339+GHSG!K339+DASG!K339</f>
        <v>0</v>
      </c>
      <c r="L339" s="10">
        <f>BRMT!L339+HPLG!L339+LONI!L340+SLI!L339+MRJ!L339+GRMT!L339+KRD!L339+STR!L340+LNN!L339+JJR!L339+SSV!L339+KK!L339+PA!L339+CCH!L339+CRCC!L339+BFSG!L339+BVQ!L339+GHSG!L339+DASG!L339</f>
        <v>0</v>
      </c>
      <c r="M339" s="10">
        <f>BRMT!M339+HPLG!M339+LONI!M340+SLI!M339+MRJ!M339+GRMT!M339+KRD!M339+STR!M340+LNN!M339+JJR!M339+SSV!M339+KK!M339+PA!M339+CCH!M339+CRCC!M339+BFSG!M339+BVQ!M339+GHSG!M339+DASG!M339</f>
        <v>0</v>
      </c>
      <c r="N339" s="71" t="s">
        <v>125</v>
      </c>
      <c r="O339" s="71" t="s">
        <v>125</v>
      </c>
      <c r="P339" s="71" t="s">
        <v>125</v>
      </c>
      <c r="Q339" s="71" t="s">
        <v>125</v>
      </c>
    </row>
    <row r="340" spans="1:17">
      <c r="A340" s="10" t="s">
        <v>20</v>
      </c>
      <c r="B340" s="10">
        <f>BRMT!B340+HPLG!B340+LONI!B341+SLI!B340+MRJ!B340+GRMT!B340+KRD!B340+STR!B341+LNN!B340+JJR!B340+SSV!B340+KK!B340+PA!B340+CCH!B340+CRCC!B340+BFSG!B340+BVQ!B340+GHSG!B340+DASG!B340</f>
        <v>0</v>
      </c>
      <c r="C340" s="10">
        <f>BRMT!C340+HPLG!C340+LONI!C341+SLI!C340+MRJ!C340+GRMT!C340+KRD!C340+STR!C341+LNN!C340+JJR!C340+SSV!C340+KK!C340+PA!C340+CCH!C340+CRCC!C340+BFSG!C340+BVQ!C340+GHSG!C340+DASG!C340</f>
        <v>0</v>
      </c>
      <c r="D340" s="10">
        <f>BRMT!D340+HPLG!D340+LONI!D341+SLI!D340+MRJ!D340+GRMT!D340+KRD!D340+STR!D341+LNN!D340+JJR!D340+SSV!D340+KK!D340+PA!D340+CCH!D340+CRCC!D340+BFSG!D340+BVQ!D340+GHSG!D340+DASG!D340</f>
        <v>0</v>
      </c>
      <c r="E340" s="10">
        <f>BRMT!E340+HPLG!E340+LONI!E341+SLI!E340+MRJ!E340+GRMT!E340+KRD!E340+STR!E341+LNN!E340+JJR!E340+SSV!E340+KK!E340+PA!E340+CCH!E340+CRCC!E340+BFSG!E340+BVQ!E340+GHSG!E340+DASG!E340</f>
        <v>0</v>
      </c>
      <c r="F340" s="10">
        <f>BRMT!F340+HPLG!F340+LONI!F341+SLI!F340+MRJ!F340+GRMT!F340+KRD!F340+STR!F341+LNN!F340+JJR!F340+SSV!F340+KK!F340+PA!F340+CCH!F340+CRCC!F340+BFSG!F340+BVQ!F340+GHSG!F340+DASG!F340</f>
        <v>0</v>
      </c>
      <c r="G340" s="10">
        <f>BRMT!G340+HPLG!G340+LONI!G341+SLI!G340+MRJ!G340+GRMT!G340+KRD!G340+STR!G341+LNN!G340+JJR!G340+SSV!G340+KK!G340+PA!G340+CCH!G340+CRCC!G340+BFSG!G340+BVQ!G340+GHSG!G340+DASG!G340</f>
        <v>0</v>
      </c>
      <c r="H340" s="10">
        <f>BRMT!H340+HPLG!H340+LONI!H341+SLI!H340+MRJ!H340+GRMT!H340+KRD!H340+STR!H341+LNN!H340+JJR!H340+SSV!H340+KK!H340+PA!H340+CCH!H340+CRCC!H340+BFSG!H340+BVQ!H340+GHSG!H340+DASG!H340</f>
        <v>0</v>
      </c>
      <c r="I340" s="10">
        <f>BRMT!I340+HPLG!I340+LONI!I341+SLI!I340+MRJ!I340+GRMT!I340+KRD!I340+STR!I341+LNN!I340+JJR!I340+SSV!I340+KK!I340+PA!I340+CCH!I340+CRCC!I340+BFSG!I340+BVQ!I340+GHSG!I340+DASG!I340</f>
        <v>0</v>
      </c>
      <c r="J340" s="10">
        <f>BRMT!J340+HPLG!J340+LONI!J341+SLI!J340+MRJ!J340+GRMT!J340+KRD!J340+STR!J341+LNN!J340+JJR!J340+SSV!J340+KK!J340+PA!J340+CCH!J340+CRCC!J340+BFSG!J340+BVQ!J340+GHSG!J340+DASG!J340</f>
        <v>0</v>
      </c>
      <c r="K340" s="10">
        <f>BRMT!K340+HPLG!K340+LONI!K341+SLI!K340+MRJ!K340+GRMT!K340+KRD!K340+STR!K341+LNN!K340+JJR!K340+SSV!K340+KK!K340+PA!K340+CCH!K340+CRCC!K340+BFSG!K340+BVQ!K340+GHSG!K340+DASG!K340</f>
        <v>0</v>
      </c>
      <c r="L340" s="10">
        <f>BRMT!L340+HPLG!L340+LONI!L341+SLI!L340+MRJ!L340+GRMT!L340+KRD!L340+STR!L341+LNN!L340+JJR!L340+SSV!L340+KK!L340+PA!L340+CCH!L340+CRCC!L340+BFSG!L340+BVQ!L340+GHSG!L340+DASG!L340</f>
        <v>0</v>
      </c>
      <c r="M340" s="10">
        <f>BRMT!M340+HPLG!M340+LONI!M341+SLI!M340+MRJ!M340+GRMT!M340+KRD!M340+STR!M341+LNN!M340+JJR!M340+SSV!M340+KK!M340+PA!M340+CCH!M340+CRCC!M340+BFSG!M340+BVQ!M340+GHSG!M340+DASG!M340</f>
        <v>0</v>
      </c>
      <c r="N340" s="71" t="s">
        <v>125</v>
      </c>
      <c r="O340" s="71" t="s">
        <v>125</v>
      </c>
      <c r="P340" s="71" t="s">
        <v>125</v>
      </c>
      <c r="Q340" s="71" t="s">
        <v>125</v>
      </c>
    </row>
    <row r="341" spans="1:17">
      <c r="A341" s="10" t="s">
        <v>21</v>
      </c>
      <c r="B341" s="10">
        <f>BRMT!B341+HPLG!B341+LONI!B342+SLI!B341+MRJ!B341+GRMT!B341+KRD!B341+STR!B342+LNN!B341+JJR!B341+SSV!B341+KK!B341+PA!B341+CCH!B341+CRCC!B341+BFSG!B341+BVQ!B341+GHSG!B341+DASG!B341</f>
        <v>0</v>
      </c>
      <c r="C341" s="10">
        <f>BRMT!C341+HPLG!C341+LONI!C342+SLI!C341+MRJ!C341+GRMT!C341+KRD!C341+STR!C342+LNN!C341+JJR!C341+SSV!C341+KK!C341+PA!C341+CCH!C341+CRCC!C341+BFSG!C341+BVQ!C341+GHSG!C341+DASG!C341</f>
        <v>0</v>
      </c>
      <c r="D341" s="10">
        <f>BRMT!D341+HPLG!D341+LONI!D342+SLI!D341+MRJ!D341+GRMT!D341+KRD!D341+STR!D342+LNN!D341+JJR!D341+SSV!D341+KK!D341+PA!D341+CCH!D341+CRCC!D341+BFSG!D341+BVQ!D341+GHSG!D341+DASG!D341</f>
        <v>0</v>
      </c>
      <c r="E341" s="10">
        <f>BRMT!E341+HPLG!E341+LONI!E342+SLI!E341+MRJ!E341+GRMT!E341+KRD!E341+STR!E342+LNN!E341+JJR!E341+SSV!E341+KK!E341+PA!E341+CCH!E341+CRCC!E341+BFSG!E341+BVQ!E341+GHSG!E341+DASG!E341</f>
        <v>0</v>
      </c>
      <c r="F341" s="10">
        <f>BRMT!F341+HPLG!F341+LONI!F342+SLI!F341+MRJ!F341+GRMT!F341+KRD!F341+STR!F342+LNN!F341+JJR!F341+SSV!F341+KK!F341+PA!F341+CCH!F341+CRCC!F341+BFSG!F341+BVQ!F341+GHSG!F341+DASG!F341</f>
        <v>0</v>
      </c>
      <c r="G341" s="10">
        <f>BRMT!G341+HPLG!G341+LONI!G342+SLI!G341+MRJ!G341+GRMT!G341+KRD!G341+STR!G342+LNN!G341+JJR!G341+SSV!G341+KK!G341+PA!G341+CCH!G341+CRCC!G341+BFSG!G341+BVQ!G341+GHSG!G341+DASG!G341</f>
        <v>0</v>
      </c>
      <c r="H341" s="10">
        <f>BRMT!H341+HPLG!H341+LONI!H342+SLI!H341+MRJ!H341+GRMT!H341+KRD!H341+STR!H342+LNN!H341+JJR!H341+SSV!H341+KK!H341+PA!H341+CCH!H341+CRCC!H341+BFSG!H341+BVQ!H341+GHSG!H341+DASG!H341</f>
        <v>0</v>
      </c>
      <c r="I341" s="10">
        <f>BRMT!I341+HPLG!I341+LONI!I342+SLI!I341+MRJ!I341+GRMT!I341+KRD!I341+STR!I342+LNN!I341+JJR!I341+SSV!I341+KK!I341+PA!I341+CCH!I341+CRCC!I341+BFSG!I341+BVQ!I341+GHSG!I341+DASG!I341</f>
        <v>0</v>
      </c>
      <c r="J341" s="10">
        <f>BRMT!J341+HPLG!J341+LONI!J342+SLI!J341+MRJ!J341+GRMT!J341+KRD!J341+STR!J342+LNN!J341+JJR!J341+SSV!J341+KK!J341+PA!J341+CCH!J341+CRCC!J341+BFSG!J341+BVQ!J341+GHSG!J341+DASG!J341</f>
        <v>0</v>
      </c>
      <c r="K341" s="10">
        <f>BRMT!K341+HPLG!K341+LONI!K342+SLI!K341+MRJ!K341+GRMT!K341+KRD!K341+STR!K342+LNN!K341+JJR!K341+SSV!K341+KK!K341+PA!K341+CCH!K341+CRCC!K341+BFSG!K341+BVQ!K341+GHSG!K341+DASG!K341</f>
        <v>0</v>
      </c>
      <c r="L341" s="10">
        <f>BRMT!L341+HPLG!L341+LONI!L342+SLI!L341+MRJ!L341+GRMT!L341+KRD!L341+STR!L342+LNN!L341+JJR!L341+SSV!L341+KK!L341+PA!L341+CCH!L341+CRCC!L341+BFSG!L341+BVQ!L341+GHSG!L341+DASG!L341</f>
        <v>0</v>
      </c>
      <c r="M341" s="10">
        <f>BRMT!M341+HPLG!M341+LONI!M342+SLI!M341+MRJ!M341+GRMT!M341+KRD!M341+STR!M342+LNN!M341+JJR!M341+SSV!M341+KK!M341+PA!M341+CCH!M341+CRCC!M341+BFSG!M341+BVQ!M341+GHSG!M341+DASG!M341</f>
        <v>0</v>
      </c>
      <c r="N341" s="71" t="s">
        <v>125</v>
      </c>
      <c r="O341" s="71" t="s">
        <v>125</v>
      </c>
      <c r="P341" s="71" t="s">
        <v>125</v>
      </c>
      <c r="Q341" s="71" t="s">
        <v>125</v>
      </c>
    </row>
    <row r="342" spans="1:17">
      <c r="A342" s="61" t="s">
        <v>205</v>
      </c>
      <c r="B342" s="62">
        <f>SUM(B330:B336)</f>
        <v>0</v>
      </c>
      <c r="C342" s="62">
        <f>SUM(C330:C336)</f>
        <v>0</v>
      </c>
      <c r="D342" s="62">
        <f>SUM(D330:D336)</f>
        <v>0</v>
      </c>
      <c r="E342" s="62">
        <f>SUM(E330:E336)</f>
        <v>0</v>
      </c>
      <c r="F342" s="62">
        <f>SUM(F330:F340)</f>
        <v>0</v>
      </c>
      <c r="G342" s="62">
        <f t="shared" ref="G342:M342" si="140">SUM(G330:G340)</f>
        <v>0</v>
      </c>
      <c r="H342" s="62">
        <f t="shared" si="140"/>
        <v>0</v>
      </c>
      <c r="I342" s="62">
        <f t="shared" si="140"/>
        <v>0</v>
      </c>
      <c r="J342" s="62">
        <f t="shared" si="140"/>
        <v>1</v>
      </c>
      <c r="K342" s="62">
        <f t="shared" si="140"/>
        <v>34</v>
      </c>
      <c r="L342" s="62">
        <f t="shared" si="140"/>
        <v>2356</v>
      </c>
      <c r="M342" s="62">
        <f t="shared" si="140"/>
        <v>372036</v>
      </c>
      <c r="N342" s="62" t="e">
        <f t="shared" ref="N342:Q344" si="141">(F342-B342)/B342*100</f>
        <v>#DIV/0!</v>
      </c>
      <c r="O342" s="62" t="e">
        <f t="shared" si="141"/>
        <v>#DIV/0!</v>
      </c>
      <c r="P342" s="62" t="e">
        <f t="shared" si="141"/>
        <v>#DIV/0!</v>
      </c>
      <c r="Q342" s="62" t="e">
        <f t="shared" si="141"/>
        <v>#DIV/0!</v>
      </c>
    </row>
    <row r="343" spans="1:17">
      <c r="A343" s="61" t="s">
        <v>128</v>
      </c>
      <c r="B343" s="62">
        <f>SUM(B330:B341)</f>
        <v>0</v>
      </c>
      <c r="C343" s="62">
        <f t="shared" ref="C343:M343" si="142">SUM(C330:C341)</f>
        <v>0</v>
      </c>
      <c r="D343" s="62">
        <f t="shared" si="142"/>
        <v>0</v>
      </c>
      <c r="E343" s="62">
        <f t="shared" si="142"/>
        <v>0</v>
      </c>
      <c r="F343" s="62">
        <f t="shared" si="142"/>
        <v>0</v>
      </c>
      <c r="G343" s="62">
        <f t="shared" si="142"/>
        <v>0</v>
      </c>
      <c r="H343" s="62">
        <f t="shared" si="142"/>
        <v>0</v>
      </c>
      <c r="I343" s="62">
        <f t="shared" si="142"/>
        <v>0</v>
      </c>
      <c r="J343" s="62">
        <f t="shared" si="142"/>
        <v>1</v>
      </c>
      <c r="K343" s="62">
        <f t="shared" si="142"/>
        <v>34</v>
      </c>
      <c r="L343" s="62">
        <f t="shared" si="142"/>
        <v>2356</v>
      </c>
      <c r="M343" s="62">
        <f t="shared" si="142"/>
        <v>372036</v>
      </c>
      <c r="N343" s="62" t="e">
        <f t="shared" si="141"/>
        <v>#DIV/0!</v>
      </c>
      <c r="O343" s="62" t="e">
        <f t="shared" si="141"/>
        <v>#DIV/0!</v>
      </c>
      <c r="P343" s="62" t="e">
        <f t="shared" si="141"/>
        <v>#DIV/0!</v>
      </c>
      <c r="Q343" s="62" t="e">
        <f t="shared" si="141"/>
        <v>#DIV/0!</v>
      </c>
    </row>
    <row r="344" spans="1:17">
      <c r="A344" s="63" t="s">
        <v>129</v>
      </c>
      <c r="B344" s="49">
        <f>B342/7</f>
        <v>0</v>
      </c>
      <c r="C344" s="49">
        <f>C342/7</f>
        <v>0</v>
      </c>
      <c r="D344" s="49">
        <f>D342/7</f>
        <v>0</v>
      </c>
      <c r="E344" s="49">
        <f>E342/7</f>
        <v>0</v>
      </c>
      <c r="F344" s="49">
        <f>F342/11</f>
        <v>0</v>
      </c>
      <c r="G344" s="49">
        <f t="shared" ref="G344:M344" si="143">G342/11</f>
        <v>0</v>
      </c>
      <c r="H344" s="49">
        <f t="shared" si="143"/>
        <v>0</v>
      </c>
      <c r="I344" s="49">
        <f t="shared" si="143"/>
        <v>0</v>
      </c>
      <c r="J344" s="49">
        <f t="shared" si="143"/>
        <v>9.0909090909090912E-2</v>
      </c>
      <c r="K344" s="49">
        <f t="shared" si="143"/>
        <v>3.0909090909090908</v>
      </c>
      <c r="L344" s="49">
        <f t="shared" si="143"/>
        <v>214.18181818181819</v>
      </c>
      <c r="M344" s="49">
        <f t="shared" si="143"/>
        <v>33821.454545454544</v>
      </c>
      <c r="N344" s="62" t="e">
        <f t="shared" si="141"/>
        <v>#DIV/0!</v>
      </c>
      <c r="O344" s="62" t="e">
        <f t="shared" si="141"/>
        <v>#DIV/0!</v>
      </c>
      <c r="P344" s="62" t="e">
        <f t="shared" si="141"/>
        <v>#DIV/0!</v>
      </c>
      <c r="Q344" s="62" t="e">
        <f t="shared" si="141"/>
        <v>#DIV/0!</v>
      </c>
    </row>
    <row r="347" spans="1:17">
      <c r="A347" s="305" t="s">
        <v>170</v>
      </c>
      <c r="B347" s="305"/>
      <c r="C347" s="305"/>
      <c r="D347" s="305"/>
      <c r="E347" s="305"/>
      <c r="F347" s="305"/>
      <c r="G347" s="305"/>
      <c r="H347" s="305"/>
      <c r="I347" s="305"/>
      <c r="J347" s="305"/>
      <c r="K347" s="305"/>
      <c r="L347" s="305"/>
      <c r="M347" s="305"/>
      <c r="N347" s="305"/>
      <c r="O347" s="305"/>
      <c r="P347" s="305"/>
      <c r="Q347" s="305"/>
    </row>
    <row r="348" spans="1:17">
      <c r="B348" s="302" t="s">
        <v>167</v>
      </c>
      <c r="C348" s="302"/>
      <c r="D348" s="302"/>
      <c r="E348" s="302"/>
      <c r="F348" s="302" t="s">
        <v>180</v>
      </c>
      <c r="G348" s="302"/>
      <c r="H348" s="302"/>
      <c r="I348" s="302"/>
      <c r="J348" s="299" t="s">
        <v>210</v>
      </c>
      <c r="K348" s="300"/>
      <c r="L348" s="300"/>
      <c r="M348" s="301"/>
      <c r="N348" s="303" t="s">
        <v>95</v>
      </c>
      <c r="O348" s="303"/>
      <c r="P348" s="303"/>
      <c r="Q348" s="303"/>
    </row>
    <row r="349" spans="1:17">
      <c r="A349" s="10" t="s">
        <v>6</v>
      </c>
      <c r="B349" s="10" t="s">
        <v>91</v>
      </c>
      <c r="C349" s="10" t="s">
        <v>7</v>
      </c>
      <c r="D349" s="10" t="s">
        <v>8</v>
      </c>
      <c r="E349" s="10" t="s">
        <v>9</v>
      </c>
      <c r="F349" s="10" t="s">
        <v>91</v>
      </c>
      <c r="G349" s="10" t="s">
        <v>7</v>
      </c>
      <c r="H349" s="10" t="s">
        <v>8</v>
      </c>
      <c r="I349" s="10" t="s">
        <v>9</v>
      </c>
      <c r="J349" s="10" t="s">
        <v>91</v>
      </c>
      <c r="K349" s="10" t="s">
        <v>7</v>
      </c>
      <c r="L349" s="10" t="s">
        <v>8</v>
      </c>
      <c r="M349" s="10" t="s">
        <v>9</v>
      </c>
      <c r="N349" s="57" t="s">
        <v>91</v>
      </c>
      <c r="O349" s="57" t="s">
        <v>7</v>
      </c>
      <c r="P349" s="57" t="s">
        <v>8</v>
      </c>
      <c r="Q349" s="57" t="s">
        <v>9</v>
      </c>
    </row>
    <row r="350" spans="1:17">
      <c r="A350" s="10" t="s">
        <v>10</v>
      </c>
      <c r="B350" s="10">
        <f>BRMT!B350+HPLG!B350+LONI!B351+SLI!B350+MRJ!B350+GRMT!B350+KRD!B350+STR!B351+LNN!B350+JJR!B350+SSV!B350+KK!B350+PA!B350+CCH!B350+CRCC!B350+BFSG!B350+BVQ!B350+GHSG!B350+DASG!B350</f>
        <v>0</v>
      </c>
      <c r="C350" s="10">
        <f>BRMT!C350+HPLG!C350+LONI!C351+SLI!C350+MRJ!C350+GRMT!C350+KRD!C350+STR!C351+LNN!C350+JJR!C350+SSV!C350+KK!C350+PA!C350+CCH!C350+CRCC!C350+BFSG!C350+BVQ!C350+GHSG!C350+DASG!C350</f>
        <v>0</v>
      </c>
      <c r="D350" s="10">
        <f>BRMT!D350+HPLG!D350+LONI!D351+SLI!D350+MRJ!D350+GRMT!D350+KRD!D350+STR!D351+LNN!D350+JJR!D350+SSV!D350+KK!D350+PA!D350+CCH!D350+CRCC!D350+BFSG!D350+BVQ!D350+GHSG!D350+DASG!D350</f>
        <v>0</v>
      </c>
      <c r="E350" s="10">
        <f>BRMT!E350+HPLG!E350+LONI!E351+SLI!E350+MRJ!E350+GRMT!E350+KRD!E350+STR!E351+LNN!E350+JJR!E350+SSV!E350+KK!E350+PA!E350+CCH!E350+CRCC!E350+BFSG!E350+BVQ!E350+GHSG!E350+DASG!E350</f>
        <v>0</v>
      </c>
      <c r="F350" s="10">
        <f>BRMT!F350+HPLG!F350+LONI!F351+SLI!F350+MRJ!F350+GRMT!F350+KRD!F350+STR!F351+LNN!F350+JJR!F350+SSV!F350+KK!F350+PA!F350+CCH!F350+CRCC!F350+BFSG!F350+BVQ!F350+GHSG!F350+DASG!F350</f>
        <v>0</v>
      </c>
      <c r="G350" s="10">
        <f>BRMT!G350+HPLG!G350+LONI!G351+SLI!G350+MRJ!G350+GRMT!G350+KRD!G350+STR!G351+LNN!G350+JJR!G350+SSV!G350+KK!G350+PA!G350+CCH!G350+CRCC!G350+BFSG!G350+BVQ!G350+GHSG!G350+DASG!G350</f>
        <v>0</v>
      </c>
      <c r="H350" s="10">
        <f>BRMT!H350+HPLG!H350+LONI!H351+SLI!H350+MRJ!H350+GRMT!H350+KRD!H350+STR!H351+LNN!H350+JJR!H350+SSV!H350+KK!H350+PA!H350+CCH!H350+CRCC!H350+BFSG!H350+BVQ!H350+GHSG!H350+DASG!H350</f>
        <v>0</v>
      </c>
      <c r="I350" s="10">
        <f>BRMT!I350+HPLG!I350+LONI!I351+SLI!I350+MRJ!I350+GRMT!I350+KRD!I350+STR!I351+LNN!I350+JJR!I350+SSV!I350+KK!I350+PA!I350+CCH!I350+CRCC!I350+BFSG!I350+BVQ!I350+GHSG!I350+DASG!I350</f>
        <v>0</v>
      </c>
      <c r="J350" s="10">
        <f>BRMT!J350+HPLG!J350+LONI!J351+SLI!J350+MRJ!J350+GRMT!J350+KRD!J350+STR!J351+LNN!J350+JJR!J350+SSV!J350+KK!J350+PA!J350+CCH!J350+CRCC!J350+BFSG!J350+BVQ!J350+GHSG!J350+DASG!J350</f>
        <v>0</v>
      </c>
      <c r="K350" s="10">
        <f>BRMT!K350+HPLG!K350+LONI!K351+SLI!K350+MRJ!K350+GRMT!K350+KRD!K350+STR!K351+LNN!K350+JJR!K350+SSV!K350+KK!K350+PA!K350+CCH!K350+CRCC!K350+BFSG!K350+BVQ!K350+GHSG!K350+DASG!K350</f>
        <v>0</v>
      </c>
      <c r="L350" s="10">
        <f>BRMT!L350+HPLG!L350+LONI!L351+SLI!L350+MRJ!L350+GRMT!L350+KRD!L350+STR!L351+LNN!L350+JJR!L350+SSV!L350+KK!L350+PA!L350+CCH!L350+CRCC!L350+BFSG!L350+BVQ!L350+GHSG!L350+DASG!L350</f>
        <v>0</v>
      </c>
      <c r="M350" s="10">
        <f>BRMT!M350+HPLG!M350+LONI!M351+SLI!M350+MRJ!M350+GRMT!M350+KRD!M350+STR!M351+LNN!M350+JJR!M350+SSV!M350+KK!M350+PA!M350+CCH!M350+CRCC!M350+BFSG!M350+BVQ!M350+GHSG!M350+DASG!M350</f>
        <v>0</v>
      </c>
      <c r="N350" s="71" t="s">
        <v>125</v>
      </c>
      <c r="O350" s="71" t="s">
        <v>125</v>
      </c>
      <c r="P350" s="71" t="s">
        <v>125</v>
      </c>
      <c r="Q350" s="71" t="s">
        <v>125</v>
      </c>
    </row>
    <row r="351" spans="1:17">
      <c r="A351" s="10" t="s">
        <v>11</v>
      </c>
      <c r="B351" s="10">
        <f>LONI!B274</f>
        <v>1</v>
      </c>
      <c r="C351" s="10">
        <f>LONI!C274</f>
        <v>2</v>
      </c>
      <c r="D351" s="10">
        <f>LONI!D274</f>
        <v>121.1</v>
      </c>
      <c r="E351" s="10">
        <f>LONI!E274</f>
        <v>182099</v>
      </c>
      <c r="F351" s="10">
        <f>LONI!F274</f>
        <v>0</v>
      </c>
      <c r="G351" s="10">
        <f>LONI!G274</f>
        <v>0</v>
      </c>
      <c r="H351" s="10">
        <f>LONI!H274</f>
        <v>0</v>
      </c>
      <c r="I351" s="10">
        <f>LONI!I274</f>
        <v>0</v>
      </c>
      <c r="J351" s="10">
        <f>LONI!J274</f>
        <v>0</v>
      </c>
      <c r="K351" s="10">
        <f>LONI!K274</f>
        <v>0</v>
      </c>
      <c r="L351" s="10">
        <f>LONI!L274</f>
        <v>0</v>
      </c>
      <c r="M351" s="10">
        <f>LONI!M274</f>
        <v>0</v>
      </c>
      <c r="N351" s="71" t="s">
        <v>125</v>
      </c>
      <c r="O351" s="71" t="s">
        <v>125</v>
      </c>
      <c r="P351" s="71" t="s">
        <v>125</v>
      </c>
      <c r="Q351" s="71" t="s">
        <v>125</v>
      </c>
    </row>
    <row r="352" spans="1:17">
      <c r="A352" s="10" t="s">
        <v>12</v>
      </c>
      <c r="B352" s="10">
        <f>BRMT!B352+HPLG!B352+LONI!B353+SLI!B352+MRJ!B352+GRMT!B352+KRD!B352+STR!B353+LNN!B352+JJR!B352+SSV!B352+KK!B352+PA!B352+CCH!B352+CRCC!B352+BFSG!B352+BVQ!B352+GHSG!B352+DASG!B352</f>
        <v>0</v>
      </c>
      <c r="C352" s="10">
        <f>BRMT!C352+HPLG!C352+LONI!C353+SLI!C352+MRJ!C352+GRMT!C352+KRD!C352+STR!C353+LNN!C352+JJR!C352+SSV!C352+KK!C352+PA!C352+CCH!C352+CRCC!C352+BFSG!C352+BVQ!C352+GHSG!C352+DASG!C352</f>
        <v>0</v>
      </c>
      <c r="D352" s="10">
        <f>BRMT!D352+HPLG!D352+LONI!D353+SLI!D352+MRJ!D352+GRMT!D352+KRD!D352+STR!D353+LNN!D352+JJR!D352+SSV!D352+KK!D352+PA!D352+CCH!D352+CRCC!D352+BFSG!D352+BVQ!D352+GHSG!D352+DASG!D352</f>
        <v>0</v>
      </c>
      <c r="E352" s="10">
        <f>BRMT!E352+HPLG!E352+LONI!E353+SLI!E352+MRJ!E352+GRMT!E352+KRD!E352+STR!E353+LNN!E352+JJR!E352+SSV!E352+KK!E352+PA!E352+CCH!E352+CRCC!E352+BFSG!E352+BVQ!E352+GHSG!E352+DASG!E352</f>
        <v>0</v>
      </c>
      <c r="F352" s="10">
        <f>BRMT!F352+HPLG!F352+LONI!F353+SLI!F352+MRJ!F352+GRMT!F352+KRD!F352+STR!F353+LNN!F352+JJR!F352+SSV!F352+KK!F352+PA!F352+CCH!F352+CRCC!F352+BFSG!F352+BVQ!F352+GHSG!F352+DASG!F352</f>
        <v>0</v>
      </c>
      <c r="G352" s="10">
        <f>BRMT!G352+HPLG!G352+LONI!G353+SLI!G352+MRJ!G352+GRMT!G352+KRD!G352+STR!G353+LNN!G352+JJR!G352+SSV!G352+KK!G352+PA!G352+CCH!G352+CRCC!G352+BFSG!G352+BVQ!G352+GHSG!G352+DASG!G352</f>
        <v>0</v>
      </c>
      <c r="H352" s="10">
        <f>BRMT!H352+HPLG!H352+LONI!H353+SLI!H352+MRJ!H352+GRMT!H352+KRD!H352+STR!H353+LNN!H352+JJR!H352+SSV!H352+KK!H352+PA!H352+CCH!H352+CRCC!H352+BFSG!H352+BVQ!H352+GHSG!H352+DASG!H352</f>
        <v>0</v>
      </c>
      <c r="I352" s="10">
        <f>BRMT!I352+HPLG!I352+LONI!I353+SLI!I352+MRJ!I352+GRMT!I352+KRD!I352+STR!I353+LNN!I352+JJR!I352+SSV!I352+KK!I352+PA!I352+CCH!I352+CRCC!I352+BFSG!I352+BVQ!I352+GHSG!I352+DASG!I352</f>
        <v>0</v>
      </c>
      <c r="J352" s="10">
        <f>BRMT!J352+HPLG!J352+LONI!J353+SLI!J352+MRJ!J352+GRMT!J352+KRD!J352+STR!J353+LNN!J352+JJR!J352+SSV!J352+KK!J352+PA!J352+CCH!J352+CRCC!J352+BFSG!J352+BVQ!J352+GHSG!J352+DASG!J352</f>
        <v>0</v>
      </c>
      <c r="K352" s="10">
        <f>BRMT!K352+HPLG!K352+LONI!K353+SLI!K352+MRJ!K352+GRMT!K352+KRD!K352+STR!K353+LNN!K352+JJR!K352+SSV!K352+KK!K352+PA!K352+CCH!K352+CRCC!K352+BFSG!K352+BVQ!K352+GHSG!K352+DASG!K352</f>
        <v>0</v>
      </c>
      <c r="L352" s="10">
        <f>BRMT!L352+HPLG!L352+LONI!L353+SLI!L352+MRJ!L352+GRMT!L352+KRD!L352+STR!L353+LNN!L352+JJR!L352+SSV!L352+KK!L352+PA!L352+CCH!L352+CRCC!L352+BFSG!L352+BVQ!L352+GHSG!L352+DASG!L352</f>
        <v>0</v>
      </c>
      <c r="M352" s="10">
        <f>BRMT!M352+HPLG!M352+LONI!M353+SLI!M352+MRJ!M352+GRMT!M352+KRD!M352+STR!M353+LNN!M352+JJR!M352+SSV!M352+KK!M352+PA!M352+CCH!M352+CRCC!M352+BFSG!M352+BVQ!M352+GHSG!M352+DASG!M352</f>
        <v>0</v>
      </c>
      <c r="N352" s="71" t="s">
        <v>125</v>
      </c>
      <c r="O352" s="71" t="s">
        <v>125</v>
      </c>
      <c r="P352" s="71" t="s">
        <v>125</v>
      </c>
      <c r="Q352" s="71" t="s">
        <v>125</v>
      </c>
    </row>
    <row r="353" spans="1:17">
      <c r="A353" s="10" t="s">
        <v>13</v>
      </c>
      <c r="B353" s="10">
        <f>BRMT!B353+HPLG!B353+LONI!B354+SLI!B353+MRJ!B353+GRMT!B353+KRD!B353+STR!B354+LNN!B353+JJR!B353+SSV!B353+KK!B353+PA!B353+CCH!B353+CRCC!B353+BFSG!B353+BVQ!B353+GHSG!B353+DASG!B353</f>
        <v>0</v>
      </c>
      <c r="C353" s="10">
        <f>BRMT!C353+HPLG!C353+LONI!C354+SLI!C353+MRJ!C353+GRMT!C353+KRD!C353+STR!C354+LNN!C353+JJR!C353+SSV!C353+KK!C353+PA!C353+CCH!C353+CRCC!C353+BFSG!C353+BVQ!C353+GHSG!C353+DASG!C353</f>
        <v>0</v>
      </c>
      <c r="D353" s="10">
        <f>BRMT!D353+HPLG!D353+LONI!D354+SLI!D353+MRJ!D353+GRMT!D353+KRD!D353+STR!D354+LNN!D353+JJR!D353+SSV!D353+KK!D353+PA!D353+CCH!D353+CRCC!D353+BFSG!D353+BVQ!D353+GHSG!D353+DASG!D353</f>
        <v>0</v>
      </c>
      <c r="E353" s="10">
        <f>BRMT!E353+HPLG!E353+LONI!E354+SLI!E353+MRJ!E353+GRMT!E353+KRD!E353+STR!E354+LNN!E353+JJR!E353+SSV!E353+KK!E353+PA!E353+CCH!E353+CRCC!E353+BFSG!E353+BVQ!E353+GHSG!E353+DASG!E353</f>
        <v>0</v>
      </c>
      <c r="F353" s="10">
        <f>BRMT!F353+HPLG!F353+LONI!F354+SLI!F353+MRJ!F353+GRMT!F353+KRD!F353+STR!F354+LNN!F353+JJR!F353+SSV!F353+KK!F353+PA!F353+CCH!F353+CRCC!F353+BFSG!F353+BVQ!F353+GHSG!F353+DASG!F353</f>
        <v>0</v>
      </c>
      <c r="G353" s="10">
        <f>BRMT!G353+HPLG!G353+LONI!G354+SLI!G353+MRJ!G353+GRMT!G353+KRD!G353+STR!G354+LNN!G353+JJR!G353+SSV!G353+KK!G353+PA!G353+CCH!G353+CRCC!G353+BFSG!G353+BVQ!G353+GHSG!G353+DASG!G353</f>
        <v>0</v>
      </c>
      <c r="H353" s="10">
        <f>BRMT!H353+HPLG!H353+LONI!H354+SLI!H353+MRJ!H353+GRMT!H353+KRD!H353+STR!H354+LNN!H353+JJR!H353+SSV!H353+KK!H353+PA!H353+CCH!H353+CRCC!H353+BFSG!H353+BVQ!H353+GHSG!H353+DASG!H353</f>
        <v>0</v>
      </c>
      <c r="I353" s="10">
        <f>BRMT!I353+HPLG!I353+LONI!I354+SLI!I353+MRJ!I353+GRMT!I353+KRD!I353+STR!I354+LNN!I353+JJR!I353+SSV!I353+KK!I353+PA!I353+CCH!I353+CRCC!I353+BFSG!I353+BVQ!I353+GHSG!I353+DASG!I353</f>
        <v>0</v>
      </c>
      <c r="J353" s="10">
        <f>BRMT!J353+HPLG!J353+LONI!J354+SLI!J353+MRJ!J353+GRMT!J353+KRD!J353+STR!J354+LNN!J353+JJR!J353+SSV!J353+KK!J353+PA!J353+CCH!J353+CRCC!J353+BFSG!J353+BVQ!J353+GHSG!J353+DASG!J353</f>
        <v>0</v>
      </c>
      <c r="K353" s="10">
        <f>BRMT!K353+HPLG!K353+LONI!K354+SLI!K353+MRJ!K353+GRMT!K353+KRD!K353+STR!K354+LNN!K353+JJR!K353+SSV!K353+KK!K353+PA!K353+CCH!K353+CRCC!K353+BFSG!K353+BVQ!K353+GHSG!K353+DASG!K353</f>
        <v>0</v>
      </c>
      <c r="L353" s="10">
        <f>BRMT!L353+HPLG!L353+LONI!L354+SLI!L353+MRJ!L353+GRMT!L353+KRD!L353+STR!L354+LNN!L353+JJR!L353+SSV!L353+KK!L353+PA!L353+CCH!L353+CRCC!L353+BFSG!L353+BVQ!L353+GHSG!L353+DASG!L353</f>
        <v>0</v>
      </c>
      <c r="M353" s="10">
        <f>BRMT!M353+HPLG!M353+LONI!M354+SLI!M353+MRJ!M353+GRMT!M353+KRD!M353+STR!M354+LNN!M353+JJR!M353+SSV!M353+KK!M353+PA!M353+CCH!M353+CRCC!M353+BFSG!M353+BVQ!M353+GHSG!M353+DASG!M353</f>
        <v>0</v>
      </c>
      <c r="N353" s="71" t="s">
        <v>125</v>
      </c>
      <c r="O353" s="71" t="s">
        <v>125</v>
      </c>
      <c r="P353" s="71" t="s">
        <v>125</v>
      </c>
      <c r="Q353" s="71" t="s">
        <v>125</v>
      </c>
    </row>
    <row r="354" spans="1:17">
      <c r="A354" s="10" t="s">
        <v>14</v>
      </c>
      <c r="B354" s="10">
        <f>BRMT!B354+HPLG!B354+LONI!B355+SLI!B354+MRJ!B354+GRMT!B354+KRD!B354+STR!B355+LNN!B354+JJR!B354+SSV!B354+KK!B354+PA!B354+CCH!B354+CRCC!B354+BFSG!B354+BVQ!B354+GHSG!B354+DASG!B354</f>
        <v>0</v>
      </c>
      <c r="C354" s="10">
        <f>BRMT!C354+HPLG!C354+LONI!C355+SLI!C354+MRJ!C354+GRMT!C354+KRD!C354+STR!C355+LNN!C354+JJR!C354+SSV!C354+KK!C354+PA!C354+CCH!C354+CRCC!C354+BFSG!C354+BVQ!C354+GHSG!C354+DASG!C354</f>
        <v>0</v>
      </c>
      <c r="D354" s="10">
        <f>BRMT!D354+HPLG!D354+LONI!D355+SLI!D354+MRJ!D354+GRMT!D354+KRD!D354+STR!D355+LNN!D354+JJR!D354+SSV!D354+KK!D354+PA!D354+CCH!D354+CRCC!D354+BFSG!D354+BVQ!D354+GHSG!D354+DASG!D354</f>
        <v>0</v>
      </c>
      <c r="E354" s="10">
        <f>BRMT!E354+HPLG!E354+LONI!E355+SLI!E354+MRJ!E354+GRMT!E354+KRD!E354+STR!E355+LNN!E354+JJR!E354+SSV!E354+KK!E354+PA!E354+CCH!E354+CRCC!E354+BFSG!E354+BVQ!E354+GHSG!E354+DASG!E354</f>
        <v>0</v>
      </c>
      <c r="F354" s="10">
        <f>BRMT!F354+HPLG!F354+LONI!F355+SLI!F354+MRJ!F354+GRMT!F354+KRD!F354+STR!F355+LNN!F354+JJR!F354+SSV!F354+KK!F354+PA!F354+CCH!F354+CRCC!F354+BFSG!F354+BVQ!F354+GHSG!F354+DASG!F354</f>
        <v>0</v>
      </c>
      <c r="G354" s="10">
        <f>BRMT!G354+HPLG!G354+LONI!G355+SLI!G354+MRJ!G354+GRMT!G354+KRD!G354+STR!G355+LNN!G354+JJR!G354+SSV!G354+KK!G354+PA!G354+CCH!G354+CRCC!G354+BFSG!G354+BVQ!G354+GHSG!G354+DASG!G354</f>
        <v>0</v>
      </c>
      <c r="H354" s="10">
        <f>BRMT!H354+HPLG!H354+LONI!H355+SLI!H354+MRJ!H354+GRMT!H354+KRD!H354+STR!H355+LNN!H354+JJR!H354+SSV!H354+KK!H354+PA!H354+CCH!H354+CRCC!H354+BFSG!H354+BVQ!H354+GHSG!H354+DASG!H354</f>
        <v>0</v>
      </c>
      <c r="I354" s="10">
        <f>BRMT!I354+HPLG!I354+LONI!I355+SLI!I354+MRJ!I354+GRMT!I354+KRD!I354+STR!I355+LNN!I354+JJR!I354+SSV!I354+KK!I354+PA!I354+CCH!I354+CRCC!I354+BFSG!I354+BVQ!I354+GHSG!I354+DASG!I354</f>
        <v>0</v>
      </c>
      <c r="J354" s="10">
        <f>BRMT!J354+HPLG!J354+LONI!J355+SLI!J354+MRJ!J354+GRMT!J354+KRD!J354+STR!J355+LNN!J354+JJR!J354+SSV!J354+KK!J354+PA!J354+CCH!J354+CRCC!J354+BFSG!J354+BVQ!J354+GHSG!J354+DASG!J354</f>
        <v>0</v>
      </c>
      <c r="K354" s="10">
        <f>BRMT!K354+HPLG!K354+LONI!K355+SLI!K354+MRJ!K354+GRMT!K354+KRD!K354+STR!K355+LNN!K354+JJR!K354+SSV!K354+KK!K354+PA!K354+CCH!K354+CRCC!K354+BFSG!K354+BVQ!K354+GHSG!K354+DASG!K354</f>
        <v>0</v>
      </c>
      <c r="L354" s="10">
        <f>BRMT!L354+HPLG!L354+LONI!L355+SLI!L354+MRJ!L354+GRMT!L354+KRD!L354+STR!L355+LNN!L354+JJR!L354+SSV!L354+KK!L354+PA!L354+CCH!L354+CRCC!L354+BFSG!L354+BVQ!L354+GHSG!L354+DASG!L354</f>
        <v>0</v>
      </c>
      <c r="M354" s="10">
        <f>BRMT!M354+HPLG!M354+LONI!M355+SLI!M354+MRJ!M354+GRMT!M354+KRD!M354+STR!M355+LNN!M354+JJR!M354+SSV!M354+KK!M354+PA!M354+CCH!M354+CRCC!M354+BFSG!M354+BVQ!M354+GHSG!M354+DASG!M354</f>
        <v>0</v>
      </c>
      <c r="N354" s="71" t="s">
        <v>125</v>
      </c>
      <c r="O354" s="71" t="s">
        <v>125</v>
      </c>
      <c r="P354" s="71" t="s">
        <v>125</v>
      </c>
      <c r="Q354" s="71" t="s">
        <v>125</v>
      </c>
    </row>
    <row r="355" spans="1:17">
      <c r="A355" s="10" t="s">
        <v>15</v>
      </c>
      <c r="B355" s="10">
        <f>BRMT!B355+HPLG!B355+LONI!B356+SLI!B355+MRJ!B355+GRMT!B355+KRD!B355+STR!B356+LNN!B355+JJR!B355+SSV!B355+KK!B355+PA!B355+CCH!B355+CRCC!B355+BFSG!B355+BVQ!B355+GHSG!B355+DASG!B355</f>
        <v>0</v>
      </c>
      <c r="C355" s="10">
        <f>BRMT!C355+HPLG!C355+LONI!C356+SLI!C355+MRJ!C355+GRMT!C355+KRD!C355+STR!C356+LNN!C355+JJR!C355+SSV!C355+KK!C355+PA!C355+CCH!C355+CRCC!C355+BFSG!C355+BVQ!C355+GHSG!C355+DASG!C355</f>
        <v>0</v>
      </c>
      <c r="D355" s="10">
        <f>BRMT!D355+HPLG!D355+LONI!D356+SLI!D355+MRJ!D355+GRMT!D355+KRD!D355+STR!D356+LNN!D355+JJR!D355+SSV!D355+KK!D355+PA!D355+CCH!D355+CRCC!D355+BFSG!D355+BVQ!D355+GHSG!D355+DASG!D355</f>
        <v>0</v>
      </c>
      <c r="E355" s="10">
        <f>BRMT!E355+HPLG!E355+LONI!E356+SLI!E355+MRJ!E355+GRMT!E355+KRD!E355+STR!E356+LNN!E355+JJR!E355+SSV!E355+KK!E355+PA!E355+CCH!E355+CRCC!E355+BFSG!E355+BVQ!E355+GHSG!E355+DASG!E355</f>
        <v>0</v>
      </c>
      <c r="F355" s="10">
        <f>BRMT!F355+HPLG!F355+LONI!F356+SLI!F355+MRJ!F355+GRMT!F355+KRD!F355+STR!F356+LNN!F355+JJR!F355+SSV!F355+KK!F355+PA!F355+CCH!F355+CRCC!F355+BFSG!F355+BVQ!F355+GHSG!F355+DASG!F355</f>
        <v>0</v>
      </c>
      <c r="G355" s="10">
        <f>BRMT!G355+HPLG!G355+LONI!G356+SLI!G355+MRJ!G355+GRMT!G355+KRD!G355+STR!G356+LNN!G355+JJR!G355+SSV!G355+KK!G355+PA!G355+CCH!G355+CRCC!G355+BFSG!G355+BVQ!G355+GHSG!G355+DASG!G355</f>
        <v>0</v>
      </c>
      <c r="H355" s="10">
        <f>BRMT!H355+HPLG!H355+LONI!H356+SLI!H355+MRJ!H355+GRMT!H355+KRD!H355+STR!H356+LNN!H355+JJR!H355+SSV!H355+KK!H355+PA!H355+CCH!H355+CRCC!H355+BFSG!H355+BVQ!H355+GHSG!H355+DASG!H355</f>
        <v>0</v>
      </c>
      <c r="I355" s="10">
        <f>BRMT!I355+HPLG!I355+LONI!I356+SLI!I355+MRJ!I355+GRMT!I355+KRD!I355+STR!I356+LNN!I355+JJR!I355+SSV!I355+KK!I355+PA!I355+CCH!I355+CRCC!I355+BFSG!I355+BVQ!I355+GHSG!I355+DASG!I355</f>
        <v>0</v>
      </c>
      <c r="J355" s="10">
        <f>BRMT!J355+HPLG!J355+LONI!J356+SLI!J355+MRJ!J355+GRMT!J355+KRD!J355+STR!J356+LNN!J355+JJR!J355+SSV!J355+KK!J355+PA!J355+CCH!J355+CRCC!J355+BFSG!J355+BVQ!J355+GHSG!J355+DASG!J355</f>
        <v>0</v>
      </c>
      <c r="K355" s="10">
        <f>BRMT!K355+HPLG!K355+LONI!K356+SLI!K355+MRJ!K355+GRMT!K355+KRD!K355+STR!K356+LNN!K355+JJR!K355+SSV!K355+KK!K355+PA!K355+CCH!K355+CRCC!K355+BFSG!K355+BVQ!K355+GHSG!K355+DASG!K355</f>
        <v>0</v>
      </c>
      <c r="L355" s="10">
        <f>BRMT!L355+HPLG!L355+LONI!L356+SLI!L355+MRJ!L355+GRMT!L355+KRD!L355+STR!L356+LNN!L355+JJR!L355+SSV!L355+KK!L355+PA!L355+CCH!L355+CRCC!L355+BFSG!L355+BVQ!L355+GHSG!L355+DASG!L355</f>
        <v>0</v>
      </c>
      <c r="M355" s="10">
        <f>BRMT!M355+HPLG!M355+LONI!M356+SLI!M355+MRJ!M355+GRMT!M355+KRD!M355+STR!M356+LNN!M355+JJR!M355+SSV!M355+KK!M355+PA!M355+CCH!M355+CRCC!M355+BFSG!M355+BVQ!M355+GHSG!M355+DASG!M355</f>
        <v>0</v>
      </c>
      <c r="N355" s="71" t="s">
        <v>125</v>
      </c>
      <c r="O355" s="71" t="s">
        <v>125</v>
      </c>
      <c r="P355" s="71" t="s">
        <v>125</v>
      </c>
      <c r="Q355" s="71" t="s">
        <v>125</v>
      </c>
    </row>
    <row r="356" spans="1:17">
      <c r="A356" s="10" t="s">
        <v>16</v>
      </c>
      <c r="B356" s="10">
        <f>BRMT!B356+HPLG!B356+LONI!B357+SLI!B356+MRJ!B356+GRMT!B356+KRD!B356+STR!B357+LNN!B356+JJR!B356+SSV!B356+KK!B356+PA!B356+CCH!B356+CRCC!B356+BFSG!B356+BVQ!B356+GHSG!B356+DASG!B356</f>
        <v>0</v>
      </c>
      <c r="C356" s="10">
        <f>BRMT!C356+HPLG!C356+LONI!C357+SLI!C356+MRJ!C356+GRMT!C356+KRD!C356+STR!C357+LNN!C356+JJR!C356+SSV!C356+KK!C356+PA!C356+CCH!C356+CRCC!C356+BFSG!C356+BVQ!C356+GHSG!C356+DASG!C356</f>
        <v>0</v>
      </c>
      <c r="D356" s="10">
        <f>BRMT!D356+HPLG!D356+LONI!D357+SLI!D356+MRJ!D356+GRMT!D356+KRD!D356+STR!D357+LNN!D356+JJR!D356+SSV!D356+KK!D356+PA!D356+CCH!D356+CRCC!D356+BFSG!D356+BVQ!D356+GHSG!D356+DASG!D356</f>
        <v>0</v>
      </c>
      <c r="E356" s="10">
        <f>BRMT!E356+HPLG!E356+LONI!E357+SLI!E356+MRJ!E356+GRMT!E356+KRD!E356+STR!E357+LNN!E356+JJR!E356+SSV!E356+KK!E356+PA!E356+CCH!E356+CRCC!E356+BFSG!E356+BVQ!E356+GHSG!E356+DASG!E356</f>
        <v>0</v>
      </c>
      <c r="F356" s="10">
        <f>BRMT!F356+HPLG!F356+LONI!F357+SLI!F356+MRJ!F356+GRMT!F356+KRD!F356+STR!F357+LNN!F356+JJR!F356+SSV!F356+KK!F356+PA!F356+CCH!F356+CRCC!F356+BFSG!F356+BVQ!F356+GHSG!F356+DASG!F356</f>
        <v>0</v>
      </c>
      <c r="G356" s="10">
        <f>BRMT!G356+HPLG!G356+LONI!G357+SLI!G356+MRJ!G356+GRMT!G356+KRD!G356+STR!G357+LNN!G356+JJR!G356+SSV!G356+KK!G356+PA!G356+CCH!G356+CRCC!G356+BFSG!G356+BVQ!G356+GHSG!G356+DASG!G356</f>
        <v>0</v>
      </c>
      <c r="H356" s="10">
        <f>BRMT!H356+HPLG!H356+LONI!H357+SLI!H356+MRJ!H356+GRMT!H356+KRD!H356+STR!H357+LNN!H356+JJR!H356+SSV!H356+KK!H356+PA!H356+CCH!H356+CRCC!H356+BFSG!H356+BVQ!H356+GHSG!H356+DASG!H356</f>
        <v>0</v>
      </c>
      <c r="I356" s="10">
        <f>BRMT!I356+HPLG!I356+LONI!I357+SLI!I356+MRJ!I356+GRMT!I356+KRD!I356+STR!I357+LNN!I356+JJR!I356+SSV!I356+KK!I356+PA!I356+CCH!I356+CRCC!I356+BFSG!I356+BVQ!I356+GHSG!I356+DASG!I356</f>
        <v>0</v>
      </c>
      <c r="J356" s="10">
        <f>BRMT!J356+HPLG!J356+LONI!J357+SLI!J356+MRJ!J356+GRMT!J356+KRD!J356+STR!J357+LNN!J356+JJR!J356+SSV!J356+KK!J356+PA!J356+CCH!J356+CRCC!J356+BFSG!J356+BVQ!J356+GHSG!J356+DASG!J356</f>
        <v>0</v>
      </c>
      <c r="K356" s="10">
        <f>BRMT!K356+HPLG!K356+LONI!K357+SLI!K356+MRJ!K356+GRMT!K356+KRD!K356+STR!K357+LNN!K356+JJR!K356+SSV!K356+KK!K356+PA!K356+CCH!K356+CRCC!K356+BFSG!K356+BVQ!K356+GHSG!K356+DASG!K356</f>
        <v>0</v>
      </c>
      <c r="L356" s="10">
        <f>BRMT!L356+HPLG!L356+LONI!L357+SLI!L356+MRJ!L356+GRMT!L356+KRD!L356+STR!L357+LNN!L356+JJR!L356+SSV!L356+KK!L356+PA!L356+CCH!L356+CRCC!L356+BFSG!L356+BVQ!L356+GHSG!L356+DASG!L356</f>
        <v>0</v>
      </c>
      <c r="M356" s="10">
        <f>BRMT!M356+HPLG!M356+LONI!M357+SLI!M356+MRJ!M356+GRMT!M356+KRD!M356+STR!M357+LNN!M356+JJR!M356+SSV!M356+KK!M356+PA!M356+CCH!M356+CRCC!M356+BFSG!M356+BVQ!M356+GHSG!M356+DASG!M356</f>
        <v>0</v>
      </c>
      <c r="N356" s="71" t="s">
        <v>125</v>
      </c>
      <c r="O356" s="71" t="s">
        <v>125</v>
      </c>
      <c r="P356" s="71" t="s">
        <v>125</v>
      </c>
      <c r="Q356" s="71" t="s">
        <v>125</v>
      </c>
    </row>
    <row r="357" spans="1:17">
      <c r="A357" s="10" t="s">
        <v>17</v>
      </c>
      <c r="B357" s="10">
        <f>BRMT!B357+HPLG!B357+LONI!B358+SLI!B357+MRJ!B357+GRMT!B357+KRD!B357+STR!B358+LNN!B357+JJR!B357+SSV!B357+KK!B357+PA!B357+CCH!B357+CRCC!B357+BFSG!B357+BVQ!B357+GHSG!B357+DASG!B357</f>
        <v>0</v>
      </c>
      <c r="C357" s="10">
        <f>BRMT!C357+HPLG!C357+LONI!C358+SLI!C357+MRJ!C357+GRMT!C357+KRD!C357+STR!C358+LNN!C357+JJR!C357+SSV!C357+KK!C357+PA!C357+CCH!C357+CRCC!C357+BFSG!C357+BVQ!C357+GHSG!C357+DASG!C357</f>
        <v>0</v>
      </c>
      <c r="D357" s="10">
        <f>BRMT!D357+HPLG!D357+LONI!D358+SLI!D357+MRJ!D357+GRMT!D357+KRD!D357+STR!D358+LNN!D357+JJR!D357+SSV!D357+KK!D357+PA!D357+CCH!D357+CRCC!D357+BFSG!D357+BVQ!D357+GHSG!D357+DASG!D357</f>
        <v>0</v>
      </c>
      <c r="E357" s="10">
        <f>BRMT!E357+HPLG!E357+LONI!E358+SLI!E357+MRJ!E357+GRMT!E357+KRD!E357+STR!E358+LNN!E357+JJR!E357+SSV!E357+KK!E357+PA!E357+CCH!E357+CRCC!E357+BFSG!E357+BVQ!E357+GHSG!E357+DASG!E357</f>
        <v>0</v>
      </c>
      <c r="F357" s="10">
        <f>BRMT!F357+HPLG!F357+LONI!F358+SLI!F357+MRJ!F357+GRMT!F357+KRD!F357+STR!F358+LNN!F357+JJR!F357+SSV!F357+KK!F357+PA!F357+CCH!F357+CRCC!F357+BFSG!F357+BVQ!F357+GHSG!F357+DASG!F357</f>
        <v>0</v>
      </c>
      <c r="G357" s="10">
        <f>BRMT!G357+HPLG!G357+LONI!G358+SLI!G357+MRJ!G357+GRMT!G357+KRD!G357+STR!G358+LNN!G357+JJR!G357+SSV!G357+KK!G357+PA!G357+CCH!G357+CRCC!G357+BFSG!G357+BVQ!G357+GHSG!G357+DASG!G357</f>
        <v>0</v>
      </c>
      <c r="H357" s="10">
        <f>BRMT!H357+HPLG!H357+LONI!H358+SLI!H357+MRJ!H357+GRMT!H357+KRD!H357+STR!H358+LNN!H357+JJR!H357+SSV!H357+KK!H357+PA!H357+CCH!H357+CRCC!H357+BFSG!H357+BVQ!H357+GHSG!H357+DASG!H357</f>
        <v>0</v>
      </c>
      <c r="I357" s="10">
        <f>BRMT!I357+HPLG!I357+LONI!I358+SLI!I357+MRJ!I357+GRMT!I357+KRD!I357+STR!I358+LNN!I357+JJR!I357+SSV!I357+KK!I357+PA!I357+CCH!I357+CRCC!I357+BFSG!I357+BVQ!I357+GHSG!I357+DASG!I357</f>
        <v>0</v>
      </c>
      <c r="J357" s="10">
        <f>BRMT!J357+HPLG!J357+LONI!J358+SLI!J357+MRJ!J357+GRMT!J357+KRD!J357+STR!J358+LNN!J357+JJR!J357+SSV!J357+KK!J357+PA!J357+CCH!J357+CRCC!J357+BFSG!J357+BVQ!J357+GHSG!J357+DASG!J357</f>
        <v>0</v>
      </c>
      <c r="K357" s="10">
        <f>BRMT!K357+HPLG!K357+LONI!K358+SLI!K357+MRJ!K357+GRMT!K357+KRD!K357+STR!K358+LNN!K357+JJR!K357+SSV!K357+KK!K357+PA!K357+CCH!K357+CRCC!K357+BFSG!K357+BVQ!K357+GHSG!K357+DASG!K357</f>
        <v>0</v>
      </c>
      <c r="L357" s="10">
        <f>BRMT!L357+HPLG!L357+LONI!L358+SLI!L357+MRJ!L357+GRMT!L357+KRD!L357+STR!L358+LNN!L357+JJR!L357+SSV!L357+KK!L357+PA!L357+CCH!L357+CRCC!L357+BFSG!L357+BVQ!L357+GHSG!L357+DASG!L357</f>
        <v>0</v>
      </c>
      <c r="M357" s="10">
        <f>BRMT!M357+HPLG!M357+LONI!M358+SLI!M357+MRJ!M357+GRMT!M357+KRD!M357+STR!M358+LNN!M357+JJR!M357+SSV!M357+KK!M357+PA!M357+CCH!M357+CRCC!M357+BFSG!M357+BVQ!M357+GHSG!M357+DASG!M357</f>
        <v>0</v>
      </c>
      <c r="N357" s="71" t="s">
        <v>125</v>
      </c>
      <c r="O357" s="71" t="s">
        <v>125</v>
      </c>
      <c r="P357" s="71" t="s">
        <v>125</v>
      </c>
      <c r="Q357" s="71" t="s">
        <v>125</v>
      </c>
    </row>
    <row r="358" spans="1:17">
      <c r="A358" s="10" t="s">
        <v>18</v>
      </c>
      <c r="B358" s="10">
        <f>BRMT!B358+HPLG!B358+LONI!B359+SLI!B358+MRJ!B358+GRMT!B358+KRD!B358+STR!B359+LNN!B358+JJR!B358+SSV!B358+KK!B358+PA!B358+CCH!B358+CRCC!B358+BFSG!B358+BVQ!B358+GHSG!B358+DASG!B358</f>
        <v>0</v>
      </c>
      <c r="C358" s="10">
        <f>BRMT!C358+HPLG!C358+LONI!C359+SLI!C358+MRJ!C358+GRMT!C358+KRD!C358+STR!C359+LNN!C358+JJR!C358+SSV!C358+KK!C358+PA!C358+CCH!C358+CRCC!C358+BFSG!C358+BVQ!C358+GHSG!C358+DASG!C358</f>
        <v>0</v>
      </c>
      <c r="D358" s="10">
        <f>BRMT!D358+HPLG!D358+LONI!D359+SLI!D358+MRJ!D358+GRMT!D358+KRD!D358+STR!D359+LNN!D358+JJR!D358+SSV!D358+KK!D358+PA!D358+CCH!D358+CRCC!D358+BFSG!D358+BVQ!D358+GHSG!D358+DASG!D358</f>
        <v>0</v>
      </c>
      <c r="E358" s="10">
        <f>BRMT!E358+HPLG!E358+LONI!E359+SLI!E358+MRJ!E358+GRMT!E358+KRD!E358+STR!E359+LNN!E358+JJR!E358+SSV!E358+KK!E358+PA!E358+CCH!E358+CRCC!E358+BFSG!E358+BVQ!E358+GHSG!E358+DASG!E358</f>
        <v>0</v>
      </c>
      <c r="F358" s="10">
        <f>BRMT!F358+HPLG!F358+LONI!F359+SLI!F358+MRJ!F358+GRMT!F358+KRD!F358+STR!F359+LNN!F358+JJR!F358+SSV!F358+KK!F358+PA!F358+CCH!F358+CRCC!F358+BFSG!F358+BVQ!F358+GHSG!F358+DASG!F358</f>
        <v>0</v>
      </c>
      <c r="G358" s="10">
        <f>BRMT!G358+HPLG!G358+LONI!G359+SLI!G358+MRJ!G358+GRMT!G358+KRD!G358+STR!G359+LNN!G358+JJR!G358+SSV!G358+KK!G358+PA!G358+CCH!G358+CRCC!G358+BFSG!G358+BVQ!G358+GHSG!G358+DASG!G358</f>
        <v>0</v>
      </c>
      <c r="H358" s="10">
        <f>BRMT!H358+HPLG!H358+LONI!H359+SLI!H358+MRJ!H358+GRMT!H358+KRD!H358+STR!H359+LNN!H358+JJR!H358+SSV!H358+KK!H358+PA!H358+CCH!H358+CRCC!H358+BFSG!H358+BVQ!H358+GHSG!H358+DASG!H358</f>
        <v>0</v>
      </c>
      <c r="I358" s="10">
        <f>BRMT!I358+HPLG!I358+LONI!I359+SLI!I358+MRJ!I358+GRMT!I358+KRD!I358+STR!I359+LNN!I358+JJR!I358+SSV!I358+KK!I358+PA!I358+CCH!I358+CRCC!I358+BFSG!I358+BVQ!I358+GHSG!I358+DASG!I358</f>
        <v>0</v>
      </c>
      <c r="J358" s="10">
        <f>BRMT!J358+HPLG!J358+LONI!J359+SLI!J358+MRJ!J358+GRMT!J358+KRD!J358+STR!J359+LNN!J358+JJR!J358+SSV!J358+KK!J358+PA!J358+CCH!J358+CRCC!J358+BFSG!J358+BVQ!J358+GHSG!J358+DASG!J358</f>
        <v>0</v>
      </c>
      <c r="K358" s="10">
        <f>BRMT!K358+HPLG!K358+LONI!K359+SLI!K358+MRJ!K358+GRMT!K358+KRD!K358+STR!K359+LNN!K358+JJR!K358+SSV!K358+KK!K358+PA!K358+CCH!K358+CRCC!K358+BFSG!K358+BVQ!K358+GHSG!K358+DASG!K358</f>
        <v>0</v>
      </c>
      <c r="L358" s="10">
        <f>BRMT!L358+HPLG!L358+LONI!L359+SLI!L358+MRJ!L358+GRMT!L358+KRD!L358+STR!L359+LNN!L358+JJR!L358+SSV!L358+KK!L358+PA!L358+CCH!L358+CRCC!L358+BFSG!L358+BVQ!L358+GHSG!L358+DASG!L358</f>
        <v>0</v>
      </c>
      <c r="M358" s="10">
        <f>BRMT!M358+HPLG!M358+LONI!M359+SLI!M358+MRJ!M358+GRMT!M358+KRD!M358+STR!M359+LNN!M358+JJR!M358+SSV!M358+KK!M358+PA!M358+CCH!M358+CRCC!M358+BFSG!M358+BVQ!M358+GHSG!M358+DASG!M358</f>
        <v>0</v>
      </c>
      <c r="N358" s="71" t="s">
        <v>125</v>
      </c>
      <c r="O358" s="71" t="s">
        <v>125</v>
      </c>
      <c r="P358" s="71" t="s">
        <v>125</v>
      </c>
      <c r="Q358" s="71" t="s">
        <v>125</v>
      </c>
    </row>
    <row r="359" spans="1:17">
      <c r="A359" s="10" t="s">
        <v>19</v>
      </c>
      <c r="B359" s="10">
        <f>BRMT!B359+HPLG!B359+LONI!B360+SLI!B359+MRJ!B359+GRMT!B359+KRD!B359+STR!B360+LNN!B359+JJR!B359+SSV!B359+KK!B359+PA!B359+CCH!B359+CRCC!B359+BFSG!B359+BVQ!B359+GHSG!B359+DASG!B359</f>
        <v>0</v>
      </c>
      <c r="C359" s="10">
        <f>BRMT!C359+HPLG!C359+LONI!C360+SLI!C359+MRJ!C359+GRMT!C359+KRD!C359+STR!C360+LNN!C359+JJR!C359+SSV!C359+KK!C359+PA!C359+CCH!C359+CRCC!C359+BFSG!C359+BVQ!C359+GHSG!C359+DASG!C359</f>
        <v>0</v>
      </c>
      <c r="D359" s="10">
        <f>BRMT!D359+HPLG!D359+LONI!D360+SLI!D359+MRJ!D359+GRMT!D359+KRD!D359+STR!D360+LNN!D359+JJR!D359+SSV!D359+KK!D359+PA!D359+CCH!D359+CRCC!D359+BFSG!D359+BVQ!D359+GHSG!D359+DASG!D359</f>
        <v>0</v>
      </c>
      <c r="E359" s="10">
        <f>BRMT!E359+HPLG!E359+LONI!E360+SLI!E359+MRJ!E359+GRMT!E359+KRD!E359+STR!E360+LNN!E359+JJR!E359+SSV!E359+KK!E359+PA!E359+CCH!E359+CRCC!E359+BFSG!E359+BVQ!E359+GHSG!E359+DASG!E359</f>
        <v>0</v>
      </c>
      <c r="F359" s="10">
        <f>BRMT!F359+HPLG!F359+LONI!F360+SLI!F359+MRJ!F359+GRMT!F359+KRD!F359+STR!F360+LNN!F359+JJR!F359+SSV!F359+KK!F359+PA!F359+CCH!F359+CRCC!F359+BFSG!F359+BVQ!F359+GHSG!F359+DASG!F359</f>
        <v>0</v>
      </c>
      <c r="G359" s="10">
        <f>BRMT!G359+HPLG!G359+LONI!G360+SLI!G359+MRJ!G359+GRMT!G359+KRD!G359+STR!G360+LNN!G359+JJR!G359+SSV!G359+KK!G359+PA!G359+CCH!G359+CRCC!G359+BFSG!G359+BVQ!G359+GHSG!G359+DASG!G359</f>
        <v>0</v>
      </c>
      <c r="H359" s="10">
        <f>BRMT!H359+HPLG!H359+LONI!H360+SLI!H359+MRJ!H359+GRMT!H359+KRD!H359+STR!H360+LNN!H359+JJR!H359+SSV!H359+KK!H359+PA!H359+CCH!H359+CRCC!H359+BFSG!H359+BVQ!H359+GHSG!H359+DASG!H359</f>
        <v>0</v>
      </c>
      <c r="I359" s="10">
        <f>BRMT!I359+HPLG!I359+LONI!I360+SLI!I359+MRJ!I359+GRMT!I359+KRD!I359+STR!I360+LNN!I359+JJR!I359+SSV!I359+KK!I359+PA!I359+CCH!I359+CRCC!I359+BFSG!I359+BVQ!I359+GHSG!I359+DASG!I359</f>
        <v>0</v>
      </c>
      <c r="J359" s="10">
        <f>BRMT!J359+HPLG!J359+LONI!J360+SLI!J359+MRJ!J359+GRMT!J359+KRD!J359+STR!J360+LNN!J359+JJR!J359+SSV!J359+KK!J359+PA!J359+CCH!J359+CRCC!J359+BFSG!J359+BVQ!J359+GHSG!J359+DASG!J359</f>
        <v>0</v>
      </c>
      <c r="K359" s="10">
        <f>BRMT!K359+HPLG!K359+LONI!K360+SLI!K359+MRJ!K359+GRMT!K359+KRD!K359+STR!K360+LNN!K359+JJR!K359+SSV!K359+KK!K359+PA!K359+CCH!K359+CRCC!K359+BFSG!K359+BVQ!K359+GHSG!K359+DASG!K359</f>
        <v>0</v>
      </c>
      <c r="L359" s="10">
        <f>BRMT!L359+HPLG!L359+LONI!L360+SLI!L359+MRJ!L359+GRMT!L359+KRD!L359+STR!L360+LNN!L359+JJR!L359+SSV!L359+KK!L359+PA!L359+CCH!L359+CRCC!L359+BFSG!L359+BVQ!L359+GHSG!L359+DASG!L359</f>
        <v>0</v>
      </c>
      <c r="M359" s="10">
        <f>BRMT!M359+HPLG!M359+LONI!M360+SLI!M359+MRJ!M359+GRMT!M359+KRD!M359+STR!M360+LNN!M359+JJR!M359+SSV!M359+KK!M359+PA!M359+CCH!M359+CRCC!M359+BFSG!M359+BVQ!M359+GHSG!M359+DASG!M359</f>
        <v>0</v>
      </c>
      <c r="N359" s="71" t="s">
        <v>125</v>
      </c>
      <c r="O359" s="71" t="s">
        <v>125</v>
      </c>
      <c r="P359" s="71" t="s">
        <v>125</v>
      </c>
      <c r="Q359" s="71" t="s">
        <v>125</v>
      </c>
    </row>
    <row r="360" spans="1:17">
      <c r="A360" s="10" t="s">
        <v>20</v>
      </c>
      <c r="B360" s="10">
        <f>BRMT!B360+HPLG!B360+LONI!B361+SLI!B360+MRJ!B360+GRMT!B360+KRD!B360+STR!B361+LNN!B360+JJR!B360+SSV!B360+KK!B360+PA!B360+CCH!B360+CRCC!B360+BFSG!B360+BVQ!B360+GHSG!B360+DASG!B360</f>
        <v>0</v>
      </c>
      <c r="C360" s="10">
        <f>BRMT!C360+HPLG!C360+LONI!C361+SLI!C360+MRJ!C360+GRMT!C360+KRD!C360+STR!C361+LNN!C360+JJR!C360+SSV!C360+KK!C360+PA!C360+CCH!C360+CRCC!C360+BFSG!C360+BVQ!C360+GHSG!C360+DASG!C360</f>
        <v>0</v>
      </c>
      <c r="D360" s="10">
        <f>BRMT!D360+HPLG!D360+LONI!D361+SLI!D360+MRJ!D360+GRMT!D360+KRD!D360+STR!D361+LNN!D360+JJR!D360+SSV!D360+KK!D360+PA!D360+CCH!D360+CRCC!D360+BFSG!D360+BVQ!D360+GHSG!D360+DASG!D360</f>
        <v>0</v>
      </c>
      <c r="E360" s="10">
        <f>BRMT!E360+HPLG!E360+LONI!E361+SLI!E360+MRJ!E360+GRMT!E360+KRD!E360+STR!E361+LNN!E360+JJR!E360+SSV!E360+KK!E360+PA!E360+CCH!E360+CRCC!E360+BFSG!E360+BVQ!E360+GHSG!E360+DASG!E360</f>
        <v>0</v>
      </c>
      <c r="F360" s="10">
        <f>BRMT!F360+HPLG!F360+LONI!F361+SLI!F360+MRJ!F360+GRMT!F360+KRD!F360+STR!F361+LNN!F360+JJR!F360+SSV!F360+KK!F360+PA!F360+CCH!F360+CRCC!F360+BFSG!F360+BVQ!F360+GHSG!F360+DASG!F360</f>
        <v>0</v>
      </c>
      <c r="G360" s="10">
        <f>BRMT!G360+HPLG!G360+LONI!G361+SLI!G360+MRJ!G360+GRMT!G360+KRD!G360+STR!G361+LNN!G360+JJR!G360+SSV!G360+KK!G360+PA!G360+CCH!G360+CRCC!G360+BFSG!G360+BVQ!G360+GHSG!G360+DASG!G360</f>
        <v>0</v>
      </c>
      <c r="H360" s="10">
        <f>BRMT!H360+HPLG!H360+LONI!H361+SLI!H360+MRJ!H360+GRMT!H360+KRD!H360+STR!H361+LNN!H360+JJR!H360+SSV!H360+KK!H360+PA!H360+CCH!H360+CRCC!H360+BFSG!H360+BVQ!H360+GHSG!H360+DASG!H360</f>
        <v>0</v>
      </c>
      <c r="I360" s="10">
        <f>BRMT!I360+HPLG!I360+LONI!I361+SLI!I360+MRJ!I360+GRMT!I360+KRD!I360+STR!I361+LNN!I360+JJR!I360+SSV!I360+KK!I360+PA!I360+CCH!I360+CRCC!I360+BFSG!I360+BVQ!I360+GHSG!I360+DASG!I360</f>
        <v>0</v>
      </c>
      <c r="J360" s="10">
        <f>BRMT!J360+HPLG!J360+LONI!J361+SLI!J360+MRJ!J360+GRMT!J360+KRD!J360+STR!J361+LNN!J360+JJR!J360+SSV!J360+KK!J360+PA!J360+CCH!J360+CRCC!J360+BFSG!J360+BVQ!J360+GHSG!J360+DASG!J360</f>
        <v>0</v>
      </c>
      <c r="K360" s="10">
        <f>BRMT!K360+HPLG!K360+LONI!K361+SLI!K360+MRJ!K360+GRMT!K360+KRD!K360+STR!K361+LNN!K360+JJR!K360+SSV!K360+KK!K360+PA!K360+CCH!K360+CRCC!K360+BFSG!K360+BVQ!K360+GHSG!K360+DASG!K360</f>
        <v>0</v>
      </c>
      <c r="L360" s="10">
        <f>BRMT!L360+HPLG!L360+LONI!L361+SLI!L360+MRJ!L360+GRMT!L360+KRD!L360+STR!L361+LNN!L360+JJR!L360+SSV!L360+KK!L360+PA!L360+CCH!L360+CRCC!L360+BFSG!L360+BVQ!L360+GHSG!L360+DASG!L360</f>
        <v>0</v>
      </c>
      <c r="M360" s="10">
        <f>BRMT!M360+HPLG!M360+LONI!M361+SLI!M360+MRJ!M360+GRMT!M360+KRD!M360+STR!M361+LNN!M360+JJR!M360+SSV!M360+KK!M360+PA!M360+CCH!M360+CRCC!M360+BFSG!M360+BVQ!M360+GHSG!M360+DASG!M360</f>
        <v>0</v>
      </c>
      <c r="N360" s="71" t="s">
        <v>125</v>
      </c>
      <c r="O360" s="71" t="s">
        <v>125</v>
      </c>
      <c r="P360" s="71" t="s">
        <v>125</v>
      </c>
      <c r="Q360" s="71" t="s">
        <v>125</v>
      </c>
    </row>
    <row r="361" spans="1:17">
      <c r="A361" s="10" t="s">
        <v>21</v>
      </c>
      <c r="B361" s="10">
        <f>BRMT!B361+HPLG!B361+LONI!B362+SLI!B361+MRJ!B361+GRMT!B361+KRD!B361+STR!B362+LNN!B361+JJR!B361+SSV!B361+KK!B361+PA!B361+CCH!B361+CRCC!B361+BFSG!B361+BVQ!B361+GHSG!B361+DASG!B361</f>
        <v>0</v>
      </c>
      <c r="C361" s="10">
        <f>BRMT!C361+HPLG!C361+LONI!C362+SLI!C361+MRJ!C361+GRMT!C361+KRD!C361+STR!C362+LNN!C361+JJR!C361+SSV!C361+KK!C361+PA!C361+CCH!C361+CRCC!C361+BFSG!C361+BVQ!C361+GHSG!C361+DASG!C361</f>
        <v>0</v>
      </c>
      <c r="D361" s="10">
        <f>BRMT!D361+HPLG!D361+LONI!D362+SLI!D361+MRJ!D361+GRMT!D361+KRD!D361+STR!D362+LNN!D361+JJR!D361+SSV!D361+KK!D361+PA!D361+CCH!D361+CRCC!D361+BFSG!D361+BVQ!D361+GHSG!D361+DASG!D361</f>
        <v>0</v>
      </c>
      <c r="E361" s="10">
        <f>BRMT!E361+HPLG!E361+LONI!E362+SLI!E361+MRJ!E361+GRMT!E361+KRD!E361+STR!E362+LNN!E361+JJR!E361+SSV!E361+KK!E361+PA!E361+CCH!E361+CRCC!E361+BFSG!E361+BVQ!E361+GHSG!E361+DASG!E361</f>
        <v>0</v>
      </c>
      <c r="F361" s="10">
        <f>BRMT!F361+HPLG!F361+LONI!F362+SLI!F361+MRJ!F361+GRMT!F361+KRD!F361+STR!F362+LNN!F361+JJR!F361+SSV!F361+KK!F361+PA!F361+CCH!F361+CRCC!F361+BFSG!F361+BVQ!F361+GHSG!F361+DASG!F361</f>
        <v>0</v>
      </c>
      <c r="G361" s="10">
        <f>BRMT!G361+HPLG!G361+LONI!G362+SLI!G361+MRJ!G361+GRMT!G361+KRD!G361+STR!G362+LNN!G361+JJR!G361+SSV!G361+KK!G361+PA!G361+CCH!G361+CRCC!G361+BFSG!G361+BVQ!G361+GHSG!G361+DASG!G361</f>
        <v>0</v>
      </c>
      <c r="H361" s="10">
        <f>BRMT!H361+HPLG!H361+LONI!H362+SLI!H361+MRJ!H361+GRMT!H361+KRD!H361+STR!H362+LNN!H361+JJR!H361+SSV!H361+KK!H361+PA!H361+CCH!H361+CRCC!H361+BFSG!H361+BVQ!H361+GHSG!H361+DASG!H361</f>
        <v>0</v>
      </c>
      <c r="I361" s="10">
        <f>BRMT!I361+HPLG!I361+LONI!I362+SLI!I361+MRJ!I361+GRMT!I361+KRD!I361+STR!I362+LNN!I361+JJR!I361+SSV!I361+KK!I361+PA!I361+CCH!I361+CRCC!I361+BFSG!I361+BVQ!I361+GHSG!I361+DASG!I361</f>
        <v>0</v>
      </c>
      <c r="J361" s="10">
        <f>BRMT!J361+HPLG!J361+LONI!J362+SLI!J361+MRJ!J361+GRMT!J361+KRD!J361+STR!J362+LNN!J361+JJR!J361+SSV!J361+KK!J361+PA!J361+CCH!J361+CRCC!J361+BFSG!J361+BVQ!J361+GHSG!J361+DASG!J361</f>
        <v>0</v>
      </c>
      <c r="K361" s="10">
        <f>BRMT!K361+HPLG!K361+LONI!K362+SLI!K361+MRJ!K361+GRMT!K361+KRD!K361+STR!K362+LNN!K361+JJR!K361+SSV!K361+KK!K361+PA!K361+CCH!K361+CRCC!K361+BFSG!K361+BVQ!K361+GHSG!K361+DASG!K361</f>
        <v>0</v>
      </c>
      <c r="L361" s="10">
        <f>BRMT!L361+HPLG!L361+LONI!L362+SLI!L361+MRJ!L361+GRMT!L361+KRD!L361+STR!L362+LNN!L361+JJR!L361+SSV!L361+KK!L361+PA!L361+CCH!L361+CRCC!L361+BFSG!L361+BVQ!L361+GHSG!L361+DASG!L361</f>
        <v>0</v>
      </c>
      <c r="M361" s="10">
        <f>BRMT!M361+HPLG!M361+LONI!M362+SLI!M361+MRJ!M361+GRMT!M361+KRD!M361+STR!M362+LNN!M361+JJR!M361+SSV!M361+KK!M361+PA!M361+CCH!M361+CRCC!M361+BFSG!M361+BVQ!M361+GHSG!M361+DASG!M361</f>
        <v>0</v>
      </c>
      <c r="N361" s="71" t="s">
        <v>125</v>
      </c>
      <c r="O361" s="71" t="s">
        <v>125</v>
      </c>
      <c r="P361" s="71" t="s">
        <v>125</v>
      </c>
      <c r="Q361" s="71" t="s">
        <v>125</v>
      </c>
    </row>
    <row r="362" spans="1:17">
      <c r="A362" s="61" t="s">
        <v>205</v>
      </c>
      <c r="B362" s="62">
        <f>SUM(B350:B356)</f>
        <v>1</v>
      </c>
      <c r="C362" s="62">
        <f>SUM(C350:C356)</f>
        <v>2</v>
      </c>
      <c r="D362" s="62">
        <f>SUM(D350:D356)</f>
        <v>121.1</v>
      </c>
      <c r="E362" s="62">
        <f>SUM(E350:E356)</f>
        <v>182099</v>
      </c>
      <c r="F362" s="62">
        <f>SUM(F350:F360)</f>
        <v>0</v>
      </c>
      <c r="G362" s="62">
        <f t="shared" ref="G362:M362" si="144">SUM(G350:G360)</f>
        <v>0</v>
      </c>
      <c r="H362" s="62">
        <f t="shared" si="144"/>
        <v>0</v>
      </c>
      <c r="I362" s="62">
        <f t="shared" si="144"/>
        <v>0</v>
      </c>
      <c r="J362" s="62">
        <f t="shared" si="144"/>
        <v>0</v>
      </c>
      <c r="K362" s="62">
        <f t="shared" si="144"/>
        <v>0</v>
      </c>
      <c r="L362" s="62">
        <f t="shared" si="144"/>
        <v>0</v>
      </c>
      <c r="M362" s="62">
        <f t="shared" si="144"/>
        <v>0</v>
      </c>
      <c r="N362" s="62">
        <f t="shared" ref="N362:Q364" si="145">(F362-B362)/B362*100</f>
        <v>-100</v>
      </c>
      <c r="O362" s="62">
        <f t="shared" si="145"/>
        <v>-100</v>
      </c>
      <c r="P362" s="62">
        <f t="shared" si="145"/>
        <v>-100</v>
      </c>
      <c r="Q362" s="62">
        <f t="shared" si="145"/>
        <v>-100</v>
      </c>
    </row>
    <row r="363" spans="1:17">
      <c r="A363" s="61" t="s">
        <v>128</v>
      </c>
      <c r="B363" s="62">
        <f>SUM(B350:B361)</f>
        <v>1</v>
      </c>
      <c r="C363" s="62">
        <f t="shared" ref="C363:M363" si="146">SUM(C350:C361)</f>
        <v>2</v>
      </c>
      <c r="D363" s="62">
        <f t="shared" si="146"/>
        <v>121.1</v>
      </c>
      <c r="E363" s="62">
        <f t="shared" si="146"/>
        <v>182099</v>
      </c>
      <c r="F363" s="62">
        <f t="shared" si="146"/>
        <v>0</v>
      </c>
      <c r="G363" s="62">
        <f t="shared" si="146"/>
        <v>0</v>
      </c>
      <c r="H363" s="62">
        <f t="shared" si="146"/>
        <v>0</v>
      </c>
      <c r="I363" s="62">
        <f t="shared" si="146"/>
        <v>0</v>
      </c>
      <c r="J363" s="62">
        <f t="shared" si="146"/>
        <v>0</v>
      </c>
      <c r="K363" s="62">
        <f t="shared" si="146"/>
        <v>0</v>
      </c>
      <c r="L363" s="62">
        <f t="shared" si="146"/>
        <v>0</v>
      </c>
      <c r="M363" s="62">
        <f t="shared" si="146"/>
        <v>0</v>
      </c>
      <c r="N363" s="62">
        <f t="shared" si="145"/>
        <v>-100</v>
      </c>
      <c r="O363" s="62">
        <f t="shared" si="145"/>
        <v>-100</v>
      </c>
      <c r="P363" s="62">
        <f t="shared" si="145"/>
        <v>-100</v>
      </c>
      <c r="Q363" s="62">
        <f t="shared" si="145"/>
        <v>-100</v>
      </c>
    </row>
    <row r="364" spans="1:17">
      <c r="A364" s="63" t="s">
        <v>129</v>
      </c>
      <c r="B364" s="49">
        <f>B362/7</f>
        <v>0.14285714285714285</v>
      </c>
      <c r="C364" s="49">
        <f>C362/7</f>
        <v>0.2857142857142857</v>
      </c>
      <c r="D364" s="49">
        <f>D362/7</f>
        <v>17.3</v>
      </c>
      <c r="E364" s="49">
        <f>E362/7</f>
        <v>26014.142857142859</v>
      </c>
      <c r="F364" s="49">
        <f>F362/11</f>
        <v>0</v>
      </c>
      <c r="G364" s="49">
        <f t="shared" ref="G364:M364" si="147">G362/11</f>
        <v>0</v>
      </c>
      <c r="H364" s="49">
        <f t="shared" si="147"/>
        <v>0</v>
      </c>
      <c r="I364" s="49">
        <f t="shared" si="147"/>
        <v>0</v>
      </c>
      <c r="J364" s="49">
        <f t="shared" si="147"/>
        <v>0</v>
      </c>
      <c r="K364" s="49">
        <f t="shared" si="147"/>
        <v>0</v>
      </c>
      <c r="L364" s="49">
        <f t="shared" si="147"/>
        <v>0</v>
      </c>
      <c r="M364" s="49">
        <f t="shared" si="147"/>
        <v>0</v>
      </c>
      <c r="N364" s="62">
        <f t="shared" si="145"/>
        <v>-100</v>
      </c>
      <c r="O364" s="62">
        <f t="shared" si="145"/>
        <v>-100</v>
      </c>
      <c r="P364" s="62">
        <f t="shared" si="145"/>
        <v>-100</v>
      </c>
      <c r="Q364" s="62">
        <f t="shared" si="145"/>
        <v>-100</v>
      </c>
    </row>
    <row r="367" spans="1:17">
      <c r="A367" s="328" t="s">
        <v>215</v>
      </c>
      <c r="B367" s="328"/>
      <c r="C367" s="328"/>
      <c r="D367" s="328"/>
      <c r="E367" s="328"/>
      <c r="F367" s="328"/>
      <c r="G367" s="328"/>
      <c r="H367" s="328"/>
      <c r="I367" s="328"/>
      <c r="J367" s="328"/>
      <c r="K367" s="328"/>
      <c r="L367" s="328"/>
      <c r="M367" s="328"/>
      <c r="N367" s="328"/>
      <c r="O367" s="328"/>
      <c r="P367" s="328"/>
      <c r="Q367" s="328"/>
    </row>
    <row r="368" spans="1:17">
      <c r="B368" s="315" t="s">
        <v>167</v>
      </c>
      <c r="C368" s="315"/>
      <c r="D368" s="315"/>
      <c r="E368" s="315"/>
      <c r="F368" s="315" t="s">
        <v>180</v>
      </c>
      <c r="G368" s="315"/>
      <c r="H368" s="315"/>
      <c r="I368" s="315"/>
      <c r="J368" s="329" t="s">
        <v>210</v>
      </c>
      <c r="K368" s="330"/>
      <c r="L368" s="330"/>
      <c r="M368" s="331"/>
      <c r="N368" s="332" t="s">
        <v>95</v>
      </c>
      <c r="O368" s="332"/>
      <c r="P368" s="332"/>
      <c r="Q368" s="332"/>
    </row>
    <row r="369" spans="1:17">
      <c r="A369" s="10" t="s">
        <v>6</v>
      </c>
      <c r="B369" s="10" t="s">
        <v>91</v>
      </c>
      <c r="C369" s="10" t="s">
        <v>7</v>
      </c>
      <c r="D369" s="10" t="s">
        <v>8</v>
      </c>
      <c r="E369" s="10" t="s">
        <v>9</v>
      </c>
      <c r="F369" s="10" t="s">
        <v>91</v>
      </c>
      <c r="G369" s="10" t="s">
        <v>7</v>
      </c>
      <c r="H369" s="10" t="s">
        <v>8</v>
      </c>
      <c r="I369" s="10" t="s">
        <v>9</v>
      </c>
      <c r="J369" s="10" t="s">
        <v>91</v>
      </c>
      <c r="K369" s="10" t="s">
        <v>7</v>
      </c>
      <c r="L369" s="10" t="s">
        <v>8</v>
      </c>
      <c r="M369" s="10" t="s">
        <v>9</v>
      </c>
      <c r="N369" s="57" t="s">
        <v>91</v>
      </c>
      <c r="O369" s="57" t="s">
        <v>7</v>
      </c>
      <c r="P369" s="57" t="s">
        <v>8</v>
      </c>
      <c r="Q369" s="57" t="s">
        <v>9</v>
      </c>
    </row>
    <row r="370" spans="1:17">
      <c r="A370" s="10" t="s">
        <v>10</v>
      </c>
      <c r="B370" s="10">
        <f>BRMT!B370+HPLG!B370+LONI!B371+SLI!B370+MRJ!B370+GRMT!B370+KRD!B370+STR!B371+LNN!B370+JJR!B370+SSV!B370+KK!B370+PA!B370+CCH!B370+CRCC!B370+BFSG!B370+BVQ!B370+GHSG!B370+DASG!B370</f>
        <v>0</v>
      </c>
      <c r="C370" s="10">
        <f>BRMT!C370+HPLG!C370+LONI!C371+SLI!C370+MRJ!C370+GRMT!C370+KRD!C370+STR!C371+LNN!C370+JJR!C370+SSV!C370+KK!C370+PA!C370+CCH!C370+CRCC!C370+BFSG!C370+BVQ!C370+GHSG!C370+DASG!C370</f>
        <v>0</v>
      </c>
      <c r="D370" s="10">
        <f>BRMT!D370+HPLG!D370+LONI!D371+SLI!D370+MRJ!D370+GRMT!D370+KRD!D370+STR!D371+LNN!D370+JJR!D370+SSV!D370+KK!D370+PA!D370+CCH!D370+CRCC!D370+BFSG!D370+BVQ!D370+GHSG!D370+DASG!D370</f>
        <v>0</v>
      </c>
      <c r="E370" s="10">
        <f>BRMT!E370+HPLG!E370+LONI!E371+SLI!E370+MRJ!E370+GRMT!E370+KRD!E370+STR!E371+LNN!E370+JJR!E370+SSV!E370+KK!E370+PA!E370+CCH!E370+CRCC!E370+BFSG!E370+BVQ!E370+GHSG!E370+DASG!E370</f>
        <v>0</v>
      </c>
      <c r="F370" s="10">
        <f>BRMT!F370+HPLG!F370+LONI!F371+SLI!F370+MRJ!F370+GRMT!F370+KRD!F370+STR!F371+LNN!F370+JJR!F370+SSV!F370+KK!F370+PA!F370+CCH!F370+CRCC!F370+BFSG!F370+BVQ!F370+GHSG!F370+DASG!F370</f>
        <v>0</v>
      </c>
      <c r="G370" s="10">
        <f>BRMT!G370+HPLG!G370+LONI!G371+SLI!G370+MRJ!G370+GRMT!G370+KRD!G370+STR!G371+LNN!G370+JJR!G370+SSV!G370+KK!G370+PA!G370+CCH!G370+CRCC!G370+BFSG!G370+BVQ!G370+GHSG!G370+DASG!G370</f>
        <v>0</v>
      </c>
      <c r="H370" s="10">
        <f>BRMT!H370+HPLG!H370+LONI!H371+SLI!H370+MRJ!H370+GRMT!H370+KRD!H370+STR!H371+LNN!H370+JJR!H370+SSV!H370+KK!H370+PA!H370+CCH!H370+CRCC!H370+BFSG!H370+BVQ!H370+GHSG!H370+DASG!H370</f>
        <v>0</v>
      </c>
      <c r="I370" s="10">
        <f>BRMT!I370+HPLG!I370+LONI!I371+SLI!I370+MRJ!I370+GRMT!I370+KRD!I370+STR!I371+LNN!I370+JJR!I370+SSV!I370+KK!I370+PA!I370+CCH!I370+CRCC!I370+BFSG!I370+BVQ!I370+GHSG!I370+DASG!I370</f>
        <v>0</v>
      </c>
      <c r="J370" s="10">
        <f>BRMT!J370+HPLG!J370+LONI!J371+SLI!J370+MRJ!J370+GRMT!J370+KRD!J370+STR!J371+LNN!J370+JJR!J370+SSV!J370+KK!J370+PA!J370+CCH!J370+CRCC!J370+BFSG!J370+BVQ!J370+GHSG!J370+DASG!J370</f>
        <v>0</v>
      </c>
      <c r="K370" s="10">
        <f>BRMT!K370+HPLG!K370+LONI!K371+SLI!K370+MRJ!K370+GRMT!K370+KRD!K370+STR!K371+LNN!K370+JJR!K370+SSV!K370+KK!K370+PA!K370+CCH!K370+CRCC!K370+BFSG!K370+BVQ!K370+GHSG!K370+DASG!K370</f>
        <v>0</v>
      </c>
      <c r="L370" s="10">
        <f>BRMT!L370+HPLG!L370+LONI!L371+SLI!L370+MRJ!L370+GRMT!L370+KRD!L370+STR!L371+LNN!L370+JJR!L370+SSV!L370+KK!L370+PA!L370+CCH!L370+CRCC!L370+BFSG!L370+BVQ!L370+GHSG!L370+DASG!L370</f>
        <v>0</v>
      </c>
      <c r="M370" s="10">
        <f>BRMT!M370+HPLG!M370+LONI!M371+SLI!M370+MRJ!M370+GRMT!M370+KRD!M370+STR!M371+LNN!M370+JJR!M370+SSV!M370+KK!M370+PA!M370+CCH!M370+CRCC!M370+BFSG!M370+BVQ!M370+GHSG!M370+DASG!M370</f>
        <v>0</v>
      </c>
      <c r="N370" s="71" t="s">
        <v>125</v>
      </c>
      <c r="O370" s="71" t="s">
        <v>125</v>
      </c>
      <c r="P370" s="71" t="s">
        <v>125</v>
      </c>
      <c r="Q370" s="71" t="s">
        <v>125</v>
      </c>
    </row>
    <row r="371" spans="1:17">
      <c r="A371" s="10" t="s">
        <v>11</v>
      </c>
      <c r="B371" s="10">
        <f>LONI!B294</f>
        <v>0</v>
      </c>
      <c r="C371" s="10">
        <f>LONI!C294</f>
        <v>0</v>
      </c>
      <c r="D371" s="10">
        <f>LONI!D294</f>
        <v>0</v>
      </c>
      <c r="E371" s="10">
        <f>LONI!E294</f>
        <v>0</v>
      </c>
      <c r="F371" s="10">
        <f>LONI!F294</f>
        <v>0</v>
      </c>
      <c r="G371" s="10">
        <f>LONI!G294</f>
        <v>0</v>
      </c>
      <c r="H371" s="10">
        <f>LONI!H294</f>
        <v>0</v>
      </c>
      <c r="I371" s="10">
        <f>LONI!I294</f>
        <v>0</v>
      </c>
      <c r="J371" s="10">
        <f>LONI!J294</f>
        <v>0</v>
      </c>
      <c r="K371" s="10">
        <f>LONI!K294</f>
        <v>0</v>
      </c>
      <c r="L371" s="10">
        <f>LONI!L294</f>
        <v>0</v>
      </c>
      <c r="M371" s="10">
        <f>LONI!M294</f>
        <v>0</v>
      </c>
      <c r="N371" s="71" t="s">
        <v>125</v>
      </c>
      <c r="O371" s="71" t="s">
        <v>125</v>
      </c>
      <c r="P371" s="71" t="s">
        <v>125</v>
      </c>
      <c r="Q371" s="71" t="s">
        <v>125</v>
      </c>
    </row>
    <row r="372" spans="1:17">
      <c r="A372" s="10" t="s">
        <v>12</v>
      </c>
      <c r="B372" s="10">
        <f>BRMT!B372+HPLG!B372+LONI!B373+SLI!B372+MRJ!B372+GRMT!B372+KRD!B372+STR!B373+LNN!B372+JJR!B372+SSV!B372+KK!B372+PA!B372+CCH!B372+CRCC!B372+BFSG!B372+BVQ!B372+GHSG!B372+DASG!B372</f>
        <v>0</v>
      </c>
      <c r="C372" s="10">
        <f>BRMT!C372+HPLG!C372+LONI!C373+SLI!C372+MRJ!C372+GRMT!C372+KRD!C372+STR!C373+LNN!C372+JJR!C372+SSV!C372+KK!C372+PA!C372+CCH!C372+CRCC!C372+BFSG!C372+BVQ!C372+GHSG!C372+DASG!C372</f>
        <v>0</v>
      </c>
      <c r="D372" s="10">
        <f>BRMT!D372+HPLG!D372+LONI!D373+SLI!D372+MRJ!D372+GRMT!D372+KRD!D372+STR!D373+LNN!D372+JJR!D372+SSV!D372+KK!D372+PA!D372+CCH!D372+CRCC!D372+BFSG!D372+BVQ!D372+GHSG!D372+DASG!D372</f>
        <v>0</v>
      </c>
      <c r="E372" s="10">
        <f>BRMT!E372+HPLG!E372+LONI!E373+SLI!E372+MRJ!E372+GRMT!E372+KRD!E372+STR!E373+LNN!E372+JJR!E372+SSV!E372+KK!E372+PA!E372+CCH!E372+CRCC!E372+BFSG!E372+BVQ!E372+GHSG!E372+DASG!E372</f>
        <v>0</v>
      </c>
      <c r="F372" s="10">
        <f>BRMT!F372+HPLG!F372+LONI!F373+SLI!F372+MRJ!F372+GRMT!F372+KRD!F372+STR!F373+LNN!F372+JJR!F372+SSV!F372+KK!F372+PA!F372+CCH!F372+CRCC!F372+BFSG!F372+BVQ!F372+GHSG!F372+DASG!F372</f>
        <v>0</v>
      </c>
      <c r="G372" s="10">
        <f>BRMT!G372+HPLG!G372+LONI!G373+SLI!G372+MRJ!G372+GRMT!G372+KRD!G372+STR!G373+LNN!G372+JJR!G372+SSV!G372+KK!G372+PA!G372+CCH!G372+CRCC!G372+BFSG!G372+BVQ!G372+GHSG!G372+DASG!G372</f>
        <v>0</v>
      </c>
      <c r="H372" s="10">
        <f>BRMT!H372+HPLG!H372+LONI!H373+SLI!H372+MRJ!H372+GRMT!H372+KRD!H372+STR!H373+LNN!H372+JJR!H372+SSV!H372+KK!H372+PA!H372+CCH!H372+CRCC!H372+BFSG!H372+BVQ!H372+GHSG!H372+DASG!H372</f>
        <v>0</v>
      </c>
      <c r="I372" s="10">
        <f>BRMT!I372+HPLG!I372+LONI!I373+SLI!I372+MRJ!I372+GRMT!I372+KRD!I372+STR!I373+LNN!I372+JJR!I372+SSV!I372+KK!I372+PA!I372+CCH!I372+CRCC!I372+BFSG!I372+BVQ!I372+GHSG!I372+DASG!I372</f>
        <v>0</v>
      </c>
      <c r="J372" s="10">
        <f>BRMT!J372+HPLG!J372+LONI!J373+SLI!J372+MRJ!J372+GRMT!J372+KRD!J372+STR!J373+LNN!J372+JJR!J372+SSV!J372+KK!J372+PA!J372+CCH!J372+CRCC!J372+BFSG!J372+BVQ!J372+GHSG!J372+DASG!J372</f>
        <v>0</v>
      </c>
      <c r="K372" s="10">
        <f>BRMT!K372+HPLG!K372+LONI!K373+SLI!K372+MRJ!K372+GRMT!K372+KRD!K372+STR!K373+LNN!K372+JJR!K372+SSV!K372+KK!K372+PA!K372+CCH!K372+CRCC!K372+BFSG!K372+BVQ!K372+GHSG!K372+DASG!K372</f>
        <v>0</v>
      </c>
      <c r="L372" s="10">
        <f>BRMT!L372+HPLG!L372+LONI!L373+SLI!L372+MRJ!L372+GRMT!L372+KRD!L372+STR!L373+LNN!L372+JJR!L372+SSV!L372+KK!L372+PA!L372+CCH!L372+CRCC!L372+BFSG!L372+BVQ!L372+GHSG!L372+DASG!L372</f>
        <v>0</v>
      </c>
      <c r="M372" s="10">
        <f>BRMT!M372+HPLG!M372+LONI!M373+SLI!M372+MRJ!M372+GRMT!M372+KRD!M372+STR!M373+LNN!M372+JJR!M372+SSV!M372+KK!M372+PA!M372+CCH!M372+CRCC!M372+BFSG!M372+BVQ!M372+GHSG!M372+DASG!M372</f>
        <v>0</v>
      </c>
      <c r="N372" s="71" t="s">
        <v>125</v>
      </c>
      <c r="O372" s="71" t="s">
        <v>125</v>
      </c>
      <c r="P372" s="71" t="s">
        <v>125</v>
      </c>
      <c r="Q372" s="71" t="s">
        <v>125</v>
      </c>
    </row>
    <row r="373" spans="1:17">
      <c r="A373" s="10" t="s">
        <v>13</v>
      </c>
      <c r="B373" s="10">
        <f>BRMT!B373+HPLG!B373+LONI!B374+SLI!B373+MRJ!B373+GRMT!B373+KRD!B373+STR!B374+LNN!B373+JJR!B373+SSV!B373+KK!B373+PA!B373+CCH!B373+CRCC!B373+BFSG!B373+BVQ!B373+GHSG!B373+DASG!B373</f>
        <v>0</v>
      </c>
      <c r="C373" s="10">
        <f>BRMT!C373+HPLG!C373+LONI!C374+SLI!C373+MRJ!C373+GRMT!C373+KRD!C373+STR!C374+LNN!C373+JJR!C373+SSV!C373+KK!C373+PA!C373+CCH!C373+CRCC!C373+BFSG!C373+BVQ!C373+GHSG!C373+DASG!C373</f>
        <v>0</v>
      </c>
      <c r="D373" s="10">
        <f>BRMT!D373+HPLG!D373+LONI!D374+SLI!D373+MRJ!D373+GRMT!D373+KRD!D373+STR!D374+LNN!D373+JJR!D373+SSV!D373+KK!D373+PA!D373+CCH!D373+CRCC!D373+BFSG!D373+BVQ!D373+GHSG!D373+DASG!D373</f>
        <v>0</v>
      </c>
      <c r="E373" s="10">
        <f>BRMT!E373+HPLG!E373+LONI!E374+SLI!E373+MRJ!E373+GRMT!E373+KRD!E373+STR!E374+LNN!E373+JJR!E373+SSV!E373+KK!E373+PA!E373+CCH!E373+CRCC!E373+BFSG!E373+BVQ!E373+GHSG!E373+DASG!E373</f>
        <v>0</v>
      </c>
      <c r="F373" s="10">
        <f>BRMT!F373+HPLG!F373+LONI!F374+SLI!F373+MRJ!F373+GRMT!F373+KRD!F373+STR!F374+LNN!F373+JJR!F373+SSV!F373+KK!F373+PA!F373+CCH!F373+CRCC!F373+BFSG!F373+BVQ!F373+GHSG!F373+DASG!F373</f>
        <v>0</v>
      </c>
      <c r="G373" s="10">
        <f>BRMT!G373+HPLG!G373+LONI!G374+SLI!G373+MRJ!G373+GRMT!G373+KRD!G373+STR!G374+LNN!G373+JJR!G373+SSV!G373+KK!G373+PA!G373+CCH!G373+CRCC!G373+BFSG!G373+BVQ!G373+GHSG!G373+DASG!G373</f>
        <v>0</v>
      </c>
      <c r="H373" s="10">
        <f>BRMT!H373+HPLG!H373+LONI!H374+SLI!H373+MRJ!H373+GRMT!H373+KRD!H373+STR!H374+LNN!H373+JJR!H373+SSV!H373+KK!H373+PA!H373+CCH!H373+CRCC!H373+BFSG!H373+BVQ!H373+GHSG!H373+DASG!H373</f>
        <v>0</v>
      </c>
      <c r="I373" s="10">
        <f>BRMT!I373+HPLG!I373+LONI!I374+SLI!I373+MRJ!I373+GRMT!I373+KRD!I373+STR!I374+LNN!I373+JJR!I373+SSV!I373+KK!I373+PA!I373+CCH!I373+CRCC!I373+BFSG!I373+BVQ!I373+GHSG!I373+DASG!I373</f>
        <v>0</v>
      </c>
      <c r="J373" s="10">
        <f>BRMT!J373+HPLG!J373+LONI!J374+SLI!J373+MRJ!J373+GRMT!J373+KRD!J373+STR!J374+LNN!J373+JJR!J373+SSV!J373+KK!J373+PA!J373+CCH!J373+CRCC!J373+BFSG!J373+BVQ!J373+GHSG!J373+DASG!J373</f>
        <v>0</v>
      </c>
      <c r="K373" s="10">
        <f>BRMT!K373+HPLG!K373+LONI!K374+SLI!K373+MRJ!K373+GRMT!K373+KRD!K373+STR!K374+LNN!K373+JJR!K373+SSV!K373+KK!K373+PA!K373+CCH!K373+CRCC!K373+BFSG!K373+BVQ!K373+GHSG!K373+DASG!K373</f>
        <v>0</v>
      </c>
      <c r="L373" s="10">
        <f>BRMT!L373+HPLG!L373+LONI!L374+SLI!L373+MRJ!L373+GRMT!L373+KRD!L373+STR!L374+LNN!L373+JJR!L373+SSV!L373+KK!L373+PA!L373+CCH!L373+CRCC!L373+BFSG!L373+BVQ!L373+GHSG!L373+DASG!L373</f>
        <v>0</v>
      </c>
      <c r="M373" s="10">
        <f>BRMT!M373+HPLG!M373+LONI!M374+SLI!M373+MRJ!M373+GRMT!M373+KRD!M373+STR!M374+LNN!M373+JJR!M373+SSV!M373+KK!M373+PA!M373+CCH!M373+CRCC!M373+BFSG!M373+BVQ!M373+GHSG!M373+DASG!M373</f>
        <v>0</v>
      </c>
      <c r="N373" s="71" t="s">
        <v>125</v>
      </c>
      <c r="O373" s="71" t="s">
        <v>125</v>
      </c>
      <c r="P373" s="71" t="s">
        <v>125</v>
      </c>
      <c r="Q373" s="71" t="s">
        <v>125</v>
      </c>
    </row>
    <row r="374" spans="1:17">
      <c r="A374" s="10" t="s">
        <v>14</v>
      </c>
      <c r="B374" s="10">
        <f>BRMT!B374+HPLG!B374+LONI!B375+SLI!B374+MRJ!B374+GRMT!B374+KRD!B374+STR!B375+LNN!B374+JJR!B374+SSV!B374+KK!B374+PA!B374+CCH!B374+CRCC!B374+BFSG!B374+BVQ!B374+GHSG!B374+DASG!B374</f>
        <v>0</v>
      </c>
      <c r="C374" s="10">
        <f>BRMT!C374+HPLG!C374+LONI!C375+SLI!C374+MRJ!C374+GRMT!C374+KRD!C374+STR!C375+LNN!C374+JJR!C374+SSV!C374+KK!C374+PA!C374+CCH!C374+CRCC!C374+BFSG!C374+BVQ!C374+GHSG!C374+DASG!C374</f>
        <v>0</v>
      </c>
      <c r="D374" s="10">
        <f>BRMT!D374+HPLG!D374+LONI!D375+SLI!D374+MRJ!D374+GRMT!D374+KRD!D374+STR!D375+LNN!D374+JJR!D374+SSV!D374+KK!D374+PA!D374+CCH!D374+CRCC!D374+BFSG!D374+BVQ!D374+GHSG!D374+DASG!D374</f>
        <v>0</v>
      </c>
      <c r="E374" s="10">
        <f>BRMT!E374+HPLG!E374+LONI!E375+SLI!E374+MRJ!E374+GRMT!E374+KRD!E374+STR!E375+LNN!E374+JJR!E374+SSV!E374+KK!E374+PA!E374+CCH!E374+CRCC!E374+BFSG!E374+BVQ!E374+GHSG!E374+DASG!E374</f>
        <v>0</v>
      </c>
      <c r="F374" s="10">
        <f>BRMT!F374+HPLG!F374+LONI!F375+SLI!F374+MRJ!F374+GRMT!F374+KRD!F374+STR!F375+LNN!F374+JJR!F374+SSV!F374+KK!F374+PA!F374+CCH!F374+CRCC!F374+BFSG!F374+BVQ!F374+GHSG!F374+DASG!F374</f>
        <v>0</v>
      </c>
      <c r="G374" s="10">
        <f>BRMT!G374+HPLG!G374+LONI!G375+SLI!G374+MRJ!G374+GRMT!G374+KRD!G374+STR!G375+LNN!G374+JJR!G374+SSV!G374+KK!G374+PA!G374+CCH!G374+CRCC!G374+BFSG!G374+BVQ!G374+GHSG!G374+DASG!G374</f>
        <v>0</v>
      </c>
      <c r="H374" s="10">
        <f>BRMT!H374+HPLG!H374+LONI!H375+SLI!H374+MRJ!H374+GRMT!H374+KRD!H374+STR!H375+LNN!H374+JJR!H374+SSV!H374+KK!H374+PA!H374+CCH!H374+CRCC!H374+BFSG!H374+BVQ!H374+GHSG!H374+DASG!H374</f>
        <v>0</v>
      </c>
      <c r="I374" s="10">
        <f>BRMT!I374+HPLG!I374+LONI!I375+SLI!I374+MRJ!I374+GRMT!I374+KRD!I374+STR!I375+LNN!I374+JJR!I374+SSV!I374+KK!I374+PA!I374+CCH!I374+CRCC!I374+BFSG!I374+BVQ!I374+GHSG!I374+DASG!I374</f>
        <v>0</v>
      </c>
      <c r="J374" s="10">
        <f>BRMT!J374+HPLG!J374+LONI!J375+SLI!J374+MRJ!J374+GRMT!J374+KRD!J374+STR!J375+LNN!J374+JJR!J374+SSV!J374+KK!J374+PA!J374+CCH!J374+CRCC!J374+BFSG!J374+BVQ!J374+GHSG!J374+DASG!J374</f>
        <v>0</v>
      </c>
      <c r="K374" s="10">
        <f>BRMT!K374+HPLG!K374+LONI!K375+SLI!K374+MRJ!K374+GRMT!K374+KRD!K374+STR!K375+LNN!K374+JJR!K374+SSV!K374+KK!K374+PA!K374+CCH!K374+CRCC!K374+BFSG!K374+BVQ!K374+GHSG!K374+DASG!K374</f>
        <v>0</v>
      </c>
      <c r="L374" s="10">
        <f>BRMT!L374+HPLG!L374+LONI!L375+SLI!L374+MRJ!L374+GRMT!L374+KRD!L374+STR!L375+LNN!L374+JJR!L374+SSV!L374+KK!L374+PA!L374+CCH!L374+CRCC!L374+BFSG!L374+BVQ!L374+GHSG!L374+DASG!L374</f>
        <v>0</v>
      </c>
      <c r="M374" s="10">
        <f>BRMT!M374+HPLG!M374+LONI!M375+SLI!M374+MRJ!M374+GRMT!M374+KRD!M374+STR!M375+LNN!M374+JJR!M374+SSV!M374+KK!M374+PA!M374+CCH!M374+CRCC!M374+BFSG!M374+BVQ!M374+GHSG!M374+DASG!M374</f>
        <v>0</v>
      </c>
      <c r="N374" s="71" t="s">
        <v>125</v>
      </c>
      <c r="O374" s="71" t="s">
        <v>125</v>
      </c>
      <c r="P374" s="71" t="s">
        <v>125</v>
      </c>
      <c r="Q374" s="71" t="s">
        <v>125</v>
      </c>
    </row>
    <row r="375" spans="1:17">
      <c r="A375" s="10" t="s">
        <v>15</v>
      </c>
      <c r="B375" s="10">
        <f>BRMT!B375+HPLG!B375+LONI!B376+SLI!B375+MRJ!B375+GRMT!B375+KRD!B375+STR!B376+LNN!B375+JJR!B375+SSV!B375+KK!B375+PA!B375+CCH!B375+CRCC!B375+BFSG!B375+BVQ!B375+GHSG!B375+DASG!B375</f>
        <v>0</v>
      </c>
      <c r="C375" s="10">
        <f>BRMT!C375+HPLG!C375+LONI!C376+SLI!C375+MRJ!C375+GRMT!C375+KRD!C375+STR!C376+LNN!C375+JJR!C375+SSV!C375+KK!C375+PA!C375+CCH!C375+CRCC!C375+BFSG!C375+BVQ!C375+GHSG!C375+DASG!C375</f>
        <v>0</v>
      </c>
      <c r="D375" s="10">
        <f>BRMT!D375+HPLG!D375+LONI!D376+SLI!D375+MRJ!D375+GRMT!D375+KRD!D375+STR!D376+LNN!D375+JJR!D375+SSV!D375+KK!D375+PA!D375+CCH!D375+CRCC!D375+BFSG!D375+BVQ!D375+GHSG!D375+DASG!D375</f>
        <v>0</v>
      </c>
      <c r="E375" s="10">
        <f>BRMT!E375+HPLG!E375+LONI!E376+SLI!E375+MRJ!E375+GRMT!E375+KRD!E375+STR!E376+LNN!E375+JJR!E375+SSV!E375+KK!E375+PA!E375+CCH!E375+CRCC!E375+BFSG!E375+BVQ!E375+GHSG!E375+DASG!E375</f>
        <v>0</v>
      </c>
      <c r="F375" s="10">
        <f>BRMT!F375+HPLG!F375+LONI!F376+SLI!F375+MRJ!F375+GRMT!F375+KRD!F375+STR!F376+LNN!F375+JJR!F375+SSV!F375+KK!F375+PA!F375+CCH!F375+CRCC!F375+BFSG!F375+BVQ!F375+GHSG!F375+DASG!F375</f>
        <v>0</v>
      </c>
      <c r="G375" s="10">
        <f>BRMT!G375+HPLG!G375+LONI!G376+SLI!G375+MRJ!G375+GRMT!G375+KRD!G375+STR!G376+LNN!G375+JJR!G375+SSV!G375+KK!G375+PA!G375+CCH!G375+CRCC!G375+BFSG!G375+BVQ!G375+GHSG!G375+DASG!G375</f>
        <v>0</v>
      </c>
      <c r="H375" s="10">
        <f>BRMT!H375+HPLG!H375+LONI!H376+SLI!H375+MRJ!H375+GRMT!H375+KRD!H375+STR!H376+LNN!H375+JJR!H375+SSV!H375+KK!H375+PA!H375+CCH!H375+CRCC!H375+BFSG!H375+BVQ!H375+GHSG!H375+DASG!H375</f>
        <v>0</v>
      </c>
      <c r="I375" s="10">
        <f>BRMT!I375+HPLG!I375+LONI!I376+SLI!I375+MRJ!I375+GRMT!I375+KRD!I375+STR!I376+LNN!I375+JJR!I375+SSV!I375+KK!I375+PA!I375+CCH!I375+CRCC!I375+BFSG!I375+BVQ!I375+GHSG!I375+DASG!I375</f>
        <v>0</v>
      </c>
      <c r="J375" s="10">
        <f>BRMT!J375+HPLG!J375+LONI!J376+SLI!J375+MRJ!J375+GRMT!J375+KRD!J375+STR!J376+LNN!J375+JJR!J375+SSV!J375+KK!J375+PA!J375+CCH!J375+CRCC!J375+BFSG!J375+BVQ!J375+GHSG!J375+DASG!J375</f>
        <v>0</v>
      </c>
      <c r="K375" s="10">
        <f>BRMT!K375+HPLG!K375+LONI!K376+SLI!K375+MRJ!K375+GRMT!K375+KRD!K375+STR!K376+LNN!K375+JJR!K375+SSV!K375+KK!K375+PA!K375+CCH!K375+CRCC!K375+BFSG!K375+BVQ!K375+GHSG!K375+DASG!K375</f>
        <v>0</v>
      </c>
      <c r="L375" s="10">
        <f>BRMT!L375+HPLG!L375+LONI!L376+SLI!L375+MRJ!L375+GRMT!L375+KRD!L375+STR!L376+LNN!L375+JJR!L375+SSV!L375+KK!L375+PA!L375+CCH!L375+CRCC!L375+BFSG!L375+BVQ!L375+GHSG!L375+DASG!L375</f>
        <v>0</v>
      </c>
      <c r="M375" s="10">
        <f>BRMT!M375+HPLG!M375+LONI!M376+SLI!M375+MRJ!M375+GRMT!M375+KRD!M375+STR!M376+LNN!M375+JJR!M375+SSV!M375+KK!M375+PA!M375+CCH!M375+CRCC!M375+BFSG!M375+BVQ!M375+GHSG!M375+DASG!M375</f>
        <v>0</v>
      </c>
      <c r="N375" s="71" t="s">
        <v>125</v>
      </c>
      <c r="O375" s="71" t="s">
        <v>125</v>
      </c>
      <c r="P375" s="71" t="s">
        <v>125</v>
      </c>
      <c r="Q375" s="71" t="s">
        <v>125</v>
      </c>
    </row>
    <row r="376" spans="1:17">
      <c r="A376" s="10" t="s">
        <v>16</v>
      </c>
      <c r="B376" s="10">
        <f>BRMT!B376+HPLG!B376+LONI!B377+SLI!B376+MRJ!B376+GRMT!B376+KRD!B376+STR!B377+LNN!B376+JJR!B376+SSV!B376+KK!B376+PA!B376+CCH!B376+CRCC!B376+BFSG!B376+BVQ!B376+GHSG!B376+DASG!B376</f>
        <v>0</v>
      </c>
      <c r="C376" s="10">
        <f>BRMT!C376+HPLG!C376+LONI!C377+SLI!C376+MRJ!C376+GRMT!C376+KRD!C376+STR!C377+LNN!C376+JJR!C376+SSV!C376+KK!C376+PA!C376+CCH!C376+CRCC!C376+BFSG!C376+BVQ!C376+GHSG!C376+DASG!C376</f>
        <v>0</v>
      </c>
      <c r="D376" s="10">
        <f>BRMT!D376+HPLG!D376+LONI!D377+SLI!D376+MRJ!D376+GRMT!D376+KRD!D376+STR!D377+LNN!D376+JJR!D376+SSV!D376+KK!D376+PA!D376+CCH!D376+CRCC!D376+BFSG!D376+BVQ!D376+GHSG!D376+DASG!D376</f>
        <v>0</v>
      </c>
      <c r="E376" s="10">
        <f>BRMT!E376+HPLG!E376+LONI!E377+SLI!E376+MRJ!E376+GRMT!E376+KRD!E376+STR!E377+LNN!E376+JJR!E376+SSV!E376+KK!E376+PA!E376+CCH!E376+CRCC!E376+BFSG!E376+BVQ!E376+GHSG!E376+DASG!E376</f>
        <v>0</v>
      </c>
      <c r="F376" s="10">
        <f>BRMT!F376+HPLG!F376+LONI!F377+SLI!F376+MRJ!F376+GRMT!F376+KRD!F376+STR!F377+LNN!F376+JJR!F376+SSV!F376+KK!F376+PA!F376+CCH!F376+CRCC!F376+BFSG!F376+BVQ!F376+GHSG!F376+DASG!F376</f>
        <v>0</v>
      </c>
      <c r="G376" s="10">
        <f>BRMT!G376+HPLG!G376+LONI!G377+SLI!G376+MRJ!G376+GRMT!G376+KRD!G376+STR!G377+LNN!G376+JJR!G376+SSV!G376+KK!G376+PA!G376+CCH!G376+CRCC!G376+BFSG!G376+BVQ!G376+GHSG!G376+DASG!G376</f>
        <v>0</v>
      </c>
      <c r="H376" s="10">
        <f>BRMT!H376+HPLG!H376+LONI!H377+SLI!H376+MRJ!H376+GRMT!H376+KRD!H376+STR!H377+LNN!H376+JJR!H376+SSV!H376+KK!H376+PA!H376+CCH!H376+CRCC!H376+BFSG!H376+BVQ!H376+GHSG!H376+DASG!H376</f>
        <v>0</v>
      </c>
      <c r="I376" s="10">
        <f>BRMT!I376+HPLG!I376+LONI!I377+SLI!I376+MRJ!I376+GRMT!I376+KRD!I376+STR!I377+LNN!I376+JJR!I376+SSV!I376+KK!I376+PA!I376+CCH!I376+CRCC!I376+BFSG!I376+BVQ!I376+GHSG!I376+DASG!I376</f>
        <v>0</v>
      </c>
      <c r="J376" s="10">
        <v>1</v>
      </c>
      <c r="K376" s="10">
        <v>12</v>
      </c>
      <c r="L376" s="10">
        <v>762</v>
      </c>
      <c r="M376" s="10">
        <v>2336019</v>
      </c>
      <c r="N376" s="248">
        <v>100</v>
      </c>
      <c r="O376" s="248">
        <v>100</v>
      </c>
      <c r="P376" s="248">
        <v>100</v>
      </c>
      <c r="Q376" s="248">
        <v>100</v>
      </c>
    </row>
    <row r="377" spans="1:17">
      <c r="A377" s="10" t="s">
        <v>17</v>
      </c>
      <c r="B377" s="10">
        <f>BRMT!B377+HPLG!B377+LONI!B378+SLI!B377+MRJ!B377+GRMT!B377+KRD!B377+STR!B378+LNN!B377+JJR!B377+SSV!B377+KK!B377+PA!B377+CCH!B377+CRCC!B377+BFSG!B377+BVQ!B377+GHSG!B377+DASG!B377</f>
        <v>0</v>
      </c>
      <c r="C377" s="10">
        <f>BRMT!C377+HPLG!C377+LONI!C378+SLI!C377+MRJ!C377+GRMT!C377+KRD!C377+STR!C378+LNN!C377+JJR!C377+SSV!C377+KK!C377+PA!C377+CCH!C377+CRCC!C377+BFSG!C377+BVQ!C377+GHSG!C377+DASG!C377</f>
        <v>0</v>
      </c>
      <c r="D377" s="10">
        <f>BRMT!D377+HPLG!D377+LONI!D378+SLI!D377+MRJ!D377+GRMT!D377+KRD!D377+STR!D378+LNN!D377+JJR!D377+SSV!D377+KK!D377+PA!D377+CCH!D377+CRCC!D377+BFSG!D377+BVQ!D377+GHSG!D377+DASG!D377</f>
        <v>0</v>
      </c>
      <c r="E377" s="10">
        <f>BRMT!E377+HPLG!E377+LONI!E378+SLI!E377+MRJ!E377+GRMT!E377+KRD!E377+STR!E378+LNN!E377+JJR!E377+SSV!E377+KK!E377+PA!E377+CCH!E377+CRCC!E377+BFSG!E377+BVQ!E377+GHSG!E377+DASG!E377</f>
        <v>0</v>
      </c>
      <c r="F377" s="10">
        <f>BRMT!F377+HPLG!F377+LONI!F378+SLI!F377+MRJ!F377+GRMT!F377+KRD!F377+STR!F378+LNN!F377+JJR!F377+SSV!F377+KK!F377+PA!F377+CCH!F377+CRCC!F377+BFSG!F377+BVQ!F377+GHSG!F377+DASG!F377</f>
        <v>0</v>
      </c>
      <c r="G377" s="10">
        <f>BRMT!G377+HPLG!G377+LONI!G378+SLI!G377+MRJ!G377+GRMT!G377+KRD!G377+STR!G378+LNN!G377+JJR!G377+SSV!G377+KK!G377+PA!G377+CCH!G377+CRCC!G377+BFSG!G377+BVQ!G377+GHSG!G377+DASG!G377</f>
        <v>0</v>
      </c>
      <c r="H377" s="10">
        <f>BRMT!H377+HPLG!H377+LONI!H378+SLI!H377+MRJ!H377+GRMT!H377+KRD!H377+STR!H378+LNN!H377+JJR!H377+SSV!H377+KK!H377+PA!H377+CCH!H377+CRCC!H377+BFSG!H377+BVQ!H377+GHSG!H377+DASG!H377</f>
        <v>0</v>
      </c>
      <c r="I377" s="10">
        <f>BRMT!I377+HPLG!I377+LONI!I378+SLI!I377+MRJ!I377+GRMT!I377+KRD!I377+STR!I378+LNN!I377+JJR!I377+SSV!I377+KK!I377+PA!I377+CCH!I377+CRCC!I377+BFSG!I377+BVQ!I377+GHSG!I377+DASG!I377</f>
        <v>0</v>
      </c>
      <c r="J377" s="202">
        <f>BRMT!J377+HPLG!J377+LONI!J378+SLI!J377+MRJ!J377+GRMT!J377+KRD!J377+STR!J378+LNN!J377+JJR!J377+SSV!J377+KK!J377+PA!J377+CCH!J377+CRCC!J377+BFSG!J377+BVQ!J377+GHSG!J377+DASG!J377+STR!J377</f>
        <v>1</v>
      </c>
      <c r="K377" s="202">
        <f>BRMT!K377+HPLG!K377+LONI!K378+SLI!K377+MRJ!K377+GRMT!K377+KRD!K377+STR!K378+LNN!K377+JJR!K377+SSV!K377+KK!K377+PA!K377+CCH!K377+CRCC!K377+BFSG!K377+BVQ!K377+GHSG!K377+DASG!K377+STR!K377</f>
        <v>12</v>
      </c>
      <c r="L377" s="202">
        <f>BRMT!L377+HPLG!L377+LONI!L378+SLI!L377+MRJ!L377+GRMT!L377+KRD!L377+STR!L378+LNN!L377+JJR!L377+SSV!L377+KK!L377+PA!L377+CCH!L377+CRCC!L377+BFSG!L377+BVQ!L377+GHSG!L377+DASG!L377+STR!L377</f>
        <v>765</v>
      </c>
      <c r="M377" s="202">
        <f>BRMT!M377+HPLG!M377+LONI!M378+SLI!M377+MRJ!M377+GRMT!M377+KRD!M377+STR!M378+LNN!M377+JJR!M377+SSV!M377+KK!M377+PA!M377+CCH!M377+CRCC!M377+BFSG!M377+BVQ!M377+GHSG!M377+DASG!M377+STR!M377</f>
        <v>2432660</v>
      </c>
      <c r="N377" s="248">
        <v>100</v>
      </c>
      <c r="O377" s="248">
        <v>100</v>
      </c>
      <c r="P377" s="248">
        <v>100</v>
      </c>
      <c r="Q377" s="248">
        <v>100</v>
      </c>
    </row>
    <row r="378" spans="1:17">
      <c r="A378" s="10" t="s">
        <v>18</v>
      </c>
      <c r="B378" s="10">
        <f>BRMT!B378+HPLG!B378+LONI!B379+SLI!B378+MRJ!B378+GRMT!B378+KRD!B378+STR!B379+LNN!B378+JJR!B378+SSV!B378+KK!B378+PA!B378+CCH!B378+CRCC!B378+BFSG!B378+BVQ!B378+GHSG!B378+DASG!B378</f>
        <v>0</v>
      </c>
      <c r="C378" s="10">
        <f>BRMT!C378+HPLG!C378+LONI!C379+SLI!C378+MRJ!C378+GRMT!C378+KRD!C378+STR!C379+LNN!C378+JJR!C378+SSV!C378+KK!C378+PA!C378+CCH!C378+CRCC!C378+BFSG!C378+BVQ!C378+GHSG!C378+DASG!C378</f>
        <v>0</v>
      </c>
      <c r="D378" s="10">
        <f>BRMT!D378+HPLG!D378+LONI!D379+SLI!D378+MRJ!D378+GRMT!D378+KRD!D378+STR!D379+LNN!D378+JJR!D378+SSV!D378+KK!D378+PA!D378+CCH!D378+CRCC!D378+BFSG!D378+BVQ!D378+GHSG!D378+DASG!D378</f>
        <v>0</v>
      </c>
      <c r="E378" s="10">
        <f>BRMT!E378+HPLG!E378+LONI!E379+SLI!E378+MRJ!E378+GRMT!E378+KRD!E378+STR!E379+LNN!E378+JJR!E378+SSV!E378+KK!E378+PA!E378+CCH!E378+CRCC!E378+BFSG!E378+BVQ!E378+GHSG!E378+DASG!E378</f>
        <v>0</v>
      </c>
      <c r="F378" s="10">
        <f>BRMT!F378+HPLG!F378+LONI!F379+SLI!F378+MRJ!F378+GRMT!F378+KRD!F378+STR!F379+LNN!F378+JJR!F378+SSV!F378+KK!F378+PA!F378+CCH!F378+CRCC!F378+BFSG!F378+BVQ!F378+GHSG!F378+DASG!F378</f>
        <v>0</v>
      </c>
      <c r="G378" s="10">
        <f>BRMT!G378+HPLG!G378+LONI!G379+SLI!G378+MRJ!G378+GRMT!G378+KRD!G378+STR!G379+LNN!G378+JJR!G378+SSV!G378+KK!G378+PA!G378+CCH!G378+CRCC!G378+BFSG!G378+BVQ!G378+GHSG!G378+DASG!G378</f>
        <v>0</v>
      </c>
      <c r="H378" s="10">
        <f>BRMT!H378+HPLG!H378+LONI!H379+SLI!H378+MRJ!H378+GRMT!H378+KRD!H378+STR!H379+LNN!H378+JJR!H378+SSV!H378+KK!H378+PA!H378+CCH!H378+CRCC!H378+BFSG!H378+BVQ!H378+GHSG!H378+DASG!H378</f>
        <v>0</v>
      </c>
      <c r="I378" s="10">
        <f>BRMT!I378+HPLG!I378+LONI!I379+SLI!I378+MRJ!I378+GRMT!I378+KRD!I378+STR!I379+LNN!I378+JJR!I378+SSV!I378+KK!I378+PA!I378+CCH!I378+CRCC!I378+BFSG!I378+BVQ!I378+GHSG!I378+DASG!I378</f>
        <v>0</v>
      </c>
      <c r="J378" s="10">
        <f>BRMT!J378+HPLG!J378+LONI!J379+SLI!J378+MRJ!J378+GRMT!J378+KRD!J378+STR!J379+LNN!J378+JJR!J378+SSV!J378+KK!J378+PA!J378+CCH!J378+CRCC!J378+BFSG!J378+BVQ!J378+GHSG!J378+DASG!J378</f>
        <v>0</v>
      </c>
      <c r="K378" s="10">
        <f>BRMT!K378+HPLG!K378+LONI!K379+SLI!K378+MRJ!K378+GRMT!K378+KRD!K378+STR!K379+LNN!K378+JJR!K378+SSV!K378+KK!K378+PA!K378+CCH!K378+CRCC!K378+BFSG!K378+BVQ!K378+GHSG!K378+DASG!K378</f>
        <v>0</v>
      </c>
      <c r="L378" s="10">
        <f>BRMT!L378+HPLG!L378+LONI!L379+SLI!L378+MRJ!L378+GRMT!L378+KRD!L378+STR!L379+LNN!L378+JJR!L378+SSV!L378+KK!L378+PA!L378+CCH!L378+CRCC!L378+BFSG!L378+BVQ!L378+GHSG!L378+DASG!L378</f>
        <v>0</v>
      </c>
      <c r="M378" s="10">
        <f>BRMT!M378+HPLG!M378+LONI!M379+SLI!M378+MRJ!M378+GRMT!M378+KRD!M378+STR!M379+LNN!M378+JJR!M378+SSV!M378+KK!M378+PA!M378+CCH!M378+CRCC!M378+BFSG!M378+BVQ!M378+GHSG!M378+DASG!M378</f>
        <v>0</v>
      </c>
      <c r="N378" s="71" t="s">
        <v>125</v>
      </c>
      <c r="O378" s="71" t="s">
        <v>125</v>
      </c>
      <c r="P378" s="71" t="s">
        <v>125</v>
      </c>
      <c r="Q378" s="71" t="s">
        <v>125</v>
      </c>
    </row>
    <row r="379" spans="1:17">
      <c r="A379" s="10" t="s">
        <v>19</v>
      </c>
      <c r="B379" s="10">
        <f>BRMT!B379+HPLG!B379+LONI!B380+SLI!B379+MRJ!B379+GRMT!B379+KRD!B379+STR!B380+LNN!B379+JJR!B379+SSV!B379+KK!B379+PA!B379+CCH!B379+CRCC!B379+BFSG!B379+BVQ!B379+GHSG!B379+DASG!B379</f>
        <v>0</v>
      </c>
      <c r="C379" s="10">
        <f>BRMT!C379+HPLG!C379+LONI!C380+SLI!C379+MRJ!C379+GRMT!C379+KRD!C379+STR!C380+LNN!C379+JJR!C379+SSV!C379+KK!C379+PA!C379+CCH!C379+CRCC!C379+BFSG!C379+BVQ!C379+GHSG!C379+DASG!C379</f>
        <v>0</v>
      </c>
      <c r="D379" s="10">
        <f>BRMT!D379+HPLG!D379+LONI!D380+SLI!D379+MRJ!D379+GRMT!D379+KRD!D379+STR!D380+LNN!D379+JJR!D379+SSV!D379+KK!D379+PA!D379+CCH!D379+CRCC!D379+BFSG!D379+BVQ!D379+GHSG!D379+DASG!D379</f>
        <v>0</v>
      </c>
      <c r="E379" s="10">
        <f>BRMT!E379+HPLG!E379+LONI!E380+SLI!E379+MRJ!E379+GRMT!E379+KRD!E379+STR!E380+LNN!E379+JJR!E379+SSV!E379+KK!E379+PA!E379+CCH!E379+CRCC!E379+BFSG!E379+BVQ!E379+GHSG!E379+DASG!E379</f>
        <v>0</v>
      </c>
      <c r="F379" s="10">
        <f>BRMT!F379+HPLG!F379+LONI!F380+SLI!F379+MRJ!F379+GRMT!F379+KRD!F379+STR!F380+LNN!F379+JJR!F379+SSV!F379+KK!F379+PA!F379+CCH!F379+CRCC!F379+BFSG!F379+BVQ!F379+GHSG!F379+DASG!F379</f>
        <v>0</v>
      </c>
      <c r="G379" s="10">
        <f>BRMT!G379+HPLG!G379+LONI!G380+SLI!G379+MRJ!G379+GRMT!G379+KRD!G379+STR!G380+LNN!G379+JJR!G379+SSV!G379+KK!G379+PA!G379+CCH!G379+CRCC!G379+BFSG!G379+BVQ!G379+GHSG!G379+DASG!G379</f>
        <v>0</v>
      </c>
      <c r="H379" s="10">
        <f>BRMT!H379+HPLG!H379+LONI!H380+SLI!H379+MRJ!H379+GRMT!H379+KRD!H379+STR!H380+LNN!H379+JJR!H379+SSV!H379+KK!H379+PA!H379+CCH!H379+CRCC!H379+BFSG!H379+BVQ!H379+GHSG!H379+DASG!H379</f>
        <v>0</v>
      </c>
      <c r="I379" s="10">
        <f>BRMT!I379+HPLG!I379+LONI!I380+SLI!I379+MRJ!I379+GRMT!I379+KRD!I379+STR!I380+LNN!I379+JJR!I379+SSV!I379+KK!I379+PA!I379+CCH!I379+CRCC!I379+BFSG!I379+BVQ!I379+GHSG!I379+DASG!I379</f>
        <v>0</v>
      </c>
      <c r="J379" s="10">
        <f>BRMT!J379+HPLG!J379+LONI!J380+SLI!J379+MRJ!J379+GRMT!J379+KRD!J379+STR!J380+LNN!J379+JJR!J379+SSV!J379+KK!J379+PA!J379+CCH!J379+CRCC!J379+BFSG!J379+BVQ!J379+GHSG!J379+DASG!J379</f>
        <v>0</v>
      </c>
      <c r="K379" s="10">
        <f>BRMT!K379+HPLG!K379+LONI!K380+SLI!K379+MRJ!K379+GRMT!K379+KRD!K379+STR!K380+LNN!K379+JJR!K379+SSV!K379+KK!K379+PA!K379+CCH!K379+CRCC!K379+BFSG!K379+BVQ!K379+GHSG!K379+DASG!K379</f>
        <v>0</v>
      </c>
      <c r="L379" s="10">
        <f>BRMT!L379+HPLG!L379+LONI!L380+SLI!L379+MRJ!L379+GRMT!L379+KRD!L379+STR!L380+LNN!L379+JJR!L379+SSV!L379+KK!L379+PA!L379+CCH!L379+CRCC!L379+BFSG!L379+BVQ!L379+GHSG!L379+DASG!L379</f>
        <v>0</v>
      </c>
      <c r="M379" s="10">
        <f>BRMT!M379+HPLG!M379+LONI!M380+SLI!M379+MRJ!M379+GRMT!M379+KRD!M379+STR!M380+LNN!M379+JJR!M379+SSV!M379+KK!M379+PA!M379+CCH!M379+CRCC!M379+BFSG!M379+BVQ!M379+GHSG!M379+DASG!M379</f>
        <v>0</v>
      </c>
      <c r="N379" s="71" t="s">
        <v>125</v>
      </c>
      <c r="O379" s="71" t="s">
        <v>125</v>
      </c>
      <c r="P379" s="71" t="s">
        <v>125</v>
      </c>
      <c r="Q379" s="71" t="s">
        <v>125</v>
      </c>
    </row>
    <row r="380" spans="1:17">
      <c r="A380" s="10" t="s">
        <v>20</v>
      </c>
      <c r="B380" s="10">
        <f>BRMT!B380+HPLG!B380+LONI!B381+SLI!B380+MRJ!B380+GRMT!B380+KRD!B380+STR!B381+LNN!B380+JJR!B380+SSV!B380+KK!B380+PA!B380+CCH!B380+CRCC!B380+BFSG!B380+BVQ!B380+GHSG!B380+DASG!B380</f>
        <v>0</v>
      </c>
      <c r="C380" s="10">
        <f>BRMT!C380+HPLG!C380+LONI!C381+SLI!C380+MRJ!C380+GRMT!C380+KRD!C380+STR!C381+LNN!C380+JJR!C380+SSV!C380+KK!C380+PA!C380+CCH!C380+CRCC!C380+BFSG!C380+BVQ!C380+GHSG!C380+DASG!C380</f>
        <v>0</v>
      </c>
      <c r="D380" s="10">
        <f>BRMT!D380+HPLG!D380+LONI!D381+SLI!D380+MRJ!D380+GRMT!D380+KRD!D380+STR!D381+LNN!D380+JJR!D380+SSV!D380+KK!D380+PA!D380+CCH!D380+CRCC!D380+BFSG!D380+BVQ!D380+GHSG!D380+DASG!D380</f>
        <v>0</v>
      </c>
      <c r="E380" s="10">
        <f>BRMT!E380+HPLG!E380+LONI!E381+SLI!E380+MRJ!E380+GRMT!E380+KRD!E380+STR!E381+LNN!E380+JJR!E380+SSV!E380+KK!E380+PA!E380+CCH!E380+CRCC!E380+BFSG!E380+BVQ!E380+GHSG!E380+DASG!E380</f>
        <v>0</v>
      </c>
      <c r="F380" s="10">
        <f>BRMT!F380+HPLG!F380+LONI!F381+SLI!F380+MRJ!F380+GRMT!F380+KRD!F380+STR!F381+LNN!F380+JJR!F380+SSV!F380+KK!F380+PA!F380+CCH!F380+CRCC!F380+BFSG!F380+BVQ!F380+GHSG!F380+DASG!F380</f>
        <v>0</v>
      </c>
      <c r="G380" s="10">
        <f>BRMT!G380+HPLG!G380+LONI!G381+SLI!G380+MRJ!G380+GRMT!G380+KRD!G380+STR!G381+LNN!G380+JJR!G380+SSV!G380+KK!G380+PA!G380+CCH!G380+CRCC!G380+BFSG!G380+BVQ!G380+GHSG!G380+DASG!G380</f>
        <v>0</v>
      </c>
      <c r="H380" s="10">
        <f>BRMT!H380+HPLG!H380+LONI!H381+SLI!H380+MRJ!H380+GRMT!H380+KRD!H380+STR!H381+LNN!H380+JJR!H380+SSV!H380+KK!H380+PA!H380+CCH!H380+CRCC!H380+BFSG!H380+BVQ!H380+GHSG!H380+DASG!H380</f>
        <v>0</v>
      </c>
      <c r="I380" s="10">
        <f>BRMT!I380+HPLG!I380+LONI!I381+SLI!I380+MRJ!I380+GRMT!I380+KRD!I380+STR!I381+LNN!I380+JJR!I380+SSV!I380+KK!I380+PA!I380+CCH!I380+CRCC!I380+BFSG!I380+BVQ!I380+GHSG!I380+DASG!I380</f>
        <v>0</v>
      </c>
      <c r="J380" s="10">
        <f>BRMT!J380+HPLG!J380+LONI!J381+SLI!J380+MRJ!J380+GRMT!J380+KRD!J380+STR!J381+LNN!J380+JJR!J380+SSV!J380+KK!J380+PA!J380+CCH!J380+CRCC!J380+BFSG!J380+BVQ!J380+GHSG!J380+DASG!J380</f>
        <v>0</v>
      </c>
      <c r="K380" s="10">
        <f>BRMT!K380+HPLG!K380+LONI!K381+SLI!K380+MRJ!K380+GRMT!K380+KRD!K380+STR!K381+LNN!K380+JJR!K380+SSV!K380+KK!K380+PA!K380+CCH!K380+CRCC!K380+BFSG!K380+BVQ!K380+GHSG!K380+DASG!K380</f>
        <v>0</v>
      </c>
      <c r="L380" s="10">
        <f>BRMT!L380+HPLG!L380+LONI!L381+SLI!L380+MRJ!L380+GRMT!L380+KRD!L380+STR!L381+LNN!L380+JJR!L380+SSV!L380+KK!L380+PA!L380+CCH!L380+CRCC!L380+BFSG!L380+BVQ!L380+GHSG!L380+DASG!L380</f>
        <v>0</v>
      </c>
      <c r="M380" s="10">
        <f>BRMT!M380+HPLG!M380+LONI!M381+SLI!M380+MRJ!M380+GRMT!M380+KRD!M380+STR!M381+LNN!M380+JJR!M380+SSV!M380+KK!M380+PA!M380+CCH!M380+CRCC!M380+BFSG!M380+BVQ!M380+GHSG!M380+DASG!M380</f>
        <v>0</v>
      </c>
      <c r="N380" s="71" t="s">
        <v>125</v>
      </c>
      <c r="O380" s="71" t="s">
        <v>125</v>
      </c>
      <c r="P380" s="71" t="s">
        <v>125</v>
      </c>
      <c r="Q380" s="71" t="s">
        <v>125</v>
      </c>
    </row>
    <row r="381" spans="1:17">
      <c r="A381" s="10" t="s">
        <v>21</v>
      </c>
      <c r="B381" s="10">
        <f>BRMT!B381+HPLG!B381+LONI!B382+SLI!B381+MRJ!B381+GRMT!B381+KRD!B381+STR!B382+LNN!B381+JJR!B381+SSV!B381+KK!B381+PA!B381+CCH!B381+CRCC!B381+BFSG!B381+BVQ!B381+GHSG!B381+DASG!B381</f>
        <v>0</v>
      </c>
      <c r="C381" s="10">
        <f>BRMT!C381+HPLG!C381+LONI!C382+SLI!C381+MRJ!C381+GRMT!C381+KRD!C381+STR!C382+LNN!C381+JJR!C381+SSV!C381+KK!C381+PA!C381+CCH!C381+CRCC!C381+BFSG!C381+BVQ!C381+GHSG!C381+DASG!C381</f>
        <v>0</v>
      </c>
      <c r="D381" s="10">
        <f>BRMT!D381+HPLG!D381+LONI!D382+SLI!D381+MRJ!D381+GRMT!D381+KRD!D381+STR!D382+LNN!D381+JJR!D381+SSV!D381+KK!D381+PA!D381+CCH!D381+CRCC!D381+BFSG!D381+BVQ!D381+GHSG!D381+DASG!D381</f>
        <v>0</v>
      </c>
      <c r="E381" s="10">
        <f>BRMT!E381+HPLG!E381+LONI!E382+SLI!E381+MRJ!E381+GRMT!E381+KRD!E381+STR!E382+LNN!E381+JJR!E381+SSV!E381+KK!E381+PA!E381+CCH!E381+CRCC!E381+BFSG!E381+BVQ!E381+GHSG!E381+DASG!E381</f>
        <v>0</v>
      </c>
      <c r="F381" s="10">
        <f>BRMT!F381+HPLG!F381+LONI!F382+SLI!F381+MRJ!F381+GRMT!F381+KRD!F381+STR!F382+LNN!F381+JJR!F381+SSV!F381+KK!F381+PA!F381+CCH!F381+CRCC!F381+BFSG!F381+BVQ!F381+GHSG!F381+DASG!F381</f>
        <v>0</v>
      </c>
      <c r="G381" s="10">
        <f>BRMT!G381+HPLG!G381+LONI!G382+SLI!G381+MRJ!G381+GRMT!G381+KRD!G381+STR!G382+LNN!G381+JJR!G381+SSV!G381+KK!G381+PA!G381+CCH!G381+CRCC!G381+BFSG!G381+BVQ!G381+GHSG!G381+DASG!G381</f>
        <v>0</v>
      </c>
      <c r="H381" s="10">
        <f>BRMT!H381+HPLG!H381+LONI!H382+SLI!H381+MRJ!H381+GRMT!H381+KRD!H381+STR!H382+LNN!H381+JJR!H381+SSV!H381+KK!H381+PA!H381+CCH!H381+CRCC!H381+BFSG!H381+BVQ!H381+GHSG!H381+DASG!H381</f>
        <v>0</v>
      </c>
      <c r="I381" s="10">
        <f>BRMT!I381+HPLG!I381+LONI!I382+SLI!I381+MRJ!I381+GRMT!I381+KRD!I381+STR!I382+LNN!I381+JJR!I381+SSV!I381+KK!I381+PA!I381+CCH!I381+CRCC!I381+BFSG!I381+BVQ!I381+GHSG!I381+DASG!I381</f>
        <v>0</v>
      </c>
      <c r="J381" s="10"/>
      <c r="K381" s="10"/>
      <c r="L381" s="10"/>
      <c r="M381" s="10"/>
      <c r="N381" s="71" t="s">
        <v>125</v>
      </c>
      <c r="O381" s="71" t="s">
        <v>125</v>
      </c>
      <c r="P381" s="71" t="s">
        <v>125</v>
      </c>
      <c r="Q381" s="71" t="s">
        <v>125</v>
      </c>
    </row>
    <row r="382" spans="1:17">
      <c r="A382" s="61" t="s">
        <v>205</v>
      </c>
      <c r="B382" s="62">
        <f>SUM(B370:B376)</f>
        <v>0</v>
      </c>
      <c r="C382" s="62">
        <f>SUM(C370:C376)</f>
        <v>0</v>
      </c>
      <c r="D382" s="62">
        <f>SUM(D370:D376)</f>
        <v>0</v>
      </c>
      <c r="E382" s="62">
        <f>SUM(E370:E376)</f>
        <v>0</v>
      </c>
      <c r="F382" s="62">
        <f>SUM(F370:F380)</f>
        <v>0</v>
      </c>
      <c r="G382" s="62">
        <f t="shared" ref="G382:M382" si="148">SUM(G370:G380)</f>
        <v>0</v>
      </c>
      <c r="H382" s="62">
        <f t="shared" si="148"/>
        <v>0</v>
      </c>
      <c r="I382" s="62">
        <f t="shared" si="148"/>
        <v>0</v>
      </c>
      <c r="J382" s="62">
        <f t="shared" si="148"/>
        <v>2</v>
      </c>
      <c r="K382" s="62">
        <f t="shared" si="148"/>
        <v>24</v>
      </c>
      <c r="L382" s="62">
        <f t="shared" si="148"/>
        <v>1527</v>
      </c>
      <c r="M382" s="62">
        <f t="shared" si="148"/>
        <v>4768679</v>
      </c>
      <c r="N382" s="71" t="s">
        <v>125</v>
      </c>
      <c r="O382" s="71" t="s">
        <v>125</v>
      </c>
      <c r="P382" s="71" t="s">
        <v>125</v>
      </c>
      <c r="Q382" s="71" t="s">
        <v>125</v>
      </c>
    </row>
    <row r="383" spans="1:17">
      <c r="A383" s="61" t="s">
        <v>128</v>
      </c>
      <c r="B383" s="62">
        <f>SUM(B370:B381)</f>
        <v>0</v>
      </c>
      <c r="C383" s="62">
        <f t="shared" ref="C383:M383" si="149">SUM(C370:C381)</f>
        <v>0</v>
      </c>
      <c r="D383" s="62">
        <f t="shared" si="149"/>
        <v>0</v>
      </c>
      <c r="E383" s="62">
        <f t="shared" si="149"/>
        <v>0</v>
      </c>
      <c r="F383" s="62">
        <f t="shared" si="149"/>
        <v>0</v>
      </c>
      <c r="G383" s="62">
        <f t="shared" si="149"/>
        <v>0</v>
      </c>
      <c r="H383" s="62">
        <f t="shared" si="149"/>
        <v>0</v>
      </c>
      <c r="I383" s="62">
        <f t="shared" si="149"/>
        <v>0</v>
      </c>
      <c r="J383" s="62">
        <f t="shared" si="149"/>
        <v>2</v>
      </c>
      <c r="K383" s="62">
        <f t="shared" si="149"/>
        <v>24</v>
      </c>
      <c r="L383" s="62">
        <f t="shared" si="149"/>
        <v>1527</v>
      </c>
      <c r="M383" s="62">
        <f t="shared" si="149"/>
        <v>4768679</v>
      </c>
      <c r="N383" s="62" t="e">
        <f t="shared" ref="N383:Q384" si="150">(F383-B383)/B383*100</f>
        <v>#DIV/0!</v>
      </c>
      <c r="O383" s="62" t="e">
        <f t="shared" si="150"/>
        <v>#DIV/0!</v>
      </c>
      <c r="P383" s="62" t="e">
        <f t="shared" si="150"/>
        <v>#DIV/0!</v>
      </c>
      <c r="Q383" s="62" t="e">
        <f t="shared" si="150"/>
        <v>#DIV/0!</v>
      </c>
    </row>
    <row r="384" spans="1:17">
      <c r="A384" s="63" t="s">
        <v>129</v>
      </c>
      <c r="B384" s="49">
        <f>B382/7</f>
        <v>0</v>
      </c>
      <c r="C384" s="49">
        <f>C382/7</f>
        <v>0</v>
      </c>
      <c r="D384" s="49">
        <f>D382/7</f>
        <v>0</v>
      </c>
      <c r="E384" s="49">
        <f>E382/7</f>
        <v>0</v>
      </c>
      <c r="F384" s="49">
        <f>F382/11</f>
        <v>0</v>
      </c>
      <c r="G384" s="49">
        <f t="shared" ref="G384:M384" si="151">G382/11</f>
        <v>0</v>
      </c>
      <c r="H384" s="49">
        <f t="shared" si="151"/>
        <v>0</v>
      </c>
      <c r="I384" s="49">
        <f t="shared" si="151"/>
        <v>0</v>
      </c>
      <c r="J384" s="49">
        <f t="shared" si="151"/>
        <v>0.18181818181818182</v>
      </c>
      <c r="K384" s="49">
        <f t="shared" si="151"/>
        <v>2.1818181818181817</v>
      </c>
      <c r="L384" s="49">
        <f t="shared" si="151"/>
        <v>138.81818181818181</v>
      </c>
      <c r="M384" s="49">
        <f t="shared" si="151"/>
        <v>433516.27272727271</v>
      </c>
      <c r="N384" s="62" t="e">
        <f t="shared" si="150"/>
        <v>#DIV/0!</v>
      </c>
      <c r="O384" s="62" t="e">
        <f t="shared" si="150"/>
        <v>#DIV/0!</v>
      </c>
      <c r="P384" s="62" t="e">
        <f t="shared" si="150"/>
        <v>#DIV/0!</v>
      </c>
      <c r="Q384" s="62" t="e">
        <f t="shared" si="150"/>
        <v>#DIV/0!</v>
      </c>
    </row>
  </sheetData>
  <mergeCells count="109">
    <mergeCell ref="A367:Q367"/>
    <mergeCell ref="B368:E368"/>
    <mergeCell ref="F368:I368"/>
    <mergeCell ref="J368:M368"/>
    <mergeCell ref="N368:Q368"/>
    <mergeCell ref="J348:M348"/>
    <mergeCell ref="AB4:AE4"/>
    <mergeCell ref="J213:M213"/>
    <mergeCell ref="J232:M232"/>
    <mergeCell ref="J251:M251"/>
    <mergeCell ref="J270:M270"/>
    <mergeCell ref="J289:M289"/>
    <mergeCell ref="J4:M4"/>
    <mergeCell ref="J23:M23"/>
    <mergeCell ref="J42:M42"/>
    <mergeCell ref="J61:M61"/>
    <mergeCell ref="J80:M80"/>
    <mergeCell ref="N23:Q23"/>
    <mergeCell ref="A174:Q174"/>
    <mergeCell ref="A231:Q231"/>
    <mergeCell ref="N194:Q194"/>
    <mergeCell ref="B213:E213"/>
    <mergeCell ref="F213:I213"/>
    <mergeCell ref="N213:Q213"/>
    <mergeCell ref="A117:Q117"/>
    <mergeCell ref="N175:Q175"/>
    <mergeCell ref="B23:E23"/>
    <mergeCell ref="F23:I23"/>
    <mergeCell ref="B118:E118"/>
    <mergeCell ref="B156:E156"/>
    <mergeCell ref="F156:I156"/>
    <mergeCell ref="N156:Q156"/>
    <mergeCell ref="B137:E137"/>
    <mergeCell ref="F137:I137"/>
    <mergeCell ref="N137:Q137"/>
    <mergeCell ref="N118:Q118"/>
    <mergeCell ref="J118:M118"/>
    <mergeCell ref="J137:M137"/>
    <mergeCell ref="J156:M156"/>
    <mergeCell ref="A155:Q155"/>
    <mergeCell ref="A136:Q136"/>
    <mergeCell ref="F118:I118"/>
    <mergeCell ref="B42:E42"/>
    <mergeCell ref="F80:I80"/>
    <mergeCell ref="F99:I99"/>
    <mergeCell ref="B79:G79"/>
    <mergeCell ref="H79:Q79"/>
    <mergeCell ref="J99:M99"/>
    <mergeCell ref="B4:E4"/>
    <mergeCell ref="F4:I4"/>
    <mergeCell ref="C3:H3"/>
    <mergeCell ref="F61:I61"/>
    <mergeCell ref="N3:Q3"/>
    <mergeCell ref="N22:Q22"/>
    <mergeCell ref="N41:Q41"/>
    <mergeCell ref="B99:E99"/>
    <mergeCell ref="F42:I42"/>
    <mergeCell ref="N42:Q42"/>
    <mergeCell ref="N61:Q61"/>
    <mergeCell ref="N80:Q80"/>
    <mergeCell ref="N99:Q99"/>
    <mergeCell ref="B61:E61"/>
    <mergeCell ref="C22:H22"/>
    <mergeCell ref="C41:H41"/>
    <mergeCell ref="A98:Q98"/>
    <mergeCell ref="B80:E80"/>
    <mergeCell ref="J308:M308"/>
    <mergeCell ref="F175:I175"/>
    <mergeCell ref="B194:E194"/>
    <mergeCell ref="F194:I194"/>
    <mergeCell ref="A193:Q193"/>
    <mergeCell ref="A212:Q212"/>
    <mergeCell ref="J175:M175"/>
    <mergeCell ref="J194:M194"/>
    <mergeCell ref="F289:I289"/>
    <mergeCell ref="B232:E232"/>
    <mergeCell ref="A250:Q250"/>
    <mergeCell ref="A269:Q269"/>
    <mergeCell ref="A288:Q288"/>
    <mergeCell ref="F270:I270"/>
    <mergeCell ref="N232:Q232"/>
    <mergeCell ref="N251:Q251"/>
    <mergeCell ref="N270:Q270"/>
    <mergeCell ref="N289:Q289"/>
    <mergeCell ref="B175:E175"/>
    <mergeCell ref="J328:M328"/>
    <mergeCell ref="B348:E348"/>
    <mergeCell ref="F348:I348"/>
    <mergeCell ref="N348:Q348"/>
    <mergeCell ref="S3:AF3"/>
    <mergeCell ref="A307:Q307"/>
    <mergeCell ref="X4:AA4"/>
    <mergeCell ref="T4:W4"/>
    <mergeCell ref="N4:Q4"/>
    <mergeCell ref="AF4:AI4"/>
    <mergeCell ref="A60:Q60"/>
    <mergeCell ref="F232:I232"/>
    <mergeCell ref="B251:E251"/>
    <mergeCell ref="F251:I251"/>
    <mergeCell ref="B270:E270"/>
    <mergeCell ref="B308:E308"/>
    <mergeCell ref="B289:E289"/>
    <mergeCell ref="A347:Q347"/>
    <mergeCell ref="F308:I308"/>
    <mergeCell ref="A327:Q327"/>
    <mergeCell ref="B328:E328"/>
    <mergeCell ref="F328:I328"/>
    <mergeCell ref="N328:Q328"/>
    <mergeCell ref="N308:Q308"/>
  </mergeCells>
  <phoneticPr fontId="22" type="noConversion"/>
  <pageMargins left="0.1" right="0.2" top="0.25" bottom="0.25" header="0.25" footer="0.28000000000000003"/>
  <pageSetup scale="89" orientation="landscape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51"/>
  </sheetPr>
  <dimension ref="A1:AR324"/>
  <sheetViews>
    <sheetView workbookViewId="0">
      <selection activeCell="F18" sqref="F18"/>
    </sheetView>
  </sheetViews>
  <sheetFormatPr defaultRowHeight="15.75"/>
  <cols>
    <col min="1" max="1" width="14.28515625" style="7" customWidth="1"/>
    <col min="2" max="2" width="8.42578125" style="7" hidden="1" customWidth="1"/>
    <col min="3" max="3" width="8.28515625" style="7" hidden="1" customWidth="1"/>
    <col min="4" max="4" width="10.42578125" style="7" hidden="1" customWidth="1"/>
    <col min="5" max="5" width="14.5703125" style="7" hidden="1" customWidth="1"/>
    <col min="6" max="6" width="6.85546875" style="7" bestFit="1" customWidth="1"/>
    <col min="7" max="7" width="9.140625" style="7"/>
    <col min="8" max="8" width="11.28515625" style="7" bestFit="1" customWidth="1"/>
    <col min="9" max="9" width="12.5703125" style="7" customWidth="1"/>
    <col min="10" max="11" width="5.85546875" style="7" bestFit="1" customWidth="1"/>
    <col min="12" max="12" width="10.140625" style="7" bestFit="1" customWidth="1"/>
    <col min="13" max="13" width="11.28515625" style="7" bestFit="1" customWidth="1"/>
    <col min="14" max="17" width="8.28515625" style="7" bestFit="1" customWidth="1"/>
    <col min="18" max="18" width="9.140625" style="7"/>
    <col min="19" max="19" width="13.28515625" style="7" customWidth="1"/>
    <col min="20" max="20" width="9.5703125" style="7" hidden="1" customWidth="1"/>
    <col min="21" max="21" width="0" style="7" hidden="1" customWidth="1"/>
    <col min="22" max="22" width="10" style="7" hidden="1" customWidth="1"/>
    <col min="23" max="23" width="12.5703125" style="7" hidden="1" customWidth="1"/>
    <col min="24" max="24" width="9.5703125" style="7" customWidth="1"/>
    <col min="25" max="25" width="9.140625" style="7"/>
    <col min="26" max="26" width="10.42578125" style="7" customWidth="1"/>
    <col min="27" max="31" width="13.7109375" style="7" customWidth="1"/>
    <col min="32" max="16384" width="9.140625" style="7"/>
  </cols>
  <sheetData>
    <row r="1" spans="1:44">
      <c r="A1" s="340" t="s">
        <v>86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44" ht="28.5" customHeight="1">
      <c r="A2" s="359" t="s">
        <v>227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44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9"/>
      <c r="T3" s="345" t="str">
        <f>A1</f>
        <v>BARAMATI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  <c r="AL3" s="14"/>
    </row>
    <row r="4" spans="1:44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302" t="s">
        <v>206</v>
      </c>
      <c r="K4" s="302"/>
      <c r="L4" s="302"/>
      <c r="M4" s="302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46" t="s">
        <v>206</v>
      </c>
      <c r="AC4" s="346"/>
      <c r="AD4" s="346"/>
      <c r="AE4" s="346"/>
      <c r="AF4" s="302" t="s">
        <v>130</v>
      </c>
      <c r="AG4" s="302"/>
      <c r="AH4" s="302"/>
      <c r="AI4" s="302"/>
      <c r="AL4" s="14"/>
      <c r="AN4" s="335"/>
      <c r="AO4" s="336"/>
      <c r="AP4" s="78"/>
      <c r="AQ4" s="335"/>
      <c r="AR4" s="336"/>
    </row>
    <row r="5" spans="1:44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30" t="s">
        <v>90</v>
      </c>
      <c r="K5" s="30" t="s">
        <v>7</v>
      </c>
      <c r="L5" s="30" t="s">
        <v>8</v>
      </c>
      <c r="M5" s="29" t="s">
        <v>9</v>
      </c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29" t="s">
        <v>90</v>
      </c>
      <c r="AG5" s="29" t="s">
        <v>7</v>
      </c>
      <c r="AH5" s="29" t="s">
        <v>8</v>
      </c>
      <c r="AI5" s="29" t="s">
        <v>9</v>
      </c>
      <c r="AJ5" s="14"/>
      <c r="AK5" s="14"/>
      <c r="AL5" s="14"/>
      <c r="AN5" s="1"/>
      <c r="AO5" s="79"/>
      <c r="AP5" s="79"/>
      <c r="AQ5" s="1"/>
      <c r="AR5" s="79"/>
    </row>
    <row r="6" spans="1:44">
      <c r="A6" s="29" t="s">
        <v>10</v>
      </c>
      <c r="B6" s="10">
        <v>6</v>
      </c>
      <c r="C6" s="10">
        <v>252</v>
      </c>
      <c r="D6" s="10">
        <v>15963</v>
      </c>
      <c r="E6" s="10">
        <v>10842625</v>
      </c>
      <c r="F6" s="29">
        <v>8</v>
      </c>
      <c r="G6" s="29">
        <v>336</v>
      </c>
      <c r="H6" s="29">
        <v>21291</v>
      </c>
      <c r="I6" s="29">
        <v>14694681</v>
      </c>
      <c r="J6" s="29">
        <v>3</v>
      </c>
      <c r="K6" s="29">
        <v>126</v>
      </c>
      <c r="L6" s="29">
        <v>7980</v>
      </c>
      <c r="M6" s="29">
        <v>22084575</v>
      </c>
      <c r="N6" s="38">
        <f t="shared" ref="N6:Q20" si="0">(J6-F6)/F6*100</f>
        <v>-62.5</v>
      </c>
      <c r="O6" s="38">
        <f t="shared" si="0"/>
        <v>-62.5</v>
      </c>
      <c r="P6" s="38">
        <f t="shared" si="0"/>
        <v>-62.519374383542335</v>
      </c>
      <c r="Q6" s="38">
        <f t="shared" si="0"/>
        <v>50.289584374101082</v>
      </c>
      <c r="S6" s="40" t="s">
        <v>10</v>
      </c>
      <c r="T6" s="11">
        <f t="shared" ref="T6:AA6" si="1">B6+B25+B44+B63+B82+B101+B120+B139+B158+B177+B196+B215+B234+B253+B272+B291+B310</f>
        <v>11</v>
      </c>
      <c r="U6" s="11">
        <f t="shared" si="1"/>
        <v>333</v>
      </c>
      <c r="V6" s="11">
        <f t="shared" si="1"/>
        <v>20985</v>
      </c>
      <c r="W6" s="11">
        <f t="shared" si="1"/>
        <v>12659029</v>
      </c>
      <c r="X6" s="11">
        <f t="shared" si="1"/>
        <v>8</v>
      </c>
      <c r="Y6" s="11">
        <f t="shared" si="1"/>
        <v>336</v>
      </c>
      <c r="Z6" s="11">
        <f t="shared" si="1"/>
        <v>21291</v>
      </c>
      <c r="AA6" s="11">
        <f t="shared" si="1"/>
        <v>14694681</v>
      </c>
      <c r="AB6" s="11">
        <f>J6+J25+J44+J63+J82+J101+J120+J139+J158+J177+J196+J215+J234+J253+J272+J291+J310</f>
        <v>3</v>
      </c>
      <c r="AC6" s="11">
        <f>K6+K25+K44+K63+K82+K101+K120+K139+K158+K177+K196+K215+K234+K253+K272+K291+K310</f>
        <v>126</v>
      </c>
      <c r="AD6" s="11">
        <f>L6+L25+L44+L63+L82+L101+L120+L139+L158+L177+L196+L215+L234+L253+L272+L291+L310</f>
        <v>7980</v>
      </c>
      <c r="AE6" s="11">
        <f>M6+M25+M44+M63+M82+M101+M120+M139+M158+M177+M196+M215+M234+M253+M272+M291+M310</f>
        <v>22084575</v>
      </c>
      <c r="AF6" s="38">
        <f>(AB6-X6)/X6*100</f>
        <v>-62.5</v>
      </c>
      <c r="AG6" s="38">
        <f>(AC6-Y6)/Y6*100</f>
        <v>-62.5</v>
      </c>
      <c r="AH6" s="38">
        <f>(AD6-Z6)/Z6*100</f>
        <v>-62.519374383542335</v>
      </c>
      <c r="AI6" s="38">
        <f>(AE6-AA6)/AA6*100</f>
        <v>50.289584374101082</v>
      </c>
    </row>
    <row r="7" spans="1:44">
      <c r="A7" s="29" t="s">
        <v>11</v>
      </c>
      <c r="B7" s="10">
        <v>8.5</v>
      </c>
      <c r="C7" s="10">
        <v>348</v>
      </c>
      <c r="D7" s="10">
        <v>21999</v>
      </c>
      <c r="E7" s="10">
        <v>27803087</v>
      </c>
      <c r="F7" s="29">
        <v>10</v>
      </c>
      <c r="G7" s="29">
        <v>417</v>
      </c>
      <c r="H7" s="29">
        <v>26457</v>
      </c>
      <c r="I7" s="29">
        <v>21684634</v>
      </c>
      <c r="J7" s="29">
        <v>5</v>
      </c>
      <c r="K7" s="29">
        <v>189</v>
      </c>
      <c r="L7" s="29">
        <v>12039</v>
      </c>
      <c r="M7" s="29">
        <v>25012256</v>
      </c>
      <c r="N7" s="38">
        <f t="shared" si="0"/>
        <v>-50</v>
      </c>
      <c r="O7" s="38">
        <f t="shared" si="0"/>
        <v>-54.676258992805757</v>
      </c>
      <c r="P7" s="38">
        <f t="shared" si="0"/>
        <v>-54.495974600294815</v>
      </c>
      <c r="Q7" s="38">
        <f t="shared" si="0"/>
        <v>15.345529926859729</v>
      </c>
      <c r="S7" s="40" t="s">
        <v>11</v>
      </c>
      <c r="T7" s="11">
        <f t="shared" ref="T7:T17" si="2">B7+B26+B45+B64+B83+B102+B121+B140+B159+B178+B197+B216+B235+B254+B273+B292+B311</f>
        <v>10.5</v>
      </c>
      <c r="U7" s="11">
        <f t="shared" ref="U7:U17" si="3">C7+C26+C45+C64+C83+C102+C121+C140+C159+C178+C197+C216+C235+C254+C273+C292+C311</f>
        <v>371</v>
      </c>
      <c r="V7" s="11">
        <f t="shared" ref="V7:V17" si="4">D7+D26+D45+D64+D83+D102+D121+D140+D159+D178+D197+D216+D235+D254+D273+D292+D311</f>
        <v>23425</v>
      </c>
      <c r="W7" s="11">
        <f t="shared" ref="W7:W17" si="5">E7+E26+E45+E64+E83+E102+E121+E140+E159+E178+E197+E216+E235+E254+E273+E292+E311</f>
        <v>28324890</v>
      </c>
      <c r="X7" s="11">
        <f t="shared" ref="X7:X17" si="6">F7+F26+F45+F64+F83+F102+F121+F140+F159+F178+F197+F216+F235+F254+F273+F292+F311</f>
        <v>15</v>
      </c>
      <c r="Y7" s="11">
        <f t="shared" ref="Y7:Y17" si="7">G7+G26+G45+G64+G83+G102+G121+G140+G159+G178+G197+G216+G235+G254+G273+G292+G311</f>
        <v>497</v>
      </c>
      <c r="Z7" s="11">
        <f t="shared" ref="Z7:Z17" si="8">H7+H26+H45+H64+H83+H102+H121+H140+H159+H178+H197+H216+H235+H254+H273+H292+H311</f>
        <v>31417</v>
      </c>
      <c r="AA7" s="11">
        <f t="shared" ref="AA7:AA17" si="9">I7+I26+I45+I64+I83+I102+I121+I140+I159+I178+I197+I216+I235+I254+I273+I292+I311</f>
        <v>24171223</v>
      </c>
      <c r="AB7" s="11">
        <f t="shared" ref="AB7:AE17" si="10">J7+J26+J45+J64+J83+J102+J121+J140+J159+J178+J197+J216+J235+J254+J273+J292+J311</f>
        <v>7</v>
      </c>
      <c r="AC7" s="11">
        <f t="shared" si="10"/>
        <v>208</v>
      </c>
      <c r="AD7" s="11">
        <f t="shared" si="10"/>
        <v>13217</v>
      </c>
      <c r="AE7" s="11">
        <f t="shared" si="10"/>
        <v>25500903</v>
      </c>
      <c r="AF7" s="38">
        <f t="shared" ref="AF7:AF20" si="11">(AB7-X7)/X7*100</f>
        <v>-53.333333333333336</v>
      </c>
      <c r="AG7" s="38">
        <f t="shared" ref="AG7:AG20" si="12">(AC7-Y7)/Y7*100</f>
        <v>-58.148893360160969</v>
      </c>
      <c r="AH7" s="38">
        <f t="shared" ref="AH7:AH20" si="13">(AD7-Z7)/Z7*100</f>
        <v>-57.930419836394307</v>
      </c>
      <c r="AI7" s="38">
        <f t="shared" ref="AI7:AI20" si="14">(AE7-AA7)/AA7*100</f>
        <v>5.501086974374445</v>
      </c>
    </row>
    <row r="8" spans="1:44" ht="19.5" customHeight="1">
      <c r="A8" s="29" t="s">
        <v>12</v>
      </c>
      <c r="B8" s="10">
        <v>10.5</v>
      </c>
      <c r="C8" s="10">
        <v>441</v>
      </c>
      <c r="D8" s="10">
        <v>27951</v>
      </c>
      <c r="E8" s="10">
        <v>34574064</v>
      </c>
      <c r="F8" s="29">
        <v>7</v>
      </c>
      <c r="G8" s="29">
        <v>294</v>
      </c>
      <c r="H8" s="29">
        <v>18624</v>
      </c>
      <c r="I8" s="29">
        <v>21594943</v>
      </c>
      <c r="J8" s="29">
        <v>6</v>
      </c>
      <c r="K8" s="29">
        <v>209</v>
      </c>
      <c r="L8" s="29">
        <v>13332</v>
      </c>
      <c r="M8" s="29">
        <v>38060428</v>
      </c>
      <c r="N8" s="38">
        <f t="shared" si="0"/>
        <v>-14.285714285714285</v>
      </c>
      <c r="O8" s="38">
        <f t="shared" si="0"/>
        <v>-28.911564625850339</v>
      </c>
      <c r="P8" s="38">
        <f t="shared" si="0"/>
        <v>-28.414948453608247</v>
      </c>
      <c r="Q8" s="38">
        <f t="shared" si="0"/>
        <v>76.246948185971135</v>
      </c>
      <c r="S8" s="40" t="s">
        <v>12</v>
      </c>
      <c r="T8" s="11">
        <f t="shared" si="2"/>
        <v>14.5</v>
      </c>
      <c r="U8" s="11">
        <f t="shared" si="3"/>
        <v>493</v>
      </c>
      <c r="V8" s="11">
        <f t="shared" si="4"/>
        <v>31175</v>
      </c>
      <c r="W8" s="11">
        <f t="shared" si="5"/>
        <v>35753792</v>
      </c>
      <c r="X8" s="11">
        <f t="shared" si="6"/>
        <v>11</v>
      </c>
      <c r="Y8" s="11">
        <f t="shared" si="7"/>
        <v>383</v>
      </c>
      <c r="Z8" s="11">
        <f t="shared" si="8"/>
        <v>24142</v>
      </c>
      <c r="AA8" s="11">
        <f t="shared" si="9"/>
        <v>23614090</v>
      </c>
      <c r="AB8" s="11">
        <f t="shared" si="10"/>
        <v>10</v>
      </c>
      <c r="AC8" s="11">
        <f t="shared" si="10"/>
        <v>285</v>
      </c>
      <c r="AD8" s="11">
        <f t="shared" si="10"/>
        <v>18044</v>
      </c>
      <c r="AE8" s="11">
        <f t="shared" si="10"/>
        <v>40238340</v>
      </c>
      <c r="AF8" s="38">
        <f t="shared" si="11"/>
        <v>-9.0909090909090917</v>
      </c>
      <c r="AG8" s="38">
        <f t="shared" si="12"/>
        <v>-25.587467362924283</v>
      </c>
      <c r="AH8" s="38">
        <f t="shared" si="13"/>
        <v>-25.258884930825946</v>
      </c>
      <c r="AI8" s="38">
        <f t="shared" si="14"/>
        <v>70.399706277057476</v>
      </c>
      <c r="AM8" s="79"/>
    </row>
    <row r="9" spans="1:44">
      <c r="A9" s="29" t="s">
        <v>13</v>
      </c>
      <c r="B9" s="10">
        <v>6.5</v>
      </c>
      <c r="C9" s="10">
        <v>275</v>
      </c>
      <c r="D9" s="10">
        <v>17399</v>
      </c>
      <c r="E9" s="10">
        <v>24039813</v>
      </c>
      <c r="F9" s="29">
        <v>3</v>
      </c>
      <c r="G9" s="29">
        <v>126</v>
      </c>
      <c r="H9" s="29">
        <v>7968</v>
      </c>
      <c r="I9" s="29">
        <v>16053209</v>
      </c>
      <c r="J9" s="29">
        <v>7</v>
      </c>
      <c r="K9" s="29">
        <v>294</v>
      </c>
      <c r="L9" s="29">
        <v>18684</v>
      </c>
      <c r="M9" s="29">
        <v>52517340</v>
      </c>
      <c r="N9" s="38">
        <f t="shared" si="0"/>
        <v>133.33333333333331</v>
      </c>
      <c r="O9" s="38">
        <f t="shared" si="0"/>
        <v>133.33333333333331</v>
      </c>
      <c r="P9" s="38">
        <f t="shared" si="0"/>
        <v>134.48795180722891</v>
      </c>
      <c r="Q9" s="38">
        <f t="shared" si="0"/>
        <v>227.14543241790474</v>
      </c>
      <c r="S9" s="40" t="s">
        <v>13</v>
      </c>
      <c r="T9" s="11">
        <f t="shared" si="2"/>
        <v>12.5</v>
      </c>
      <c r="U9" s="11">
        <f t="shared" si="3"/>
        <v>359</v>
      </c>
      <c r="V9" s="11">
        <f t="shared" si="4"/>
        <v>22607</v>
      </c>
      <c r="W9" s="11">
        <f t="shared" si="5"/>
        <v>26113433</v>
      </c>
      <c r="X9" s="11">
        <f t="shared" si="6"/>
        <v>7</v>
      </c>
      <c r="Y9" s="11">
        <f t="shared" si="7"/>
        <v>212</v>
      </c>
      <c r="Z9" s="11">
        <f t="shared" si="8"/>
        <v>13300</v>
      </c>
      <c r="AA9" s="11">
        <f t="shared" si="9"/>
        <v>18004295</v>
      </c>
      <c r="AB9" s="11">
        <f t="shared" si="10"/>
        <v>11</v>
      </c>
      <c r="AC9" s="11">
        <f t="shared" si="10"/>
        <v>370</v>
      </c>
      <c r="AD9" s="11">
        <f t="shared" si="10"/>
        <v>23396</v>
      </c>
      <c r="AE9" s="11">
        <f t="shared" si="10"/>
        <v>54754141</v>
      </c>
      <c r="AF9" s="38">
        <f t="shared" si="11"/>
        <v>57.142857142857139</v>
      </c>
      <c r="AG9" s="38">
        <f t="shared" si="12"/>
        <v>74.528301886792448</v>
      </c>
      <c r="AH9" s="38">
        <f t="shared" si="13"/>
        <v>75.909774436090231</v>
      </c>
      <c r="AI9" s="38">
        <f t="shared" si="14"/>
        <v>204.11710650153202</v>
      </c>
    </row>
    <row r="10" spans="1:44">
      <c r="A10" s="29" t="s">
        <v>14</v>
      </c>
      <c r="B10" s="10">
        <v>7</v>
      </c>
      <c r="C10" s="10">
        <v>294</v>
      </c>
      <c r="D10" s="10">
        <v>18576</v>
      </c>
      <c r="E10" s="10">
        <v>23178877</v>
      </c>
      <c r="F10" s="29">
        <v>8</v>
      </c>
      <c r="G10" s="29">
        <v>335</v>
      </c>
      <c r="H10" s="29">
        <v>21182</v>
      </c>
      <c r="I10" s="29">
        <v>35315723</v>
      </c>
      <c r="J10" s="29">
        <v>5</v>
      </c>
      <c r="K10" s="29">
        <v>208</v>
      </c>
      <c r="L10" s="29">
        <v>13186</v>
      </c>
      <c r="M10" s="29">
        <v>32308479</v>
      </c>
      <c r="N10" s="38">
        <f t="shared" si="0"/>
        <v>-37.5</v>
      </c>
      <c r="O10" s="38">
        <f t="shared" si="0"/>
        <v>-37.910447761194028</v>
      </c>
      <c r="P10" s="38">
        <f t="shared" si="0"/>
        <v>-37.749032197148523</v>
      </c>
      <c r="Q10" s="38">
        <f t="shared" si="0"/>
        <v>-8.5153120042310899</v>
      </c>
      <c r="S10" s="40" t="s">
        <v>14</v>
      </c>
      <c r="T10" s="11">
        <f t="shared" si="2"/>
        <v>14</v>
      </c>
      <c r="U10" s="11">
        <f t="shared" si="3"/>
        <v>403</v>
      </c>
      <c r="V10" s="11">
        <f t="shared" si="4"/>
        <v>25334</v>
      </c>
      <c r="W10" s="11">
        <f t="shared" si="5"/>
        <v>25651767</v>
      </c>
      <c r="X10" s="11">
        <f t="shared" si="6"/>
        <v>12</v>
      </c>
      <c r="Y10" s="11">
        <f t="shared" si="7"/>
        <v>413</v>
      </c>
      <c r="Z10" s="11">
        <f t="shared" si="8"/>
        <v>26018</v>
      </c>
      <c r="AA10" s="11">
        <f t="shared" si="9"/>
        <v>37085314</v>
      </c>
      <c r="AB10" s="11">
        <f t="shared" si="10"/>
        <v>12</v>
      </c>
      <c r="AC10" s="11">
        <f t="shared" si="10"/>
        <v>329</v>
      </c>
      <c r="AD10" s="11">
        <f t="shared" si="10"/>
        <v>20688</v>
      </c>
      <c r="AE10" s="11">
        <f t="shared" si="10"/>
        <v>35544415</v>
      </c>
      <c r="AF10" s="38">
        <f t="shared" si="11"/>
        <v>0</v>
      </c>
      <c r="AG10" s="38">
        <f t="shared" si="12"/>
        <v>-20.33898305084746</v>
      </c>
      <c r="AH10" s="38">
        <f t="shared" si="13"/>
        <v>-20.485817510953954</v>
      </c>
      <c r="AI10" s="38">
        <f t="shared" si="14"/>
        <v>-4.1550113341362032</v>
      </c>
    </row>
    <row r="11" spans="1:44">
      <c r="A11" s="29" t="s">
        <v>15</v>
      </c>
      <c r="B11" s="10">
        <v>1</v>
      </c>
      <c r="C11" s="10">
        <v>42</v>
      </c>
      <c r="D11" s="10">
        <v>2667</v>
      </c>
      <c r="E11" s="10">
        <v>6435578</v>
      </c>
      <c r="F11" s="29">
        <v>5</v>
      </c>
      <c r="G11" s="29">
        <v>187</v>
      </c>
      <c r="H11" s="29">
        <v>11869</v>
      </c>
      <c r="I11" s="29">
        <v>20353442</v>
      </c>
      <c r="J11" s="29">
        <v>8</v>
      </c>
      <c r="K11" s="29">
        <v>314</v>
      </c>
      <c r="L11" s="29">
        <v>20126</v>
      </c>
      <c r="M11" s="29">
        <v>48082967</v>
      </c>
      <c r="N11" s="38">
        <f t="shared" si="0"/>
        <v>60</v>
      </c>
      <c r="O11" s="38">
        <f t="shared" si="0"/>
        <v>67.914438502673804</v>
      </c>
      <c r="P11" s="38">
        <f t="shared" si="0"/>
        <v>69.567781615974383</v>
      </c>
      <c r="Q11" s="38">
        <f t="shared" si="0"/>
        <v>136.23997847636778</v>
      </c>
      <c r="S11" s="40" t="s">
        <v>15</v>
      </c>
      <c r="T11" s="11">
        <f t="shared" si="2"/>
        <v>7</v>
      </c>
      <c r="U11" s="11">
        <f t="shared" si="3"/>
        <v>136</v>
      </c>
      <c r="V11" s="11">
        <f t="shared" si="4"/>
        <v>8495</v>
      </c>
      <c r="W11" s="11">
        <f t="shared" si="5"/>
        <v>8568162</v>
      </c>
      <c r="X11" s="11">
        <f t="shared" si="6"/>
        <v>6</v>
      </c>
      <c r="Y11" s="11">
        <f t="shared" si="7"/>
        <v>208</v>
      </c>
      <c r="Z11" s="11">
        <f t="shared" si="8"/>
        <v>13249</v>
      </c>
      <c r="AA11" s="11">
        <f t="shared" si="9"/>
        <v>21042725</v>
      </c>
      <c r="AB11" s="11">
        <f t="shared" si="10"/>
        <v>15</v>
      </c>
      <c r="AC11" s="11">
        <f t="shared" si="10"/>
        <v>442</v>
      </c>
      <c r="AD11" s="11">
        <f t="shared" si="10"/>
        <v>28062</v>
      </c>
      <c r="AE11" s="11">
        <f t="shared" si="10"/>
        <v>51084013</v>
      </c>
      <c r="AF11" s="38">
        <f t="shared" si="11"/>
        <v>150</v>
      </c>
      <c r="AG11" s="38">
        <f t="shared" si="12"/>
        <v>112.5</v>
      </c>
      <c r="AH11" s="38">
        <f t="shared" si="13"/>
        <v>111.80466450298137</v>
      </c>
      <c r="AI11" s="38">
        <f t="shared" si="14"/>
        <v>142.76329705396995</v>
      </c>
    </row>
    <row r="12" spans="1:44">
      <c r="A12" s="29" t="s">
        <v>16</v>
      </c>
      <c r="B12" s="10">
        <v>3</v>
      </c>
      <c r="C12" s="10">
        <v>126</v>
      </c>
      <c r="D12" s="10">
        <v>7983</v>
      </c>
      <c r="E12" s="10">
        <v>19203959</v>
      </c>
      <c r="F12" s="29">
        <v>2</v>
      </c>
      <c r="G12" s="29">
        <v>63</v>
      </c>
      <c r="H12" s="29">
        <v>3987</v>
      </c>
      <c r="I12" s="29">
        <v>12993550</v>
      </c>
      <c r="J12" s="29">
        <v>7</v>
      </c>
      <c r="K12" s="29">
        <v>294</v>
      </c>
      <c r="L12" s="29">
        <v>18672</v>
      </c>
      <c r="M12" s="29">
        <v>51518006</v>
      </c>
      <c r="N12" s="38">
        <f t="shared" si="0"/>
        <v>250</v>
      </c>
      <c r="O12" s="38">
        <f t="shared" si="0"/>
        <v>366.66666666666663</v>
      </c>
      <c r="P12" s="38">
        <f t="shared" si="0"/>
        <v>368.32204665161777</v>
      </c>
      <c r="Q12" s="38">
        <f t="shared" si="0"/>
        <v>296.48907342489161</v>
      </c>
      <c r="S12" s="40" t="s">
        <v>16</v>
      </c>
      <c r="T12" s="11">
        <f t="shared" si="2"/>
        <v>6</v>
      </c>
      <c r="U12" s="11">
        <f t="shared" si="3"/>
        <v>174</v>
      </c>
      <c r="V12" s="11">
        <f t="shared" si="4"/>
        <v>10959</v>
      </c>
      <c r="W12" s="11">
        <f t="shared" si="5"/>
        <v>20292938</v>
      </c>
      <c r="X12" s="11">
        <f t="shared" si="6"/>
        <v>2</v>
      </c>
      <c r="Y12" s="11">
        <f t="shared" si="7"/>
        <v>63</v>
      </c>
      <c r="Z12" s="11">
        <f t="shared" si="8"/>
        <v>3987</v>
      </c>
      <c r="AA12" s="11">
        <f t="shared" si="9"/>
        <v>12993550</v>
      </c>
      <c r="AB12" s="11">
        <f t="shared" si="10"/>
        <v>7</v>
      </c>
      <c r="AC12" s="11">
        <f t="shared" si="10"/>
        <v>294</v>
      </c>
      <c r="AD12" s="11">
        <f t="shared" si="10"/>
        <v>18672</v>
      </c>
      <c r="AE12" s="11">
        <f t="shared" si="10"/>
        <v>51518006</v>
      </c>
      <c r="AF12" s="38">
        <f t="shared" si="11"/>
        <v>250</v>
      </c>
      <c r="AG12" s="38">
        <f t="shared" si="12"/>
        <v>366.66666666666663</v>
      </c>
      <c r="AH12" s="38">
        <f t="shared" si="13"/>
        <v>368.32204665161777</v>
      </c>
      <c r="AI12" s="38">
        <f t="shared" si="14"/>
        <v>296.48907342489161</v>
      </c>
    </row>
    <row r="13" spans="1:44">
      <c r="A13" s="29" t="s">
        <v>17</v>
      </c>
      <c r="B13" s="10">
        <v>2.5</v>
      </c>
      <c r="C13" s="10">
        <v>105</v>
      </c>
      <c r="D13" s="10">
        <v>6645</v>
      </c>
      <c r="E13" s="10">
        <v>6970150</v>
      </c>
      <c r="F13" s="29">
        <v>4</v>
      </c>
      <c r="G13" s="29">
        <v>167</v>
      </c>
      <c r="H13" s="29">
        <v>10577</v>
      </c>
      <c r="I13" s="29">
        <v>24946103</v>
      </c>
      <c r="J13" s="29">
        <v>5</v>
      </c>
      <c r="K13" s="29">
        <v>147</v>
      </c>
      <c r="L13" s="29">
        <v>9351</v>
      </c>
      <c r="M13" s="29">
        <v>26605756</v>
      </c>
      <c r="N13" s="38">
        <f t="shared" si="0"/>
        <v>25</v>
      </c>
      <c r="O13" s="38">
        <f t="shared" si="0"/>
        <v>-11.976047904191617</v>
      </c>
      <c r="P13" s="38">
        <f t="shared" si="0"/>
        <v>-11.591188427720525</v>
      </c>
      <c r="Q13" s="38">
        <f t="shared" si="0"/>
        <v>6.6529549725662562</v>
      </c>
      <c r="S13" s="40" t="s">
        <v>17</v>
      </c>
      <c r="T13" s="11">
        <f t="shared" si="2"/>
        <v>6.5</v>
      </c>
      <c r="U13" s="11">
        <f t="shared" si="3"/>
        <v>169</v>
      </c>
      <c r="V13" s="11">
        <f t="shared" si="4"/>
        <v>10613</v>
      </c>
      <c r="W13" s="11">
        <f t="shared" si="5"/>
        <v>8422122</v>
      </c>
      <c r="X13" s="26">
        <f>F13+F32+F51+F70+F89+F108+F127+F146+F165+F184+F203+F222+F241+F260+F279+F298+F317</f>
        <v>8</v>
      </c>
      <c r="Y13" s="11">
        <f t="shared" si="7"/>
        <v>261</v>
      </c>
      <c r="Z13" s="11">
        <f t="shared" si="8"/>
        <v>16405</v>
      </c>
      <c r="AA13" s="11">
        <f t="shared" si="9"/>
        <v>27363618</v>
      </c>
      <c r="AB13" s="11">
        <f t="shared" si="10"/>
        <v>7</v>
      </c>
      <c r="AC13" s="11">
        <f t="shared" si="10"/>
        <v>189</v>
      </c>
      <c r="AD13" s="11">
        <f t="shared" si="10"/>
        <v>11955</v>
      </c>
      <c r="AE13" s="11">
        <f t="shared" si="10"/>
        <v>27997842</v>
      </c>
      <c r="AF13" s="38">
        <f t="shared" si="11"/>
        <v>-12.5</v>
      </c>
      <c r="AG13" s="38">
        <f t="shared" si="12"/>
        <v>-27.586206896551722</v>
      </c>
      <c r="AH13" s="38">
        <f t="shared" si="13"/>
        <v>-27.125876257238644</v>
      </c>
      <c r="AI13" s="38">
        <f t="shared" si="14"/>
        <v>2.317763681688584</v>
      </c>
    </row>
    <row r="14" spans="1:44">
      <c r="A14" s="29" t="s">
        <v>18</v>
      </c>
      <c r="B14" s="10">
        <v>9</v>
      </c>
      <c r="C14" s="10">
        <v>378</v>
      </c>
      <c r="D14" s="10">
        <v>23970</v>
      </c>
      <c r="E14" s="10">
        <v>22771671</v>
      </c>
      <c r="F14" s="29">
        <v>3</v>
      </c>
      <c r="G14" s="29">
        <v>125</v>
      </c>
      <c r="H14" s="29">
        <v>7934</v>
      </c>
      <c r="I14" s="29">
        <v>20731606</v>
      </c>
      <c r="J14" s="29">
        <v>4</v>
      </c>
      <c r="K14" s="29">
        <v>168</v>
      </c>
      <c r="L14" s="29">
        <v>10665</v>
      </c>
      <c r="M14" s="29">
        <v>29355138</v>
      </c>
      <c r="N14" s="38">
        <f t="shared" si="0"/>
        <v>33.333333333333329</v>
      </c>
      <c r="O14" s="38">
        <f t="shared" si="0"/>
        <v>34.4</v>
      </c>
      <c r="P14" s="38">
        <f t="shared" si="0"/>
        <v>34.42147718679103</v>
      </c>
      <c r="Q14" s="38">
        <f t="shared" si="0"/>
        <v>41.596063517703357</v>
      </c>
      <c r="S14" s="40" t="s">
        <v>18</v>
      </c>
      <c r="T14" s="11">
        <f t="shared" si="2"/>
        <v>11</v>
      </c>
      <c r="U14" s="11">
        <f t="shared" si="3"/>
        <v>410</v>
      </c>
      <c r="V14" s="11">
        <f t="shared" si="4"/>
        <v>25954</v>
      </c>
      <c r="W14" s="11">
        <f t="shared" si="5"/>
        <v>23497657</v>
      </c>
      <c r="X14" s="11">
        <f t="shared" si="6"/>
        <v>6</v>
      </c>
      <c r="Y14" s="11">
        <f t="shared" si="7"/>
        <v>178</v>
      </c>
      <c r="Z14" s="11">
        <f t="shared" si="8"/>
        <v>11220</v>
      </c>
      <c r="AA14" s="11">
        <f t="shared" si="9"/>
        <v>22094674</v>
      </c>
      <c r="AB14" s="11">
        <f t="shared" si="10"/>
        <v>8</v>
      </c>
      <c r="AC14" s="11">
        <f t="shared" si="10"/>
        <v>246</v>
      </c>
      <c r="AD14" s="11">
        <f t="shared" si="10"/>
        <v>15501</v>
      </c>
      <c r="AE14" s="11">
        <f t="shared" si="10"/>
        <v>31673082</v>
      </c>
      <c r="AF14" s="38">
        <f t="shared" si="11"/>
        <v>33.333333333333329</v>
      </c>
      <c r="AG14" s="38">
        <f t="shared" si="12"/>
        <v>38.202247191011232</v>
      </c>
      <c r="AH14" s="38">
        <f t="shared" si="13"/>
        <v>38.155080213903744</v>
      </c>
      <c r="AI14" s="38">
        <f t="shared" si="14"/>
        <v>43.351660223635797</v>
      </c>
    </row>
    <row r="15" spans="1:44">
      <c r="A15" s="29" t="s">
        <v>19</v>
      </c>
      <c r="B15" s="10">
        <v>8</v>
      </c>
      <c r="C15" s="10">
        <v>336</v>
      </c>
      <c r="D15" s="10">
        <v>21270</v>
      </c>
      <c r="E15" s="10">
        <v>18240427</v>
      </c>
      <c r="F15" s="29">
        <v>6</v>
      </c>
      <c r="G15" s="29">
        <v>252</v>
      </c>
      <c r="H15" s="29">
        <v>15963</v>
      </c>
      <c r="I15" s="29">
        <v>42059402</v>
      </c>
      <c r="J15" s="29">
        <v>5</v>
      </c>
      <c r="K15" s="29">
        <v>209</v>
      </c>
      <c r="L15" s="29">
        <v>13313.599999999999</v>
      </c>
      <c r="M15" s="29">
        <v>38189597</v>
      </c>
      <c r="N15" s="38">
        <f t="shared" si="0"/>
        <v>-16.666666666666664</v>
      </c>
      <c r="O15" s="38">
        <f t="shared" si="0"/>
        <v>-17.063492063492063</v>
      </c>
      <c r="P15" s="38">
        <f t="shared" si="0"/>
        <v>-16.59713086512561</v>
      </c>
      <c r="Q15" s="38">
        <f t="shared" si="0"/>
        <v>-9.2008084185314853</v>
      </c>
      <c r="S15" s="40" t="s">
        <v>19</v>
      </c>
      <c r="T15" s="11">
        <f t="shared" si="2"/>
        <v>14</v>
      </c>
      <c r="U15" s="11">
        <f t="shared" si="3"/>
        <v>430</v>
      </c>
      <c r="V15" s="11">
        <f t="shared" si="4"/>
        <v>27098</v>
      </c>
      <c r="W15" s="11">
        <f t="shared" si="5"/>
        <v>20713048</v>
      </c>
      <c r="X15" s="11">
        <f t="shared" si="6"/>
        <v>10</v>
      </c>
      <c r="Y15" s="11">
        <f t="shared" si="7"/>
        <v>325</v>
      </c>
      <c r="Z15" s="11">
        <f t="shared" si="8"/>
        <v>20489</v>
      </c>
      <c r="AA15" s="11">
        <f t="shared" si="9"/>
        <v>44486407</v>
      </c>
      <c r="AB15" s="11">
        <f t="shared" si="10"/>
        <v>8</v>
      </c>
      <c r="AC15" s="11">
        <f t="shared" si="10"/>
        <v>259</v>
      </c>
      <c r="AD15" s="11">
        <f t="shared" si="10"/>
        <v>16583.599999999999</v>
      </c>
      <c r="AE15" s="11">
        <f t="shared" si="10"/>
        <v>39670012</v>
      </c>
      <c r="AF15" s="38">
        <f t="shared" si="11"/>
        <v>-20</v>
      </c>
      <c r="AG15" s="38">
        <f t="shared" si="12"/>
        <v>-20.307692307692307</v>
      </c>
      <c r="AH15" s="38">
        <f t="shared" si="13"/>
        <v>-19.060959539264978</v>
      </c>
      <c r="AI15" s="38">
        <f t="shared" si="14"/>
        <v>-10.826666671462139</v>
      </c>
    </row>
    <row r="16" spans="1:44">
      <c r="A16" s="29" t="s">
        <v>20</v>
      </c>
      <c r="B16" s="10">
        <v>4</v>
      </c>
      <c r="C16" s="10">
        <v>168</v>
      </c>
      <c r="D16" s="10">
        <v>10605</v>
      </c>
      <c r="E16" s="10">
        <v>7579378</v>
      </c>
      <c r="F16" s="29">
        <v>6</v>
      </c>
      <c r="G16" s="29">
        <v>252</v>
      </c>
      <c r="H16" s="29">
        <v>15993</v>
      </c>
      <c r="I16" s="29">
        <v>44260476</v>
      </c>
      <c r="J16" s="29">
        <v>9</v>
      </c>
      <c r="K16" s="29">
        <v>360</v>
      </c>
      <c r="L16" s="29">
        <v>22891.8</v>
      </c>
      <c r="M16" s="29">
        <v>62206976</v>
      </c>
      <c r="N16" s="38">
        <f t="shared" si="0"/>
        <v>50</v>
      </c>
      <c r="O16" s="38">
        <f t="shared" si="0"/>
        <v>42.857142857142854</v>
      </c>
      <c r="P16" s="38">
        <f t="shared" si="0"/>
        <v>43.136372162821232</v>
      </c>
      <c r="Q16" s="38">
        <f t="shared" si="0"/>
        <v>40.547462706908078</v>
      </c>
      <c r="S16" s="40" t="s">
        <v>20</v>
      </c>
      <c r="T16" s="11">
        <f t="shared" si="2"/>
        <v>11</v>
      </c>
      <c r="U16" s="11">
        <f t="shared" si="3"/>
        <v>262</v>
      </c>
      <c r="V16" s="11">
        <f t="shared" si="4"/>
        <v>16433</v>
      </c>
      <c r="W16" s="11">
        <f t="shared" si="5"/>
        <v>9711963</v>
      </c>
      <c r="X16" s="11">
        <f t="shared" si="6"/>
        <v>7</v>
      </c>
      <c r="Y16" s="11">
        <f t="shared" si="7"/>
        <v>270</v>
      </c>
      <c r="Z16" s="11">
        <f t="shared" si="8"/>
        <v>17109</v>
      </c>
      <c r="AA16" s="11">
        <f t="shared" si="9"/>
        <v>44723404</v>
      </c>
      <c r="AB16" s="11">
        <f t="shared" si="10"/>
        <v>9</v>
      </c>
      <c r="AC16" s="11">
        <f t="shared" si="10"/>
        <v>360</v>
      </c>
      <c r="AD16" s="11">
        <f t="shared" si="10"/>
        <v>22891.8</v>
      </c>
      <c r="AE16" s="11">
        <f t="shared" si="10"/>
        <v>62206976</v>
      </c>
      <c r="AF16" s="38">
        <f t="shared" si="11"/>
        <v>28.571428571428569</v>
      </c>
      <c r="AG16" s="38">
        <f t="shared" si="12"/>
        <v>33.333333333333329</v>
      </c>
      <c r="AH16" s="38">
        <f t="shared" si="13"/>
        <v>33.79975451516745</v>
      </c>
      <c r="AI16" s="38">
        <f t="shared" si="14"/>
        <v>39.092668348768797</v>
      </c>
    </row>
    <row r="17" spans="1:35">
      <c r="A17" s="29" t="s">
        <v>21</v>
      </c>
      <c r="B17" s="57">
        <v>10</v>
      </c>
      <c r="C17" s="13">
        <v>420</v>
      </c>
      <c r="D17" s="13">
        <v>26574</v>
      </c>
      <c r="E17" s="10">
        <v>16270593</v>
      </c>
      <c r="F17" s="29">
        <v>10</v>
      </c>
      <c r="G17" s="29">
        <v>420</v>
      </c>
      <c r="H17" s="29">
        <v>26604</v>
      </c>
      <c r="I17" s="29">
        <v>73109284</v>
      </c>
      <c r="J17" s="29"/>
      <c r="K17" s="29"/>
      <c r="L17" s="29"/>
      <c r="M17" s="29"/>
      <c r="N17" s="38">
        <f t="shared" si="0"/>
        <v>-100</v>
      </c>
      <c r="O17" s="38">
        <f t="shared" si="0"/>
        <v>-100</v>
      </c>
      <c r="P17" s="38">
        <f t="shared" si="0"/>
        <v>-100</v>
      </c>
      <c r="Q17" s="38">
        <f t="shared" si="0"/>
        <v>-100</v>
      </c>
      <c r="S17" s="40" t="s">
        <v>21</v>
      </c>
      <c r="T17" s="11">
        <f t="shared" si="2"/>
        <v>13</v>
      </c>
      <c r="U17" s="11">
        <f t="shared" si="3"/>
        <v>462</v>
      </c>
      <c r="V17" s="11">
        <f t="shared" si="4"/>
        <v>29178</v>
      </c>
      <c r="W17" s="11">
        <f t="shared" si="5"/>
        <v>17223450</v>
      </c>
      <c r="X17" s="11">
        <f t="shared" si="6"/>
        <v>10</v>
      </c>
      <c r="Y17" s="11">
        <f t="shared" si="7"/>
        <v>420</v>
      </c>
      <c r="Z17" s="11">
        <f t="shared" si="8"/>
        <v>26604</v>
      </c>
      <c r="AA17" s="11">
        <f t="shared" si="9"/>
        <v>73109284</v>
      </c>
      <c r="AB17" s="11">
        <f t="shared" si="10"/>
        <v>0</v>
      </c>
      <c r="AC17" s="11">
        <f t="shared" si="10"/>
        <v>0</v>
      </c>
      <c r="AD17" s="11">
        <f t="shared" si="10"/>
        <v>0</v>
      </c>
      <c r="AE17" s="11">
        <f t="shared" si="10"/>
        <v>0</v>
      </c>
      <c r="AF17" s="38">
        <f t="shared" si="11"/>
        <v>-100</v>
      </c>
      <c r="AG17" s="38">
        <f t="shared" si="12"/>
        <v>-100</v>
      </c>
      <c r="AH17" s="38">
        <f t="shared" si="13"/>
        <v>-100</v>
      </c>
      <c r="AI17" s="38">
        <f t="shared" si="14"/>
        <v>-100</v>
      </c>
    </row>
    <row r="18" spans="1:35">
      <c r="A18" s="61" t="s">
        <v>205</v>
      </c>
      <c r="B18" s="61">
        <f>SUM(B6:B15)</f>
        <v>62</v>
      </c>
      <c r="C18" s="61">
        <f>SUM(C6:C15)</f>
        <v>2597</v>
      </c>
      <c r="D18" s="61">
        <f>SUM(D6:D15)</f>
        <v>164423</v>
      </c>
      <c r="E18" s="61">
        <f>SUM(E6:E15)</f>
        <v>194060251</v>
      </c>
      <c r="F18" s="61">
        <f>SUM(F6:F16)</f>
        <v>62</v>
      </c>
      <c r="G18" s="61">
        <f t="shared" ref="G18:M18" si="15">SUM(G6:G16)</f>
        <v>2554</v>
      </c>
      <c r="H18" s="61">
        <f t="shared" si="15"/>
        <v>161845</v>
      </c>
      <c r="I18" s="61">
        <f t="shared" si="15"/>
        <v>274687769</v>
      </c>
      <c r="J18" s="61">
        <f t="shared" si="15"/>
        <v>64</v>
      </c>
      <c r="K18" s="61">
        <f t="shared" si="15"/>
        <v>2518</v>
      </c>
      <c r="L18" s="61">
        <f t="shared" si="15"/>
        <v>160240.4</v>
      </c>
      <c r="M18" s="61">
        <f t="shared" si="15"/>
        <v>425941518</v>
      </c>
      <c r="N18" s="38">
        <f t="shared" si="0"/>
        <v>3.225806451612903</v>
      </c>
      <c r="O18" s="38">
        <f t="shared" si="0"/>
        <v>-1.4095536413469067</v>
      </c>
      <c r="P18" s="38">
        <f t="shared" si="0"/>
        <v>-0.99144242948500472</v>
      </c>
      <c r="Q18" s="38">
        <f t="shared" si="0"/>
        <v>55.063882003424766</v>
      </c>
      <c r="S18" s="61" t="s">
        <v>205</v>
      </c>
      <c r="T18" s="61">
        <f>SUM(T6:T15)</f>
        <v>107</v>
      </c>
      <c r="U18" s="61">
        <f>SUM(U6:U15)</f>
        <v>3278</v>
      </c>
      <c r="V18" s="61">
        <f>SUM(V6:V15)</f>
        <v>206645</v>
      </c>
      <c r="W18" s="61">
        <f>SUM(W6:W15)</f>
        <v>209996838</v>
      </c>
      <c r="X18" s="61">
        <f>SUM(X6:X16)</f>
        <v>92</v>
      </c>
      <c r="Y18" s="61">
        <f t="shared" ref="Y18:AE18" si="16">SUM(Y6:Y16)</f>
        <v>3146</v>
      </c>
      <c r="Z18" s="61">
        <f t="shared" si="16"/>
        <v>198627</v>
      </c>
      <c r="AA18" s="61">
        <f t="shared" si="16"/>
        <v>290273981</v>
      </c>
      <c r="AB18" s="61">
        <f t="shared" si="16"/>
        <v>97</v>
      </c>
      <c r="AC18" s="61">
        <f t="shared" si="16"/>
        <v>3108</v>
      </c>
      <c r="AD18" s="61">
        <f t="shared" si="16"/>
        <v>196990.4</v>
      </c>
      <c r="AE18" s="61">
        <f t="shared" si="16"/>
        <v>442272305</v>
      </c>
      <c r="AF18" s="38">
        <f t="shared" si="11"/>
        <v>5.4347826086956523</v>
      </c>
      <c r="AG18" s="38">
        <f t="shared" si="12"/>
        <v>-1.2078830260648443</v>
      </c>
      <c r="AH18" s="38">
        <f t="shared" si="13"/>
        <v>-0.82395646110549214</v>
      </c>
      <c r="AI18" s="38">
        <f t="shared" si="14"/>
        <v>52.363743893394286</v>
      </c>
    </row>
    <row r="19" spans="1:35">
      <c r="A19" s="61" t="s">
        <v>128</v>
      </c>
      <c r="B19" s="61">
        <f>SUM(B6:B17)</f>
        <v>76</v>
      </c>
      <c r="C19" s="61">
        <f t="shared" ref="C19:M19" si="17">SUM(C6:C17)</f>
        <v>3185</v>
      </c>
      <c r="D19" s="61">
        <f t="shared" si="17"/>
        <v>201602</v>
      </c>
      <c r="E19" s="61">
        <f t="shared" si="17"/>
        <v>217910222</v>
      </c>
      <c r="F19" s="61">
        <f t="shared" si="17"/>
        <v>72</v>
      </c>
      <c r="G19" s="61">
        <f t="shared" si="17"/>
        <v>2974</v>
      </c>
      <c r="H19" s="61">
        <f t="shared" si="17"/>
        <v>188449</v>
      </c>
      <c r="I19" s="61">
        <f t="shared" si="17"/>
        <v>347797053</v>
      </c>
      <c r="J19" s="61">
        <f t="shared" si="17"/>
        <v>64</v>
      </c>
      <c r="K19" s="61">
        <f t="shared" si="17"/>
        <v>2518</v>
      </c>
      <c r="L19" s="61">
        <f t="shared" si="17"/>
        <v>160240.4</v>
      </c>
      <c r="M19" s="61">
        <f t="shared" si="17"/>
        <v>425941518</v>
      </c>
      <c r="N19" s="38">
        <f t="shared" si="0"/>
        <v>-11.111111111111111</v>
      </c>
      <c r="O19" s="38">
        <f t="shared" si="0"/>
        <v>-15.332885003362476</v>
      </c>
      <c r="P19" s="38">
        <f t="shared" si="0"/>
        <v>-14.968824456484251</v>
      </c>
      <c r="Q19" s="38">
        <f t="shared" si="0"/>
        <v>22.468409184594211</v>
      </c>
      <c r="S19" s="61" t="s">
        <v>128</v>
      </c>
      <c r="T19" s="61">
        <f>SUM(T6:T17)</f>
        <v>131</v>
      </c>
      <c r="U19" s="61">
        <f t="shared" ref="U19:AE19" si="18">SUM(U6:U17)</f>
        <v>4002</v>
      </c>
      <c r="V19" s="61">
        <f t="shared" si="18"/>
        <v>252256</v>
      </c>
      <c r="W19" s="61">
        <f t="shared" si="18"/>
        <v>236932251</v>
      </c>
      <c r="X19" s="61">
        <f t="shared" si="18"/>
        <v>102</v>
      </c>
      <c r="Y19" s="61">
        <f t="shared" si="18"/>
        <v>3566</v>
      </c>
      <c r="Z19" s="61">
        <f t="shared" si="18"/>
        <v>225231</v>
      </c>
      <c r="AA19" s="61">
        <f t="shared" si="18"/>
        <v>363383265</v>
      </c>
      <c r="AB19" s="61">
        <f t="shared" si="18"/>
        <v>97</v>
      </c>
      <c r="AC19" s="61">
        <f t="shared" si="18"/>
        <v>3108</v>
      </c>
      <c r="AD19" s="61">
        <f t="shared" si="18"/>
        <v>196990.4</v>
      </c>
      <c r="AE19" s="61">
        <f t="shared" si="18"/>
        <v>442272305</v>
      </c>
      <c r="AF19" s="38">
        <f t="shared" si="11"/>
        <v>-4.9019607843137258</v>
      </c>
      <c r="AG19" s="38">
        <f t="shared" si="12"/>
        <v>-12.843522153673584</v>
      </c>
      <c r="AH19" s="38">
        <f t="shared" si="13"/>
        <v>-12.538504912734041</v>
      </c>
      <c r="AI19" s="38">
        <f t="shared" si="14"/>
        <v>21.709596340381829</v>
      </c>
    </row>
    <row r="20" spans="1:35">
      <c r="A20" s="63" t="s">
        <v>129</v>
      </c>
      <c r="B20" s="49">
        <f>B18/10</f>
        <v>6.2</v>
      </c>
      <c r="C20" s="49">
        <f>C18/10</f>
        <v>259.7</v>
      </c>
      <c r="D20" s="49">
        <f>D18/10</f>
        <v>16442.3</v>
      </c>
      <c r="E20" s="49">
        <f>E18/10</f>
        <v>19406025.100000001</v>
      </c>
      <c r="F20" s="49">
        <f>F18/11</f>
        <v>5.6363636363636367</v>
      </c>
      <c r="G20" s="49">
        <f t="shared" ref="G20:M20" si="19">G18/11</f>
        <v>232.18181818181819</v>
      </c>
      <c r="H20" s="49">
        <f t="shared" si="19"/>
        <v>14713.181818181818</v>
      </c>
      <c r="I20" s="49">
        <f t="shared" si="19"/>
        <v>24971615.363636363</v>
      </c>
      <c r="J20" s="49">
        <f t="shared" si="19"/>
        <v>5.8181818181818183</v>
      </c>
      <c r="K20" s="49">
        <f t="shared" si="19"/>
        <v>228.90909090909091</v>
      </c>
      <c r="L20" s="49">
        <f t="shared" si="19"/>
        <v>14567.30909090909</v>
      </c>
      <c r="M20" s="49">
        <f t="shared" si="19"/>
        <v>38721956.18181818</v>
      </c>
      <c r="N20" s="38">
        <f t="shared" si="0"/>
        <v>3.2258064516129004</v>
      </c>
      <c r="O20" s="38">
        <f t="shared" si="0"/>
        <v>-1.4095536413469101</v>
      </c>
      <c r="P20" s="38">
        <f t="shared" si="0"/>
        <v>-0.99144242948500794</v>
      </c>
      <c r="Q20" s="38">
        <f t="shared" si="0"/>
        <v>55.063882003424759</v>
      </c>
      <c r="S20" s="63" t="s">
        <v>129</v>
      </c>
      <c r="T20" s="49">
        <f>T18/10</f>
        <v>10.7</v>
      </c>
      <c r="U20" s="49">
        <f>U18/10</f>
        <v>327.8</v>
      </c>
      <c r="V20" s="49">
        <f>V18/10</f>
        <v>20664.5</v>
      </c>
      <c r="W20" s="49">
        <f>W18/10</f>
        <v>20999683.800000001</v>
      </c>
      <c r="X20" s="49">
        <f>X18/11</f>
        <v>8.3636363636363633</v>
      </c>
      <c r="Y20" s="49">
        <f t="shared" ref="Y20:AE20" si="20">Y18/11</f>
        <v>286</v>
      </c>
      <c r="Z20" s="49">
        <f t="shared" si="20"/>
        <v>18057</v>
      </c>
      <c r="AA20" s="49">
        <f t="shared" si="20"/>
        <v>26388543.727272727</v>
      </c>
      <c r="AB20" s="49">
        <f t="shared" si="20"/>
        <v>8.8181818181818183</v>
      </c>
      <c r="AC20" s="49">
        <f t="shared" si="20"/>
        <v>282.54545454545456</v>
      </c>
      <c r="AD20" s="49">
        <f t="shared" si="20"/>
        <v>17908.218181818182</v>
      </c>
      <c r="AE20" s="49">
        <f t="shared" si="20"/>
        <v>40206573.18181818</v>
      </c>
      <c r="AF20" s="38">
        <f t="shared" si="11"/>
        <v>5.4347826086956585</v>
      </c>
      <c r="AG20" s="38">
        <f t="shared" si="12"/>
        <v>-1.2078830260648388</v>
      </c>
      <c r="AH20" s="38">
        <f t="shared" si="13"/>
        <v>-0.82395646110549026</v>
      </c>
      <c r="AI20" s="38">
        <f t="shared" si="14"/>
        <v>52.363743893394286</v>
      </c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  <c r="X22" s="64"/>
      <c r="AE22" s="7">
        <f>AE18/10000000</f>
        <v>44.227230499999997</v>
      </c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  <c r="W23" s="339"/>
      <c r="X23" s="339"/>
      <c r="Y23" s="339"/>
      <c r="Z23" s="339"/>
      <c r="AA23" s="339"/>
      <c r="AB23" s="27"/>
      <c r="AC23" s="27"/>
      <c r="AD23" s="27"/>
      <c r="AE23" s="27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  <c r="T24" s="7">
        <f>L18/1000000</f>
        <v>0.16024040000000001</v>
      </c>
      <c r="U24" s="7">
        <f>M18/10000000</f>
        <v>42.594151799999999</v>
      </c>
      <c r="X24" s="17"/>
      <c r="Y24" s="17"/>
      <c r="Z24" s="17"/>
      <c r="AA24" s="17"/>
      <c r="AB24" s="17">
        <v>8</v>
      </c>
      <c r="AC24" s="17">
        <v>259</v>
      </c>
      <c r="AD24" s="17">
        <v>16583.599999999999</v>
      </c>
      <c r="AE24" s="17">
        <v>39670012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O39" si="21">(G25-C25)/C25*100</f>
        <v>#DIV/0!</v>
      </c>
      <c r="P25" s="38" t="e">
        <f t="shared" ref="P25:P39" si="22">(H25-D25)/D25*100</f>
        <v>#DIV/0!</v>
      </c>
      <c r="Q25" s="38" t="e">
        <f t="shared" ref="Q25:Q39" si="23">(I25-E25)/E25*100</f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4">(F26-B26)/B26*100</f>
        <v>#DIV/0!</v>
      </c>
      <c r="O26" s="38" t="e">
        <f t="shared" si="21"/>
        <v>#DIV/0!</v>
      </c>
      <c r="P26" s="38" t="e">
        <f t="shared" si="22"/>
        <v>#DIV/0!</v>
      </c>
      <c r="Q26" s="38" t="e">
        <f t="shared" si="23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4"/>
        <v>#DIV/0!</v>
      </c>
      <c r="O27" s="38" t="e">
        <f t="shared" si="21"/>
        <v>#DIV/0!</v>
      </c>
      <c r="P27" s="38" t="e">
        <f t="shared" si="22"/>
        <v>#DIV/0!</v>
      </c>
      <c r="Q27" s="38" t="e">
        <f t="shared" si="23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4"/>
        <v>#DIV/0!</v>
      </c>
      <c r="O28" s="38" t="e">
        <f t="shared" si="21"/>
        <v>#DIV/0!</v>
      </c>
      <c r="P28" s="38" t="e">
        <f t="shared" si="22"/>
        <v>#DIV/0!</v>
      </c>
      <c r="Q28" s="38" t="e">
        <f t="shared" si="23"/>
        <v>#DIV/0!</v>
      </c>
      <c r="X28" s="17"/>
      <c r="Y28" s="17"/>
      <c r="Z28" s="17"/>
      <c r="AA28" s="17"/>
      <c r="AB28" s="17"/>
      <c r="AC28" s="17"/>
      <c r="AD28" s="17"/>
      <c r="AE28" s="17"/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4"/>
        <v>#DIV/0!</v>
      </c>
      <c r="O29" s="38" t="e">
        <f t="shared" si="21"/>
        <v>#DIV/0!</v>
      </c>
      <c r="P29" s="38" t="e">
        <f t="shared" si="22"/>
        <v>#DIV/0!</v>
      </c>
      <c r="Q29" s="38" t="e">
        <f t="shared" si="23"/>
        <v>#DIV/0!</v>
      </c>
      <c r="X29" s="17"/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4"/>
        <v>#DIV/0!</v>
      </c>
      <c r="O30" s="38" t="e">
        <f t="shared" si="21"/>
        <v>#DIV/0!</v>
      </c>
      <c r="P30" s="38" t="e">
        <f t="shared" si="22"/>
        <v>#DIV/0!</v>
      </c>
      <c r="Q30" s="38" t="e">
        <f t="shared" si="23"/>
        <v>#DIV/0!</v>
      </c>
      <c r="W30" s="339"/>
      <c r="X30" s="339"/>
      <c r="Y30" s="339"/>
      <c r="Z30" s="339"/>
      <c r="AA30" s="339"/>
      <c r="AB30" s="27"/>
      <c r="AC30" s="27"/>
      <c r="AD30" s="27"/>
      <c r="AE30" s="27"/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4"/>
        <v>#DIV/0!</v>
      </c>
      <c r="O31" s="38" t="e">
        <f t="shared" si="21"/>
        <v>#DIV/0!</v>
      </c>
      <c r="P31" s="38" t="e">
        <f t="shared" si="22"/>
        <v>#DIV/0!</v>
      </c>
      <c r="Q31" s="38" t="e">
        <f t="shared" si="23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4"/>
        <v>#DIV/0!</v>
      </c>
      <c r="O32" s="38" t="e">
        <f t="shared" si="21"/>
        <v>#DIV/0!</v>
      </c>
      <c r="P32" s="38" t="e">
        <f t="shared" si="22"/>
        <v>#DIV/0!</v>
      </c>
      <c r="Q32" s="38" t="e">
        <f t="shared" si="23"/>
        <v>#DIV/0!</v>
      </c>
    </row>
    <row r="33" spans="1:26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4"/>
        <v>#DIV/0!</v>
      </c>
      <c r="O33" s="38" t="e">
        <f t="shared" si="21"/>
        <v>#DIV/0!</v>
      </c>
      <c r="P33" s="38" t="e">
        <f t="shared" si="22"/>
        <v>#DIV/0!</v>
      </c>
      <c r="Q33" s="38" t="e">
        <f t="shared" si="23"/>
        <v>#DIV/0!</v>
      </c>
      <c r="T33" s="70"/>
      <c r="X33" s="17"/>
      <c r="Y33" s="17"/>
      <c r="Z33" s="17"/>
    </row>
    <row r="34" spans="1:26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4"/>
        <v>#DIV/0!</v>
      </c>
      <c r="O34" s="38" t="e">
        <f t="shared" si="21"/>
        <v>#DIV/0!</v>
      </c>
      <c r="P34" s="38" t="e">
        <f t="shared" si="22"/>
        <v>#DIV/0!</v>
      </c>
      <c r="Q34" s="38" t="e">
        <f t="shared" si="23"/>
        <v>#DIV/0!</v>
      </c>
    </row>
    <row r="35" spans="1:26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4"/>
        <v>#DIV/0!</v>
      </c>
      <c r="O35" s="38" t="e">
        <f t="shared" si="21"/>
        <v>#DIV/0!</v>
      </c>
      <c r="P35" s="38" t="e">
        <f t="shared" si="22"/>
        <v>#DIV/0!</v>
      </c>
      <c r="Q35" s="38" t="e">
        <f t="shared" si="23"/>
        <v>#DIV/0!</v>
      </c>
    </row>
    <row r="36" spans="1:26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4"/>
        <v>#DIV/0!</v>
      </c>
      <c r="O36" s="38" t="e">
        <f t="shared" si="21"/>
        <v>#DIV/0!</v>
      </c>
      <c r="P36" s="38" t="e">
        <f t="shared" si="22"/>
        <v>#DIV/0!</v>
      </c>
      <c r="Q36" s="38" t="e">
        <f t="shared" si="23"/>
        <v>#DIV/0!</v>
      </c>
    </row>
    <row r="37" spans="1:26">
      <c r="A37" s="61" t="s">
        <v>205</v>
      </c>
      <c r="B37" s="61">
        <f>SUM(B25:B34)</f>
        <v>0</v>
      </c>
      <c r="C37" s="61">
        <f>SUM(C25:C34)</f>
        <v>0</v>
      </c>
      <c r="D37" s="61">
        <f>SUM(D25:D34)</f>
        <v>0</v>
      </c>
      <c r="E37" s="61">
        <f>SUM(E25:E34)</f>
        <v>0</v>
      </c>
      <c r="F37" s="61">
        <f>SUM(F25:F35)</f>
        <v>0</v>
      </c>
      <c r="G37" s="61">
        <f t="shared" ref="G37:M37" si="25">SUM(G25:G35)</f>
        <v>0</v>
      </c>
      <c r="H37" s="61">
        <f t="shared" si="25"/>
        <v>0</v>
      </c>
      <c r="I37" s="61">
        <f t="shared" si="25"/>
        <v>0</v>
      </c>
      <c r="J37" s="61">
        <f t="shared" si="25"/>
        <v>0</v>
      </c>
      <c r="K37" s="61">
        <f t="shared" si="25"/>
        <v>0</v>
      </c>
      <c r="L37" s="61">
        <f t="shared" si="25"/>
        <v>0</v>
      </c>
      <c r="M37" s="61">
        <f t="shared" si="25"/>
        <v>0</v>
      </c>
      <c r="N37" s="62" t="e">
        <f>(F37-B37)/B37*100</f>
        <v>#DIV/0!</v>
      </c>
      <c r="O37" s="62" t="e">
        <f t="shared" si="21"/>
        <v>#DIV/0!</v>
      </c>
      <c r="P37" s="62" t="e">
        <f t="shared" si="22"/>
        <v>#DIV/0!</v>
      </c>
      <c r="Q37" s="62" t="e">
        <f t="shared" si="23"/>
        <v>#DIV/0!</v>
      </c>
      <c r="T37" s="14"/>
      <c r="U37" s="14"/>
      <c r="V37" s="14"/>
    </row>
    <row r="38" spans="1:26">
      <c r="A38" s="61" t="s">
        <v>128</v>
      </c>
      <c r="B38" s="61">
        <f>SUM(B25:B36)</f>
        <v>0</v>
      </c>
      <c r="C38" s="61">
        <f t="shared" ref="C38:M38" si="26">SUM(C25:C36)</f>
        <v>0</v>
      </c>
      <c r="D38" s="61">
        <f t="shared" si="26"/>
        <v>0</v>
      </c>
      <c r="E38" s="61">
        <f t="shared" si="26"/>
        <v>0</v>
      </c>
      <c r="F38" s="61">
        <f t="shared" si="26"/>
        <v>0</v>
      </c>
      <c r="G38" s="61">
        <f t="shared" si="26"/>
        <v>0</v>
      </c>
      <c r="H38" s="61">
        <f t="shared" si="26"/>
        <v>0</v>
      </c>
      <c r="I38" s="61">
        <f t="shared" si="26"/>
        <v>0</v>
      </c>
      <c r="J38" s="61">
        <f t="shared" si="26"/>
        <v>0</v>
      </c>
      <c r="K38" s="61">
        <f t="shared" si="26"/>
        <v>0</v>
      </c>
      <c r="L38" s="61">
        <f t="shared" si="26"/>
        <v>0</v>
      </c>
      <c r="M38" s="61">
        <f t="shared" si="26"/>
        <v>0</v>
      </c>
      <c r="N38" s="62" t="e">
        <f>(F38-B38)/B38*100</f>
        <v>#DIV/0!</v>
      </c>
      <c r="O38" s="62" t="e">
        <f t="shared" si="21"/>
        <v>#DIV/0!</v>
      </c>
      <c r="P38" s="62" t="e">
        <f t="shared" si="22"/>
        <v>#DIV/0!</v>
      </c>
      <c r="Q38" s="62" t="e">
        <f t="shared" si="23"/>
        <v>#DIV/0!</v>
      </c>
      <c r="T38" s="70"/>
    </row>
    <row r="39" spans="1:26">
      <c r="A39" s="63" t="s">
        <v>129</v>
      </c>
      <c r="B39" s="49">
        <f>B37/10</f>
        <v>0</v>
      </c>
      <c r="C39" s="49">
        <f>C37/10</f>
        <v>0</v>
      </c>
      <c r="D39" s="49">
        <f>D37/10</f>
        <v>0</v>
      </c>
      <c r="E39" s="49">
        <f>E37/10</f>
        <v>0</v>
      </c>
      <c r="F39" s="49">
        <f>F37/11</f>
        <v>0</v>
      </c>
      <c r="G39" s="49">
        <f t="shared" ref="G39:M39" si="27">G37/11</f>
        <v>0</v>
      </c>
      <c r="H39" s="49">
        <f t="shared" si="27"/>
        <v>0</v>
      </c>
      <c r="I39" s="49">
        <f t="shared" si="27"/>
        <v>0</v>
      </c>
      <c r="J39" s="49">
        <f t="shared" si="27"/>
        <v>0</v>
      </c>
      <c r="K39" s="49">
        <f t="shared" si="27"/>
        <v>0</v>
      </c>
      <c r="L39" s="49">
        <f t="shared" si="27"/>
        <v>0</v>
      </c>
      <c r="M39" s="49">
        <f t="shared" si="27"/>
        <v>0</v>
      </c>
      <c r="N39" s="62" t="e">
        <f>(F39-B39)/B39*100</f>
        <v>#DIV/0!</v>
      </c>
      <c r="O39" s="62" t="e">
        <f t="shared" si="21"/>
        <v>#DIV/0!</v>
      </c>
      <c r="P39" s="62" t="e">
        <f t="shared" si="22"/>
        <v>#DIV/0!</v>
      </c>
      <c r="Q39" s="62" t="e">
        <f t="shared" si="23"/>
        <v>#DIV/0!</v>
      </c>
      <c r="T39" s="17"/>
      <c r="V39" s="17"/>
    </row>
    <row r="41" spans="1:26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6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26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26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O58" si="28">(G44-C44)/C44*100</f>
        <v>#DIV/0!</v>
      </c>
      <c r="P44" s="38" t="e">
        <f t="shared" ref="P44:P58" si="29">(H44-D44)/D44*100</f>
        <v>#DIV/0!</v>
      </c>
      <c r="Q44" s="38" t="e">
        <f t="shared" ref="Q44:Q58" si="30">(I44-E44)/E44*100</f>
        <v>#DIV/0!</v>
      </c>
    </row>
    <row r="45" spans="1:26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1">(F45-B45)/B45*100</f>
        <v>#DIV/0!</v>
      </c>
      <c r="O45" s="38" t="e">
        <f t="shared" si="28"/>
        <v>#DIV/0!</v>
      </c>
      <c r="P45" s="38" t="e">
        <f t="shared" si="29"/>
        <v>#DIV/0!</v>
      </c>
      <c r="Q45" s="38" t="e">
        <f t="shared" si="30"/>
        <v>#DIV/0!</v>
      </c>
    </row>
    <row r="46" spans="1:26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1"/>
        <v>#DIV/0!</v>
      </c>
      <c r="O46" s="38" t="e">
        <f t="shared" si="28"/>
        <v>#DIV/0!</v>
      </c>
      <c r="P46" s="38" t="e">
        <f t="shared" si="29"/>
        <v>#DIV/0!</v>
      </c>
      <c r="Q46" s="38" t="e">
        <f t="shared" si="30"/>
        <v>#DIV/0!</v>
      </c>
    </row>
    <row r="47" spans="1:26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1"/>
        <v>#DIV/0!</v>
      </c>
      <c r="O47" s="38" t="e">
        <f t="shared" si="28"/>
        <v>#DIV/0!</v>
      </c>
      <c r="P47" s="38" t="e">
        <f t="shared" si="29"/>
        <v>#DIV/0!</v>
      </c>
      <c r="Q47" s="38" t="e">
        <f t="shared" si="30"/>
        <v>#DIV/0!</v>
      </c>
    </row>
    <row r="48" spans="1:26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1"/>
        <v>#DIV/0!</v>
      </c>
      <c r="O48" s="38" t="e">
        <f t="shared" si="28"/>
        <v>#DIV/0!</v>
      </c>
      <c r="P48" s="38" t="e">
        <f t="shared" si="29"/>
        <v>#DIV/0!</v>
      </c>
      <c r="Q48" s="38" t="e">
        <f t="shared" si="30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1"/>
        <v>#DIV/0!</v>
      </c>
      <c r="O49" s="38" t="e">
        <f t="shared" si="28"/>
        <v>#DIV/0!</v>
      </c>
      <c r="P49" s="38" t="e">
        <f t="shared" si="29"/>
        <v>#DIV/0!</v>
      </c>
      <c r="Q49" s="38" t="e">
        <f t="shared" si="30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1"/>
        <v>#DIV/0!</v>
      </c>
      <c r="O50" s="38" t="e">
        <f t="shared" si="28"/>
        <v>#DIV/0!</v>
      </c>
      <c r="P50" s="38" t="e">
        <f t="shared" si="29"/>
        <v>#DIV/0!</v>
      </c>
      <c r="Q50" s="38" t="e">
        <f t="shared" si="30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1"/>
        <v>#DIV/0!</v>
      </c>
      <c r="O51" s="38" t="e">
        <f t="shared" si="28"/>
        <v>#DIV/0!</v>
      </c>
      <c r="P51" s="38" t="e">
        <f t="shared" si="29"/>
        <v>#DIV/0!</v>
      </c>
      <c r="Q51" s="38" t="e">
        <f t="shared" si="30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1"/>
        <v>#DIV/0!</v>
      </c>
      <c r="O52" s="38" t="e">
        <f t="shared" si="28"/>
        <v>#DIV/0!</v>
      </c>
      <c r="P52" s="38" t="e">
        <f t="shared" si="29"/>
        <v>#DIV/0!</v>
      </c>
      <c r="Q52" s="38" t="e">
        <f t="shared" si="30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1"/>
        <v>#DIV/0!</v>
      </c>
      <c r="O53" s="38" t="e">
        <f t="shared" si="28"/>
        <v>#DIV/0!</v>
      </c>
      <c r="P53" s="38" t="e">
        <f t="shared" si="29"/>
        <v>#DIV/0!</v>
      </c>
      <c r="Q53" s="38" t="e">
        <f t="shared" si="30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1"/>
        <v>#DIV/0!</v>
      </c>
      <c r="O54" s="38" t="e">
        <f t="shared" si="28"/>
        <v>#DIV/0!</v>
      </c>
      <c r="P54" s="38" t="e">
        <f t="shared" si="29"/>
        <v>#DIV/0!</v>
      </c>
      <c r="Q54" s="38" t="e">
        <f t="shared" si="30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1"/>
        <v>#DIV/0!</v>
      </c>
      <c r="O55" s="38" t="e">
        <f t="shared" si="28"/>
        <v>#DIV/0!</v>
      </c>
      <c r="P55" s="38" t="e">
        <f t="shared" si="29"/>
        <v>#DIV/0!</v>
      </c>
      <c r="Q55" s="38" t="e">
        <f t="shared" si="30"/>
        <v>#DIV/0!</v>
      </c>
    </row>
    <row r="56" spans="1:17">
      <c r="A56" s="61" t="s">
        <v>213</v>
      </c>
      <c r="B56" s="61">
        <f>SUM(B44:B49)</f>
        <v>0</v>
      </c>
      <c r="C56" s="61">
        <f t="shared" ref="C56:M56" si="32">SUM(C44:C49)</f>
        <v>0</v>
      </c>
      <c r="D56" s="61">
        <f t="shared" si="32"/>
        <v>0</v>
      </c>
      <c r="E56" s="61">
        <f t="shared" si="32"/>
        <v>0</v>
      </c>
      <c r="F56" s="61">
        <f t="shared" si="32"/>
        <v>0</v>
      </c>
      <c r="G56" s="61">
        <f t="shared" si="32"/>
        <v>0</v>
      </c>
      <c r="H56" s="61">
        <f t="shared" si="32"/>
        <v>0</v>
      </c>
      <c r="I56" s="61">
        <f t="shared" si="32"/>
        <v>0</v>
      </c>
      <c r="J56" s="61">
        <f t="shared" si="32"/>
        <v>0</v>
      </c>
      <c r="K56" s="61">
        <f t="shared" si="32"/>
        <v>0</v>
      </c>
      <c r="L56" s="61">
        <f t="shared" si="32"/>
        <v>0</v>
      </c>
      <c r="M56" s="61">
        <f t="shared" si="32"/>
        <v>0</v>
      </c>
      <c r="N56" s="62" t="e">
        <f>(F56-B56)/B56*100</f>
        <v>#DIV/0!</v>
      </c>
      <c r="O56" s="62" t="e">
        <f t="shared" si="28"/>
        <v>#DIV/0!</v>
      </c>
      <c r="P56" s="62" t="e">
        <f t="shared" si="29"/>
        <v>#DIV/0!</v>
      </c>
      <c r="Q56" s="62" t="e">
        <f t="shared" si="30"/>
        <v>#DIV/0!</v>
      </c>
    </row>
    <row r="57" spans="1:17">
      <c r="A57" s="61" t="s">
        <v>128</v>
      </c>
      <c r="B57" s="61">
        <f>SUM(B44:B55)</f>
        <v>0</v>
      </c>
      <c r="C57" s="61">
        <f t="shared" ref="C57:M57" si="33">SUM(C44:C55)</f>
        <v>0</v>
      </c>
      <c r="D57" s="61">
        <f t="shared" si="33"/>
        <v>0</v>
      </c>
      <c r="E57" s="61">
        <f t="shared" si="33"/>
        <v>0</v>
      </c>
      <c r="F57" s="61">
        <f t="shared" si="33"/>
        <v>0</v>
      </c>
      <c r="G57" s="61">
        <f t="shared" si="33"/>
        <v>0</v>
      </c>
      <c r="H57" s="61">
        <f t="shared" si="33"/>
        <v>0</v>
      </c>
      <c r="I57" s="61">
        <f t="shared" si="33"/>
        <v>0</v>
      </c>
      <c r="J57" s="61">
        <f t="shared" si="33"/>
        <v>0</v>
      </c>
      <c r="K57" s="61">
        <f t="shared" si="33"/>
        <v>0</v>
      </c>
      <c r="L57" s="61">
        <f t="shared" si="33"/>
        <v>0</v>
      </c>
      <c r="M57" s="61">
        <f t="shared" si="33"/>
        <v>0</v>
      </c>
      <c r="N57" s="62" t="e">
        <f>(F57-B57)/B57*100</f>
        <v>#DIV/0!</v>
      </c>
      <c r="O57" s="62" t="e">
        <f t="shared" si="28"/>
        <v>#DIV/0!</v>
      </c>
      <c r="P57" s="62" t="e">
        <f t="shared" si="29"/>
        <v>#DIV/0!</v>
      </c>
      <c r="Q57" s="62" t="e">
        <f t="shared" si="30"/>
        <v>#DIV/0!</v>
      </c>
    </row>
    <row r="58" spans="1:17">
      <c r="A58" s="63" t="s">
        <v>129</v>
      </c>
      <c r="B58" s="49">
        <f>B56/6</f>
        <v>0</v>
      </c>
      <c r="C58" s="49">
        <f t="shared" ref="C58:M58" si="34">C56/6</f>
        <v>0</v>
      </c>
      <c r="D58" s="49">
        <f t="shared" si="34"/>
        <v>0</v>
      </c>
      <c r="E58" s="49">
        <f t="shared" si="34"/>
        <v>0</v>
      </c>
      <c r="F58" s="49">
        <f t="shared" si="34"/>
        <v>0</v>
      </c>
      <c r="G58" s="49">
        <f t="shared" si="34"/>
        <v>0</v>
      </c>
      <c r="H58" s="49">
        <f t="shared" si="34"/>
        <v>0</v>
      </c>
      <c r="I58" s="49">
        <f t="shared" si="34"/>
        <v>0</v>
      </c>
      <c r="J58" s="49">
        <f t="shared" si="34"/>
        <v>0</v>
      </c>
      <c r="K58" s="49">
        <f t="shared" si="34"/>
        <v>0</v>
      </c>
      <c r="L58" s="49">
        <f t="shared" si="34"/>
        <v>0</v>
      </c>
      <c r="M58" s="49">
        <f t="shared" si="34"/>
        <v>0</v>
      </c>
      <c r="N58" s="62" t="e">
        <f>(F58-B58)/B58*100</f>
        <v>#DIV/0!</v>
      </c>
      <c r="O58" s="62" t="e">
        <f t="shared" si="28"/>
        <v>#DIV/0!</v>
      </c>
      <c r="P58" s="62" t="e">
        <f t="shared" si="29"/>
        <v>#DIV/0!</v>
      </c>
      <c r="Q58" s="62" t="e">
        <f t="shared" si="30"/>
        <v>#DIV/0!</v>
      </c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>
        <v>0</v>
      </c>
      <c r="G63" s="10">
        <v>0</v>
      </c>
      <c r="H63" s="10">
        <v>0</v>
      </c>
      <c r="I63" s="10">
        <v>0</v>
      </c>
      <c r="J63" s="10"/>
      <c r="K63" s="10"/>
      <c r="L63" s="10"/>
      <c r="M63" s="10"/>
      <c r="N63" s="38" t="e">
        <f>(F63-B63)/B63*100</f>
        <v>#DIV/0!</v>
      </c>
      <c r="O63" s="38" t="e">
        <f t="shared" ref="O63:O77" si="35">(G63-C63)/C63*100</f>
        <v>#DIV/0!</v>
      </c>
      <c r="P63" s="38" t="e">
        <f t="shared" ref="P63:P77" si="36">(H63-D63)/D63*100</f>
        <v>#DIV/0!</v>
      </c>
      <c r="Q63" s="38" t="e">
        <f t="shared" ref="Q63:Q77" si="37">(I63-E63)/E63*100</f>
        <v>#DIV/0!</v>
      </c>
    </row>
    <row r="64" spans="1:17">
      <c r="A64" s="10" t="s">
        <v>11</v>
      </c>
      <c r="B64" s="10"/>
      <c r="C64" s="10"/>
      <c r="D64" s="10"/>
      <c r="E64" s="10"/>
      <c r="F64" s="10">
        <v>0</v>
      </c>
      <c r="G64" s="10">
        <v>0</v>
      </c>
      <c r="H64" s="10">
        <v>0</v>
      </c>
      <c r="I64" s="10">
        <v>0</v>
      </c>
      <c r="J64" s="10"/>
      <c r="K64" s="10"/>
      <c r="L64" s="10"/>
      <c r="M64" s="10"/>
      <c r="N64" s="38" t="e">
        <f t="shared" ref="N64:N74" si="38">(F64-B64)/B64*100</f>
        <v>#DIV/0!</v>
      </c>
      <c r="O64" s="38" t="e">
        <f t="shared" si="35"/>
        <v>#DIV/0!</v>
      </c>
      <c r="P64" s="38" t="e">
        <f t="shared" si="36"/>
        <v>#DIV/0!</v>
      </c>
      <c r="Q64" s="38" t="e">
        <f t="shared" si="37"/>
        <v>#DIV/0!</v>
      </c>
    </row>
    <row r="65" spans="1:17">
      <c r="A65" s="10" t="s">
        <v>12</v>
      </c>
      <c r="B65" s="10"/>
      <c r="C65" s="10"/>
      <c r="D65" s="10"/>
      <c r="E65" s="10"/>
      <c r="F65" s="10">
        <v>0</v>
      </c>
      <c r="G65" s="10">
        <v>0</v>
      </c>
      <c r="H65" s="10">
        <v>0</v>
      </c>
      <c r="I65" s="10">
        <v>0</v>
      </c>
      <c r="J65" s="10"/>
      <c r="K65" s="10"/>
      <c r="L65" s="10"/>
      <c r="M65" s="10"/>
      <c r="N65" s="38" t="e">
        <f t="shared" si="38"/>
        <v>#DIV/0!</v>
      </c>
      <c r="O65" s="38" t="e">
        <f t="shared" si="35"/>
        <v>#DIV/0!</v>
      </c>
      <c r="P65" s="38" t="e">
        <f t="shared" si="36"/>
        <v>#DIV/0!</v>
      </c>
      <c r="Q65" s="38" t="e">
        <f t="shared" si="37"/>
        <v>#DIV/0!</v>
      </c>
    </row>
    <row r="66" spans="1:17">
      <c r="A66" s="10" t="s">
        <v>13</v>
      </c>
      <c r="B66" s="10"/>
      <c r="C66" s="10"/>
      <c r="D66" s="10"/>
      <c r="E66" s="10"/>
      <c r="F66" s="10">
        <v>0</v>
      </c>
      <c r="G66" s="10">
        <v>0</v>
      </c>
      <c r="H66" s="10">
        <v>0</v>
      </c>
      <c r="I66" s="10">
        <v>0</v>
      </c>
      <c r="J66" s="10"/>
      <c r="K66" s="10"/>
      <c r="L66" s="10"/>
      <c r="M66" s="10"/>
      <c r="N66" s="38" t="e">
        <f t="shared" si="38"/>
        <v>#DIV/0!</v>
      </c>
      <c r="O66" s="38" t="e">
        <f t="shared" si="35"/>
        <v>#DIV/0!</v>
      </c>
      <c r="P66" s="38" t="e">
        <f t="shared" si="36"/>
        <v>#DIV/0!</v>
      </c>
      <c r="Q66" s="38" t="e">
        <f t="shared" si="37"/>
        <v>#DIV/0!</v>
      </c>
    </row>
    <row r="67" spans="1:17">
      <c r="A67" s="10" t="s">
        <v>14</v>
      </c>
      <c r="B67" s="10"/>
      <c r="C67" s="10"/>
      <c r="D67" s="10"/>
      <c r="E67" s="10"/>
      <c r="F67" s="10">
        <v>0</v>
      </c>
      <c r="G67" s="10">
        <v>0</v>
      </c>
      <c r="H67" s="10">
        <v>0</v>
      </c>
      <c r="I67" s="10">
        <v>0</v>
      </c>
      <c r="J67" s="10"/>
      <c r="K67" s="10"/>
      <c r="L67" s="10"/>
      <c r="M67" s="10"/>
      <c r="N67" s="38" t="e">
        <f t="shared" si="38"/>
        <v>#DIV/0!</v>
      </c>
      <c r="O67" s="38" t="e">
        <f t="shared" si="35"/>
        <v>#DIV/0!</v>
      </c>
      <c r="P67" s="38" t="e">
        <f t="shared" si="36"/>
        <v>#DIV/0!</v>
      </c>
      <c r="Q67" s="38" t="e">
        <f t="shared" si="37"/>
        <v>#DIV/0!</v>
      </c>
    </row>
    <row r="68" spans="1:17">
      <c r="A68" s="10" t="s">
        <v>15</v>
      </c>
      <c r="B68" s="10"/>
      <c r="C68" s="10"/>
      <c r="D68" s="10"/>
      <c r="E68" s="10"/>
      <c r="F68" s="10">
        <v>0</v>
      </c>
      <c r="G68" s="10">
        <v>0</v>
      </c>
      <c r="H68" s="10">
        <v>0</v>
      </c>
      <c r="I68" s="10">
        <v>0</v>
      </c>
      <c r="J68" s="10"/>
      <c r="K68" s="10"/>
      <c r="L68" s="10"/>
      <c r="M68" s="10"/>
      <c r="N68" s="38" t="e">
        <f t="shared" si="38"/>
        <v>#DIV/0!</v>
      </c>
      <c r="O68" s="38" t="e">
        <f t="shared" si="35"/>
        <v>#DIV/0!</v>
      </c>
      <c r="P68" s="38" t="e">
        <f t="shared" si="36"/>
        <v>#DIV/0!</v>
      </c>
      <c r="Q68" s="38" t="e">
        <f t="shared" si="37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8"/>
        <v>#DIV/0!</v>
      </c>
      <c r="O69" s="38" t="e">
        <f t="shared" si="35"/>
        <v>#DIV/0!</v>
      </c>
      <c r="P69" s="38" t="e">
        <f t="shared" si="36"/>
        <v>#DIV/0!</v>
      </c>
      <c r="Q69" s="38" t="e">
        <f t="shared" si="37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8"/>
        <v>#DIV/0!</v>
      </c>
      <c r="O70" s="38" t="e">
        <f t="shared" si="35"/>
        <v>#DIV/0!</v>
      </c>
      <c r="P70" s="38" t="e">
        <f t="shared" si="36"/>
        <v>#DIV/0!</v>
      </c>
      <c r="Q70" s="38" t="e">
        <f t="shared" si="37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8"/>
        <v>#DIV/0!</v>
      </c>
      <c r="O71" s="38" t="e">
        <f t="shared" si="35"/>
        <v>#DIV/0!</v>
      </c>
      <c r="P71" s="38" t="e">
        <f t="shared" si="36"/>
        <v>#DIV/0!</v>
      </c>
      <c r="Q71" s="38" t="e">
        <f t="shared" si="37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8"/>
        <v>#DIV/0!</v>
      </c>
      <c r="O72" s="38" t="e">
        <f t="shared" si="35"/>
        <v>#DIV/0!</v>
      </c>
      <c r="P72" s="38" t="e">
        <f t="shared" si="36"/>
        <v>#DIV/0!</v>
      </c>
      <c r="Q72" s="38" t="e">
        <f t="shared" si="37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8"/>
        <v>#DIV/0!</v>
      </c>
      <c r="O73" s="38" t="e">
        <f t="shared" si="35"/>
        <v>#DIV/0!</v>
      </c>
      <c r="P73" s="38" t="e">
        <f t="shared" si="36"/>
        <v>#DIV/0!</v>
      </c>
      <c r="Q73" s="38" t="e">
        <f t="shared" si="37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8"/>
        <v>#DIV/0!</v>
      </c>
      <c r="O74" s="38" t="e">
        <f t="shared" si="35"/>
        <v>#DIV/0!</v>
      </c>
      <c r="P74" s="38" t="e">
        <f t="shared" si="36"/>
        <v>#DIV/0!</v>
      </c>
      <c r="Q74" s="38" t="e">
        <f t="shared" si="37"/>
        <v>#DIV/0!</v>
      </c>
    </row>
    <row r="75" spans="1:17">
      <c r="A75" s="61" t="s">
        <v>213</v>
      </c>
      <c r="B75" s="61">
        <f>SUM(B63:B68)</f>
        <v>0</v>
      </c>
      <c r="C75" s="61">
        <f t="shared" ref="C75:M75" si="39">SUM(C63:C68)</f>
        <v>0</v>
      </c>
      <c r="D75" s="61">
        <f t="shared" si="39"/>
        <v>0</v>
      </c>
      <c r="E75" s="61">
        <f t="shared" si="39"/>
        <v>0</v>
      </c>
      <c r="F75" s="61">
        <f t="shared" si="39"/>
        <v>0</v>
      </c>
      <c r="G75" s="61">
        <f t="shared" si="39"/>
        <v>0</v>
      </c>
      <c r="H75" s="61">
        <f t="shared" si="39"/>
        <v>0</v>
      </c>
      <c r="I75" s="61">
        <f t="shared" si="39"/>
        <v>0</v>
      </c>
      <c r="J75" s="61">
        <f t="shared" si="39"/>
        <v>0</v>
      </c>
      <c r="K75" s="61">
        <f t="shared" si="39"/>
        <v>0</v>
      </c>
      <c r="L75" s="61">
        <f t="shared" si="39"/>
        <v>0</v>
      </c>
      <c r="M75" s="61">
        <f t="shared" si="39"/>
        <v>0</v>
      </c>
      <c r="N75" s="62" t="e">
        <f>(F75-B75)/B75*100</f>
        <v>#DIV/0!</v>
      </c>
      <c r="O75" s="62" t="e">
        <f t="shared" si="35"/>
        <v>#DIV/0!</v>
      </c>
      <c r="P75" s="62" t="e">
        <f t="shared" si="36"/>
        <v>#DIV/0!</v>
      </c>
      <c r="Q75" s="62" t="e">
        <f t="shared" si="37"/>
        <v>#DIV/0!</v>
      </c>
    </row>
    <row r="76" spans="1:17">
      <c r="A76" s="61" t="s">
        <v>128</v>
      </c>
      <c r="B76" s="61">
        <f>SUM(B63:B74)</f>
        <v>0</v>
      </c>
      <c r="C76" s="61">
        <f t="shared" ref="C76:M76" si="40">SUM(C63:C74)</f>
        <v>0</v>
      </c>
      <c r="D76" s="61">
        <f t="shared" si="40"/>
        <v>0</v>
      </c>
      <c r="E76" s="61">
        <f t="shared" si="40"/>
        <v>0</v>
      </c>
      <c r="F76" s="61">
        <f t="shared" si="40"/>
        <v>0</v>
      </c>
      <c r="G76" s="61">
        <f t="shared" si="40"/>
        <v>0</v>
      </c>
      <c r="H76" s="61">
        <f t="shared" si="40"/>
        <v>0</v>
      </c>
      <c r="I76" s="61">
        <f t="shared" si="40"/>
        <v>0</v>
      </c>
      <c r="J76" s="61">
        <f t="shared" si="40"/>
        <v>0</v>
      </c>
      <c r="K76" s="61">
        <f t="shared" si="40"/>
        <v>0</v>
      </c>
      <c r="L76" s="61">
        <f t="shared" si="40"/>
        <v>0</v>
      </c>
      <c r="M76" s="61">
        <f t="shared" si="40"/>
        <v>0</v>
      </c>
      <c r="N76" s="62" t="e">
        <f>(F76-B76)/B76*100</f>
        <v>#DIV/0!</v>
      </c>
      <c r="O76" s="62" t="e">
        <f t="shared" si="35"/>
        <v>#DIV/0!</v>
      </c>
      <c r="P76" s="62" t="e">
        <f t="shared" si="36"/>
        <v>#DIV/0!</v>
      </c>
      <c r="Q76" s="62" t="e">
        <f t="shared" si="37"/>
        <v>#DIV/0!</v>
      </c>
    </row>
    <row r="77" spans="1:17">
      <c r="A77" s="63" t="s">
        <v>129</v>
      </c>
      <c r="B77" s="49">
        <f>B75/6</f>
        <v>0</v>
      </c>
      <c r="C77" s="49">
        <f t="shared" ref="C77:M77" si="41">C75/6</f>
        <v>0</v>
      </c>
      <c r="D77" s="49">
        <f t="shared" si="41"/>
        <v>0</v>
      </c>
      <c r="E77" s="49">
        <f t="shared" si="41"/>
        <v>0</v>
      </c>
      <c r="F77" s="49">
        <f t="shared" si="41"/>
        <v>0</v>
      </c>
      <c r="G77" s="49">
        <f t="shared" si="41"/>
        <v>0</v>
      </c>
      <c r="H77" s="49">
        <f t="shared" si="41"/>
        <v>0</v>
      </c>
      <c r="I77" s="49">
        <f t="shared" si="41"/>
        <v>0</v>
      </c>
      <c r="J77" s="49">
        <f t="shared" si="41"/>
        <v>0</v>
      </c>
      <c r="K77" s="49">
        <f t="shared" si="41"/>
        <v>0</v>
      </c>
      <c r="L77" s="49">
        <f t="shared" si="41"/>
        <v>0</v>
      </c>
      <c r="M77" s="49">
        <f t="shared" si="41"/>
        <v>0</v>
      </c>
      <c r="N77" s="62" t="e">
        <f>(F77-B77)/B77*100</f>
        <v>#DIV/0!</v>
      </c>
      <c r="O77" s="62" t="e">
        <f t="shared" si="35"/>
        <v>#DIV/0!</v>
      </c>
      <c r="P77" s="62" t="e">
        <f t="shared" si="36"/>
        <v>#DIV/0!</v>
      </c>
      <c r="Q77" s="62" t="e">
        <f t="shared" si="37"/>
        <v>#DIV/0!</v>
      </c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O96" si="42">(G82-C82)/C82*100</f>
        <v>#DIV/0!</v>
      </c>
      <c r="P82" s="38" t="e">
        <f t="shared" ref="P82:P96" si="43">(H82-D82)/D82*100</f>
        <v>#DIV/0!</v>
      </c>
      <c r="Q82" s="38" t="e">
        <f t="shared" ref="Q82:Q96" si="44">(I82-E82)/E82*100</f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5">(F83-B83)/B83*100</f>
        <v>#DIV/0!</v>
      </c>
      <c r="O83" s="38" t="e">
        <f t="shared" si="42"/>
        <v>#DIV/0!</v>
      </c>
      <c r="P83" s="38" t="e">
        <f t="shared" si="43"/>
        <v>#DIV/0!</v>
      </c>
      <c r="Q83" s="38" t="e">
        <f t="shared" si="44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5"/>
        <v>#DIV/0!</v>
      </c>
      <c r="O84" s="38" t="e">
        <f t="shared" si="42"/>
        <v>#DIV/0!</v>
      </c>
      <c r="P84" s="38" t="e">
        <f t="shared" si="43"/>
        <v>#DIV/0!</v>
      </c>
      <c r="Q84" s="38" t="e">
        <f t="shared" si="44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5"/>
        <v>#DIV/0!</v>
      </c>
      <c r="O85" s="38" t="e">
        <f t="shared" si="42"/>
        <v>#DIV/0!</v>
      </c>
      <c r="P85" s="38" t="e">
        <f t="shared" si="43"/>
        <v>#DIV/0!</v>
      </c>
      <c r="Q85" s="38" t="e">
        <f t="shared" si="44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5"/>
        <v>#DIV/0!</v>
      </c>
      <c r="O86" s="38" t="e">
        <f t="shared" si="42"/>
        <v>#DIV/0!</v>
      </c>
      <c r="P86" s="38" t="e">
        <f t="shared" si="43"/>
        <v>#DIV/0!</v>
      </c>
      <c r="Q86" s="38" t="e">
        <f t="shared" si="44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5"/>
        <v>#DIV/0!</v>
      </c>
      <c r="O87" s="38" t="e">
        <f t="shared" si="42"/>
        <v>#DIV/0!</v>
      </c>
      <c r="P87" s="38" t="e">
        <f t="shared" si="43"/>
        <v>#DIV/0!</v>
      </c>
      <c r="Q87" s="38" t="e">
        <f t="shared" si="44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5"/>
        <v>#DIV/0!</v>
      </c>
      <c r="O88" s="38" t="e">
        <f t="shared" si="42"/>
        <v>#DIV/0!</v>
      </c>
      <c r="P88" s="38" t="e">
        <f t="shared" si="43"/>
        <v>#DIV/0!</v>
      </c>
      <c r="Q88" s="38" t="e">
        <f t="shared" si="44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5"/>
        <v>#DIV/0!</v>
      </c>
      <c r="O89" s="38" t="e">
        <f t="shared" si="42"/>
        <v>#DIV/0!</v>
      </c>
      <c r="P89" s="38" t="e">
        <f t="shared" si="43"/>
        <v>#DIV/0!</v>
      </c>
      <c r="Q89" s="38" t="e">
        <f t="shared" si="44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5"/>
        <v>#DIV/0!</v>
      </c>
      <c r="O90" s="38" t="e">
        <f t="shared" si="42"/>
        <v>#DIV/0!</v>
      </c>
      <c r="P90" s="38" t="e">
        <f t="shared" si="43"/>
        <v>#DIV/0!</v>
      </c>
      <c r="Q90" s="38" t="e">
        <f t="shared" si="44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5"/>
        <v>#DIV/0!</v>
      </c>
      <c r="O91" s="38" t="e">
        <f t="shared" si="42"/>
        <v>#DIV/0!</v>
      </c>
      <c r="P91" s="38" t="e">
        <f t="shared" si="43"/>
        <v>#DIV/0!</v>
      </c>
      <c r="Q91" s="38" t="e">
        <f t="shared" si="44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5"/>
        <v>#DIV/0!</v>
      </c>
      <c r="O92" s="38" t="e">
        <f t="shared" si="42"/>
        <v>#DIV/0!</v>
      </c>
      <c r="P92" s="38" t="e">
        <f t="shared" si="43"/>
        <v>#DIV/0!</v>
      </c>
      <c r="Q92" s="38" t="e">
        <f t="shared" si="44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5"/>
        <v>#DIV/0!</v>
      </c>
      <c r="O93" s="38" t="e">
        <f t="shared" si="42"/>
        <v>#DIV/0!</v>
      </c>
      <c r="P93" s="38" t="e">
        <f t="shared" si="43"/>
        <v>#DIV/0!</v>
      </c>
      <c r="Q93" s="38" t="e">
        <f t="shared" si="44"/>
        <v>#DIV/0!</v>
      </c>
    </row>
    <row r="94" spans="1:17">
      <c r="A94" s="61" t="s">
        <v>213</v>
      </c>
      <c r="B94" s="61">
        <f>SUM(B82:B87)</f>
        <v>0</v>
      </c>
      <c r="C94" s="61">
        <f t="shared" ref="C94:M94" si="46">SUM(C82:C87)</f>
        <v>0</v>
      </c>
      <c r="D94" s="61">
        <f t="shared" si="46"/>
        <v>0</v>
      </c>
      <c r="E94" s="61">
        <f t="shared" si="46"/>
        <v>0</v>
      </c>
      <c r="F94" s="61">
        <f t="shared" si="46"/>
        <v>0</v>
      </c>
      <c r="G94" s="61">
        <f t="shared" si="46"/>
        <v>0</v>
      </c>
      <c r="H94" s="61">
        <f t="shared" si="46"/>
        <v>0</v>
      </c>
      <c r="I94" s="61">
        <f t="shared" si="46"/>
        <v>0</v>
      </c>
      <c r="J94" s="61">
        <f t="shared" si="46"/>
        <v>0</v>
      </c>
      <c r="K94" s="61">
        <f t="shared" si="46"/>
        <v>0</v>
      </c>
      <c r="L94" s="61">
        <f t="shared" si="46"/>
        <v>0</v>
      </c>
      <c r="M94" s="61">
        <f t="shared" si="46"/>
        <v>0</v>
      </c>
      <c r="N94" s="62" t="e">
        <f>(F94-B94)/B94*100</f>
        <v>#DIV/0!</v>
      </c>
      <c r="O94" s="62" t="e">
        <f t="shared" si="42"/>
        <v>#DIV/0!</v>
      </c>
      <c r="P94" s="62" t="e">
        <f t="shared" si="43"/>
        <v>#DIV/0!</v>
      </c>
      <c r="Q94" s="62" t="e">
        <f t="shared" si="44"/>
        <v>#DIV/0!</v>
      </c>
    </row>
    <row r="95" spans="1:17">
      <c r="A95" s="61" t="s">
        <v>128</v>
      </c>
      <c r="B95" s="61">
        <f>SUM(B82:B93)</f>
        <v>0</v>
      </c>
      <c r="C95" s="61">
        <f t="shared" ref="C95:M95" si="47">SUM(C82:C93)</f>
        <v>0</v>
      </c>
      <c r="D95" s="61">
        <f t="shared" si="47"/>
        <v>0</v>
      </c>
      <c r="E95" s="61">
        <f t="shared" si="47"/>
        <v>0</v>
      </c>
      <c r="F95" s="61">
        <f t="shared" si="47"/>
        <v>0</v>
      </c>
      <c r="G95" s="61">
        <f t="shared" si="47"/>
        <v>0</v>
      </c>
      <c r="H95" s="61">
        <f t="shared" si="47"/>
        <v>0</v>
      </c>
      <c r="I95" s="61">
        <f t="shared" si="47"/>
        <v>0</v>
      </c>
      <c r="J95" s="61">
        <f t="shared" si="47"/>
        <v>0</v>
      </c>
      <c r="K95" s="61">
        <f t="shared" si="47"/>
        <v>0</v>
      </c>
      <c r="L95" s="61">
        <f t="shared" si="47"/>
        <v>0</v>
      </c>
      <c r="M95" s="61">
        <f t="shared" si="47"/>
        <v>0</v>
      </c>
      <c r="N95" s="62" t="e">
        <f>(F95-B95)/B95*100</f>
        <v>#DIV/0!</v>
      </c>
      <c r="O95" s="62" t="e">
        <f t="shared" si="42"/>
        <v>#DIV/0!</v>
      </c>
      <c r="P95" s="62" t="e">
        <f t="shared" si="43"/>
        <v>#DIV/0!</v>
      </c>
      <c r="Q95" s="62" t="e">
        <f t="shared" si="44"/>
        <v>#DIV/0!</v>
      </c>
    </row>
    <row r="96" spans="1:17">
      <c r="A96" s="63" t="s">
        <v>129</v>
      </c>
      <c r="B96" s="49">
        <f>B94/6</f>
        <v>0</v>
      </c>
      <c r="C96" s="49">
        <f t="shared" ref="C96:M96" si="48">C94/6</f>
        <v>0</v>
      </c>
      <c r="D96" s="49">
        <f t="shared" si="48"/>
        <v>0</v>
      </c>
      <c r="E96" s="49">
        <f t="shared" si="48"/>
        <v>0</v>
      </c>
      <c r="F96" s="49">
        <f t="shared" si="48"/>
        <v>0</v>
      </c>
      <c r="G96" s="49">
        <f t="shared" si="48"/>
        <v>0</v>
      </c>
      <c r="H96" s="49">
        <f t="shared" si="48"/>
        <v>0</v>
      </c>
      <c r="I96" s="49">
        <f t="shared" si="48"/>
        <v>0</v>
      </c>
      <c r="J96" s="49">
        <f t="shared" si="48"/>
        <v>0</v>
      </c>
      <c r="K96" s="49">
        <f t="shared" si="48"/>
        <v>0</v>
      </c>
      <c r="L96" s="49">
        <f t="shared" si="48"/>
        <v>0</v>
      </c>
      <c r="M96" s="49">
        <f t="shared" si="48"/>
        <v>0</v>
      </c>
      <c r="N96" s="62" t="e">
        <f>(F96-B96)/B96*100</f>
        <v>#DIV/0!</v>
      </c>
      <c r="O96" s="62" t="e">
        <f t="shared" si="42"/>
        <v>#DIV/0!</v>
      </c>
      <c r="P96" s="62" t="e">
        <f t="shared" si="43"/>
        <v>#DIV/0!</v>
      </c>
      <c r="Q96" s="62" t="e">
        <f t="shared" si="44"/>
        <v>#DIV/0!</v>
      </c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A99" s="14"/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O115" si="49">(G101-C101)/C101*100</f>
        <v>#DIV/0!</v>
      </c>
      <c r="P101" s="38" t="e">
        <f t="shared" ref="P101:P115" si="50">(H101-D101)/D101*100</f>
        <v>#DIV/0!</v>
      </c>
      <c r="Q101" s="38" t="e">
        <f t="shared" ref="Q101:Q115" si="51">(I101-E101)/E101*100</f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52">(F102-B102)/B102*100</f>
        <v>#DIV/0!</v>
      </c>
      <c r="O102" s="38" t="e">
        <f t="shared" si="49"/>
        <v>#DIV/0!</v>
      </c>
      <c r="P102" s="38" t="e">
        <f t="shared" si="50"/>
        <v>#DIV/0!</v>
      </c>
      <c r="Q102" s="38" t="e">
        <f t="shared" si="51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52"/>
        <v>#DIV/0!</v>
      </c>
      <c r="O103" s="38" t="e">
        <f t="shared" si="49"/>
        <v>#DIV/0!</v>
      </c>
      <c r="P103" s="38" t="e">
        <f t="shared" si="50"/>
        <v>#DIV/0!</v>
      </c>
      <c r="Q103" s="38" t="e">
        <f t="shared" si="51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52"/>
        <v>#DIV/0!</v>
      </c>
      <c r="O104" s="38" t="e">
        <f t="shared" si="49"/>
        <v>#DIV/0!</v>
      </c>
      <c r="P104" s="38" t="e">
        <f t="shared" si="50"/>
        <v>#DIV/0!</v>
      </c>
      <c r="Q104" s="38" t="e">
        <f t="shared" si="51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52"/>
        <v>#DIV/0!</v>
      </c>
      <c r="O105" s="38" t="e">
        <f t="shared" si="49"/>
        <v>#DIV/0!</v>
      </c>
      <c r="P105" s="38" t="e">
        <f t="shared" si="50"/>
        <v>#DIV/0!</v>
      </c>
      <c r="Q105" s="38" t="e">
        <f t="shared" si="51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52"/>
        <v>#DIV/0!</v>
      </c>
      <c r="O106" s="38" t="e">
        <f t="shared" si="49"/>
        <v>#DIV/0!</v>
      </c>
      <c r="P106" s="38" t="e">
        <f t="shared" si="50"/>
        <v>#DIV/0!</v>
      </c>
      <c r="Q106" s="38" t="e">
        <f t="shared" si="51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52"/>
        <v>#DIV/0!</v>
      </c>
      <c r="O107" s="38" t="e">
        <f t="shared" si="49"/>
        <v>#DIV/0!</v>
      </c>
      <c r="P107" s="38" t="e">
        <f t="shared" si="50"/>
        <v>#DIV/0!</v>
      </c>
      <c r="Q107" s="38" t="e">
        <f t="shared" si="51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52"/>
        <v>#DIV/0!</v>
      </c>
      <c r="O108" s="38" t="e">
        <f t="shared" si="49"/>
        <v>#DIV/0!</v>
      </c>
      <c r="P108" s="38" t="e">
        <f t="shared" si="50"/>
        <v>#DIV/0!</v>
      </c>
      <c r="Q108" s="38" t="e">
        <f t="shared" si="51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52"/>
        <v>#DIV/0!</v>
      </c>
      <c r="O109" s="38" t="e">
        <f t="shared" si="49"/>
        <v>#DIV/0!</v>
      </c>
      <c r="P109" s="38" t="e">
        <f t="shared" si="50"/>
        <v>#DIV/0!</v>
      </c>
      <c r="Q109" s="38" t="e">
        <f t="shared" si="51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52"/>
        <v>#DIV/0!</v>
      </c>
      <c r="O110" s="38" t="e">
        <f t="shared" si="49"/>
        <v>#DIV/0!</v>
      </c>
      <c r="P110" s="38" t="e">
        <f t="shared" si="50"/>
        <v>#DIV/0!</v>
      </c>
      <c r="Q110" s="38" t="e">
        <f t="shared" si="51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52"/>
        <v>#DIV/0!</v>
      </c>
      <c r="O111" s="38" t="e">
        <f t="shared" si="49"/>
        <v>#DIV/0!</v>
      </c>
      <c r="P111" s="38" t="e">
        <f t="shared" si="50"/>
        <v>#DIV/0!</v>
      </c>
      <c r="Q111" s="38" t="e">
        <f t="shared" si="51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52"/>
        <v>#DIV/0!</v>
      </c>
      <c r="O112" s="38" t="e">
        <f t="shared" si="49"/>
        <v>#DIV/0!</v>
      </c>
      <c r="P112" s="38" t="e">
        <f t="shared" si="50"/>
        <v>#DIV/0!</v>
      </c>
      <c r="Q112" s="38" t="e">
        <f t="shared" si="51"/>
        <v>#DIV/0!</v>
      </c>
    </row>
    <row r="113" spans="1:17">
      <c r="A113" s="61" t="s">
        <v>213</v>
      </c>
      <c r="B113" s="61">
        <f>SUM(B101:B106)</f>
        <v>0</v>
      </c>
      <c r="C113" s="61">
        <f t="shared" ref="C113:M113" si="53">SUM(C101:C106)</f>
        <v>0</v>
      </c>
      <c r="D113" s="61">
        <f t="shared" si="53"/>
        <v>0</v>
      </c>
      <c r="E113" s="61">
        <f t="shared" si="53"/>
        <v>0</v>
      </c>
      <c r="F113" s="61">
        <f t="shared" si="53"/>
        <v>0</v>
      </c>
      <c r="G113" s="61">
        <f t="shared" si="53"/>
        <v>0</v>
      </c>
      <c r="H113" s="61">
        <f t="shared" si="53"/>
        <v>0</v>
      </c>
      <c r="I113" s="61">
        <f t="shared" si="53"/>
        <v>0</v>
      </c>
      <c r="J113" s="61">
        <f t="shared" si="53"/>
        <v>0</v>
      </c>
      <c r="K113" s="61">
        <f t="shared" si="53"/>
        <v>0</v>
      </c>
      <c r="L113" s="61">
        <f t="shared" si="53"/>
        <v>0</v>
      </c>
      <c r="M113" s="61">
        <f t="shared" si="53"/>
        <v>0</v>
      </c>
      <c r="N113" s="62" t="e">
        <f>(F113-B113)/B113*100</f>
        <v>#DIV/0!</v>
      </c>
      <c r="O113" s="62" t="e">
        <f t="shared" si="49"/>
        <v>#DIV/0!</v>
      </c>
      <c r="P113" s="62" t="e">
        <f t="shared" si="50"/>
        <v>#DIV/0!</v>
      </c>
      <c r="Q113" s="62" t="e">
        <f t="shared" si="51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M114" si="54">SUM(C101:C112)</f>
        <v>0</v>
      </c>
      <c r="D114" s="61">
        <f t="shared" si="54"/>
        <v>0</v>
      </c>
      <c r="E114" s="61">
        <f t="shared" si="54"/>
        <v>0</v>
      </c>
      <c r="F114" s="61">
        <f t="shared" si="54"/>
        <v>0</v>
      </c>
      <c r="G114" s="61">
        <f t="shared" si="54"/>
        <v>0</v>
      </c>
      <c r="H114" s="61">
        <f t="shared" si="54"/>
        <v>0</v>
      </c>
      <c r="I114" s="61">
        <f t="shared" si="54"/>
        <v>0</v>
      </c>
      <c r="J114" s="61">
        <f t="shared" si="54"/>
        <v>0</v>
      </c>
      <c r="K114" s="61">
        <f t="shared" si="54"/>
        <v>0</v>
      </c>
      <c r="L114" s="61">
        <f t="shared" si="54"/>
        <v>0</v>
      </c>
      <c r="M114" s="61">
        <f t="shared" si="54"/>
        <v>0</v>
      </c>
      <c r="N114" s="62" t="e">
        <f>(F114-B114)/B114*100</f>
        <v>#DIV/0!</v>
      </c>
      <c r="O114" s="62" t="e">
        <f t="shared" si="49"/>
        <v>#DIV/0!</v>
      </c>
      <c r="P114" s="62" t="e">
        <f t="shared" si="50"/>
        <v>#DIV/0!</v>
      </c>
      <c r="Q114" s="62" t="e">
        <f t="shared" si="51"/>
        <v>#DIV/0!</v>
      </c>
    </row>
    <row r="115" spans="1:17">
      <c r="A115" s="63" t="s">
        <v>129</v>
      </c>
      <c r="B115" s="49">
        <f>B113/6</f>
        <v>0</v>
      </c>
      <c r="C115" s="49">
        <f t="shared" ref="C115:M115" si="55">C113/6</f>
        <v>0</v>
      </c>
      <c r="D115" s="49">
        <f t="shared" si="55"/>
        <v>0</v>
      </c>
      <c r="E115" s="49">
        <f t="shared" si="55"/>
        <v>0</v>
      </c>
      <c r="F115" s="49">
        <f t="shared" si="55"/>
        <v>0</v>
      </c>
      <c r="G115" s="49">
        <f t="shared" si="55"/>
        <v>0</v>
      </c>
      <c r="H115" s="49">
        <f t="shared" si="55"/>
        <v>0</v>
      </c>
      <c r="I115" s="49">
        <f t="shared" si="55"/>
        <v>0</v>
      </c>
      <c r="J115" s="49">
        <f t="shared" si="55"/>
        <v>0</v>
      </c>
      <c r="K115" s="49">
        <f t="shared" si="55"/>
        <v>0</v>
      </c>
      <c r="L115" s="49">
        <f t="shared" si="55"/>
        <v>0</v>
      </c>
      <c r="M115" s="49">
        <f t="shared" si="55"/>
        <v>0</v>
      </c>
      <c r="N115" s="62" t="e">
        <f>(F115-B115)/B115*100</f>
        <v>#DIV/0!</v>
      </c>
      <c r="O115" s="62" t="e">
        <f t="shared" si="49"/>
        <v>#DIV/0!</v>
      </c>
      <c r="P115" s="62" t="e">
        <f t="shared" si="50"/>
        <v>#DIV/0!</v>
      </c>
      <c r="Q115" s="62" t="e">
        <f t="shared" si="51"/>
        <v>#DIV/0!</v>
      </c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A118" s="14"/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O134" si="56">(G120-C120)/C120*100</f>
        <v>#DIV/0!</v>
      </c>
      <c r="P120" s="38" t="e">
        <f t="shared" ref="P120:P134" si="57">(H120-D120)/D120*100</f>
        <v>#DIV/0!</v>
      </c>
      <c r="Q120" s="38" t="e">
        <f t="shared" ref="Q120:Q134" si="58">(I120-E120)/E120*100</f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9">(F121-B121)/B121*100</f>
        <v>#DIV/0!</v>
      </c>
      <c r="O121" s="38" t="e">
        <f t="shared" si="56"/>
        <v>#DIV/0!</v>
      </c>
      <c r="P121" s="38" t="e">
        <f t="shared" si="57"/>
        <v>#DIV/0!</v>
      </c>
      <c r="Q121" s="38" t="e">
        <f t="shared" si="58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9"/>
        <v>#DIV/0!</v>
      </c>
      <c r="O122" s="38" t="e">
        <f t="shared" si="56"/>
        <v>#DIV/0!</v>
      </c>
      <c r="P122" s="38" t="e">
        <f t="shared" si="57"/>
        <v>#DIV/0!</v>
      </c>
      <c r="Q122" s="38" t="e">
        <f t="shared" si="58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9"/>
        <v>#DIV/0!</v>
      </c>
      <c r="O123" s="38" t="e">
        <f t="shared" si="56"/>
        <v>#DIV/0!</v>
      </c>
      <c r="P123" s="38" t="e">
        <f t="shared" si="57"/>
        <v>#DIV/0!</v>
      </c>
      <c r="Q123" s="38" t="e">
        <f t="shared" si="58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9"/>
        <v>#DIV/0!</v>
      </c>
      <c r="O124" s="38" t="e">
        <f t="shared" si="56"/>
        <v>#DIV/0!</v>
      </c>
      <c r="P124" s="38" t="e">
        <f t="shared" si="57"/>
        <v>#DIV/0!</v>
      </c>
      <c r="Q124" s="38" t="e">
        <f t="shared" si="58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9"/>
        <v>#DIV/0!</v>
      </c>
      <c r="O125" s="38" t="e">
        <f t="shared" si="56"/>
        <v>#DIV/0!</v>
      </c>
      <c r="P125" s="38" t="e">
        <f t="shared" si="57"/>
        <v>#DIV/0!</v>
      </c>
      <c r="Q125" s="38" t="e">
        <f t="shared" si="58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9"/>
        <v>#DIV/0!</v>
      </c>
      <c r="O126" s="38" t="e">
        <f t="shared" si="56"/>
        <v>#DIV/0!</v>
      </c>
      <c r="P126" s="38" t="e">
        <f t="shared" si="57"/>
        <v>#DIV/0!</v>
      </c>
      <c r="Q126" s="38" t="e">
        <f t="shared" si="58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9"/>
        <v>#DIV/0!</v>
      </c>
      <c r="O127" s="38" t="e">
        <f t="shared" si="56"/>
        <v>#DIV/0!</v>
      </c>
      <c r="P127" s="38" t="e">
        <f t="shared" si="57"/>
        <v>#DIV/0!</v>
      </c>
      <c r="Q127" s="38" t="e">
        <f t="shared" si="58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9"/>
        <v>#DIV/0!</v>
      </c>
      <c r="O128" s="38" t="e">
        <f t="shared" si="56"/>
        <v>#DIV/0!</v>
      </c>
      <c r="P128" s="38" t="e">
        <f t="shared" si="57"/>
        <v>#DIV/0!</v>
      </c>
      <c r="Q128" s="38" t="e">
        <f t="shared" si="58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9"/>
        <v>#DIV/0!</v>
      </c>
      <c r="O129" s="38" t="e">
        <f t="shared" si="56"/>
        <v>#DIV/0!</v>
      </c>
      <c r="P129" s="38" t="e">
        <f t="shared" si="57"/>
        <v>#DIV/0!</v>
      </c>
      <c r="Q129" s="38" t="e">
        <f t="shared" si="58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9"/>
        <v>#DIV/0!</v>
      </c>
      <c r="O130" s="38" t="e">
        <f t="shared" si="56"/>
        <v>#DIV/0!</v>
      </c>
      <c r="P130" s="38" t="e">
        <f t="shared" si="57"/>
        <v>#DIV/0!</v>
      </c>
      <c r="Q130" s="38" t="e">
        <f t="shared" si="58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9"/>
        <v>#DIV/0!</v>
      </c>
      <c r="O131" s="38" t="e">
        <f t="shared" si="56"/>
        <v>#DIV/0!</v>
      </c>
      <c r="P131" s="38" t="e">
        <f t="shared" si="57"/>
        <v>#DIV/0!</v>
      </c>
      <c r="Q131" s="38" t="e">
        <f t="shared" si="58"/>
        <v>#DIV/0!</v>
      </c>
    </row>
    <row r="132" spans="1:17">
      <c r="A132" s="61" t="s">
        <v>213</v>
      </c>
      <c r="B132" s="61">
        <f>SUM(B120:B125)</f>
        <v>0</v>
      </c>
      <c r="C132" s="61">
        <f t="shared" ref="C132:M132" si="60">SUM(C120:C125)</f>
        <v>0</v>
      </c>
      <c r="D132" s="61">
        <f t="shared" si="60"/>
        <v>0</v>
      </c>
      <c r="E132" s="61">
        <f t="shared" si="60"/>
        <v>0</v>
      </c>
      <c r="F132" s="61">
        <f t="shared" si="60"/>
        <v>0</v>
      </c>
      <c r="G132" s="61">
        <f t="shared" si="60"/>
        <v>0</v>
      </c>
      <c r="H132" s="61">
        <f t="shared" si="60"/>
        <v>0</v>
      </c>
      <c r="I132" s="61">
        <f t="shared" si="60"/>
        <v>0</v>
      </c>
      <c r="J132" s="61">
        <f t="shared" si="60"/>
        <v>0</v>
      </c>
      <c r="K132" s="61">
        <f t="shared" si="60"/>
        <v>0</v>
      </c>
      <c r="L132" s="61">
        <f t="shared" si="60"/>
        <v>0</v>
      </c>
      <c r="M132" s="61">
        <f t="shared" si="60"/>
        <v>0</v>
      </c>
      <c r="N132" s="62" t="e">
        <f>(F132-B132)/B132*100</f>
        <v>#DIV/0!</v>
      </c>
      <c r="O132" s="62" t="e">
        <f t="shared" si="56"/>
        <v>#DIV/0!</v>
      </c>
      <c r="P132" s="62" t="e">
        <f t="shared" si="57"/>
        <v>#DIV/0!</v>
      </c>
      <c r="Q132" s="62" t="e">
        <f t="shared" si="58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M133" si="61">SUM(C120:C131)</f>
        <v>0</v>
      </c>
      <c r="D133" s="61">
        <f t="shared" si="61"/>
        <v>0</v>
      </c>
      <c r="E133" s="61">
        <f t="shared" si="61"/>
        <v>0</v>
      </c>
      <c r="F133" s="61">
        <f t="shared" si="61"/>
        <v>0</v>
      </c>
      <c r="G133" s="61">
        <f t="shared" si="61"/>
        <v>0</v>
      </c>
      <c r="H133" s="61">
        <f t="shared" si="61"/>
        <v>0</v>
      </c>
      <c r="I133" s="61">
        <f t="shared" si="61"/>
        <v>0</v>
      </c>
      <c r="J133" s="61">
        <f t="shared" si="61"/>
        <v>0</v>
      </c>
      <c r="K133" s="61">
        <f t="shared" si="61"/>
        <v>0</v>
      </c>
      <c r="L133" s="61">
        <f t="shared" si="61"/>
        <v>0</v>
      </c>
      <c r="M133" s="61">
        <f t="shared" si="61"/>
        <v>0</v>
      </c>
      <c r="N133" s="62" t="e">
        <f>(F133-B133)/B133*100</f>
        <v>#DIV/0!</v>
      </c>
      <c r="O133" s="62" t="e">
        <f t="shared" si="56"/>
        <v>#DIV/0!</v>
      </c>
      <c r="P133" s="62" t="e">
        <f t="shared" si="57"/>
        <v>#DIV/0!</v>
      </c>
      <c r="Q133" s="62" t="e">
        <f t="shared" si="58"/>
        <v>#DIV/0!</v>
      </c>
    </row>
    <row r="134" spans="1:17">
      <c r="A134" s="63" t="s">
        <v>129</v>
      </c>
      <c r="B134" s="49">
        <f>B132/6</f>
        <v>0</v>
      </c>
      <c r="C134" s="49">
        <f t="shared" ref="C134:M134" si="62">C132/6</f>
        <v>0</v>
      </c>
      <c r="D134" s="49">
        <f t="shared" si="62"/>
        <v>0</v>
      </c>
      <c r="E134" s="49">
        <f t="shared" si="62"/>
        <v>0</v>
      </c>
      <c r="F134" s="49">
        <f t="shared" si="62"/>
        <v>0</v>
      </c>
      <c r="G134" s="49">
        <f t="shared" si="62"/>
        <v>0</v>
      </c>
      <c r="H134" s="49">
        <f t="shared" si="62"/>
        <v>0</v>
      </c>
      <c r="I134" s="49">
        <f t="shared" si="62"/>
        <v>0</v>
      </c>
      <c r="J134" s="49">
        <f t="shared" si="62"/>
        <v>0</v>
      </c>
      <c r="K134" s="49">
        <f t="shared" si="62"/>
        <v>0</v>
      </c>
      <c r="L134" s="49">
        <f t="shared" si="62"/>
        <v>0</v>
      </c>
      <c r="M134" s="49">
        <f t="shared" si="62"/>
        <v>0</v>
      </c>
      <c r="N134" s="62" t="e">
        <f>(F134-B134)/B134*100</f>
        <v>#DIV/0!</v>
      </c>
      <c r="O134" s="62" t="e">
        <f t="shared" si="56"/>
        <v>#DIV/0!</v>
      </c>
      <c r="P134" s="62" t="e">
        <f t="shared" si="57"/>
        <v>#DIV/0!</v>
      </c>
      <c r="Q134" s="62" t="e">
        <f t="shared" si="58"/>
        <v>#DIV/0!</v>
      </c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O153" si="63">(G139-C139)/C139*100</f>
        <v>#DIV/0!</v>
      </c>
      <c r="P139" s="38" t="e">
        <f t="shared" ref="P139:P153" si="64">(H139-D139)/D139*100</f>
        <v>#DIV/0!</v>
      </c>
      <c r="Q139" s="38" t="e">
        <f t="shared" ref="Q139:Q153" si="65">(I139-E139)/E139*100</f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66">(F140-B140)/B140*100</f>
        <v>#DIV/0!</v>
      </c>
      <c r="O140" s="38" t="e">
        <f t="shared" si="63"/>
        <v>#DIV/0!</v>
      </c>
      <c r="P140" s="38" t="e">
        <f t="shared" si="64"/>
        <v>#DIV/0!</v>
      </c>
      <c r="Q140" s="38" t="e">
        <f t="shared" si="65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66"/>
        <v>#DIV/0!</v>
      </c>
      <c r="O141" s="38" t="e">
        <f t="shared" si="63"/>
        <v>#DIV/0!</v>
      </c>
      <c r="P141" s="38" t="e">
        <f t="shared" si="64"/>
        <v>#DIV/0!</v>
      </c>
      <c r="Q141" s="38" t="e">
        <f t="shared" si="65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66"/>
        <v>#DIV/0!</v>
      </c>
      <c r="O142" s="38" t="e">
        <f t="shared" si="63"/>
        <v>#DIV/0!</v>
      </c>
      <c r="P142" s="38" t="e">
        <f t="shared" si="64"/>
        <v>#DIV/0!</v>
      </c>
      <c r="Q142" s="38" t="e">
        <f t="shared" si="65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66"/>
        <v>#DIV/0!</v>
      </c>
      <c r="O143" s="38" t="e">
        <f t="shared" si="63"/>
        <v>#DIV/0!</v>
      </c>
      <c r="P143" s="38" t="e">
        <f t="shared" si="64"/>
        <v>#DIV/0!</v>
      </c>
      <c r="Q143" s="38" t="e">
        <f t="shared" si="65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66"/>
        <v>#DIV/0!</v>
      </c>
      <c r="O144" s="38" t="e">
        <f t="shared" si="63"/>
        <v>#DIV/0!</v>
      </c>
      <c r="P144" s="38" t="e">
        <f t="shared" si="64"/>
        <v>#DIV/0!</v>
      </c>
      <c r="Q144" s="38" t="e">
        <f t="shared" si="65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66"/>
        <v>#DIV/0!</v>
      </c>
      <c r="O145" s="38" t="e">
        <f t="shared" si="63"/>
        <v>#DIV/0!</v>
      </c>
      <c r="P145" s="38" t="e">
        <f t="shared" si="64"/>
        <v>#DIV/0!</v>
      </c>
      <c r="Q145" s="38" t="e">
        <f t="shared" si="65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66"/>
        <v>#DIV/0!</v>
      </c>
      <c r="O146" s="38" t="e">
        <f t="shared" si="63"/>
        <v>#DIV/0!</v>
      </c>
      <c r="P146" s="38" t="e">
        <f t="shared" si="64"/>
        <v>#DIV/0!</v>
      </c>
      <c r="Q146" s="38" t="e">
        <f t="shared" si="65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66"/>
        <v>#DIV/0!</v>
      </c>
      <c r="O147" s="38" t="e">
        <f t="shared" si="63"/>
        <v>#DIV/0!</v>
      </c>
      <c r="P147" s="38" t="e">
        <f t="shared" si="64"/>
        <v>#DIV/0!</v>
      </c>
      <c r="Q147" s="38" t="e">
        <f t="shared" si="65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66"/>
        <v>#DIV/0!</v>
      </c>
      <c r="O148" s="38" t="e">
        <f t="shared" si="63"/>
        <v>#DIV/0!</v>
      </c>
      <c r="P148" s="38" t="e">
        <f t="shared" si="64"/>
        <v>#DIV/0!</v>
      </c>
      <c r="Q148" s="38" t="e">
        <f t="shared" si="65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66"/>
        <v>#DIV/0!</v>
      </c>
      <c r="O149" s="38" t="e">
        <f t="shared" si="63"/>
        <v>#DIV/0!</v>
      </c>
      <c r="P149" s="38" t="e">
        <f t="shared" si="64"/>
        <v>#DIV/0!</v>
      </c>
      <c r="Q149" s="38" t="e">
        <f t="shared" si="65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66"/>
        <v>#DIV/0!</v>
      </c>
      <c r="O150" s="38" t="e">
        <f t="shared" si="63"/>
        <v>#DIV/0!</v>
      </c>
      <c r="P150" s="38" t="e">
        <f t="shared" si="64"/>
        <v>#DIV/0!</v>
      </c>
      <c r="Q150" s="38" t="e">
        <f t="shared" si="65"/>
        <v>#DIV/0!</v>
      </c>
    </row>
    <row r="151" spans="1:17">
      <c r="A151" s="61" t="s">
        <v>213</v>
      </c>
      <c r="B151" s="61">
        <f>SUM(B139:B144)</f>
        <v>0</v>
      </c>
      <c r="C151" s="61">
        <f t="shared" ref="C151:M151" si="67">SUM(C139:C144)</f>
        <v>0</v>
      </c>
      <c r="D151" s="61">
        <f t="shared" si="67"/>
        <v>0</v>
      </c>
      <c r="E151" s="61">
        <f t="shared" si="67"/>
        <v>0</v>
      </c>
      <c r="F151" s="61">
        <f t="shared" si="67"/>
        <v>0</v>
      </c>
      <c r="G151" s="61">
        <f t="shared" si="67"/>
        <v>0</v>
      </c>
      <c r="H151" s="61">
        <f t="shared" si="67"/>
        <v>0</v>
      </c>
      <c r="I151" s="61">
        <f t="shared" si="67"/>
        <v>0</v>
      </c>
      <c r="J151" s="61">
        <f t="shared" si="67"/>
        <v>0</v>
      </c>
      <c r="K151" s="61">
        <f t="shared" si="67"/>
        <v>0</v>
      </c>
      <c r="L151" s="61">
        <f t="shared" si="67"/>
        <v>0</v>
      </c>
      <c r="M151" s="61">
        <f t="shared" si="67"/>
        <v>0</v>
      </c>
      <c r="N151" s="62" t="e">
        <f>(F151-B151)/B151*100</f>
        <v>#DIV/0!</v>
      </c>
      <c r="O151" s="62" t="e">
        <f t="shared" si="63"/>
        <v>#DIV/0!</v>
      </c>
      <c r="P151" s="62" t="e">
        <f t="shared" si="64"/>
        <v>#DIV/0!</v>
      </c>
      <c r="Q151" s="62" t="e">
        <f t="shared" si="65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M152" si="68">SUM(C139:C150)</f>
        <v>0</v>
      </c>
      <c r="D152" s="61">
        <f t="shared" si="68"/>
        <v>0</v>
      </c>
      <c r="E152" s="61">
        <f t="shared" si="68"/>
        <v>0</v>
      </c>
      <c r="F152" s="61">
        <f t="shared" si="68"/>
        <v>0</v>
      </c>
      <c r="G152" s="61">
        <f t="shared" si="68"/>
        <v>0</v>
      </c>
      <c r="H152" s="61">
        <f t="shared" si="68"/>
        <v>0</v>
      </c>
      <c r="I152" s="61">
        <f t="shared" si="68"/>
        <v>0</v>
      </c>
      <c r="J152" s="61">
        <f t="shared" si="68"/>
        <v>0</v>
      </c>
      <c r="K152" s="61">
        <f t="shared" si="68"/>
        <v>0</v>
      </c>
      <c r="L152" s="61">
        <f t="shared" si="68"/>
        <v>0</v>
      </c>
      <c r="M152" s="61">
        <f t="shared" si="68"/>
        <v>0</v>
      </c>
      <c r="N152" s="62" t="e">
        <f>(F152-B152)/B152*100</f>
        <v>#DIV/0!</v>
      </c>
      <c r="O152" s="62" t="e">
        <f t="shared" si="63"/>
        <v>#DIV/0!</v>
      </c>
      <c r="P152" s="62" t="e">
        <f t="shared" si="64"/>
        <v>#DIV/0!</v>
      </c>
      <c r="Q152" s="62" t="e">
        <f t="shared" si="65"/>
        <v>#DIV/0!</v>
      </c>
    </row>
    <row r="153" spans="1:17">
      <c r="A153" s="63" t="s">
        <v>129</v>
      </c>
      <c r="B153" s="49">
        <f>B151/6</f>
        <v>0</v>
      </c>
      <c r="C153" s="49">
        <f t="shared" ref="C153:M153" si="69">C151/6</f>
        <v>0</v>
      </c>
      <c r="D153" s="49">
        <f t="shared" si="69"/>
        <v>0</v>
      </c>
      <c r="E153" s="49">
        <f t="shared" si="69"/>
        <v>0</v>
      </c>
      <c r="F153" s="49">
        <f t="shared" si="69"/>
        <v>0</v>
      </c>
      <c r="G153" s="49">
        <f t="shared" si="69"/>
        <v>0</v>
      </c>
      <c r="H153" s="49">
        <f t="shared" si="69"/>
        <v>0</v>
      </c>
      <c r="I153" s="49">
        <f t="shared" si="69"/>
        <v>0</v>
      </c>
      <c r="J153" s="49">
        <f t="shared" si="69"/>
        <v>0</v>
      </c>
      <c r="K153" s="49">
        <f t="shared" si="69"/>
        <v>0</v>
      </c>
      <c r="L153" s="49">
        <f t="shared" si="69"/>
        <v>0</v>
      </c>
      <c r="M153" s="49">
        <f t="shared" si="69"/>
        <v>0</v>
      </c>
      <c r="N153" s="62" t="e">
        <f>(F153-B153)/B153*100</f>
        <v>#DIV/0!</v>
      </c>
      <c r="O153" s="62" t="e">
        <f t="shared" si="63"/>
        <v>#DIV/0!</v>
      </c>
      <c r="P153" s="62" t="e">
        <f t="shared" si="64"/>
        <v>#DIV/0!</v>
      </c>
      <c r="Q153" s="62" t="e">
        <f t="shared" si="65"/>
        <v>#DIV/0!</v>
      </c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O172" si="70">(G158-C158)/C158*100</f>
        <v>#DIV/0!</v>
      </c>
      <c r="P158" s="38" t="e">
        <f t="shared" ref="P158:P172" si="71">(H158-D158)/D158*100</f>
        <v>#DIV/0!</v>
      </c>
      <c r="Q158" s="38" t="e">
        <f t="shared" ref="Q158:Q172" si="72">(I158-E158)/E158*100</f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73">(F159-B159)/B159*100</f>
        <v>#DIV/0!</v>
      </c>
      <c r="O159" s="38" t="e">
        <f t="shared" si="70"/>
        <v>#DIV/0!</v>
      </c>
      <c r="P159" s="38" t="e">
        <f t="shared" si="71"/>
        <v>#DIV/0!</v>
      </c>
      <c r="Q159" s="38" t="e">
        <f t="shared" si="72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73"/>
        <v>#DIV/0!</v>
      </c>
      <c r="O160" s="38" t="e">
        <f t="shared" si="70"/>
        <v>#DIV/0!</v>
      </c>
      <c r="P160" s="38" t="e">
        <f t="shared" si="71"/>
        <v>#DIV/0!</v>
      </c>
      <c r="Q160" s="38" t="e">
        <f t="shared" si="72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73"/>
        <v>#DIV/0!</v>
      </c>
      <c r="O161" s="38" t="e">
        <f t="shared" si="70"/>
        <v>#DIV/0!</v>
      </c>
      <c r="P161" s="38" t="e">
        <f t="shared" si="71"/>
        <v>#DIV/0!</v>
      </c>
      <c r="Q161" s="38" t="e">
        <f t="shared" si="72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73"/>
        <v>#DIV/0!</v>
      </c>
      <c r="O162" s="38" t="e">
        <f t="shared" si="70"/>
        <v>#DIV/0!</v>
      </c>
      <c r="P162" s="38" t="e">
        <f t="shared" si="71"/>
        <v>#DIV/0!</v>
      </c>
      <c r="Q162" s="38" t="e">
        <f t="shared" si="72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73"/>
        <v>#DIV/0!</v>
      </c>
      <c r="O163" s="38" t="e">
        <f t="shared" si="70"/>
        <v>#DIV/0!</v>
      </c>
      <c r="P163" s="38" t="e">
        <f t="shared" si="71"/>
        <v>#DIV/0!</v>
      </c>
      <c r="Q163" s="38" t="e">
        <f t="shared" si="72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73"/>
        <v>#DIV/0!</v>
      </c>
      <c r="O164" s="38" t="e">
        <f t="shared" si="70"/>
        <v>#DIV/0!</v>
      </c>
      <c r="P164" s="38" t="e">
        <f t="shared" si="71"/>
        <v>#DIV/0!</v>
      </c>
      <c r="Q164" s="38" t="e">
        <f t="shared" si="72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73"/>
        <v>#DIV/0!</v>
      </c>
      <c r="O165" s="38" t="e">
        <f t="shared" si="70"/>
        <v>#DIV/0!</v>
      </c>
      <c r="P165" s="38" t="e">
        <f t="shared" si="71"/>
        <v>#DIV/0!</v>
      </c>
      <c r="Q165" s="38" t="e">
        <f t="shared" si="72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73"/>
        <v>#DIV/0!</v>
      </c>
      <c r="O166" s="38" t="e">
        <f t="shared" si="70"/>
        <v>#DIV/0!</v>
      </c>
      <c r="P166" s="38" t="e">
        <f t="shared" si="71"/>
        <v>#DIV/0!</v>
      </c>
      <c r="Q166" s="38" t="e">
        <f t="shared" si="72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73"/>
        <v>#DIV/0!</v>
      </c>
      <c r="O167" s="38" t="e">
        <f t="shared" si="70"/>
        <v>#DIV/0!</v>
      </c>
      <c r="P167" s="38" t="e">
        <f t="shared" si="71"/>
        <v>#DIV/0!</v>
      </c>
      <c r="Q167" s="38" t="e">
        <f t="shared" si="72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73"/>
        <v>#DIV/0!</v>
      </c>
      <c r="O168" s="38" t="e">
        <f t="shared" si="70"/>
        <v>#DIV/0!</v>
      </c>
      <c r="P168" s="38" t="e">
        <f t="shared" si="71"/>
        <v>#DIV/0!</v>
      </c>
      <c r="Q168" s="38" t="e">
        <f t="shared" si="72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73"/>
        <v>#DIV/0!</v>
      </c>
      <c r="O169" s="38" t="e">
        <f t="shared" si="70"/>
        <v>#DIV/0!</v>
      </c>
      <c r="P169" s="38" t="e">
        <f t="shared" si="71"/>
        <v>#DIV/0!</v>
      </c>
      <c r="Q169" s="38" t="e">
        <f t="shared" si="72"/>
        <v>#DIV/0!</v>
      </c>
    </row>
    <row r="170" spans="1:17">
      <c r="A170" s="61" t="s">
        <v>213</v>
      </c>
      <c r="B170" s="61">
        <f>SUM(B158:B163)</f>
        <v>0</v>
      </c>
      <c r="C170" s="61">
        <f t="shared" ref="C170:M170" si="74">SUM(C158:C163)</f>
        <v>0</v>
      </c>
      <c r="D170" s="61">
        <f t="shared" si="74"/>
        <v>0</v>
      </c>
      <c r="E170" s="61">
        <f t="shared" si="74"/>
        <v>0</v>
      </c>
      <c r="F170" s="61">
        <f t="shared" si="74"/>
        <v>0</v>
      </c>
      <c r="G170" s="61">
        <f t="shared" si="74"/>
        <v>0</v>
      </c>
      <c r="H170" s="61">
        <f t="shared" si="74"/>
        <v>0</v>
      </c>
      <c r="I170" s="61">
        <f t="shared" si="74"/>
        <v>0</v>
      </c>
      <c r="J170" s="61">
        <f t="shared" si="74"/>
        <v>0</v>
      </c>
      <c r="K170" s="61">
        <f t="shared" si="74"/>
        <v>0</v>
      </c>
      <c r="L170" s="61">
        <f t="shared" si="74"/>
        <v>0</v>
      </c>
      <c r="M170" s="61">
        <f t="shared" si="74"/>
        <v>0</v>
      </c>
      <c r="N170" s="62" t="e">
        <f>(F170-B170)/B170*100</f>
        <v>#DIV/0!</v>
      </c>
      <c r="O170" s="62" t="e">
        <f t="shared" si="70"/>
        <v>#DIV/0!</v>
      </c>
      <c r="P170" s="62" t="e">
        <f t="shared" si="71"/>
        <v>#DIV/0!</v>
      </c>
      <c r="Q170" s="62" t="e">
        <f t="shared" si="72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M171" si="75">SUM(C158:C169)</f>
        <v>0</v>
      </c>
      <c r="D171" s="61">
        <f t="shared" si="75"/>
        <v>0</v>
      </c>
      <c r="E171" s="61">
        <f t="shared" si="75"/>
        <v>0</v>
      </c>
      <c r="F171" s="61">
        <f t="shared" si="75"/>
        <v>0</v>
      </c>
      <c r="G171" s="61">
        <f t="shared" si="75"/>
        <v>0</v>
      </c>
      <c r="H171" s="61">
        <f t="shared" si="75"/>
        <v>0</v>
      </c>
      <c r="I171" s="61">
        <f t="shared" si="75"/>
        <v>0</v>
      </c>
      <c r="J171" s="61">
        <f t="shared" si="75"/>
        <v>0</v>
      </c>
      <c r="K171" s="61">
        <f t="shared" si="75"/>
        <v>0</v>
      </c>
      <c r="L171" s="61">
        <f t="shared" si="75"/>
        <v>0</v>
      </c>
      <c r="M171" s="61">
        <f t="shared" si="75"/>
        <v>0</v>
      </c>
      <c r="N171" s="62" t="e">
        <f>(F171-B171)/B171*100</f>
        <v>#DIV/0!</v>
      </c>
      <c r="O171" s="62" t="e">
        <f t="shared" si="70"/>
        <v>#DIV/0!</v>
      </c>
      <c r="P171" s="62" t="e">
        <f t="shared" si="71"/>
        <v>#DIV/0!</v>
      </c>
      <c r="Q171" s="62" t="e">
        <f t="shared" si="72"/>
        <v>#DIV/0!</v>
      </c>
    </row>
    <row r="172" spans="1:17">
      <c r="A172" s="63" t="s">
        <v>129</v>
      </c>
      <c r="B172" s="49">
        <f>B170/6</f>
        <v>0</v>
      </c>
      <c r="C172" s="49">
        <f t="shared" ref="C172:M172" si="76">C170/6</f>
        <v>0</v>
      </c>
      <c r="D172" s="49">
        <f t="shared" si="76"/>
        <v>0</v>
      </c>
      <c r="E172" s="49">
        <f t="shared" si="76"/>
        <v>0</v>
      </c>
      <c r="F172" s="49">
        <f t="shared" si="76"/>
        <v>0</v>
      </c>
      <c r="G172" s="49">
        <f t="shared" si="76"/>
        <v>0</v>
      </c>
      <c r="H172" s="49">
        <f t="shared" si="76"/>
        <v>0</v>
      </c>
      <c r="I172" s="49">
        <f t="shared" si="76"/>
        <v>0</v>
      </c>
      <c r="J172" s="49">
        <f t="shared" si="76"/>
        <v>0</v>
      </c>
      <c r="K172" s="49">
        <f t="shared" si="76"/>
        <v>0</v>
      </c>
      <c r="L172" s="49">
        <f t="shared" si="76"/>
        <v>0</v>
      </c>
      <c r="M172" s="49">
        <f t="shared" si="76"/>
        <v>0</v>
      </c>
      <c r="N172" s="62" t="e">
        <f>(F172-B172)/B172*100</f>
        <v>#DIV/0!</v>
      </c>
      <c r="O172" s="62" t="e">
        <f t="shared" si="70"/>
        <v>#DIV/0!</v>
      </c>
      <c r="P172" s="62" t="e">
        <f t="shared" si="71"/>
        <v>#DIV/0!</v>
      </c>
      <c r="Q172" s="62" t="e">
        <f t="shared" si="72"/>
        <v>#DIV/0!</v>
      </c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O191" si="77">(G177-C177)/C177*100</f>
        <v>#DIV/0!</v>
      </c>
      <c r="P177" s="38" t="e">
        <f t="shared" ref="P177:P191" si="78">(H177-D177)/D177*100</f>
        <v>#DIV/0!</v>
      </c>
      <c r="Q177" s="38" t="e">
        <f t="shared" ref="Q177:Q191" si="79">(I177-E177)/E177*100</f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80">(F178-B178)/B178*100</f>
        <v>#DIV/0!</v>
      </c>
      <c r="O178" s="38" t="e">
        <f t="shared" si="77"/>
        <v>#DIV/0!</v>
      </c>
      <c r="P178" s="38" t="e">
        <f t="shared" si="78"/>
        <v>#DIV/0!</v>
      </c>
      <c r="Q178" s="38" t="e">
        <f t="shared" si="79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80"/>
        <v>#DIV/0!</v>
      </c>
      <c r="O179" s="38" t="e">
        <f t="shared" si="77"/>
        <v>#DIV/0!</v>
      </c>
      <c r="P179" s="38" t="e">
        <f t="shared" si="78"/>
        <v>#DIV/0!</v>
      </c>
      <c r="Q179" s="38" t="e">
        <f t="shared" si="79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80"/>
        <v>#DIV/0!</v>
      </c>
      <c r="O180" s="38" t="e">
        <f t="shared" si="77"/>
        <v>#DIV/0!</v>
      </c>
      <c r="P180" s="38" t="e">
        <f t="shared" si="78"/>
        <v>#DIV/0!</v>
      </c>
      <c r="Q180" s="38" t="e">
        <f t="shared" si="79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80"/>
        <v>#DIV/0!</v>
      </c>
      <c r="O181" s="38" t="e">
        <f t="shared" si="77"/>
        <v>#DIV/0!</v>
      </c>
      <c r="P181" s="38" t="e">
        <f t="shared" si="78"/>
        <v>#DIV/0!</v>
      </c>
      <c r="Q181" s="38" t="e">
        <f t="shared" si="79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80"/>
        <v>#DIV/0!</v>
      </c>
      <c r="O182" s="38" t="e">
        <f t="shared" si="77"/>
        <v>#DIV/0!</v>
      </c>
      <c r="P182" s="38" t="e">
        <f t="shared" si="78"/>
        <v>#DIV/0!</v>
      </c>
      <c r="Q182" s="38" t="e">
        <f t="shared" si="79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80"/>
        <v>#DIV/0!</v>
      </c>
      <c r="O183" s="38" t="e">
        <f t="shared" si="77"/>
        <v>#DIV/0!</v>
      </c>
      <c r="P183" s="38" t="e">
        <f t="shared" si="78"/>
        <v>#DIV/0!</v>
      </c>
      <c r="Q183" s="38" t="e">
        <f t="shared" si="79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80"/>
        <v>#DIV/0!</v>
      </c>
      <c r="O184" s="38" t="e">
        <f t="shared" si="77"/>
        <v>#DIV/0!</v>
      </c>
      <c r="P184" s="38" t="e">
        <f t="shared" si="78"/>
        <v>#DIV/0!</v>
      </c>
      <c r="Q184" s="38" t="e">
        <f t="shared" si="79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80"/>
        <v>#DIV/0!</v>
      </c>
      <c r="O185" s="38" t="e">
        <f t="shared" si="77"/>
        <v>#DIV/0!</v>
      </c>
      <c r="P185" s="38" t="e">
        <f t="shared" si="78"/>
        <v>#DIV/0!</v>
      </c>
      <c r="Q185" s="38" t="e">
        <f t="shared" si="79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80"/>
        <v>#DIV/0!</v>
      </c>
      <c r="O186" s="38" t="e">
        <f t="shared" si="77"/>
        <v>#DIV/0!</v>
      </c>
      <c r="P186" s="38" t="e">
        <f t="shared" si="78"/>
        <v>#DIV/0!</v>
      </c>
      <c r="Q186" s="38" t="e">
        <f t="shared" si="79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80"/>
        <v>#DIV/0!</v>
      </c>
      <c r="O187" s="38" t="e">
        <f t="shared" si="77"/>
        <v>#DIV/0!</v>
      </c>
      <c r="P187" s="38" t="e">
        <f t="shared" si="78"/>
        <v>#DIV/0!</v>
      </c>
      <c r="Q187" s="38" t="e">
        <f t="shared" si="79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80"/>
        <v>#DIV/0!</v>
      </c>
      <c r="O188" s="38" t="e">
        <f t="shared" si="77"/>
        <v>#DIV/0!</v>
      </c>
      <c r="P188" s="38" t="e">
        <f t="shared" si="78"/>
        <v>#DIV/0!</v>
      </c>
      <c r="Q188" s="38" t="e">
        <f t="shared" si="79"/>
        <v>#DIV/0!</v>
      </c>
    </row>
    <row r="189" spans="1:17">
      <c r="A189" s="61" t="s">
        <v>213</v>
      </c>
      <c r="B189" s="61">
        <f>SUM(B177:B182)</f>
        <v>0</v>
      </c>
      <c r="C189" s="61">
        <f t="shared" ref="C189:M189" si="81">SUM(C177:C182)</f>
        <v>0</v>
      </c>
      <c r="D189" s="61">
        <f t="shared" si="81"/>
        <v>0</v>
      </c>
      <c r="E189" s="61">
        <f t="shared" si="81"/>
        <v>0</v>
      </c>
      <c r="F189" s="61">
        <f t="shared" si="81"/>
        <v>0</v>
      </c>
      <c r="G189" s="61">
        <f t="shared" si="81"/>
        <v>0</v>
      </c>
      <c r="H189" s="61">
        <f t="shared" si="81"/>
        <v>0</v>
      </c>
      <c r="I189" s="61">
        <f t="shared" si="81"/>
        <v>0</v>
      </c>
      <c r="J189" s="61">
        <f t="shared" si="81"/>
        <v>0</v>
      </c>
      <c r="K189" s="61">
        <f t="shared" si="81"/>
        <v>0</v>
      </c>
      <c r="L189" s="61">
        <f t="shared" si="81"/>
        <v>0</v>
      </c>
      <c r="M189" s="61">
        <f t="shared" si="81"/>
        <v>0</v>
      </c>
      <c r="N189" s="62" t="e">
        <f>(F189-B189)/B189*100</f>
        <v>#DIV/0!</v>
      </c>
      <c r="O189" s="62" t="e">
        <f t="shared" si="77"/>
        <v>#DIV/0!</v>
      </c>
      <c r="P189" s="62" t="e">
        <f t="shared" si="78"/>
        <v>#DIV/0!</v>
      </c>
      <c r="Q189" s="62" t="e">
        <f t="shared" si="79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M190" si="82">SUM(C177:C188)</f>
        <v>0</v>
      </c>
      <c r="D190" s="61">
        <f t="shared" si="82"/>
        <v>0</v>
      </c>
      <c r="E190" s="61">
        <f t="shared" si="82"/>
        <v>0</v>
      </c>
      <c r="F190" s="61">
        <f t="shared" si="82"/>
        <v>0</v>
      </c>
      <c r="G190" s="61">
        <f t="shared" si="82"/>
        <v>0</v>
      </c>
      <c r="H190" s="61">
        <f t="shared" si="82"/>
        <v>0</v>
      </c>
      <c r="I190" s="61">
        <f t="shared" si="82"/>
        <v>0</v>
      </c>
      <c r="J190" s="61">
        <f t="shared" si="82"/>
        <v>0</v>
      </c>
      <c r="K190" s="61">
        <f t="shared" si="82"/>
        <v>0</v>
      </c>
      <c r="L190" s="61">
        <f t="shared" si="82"/>
        <v>0</v>
      </c>
      <c r="M190" s="61">
        <f t="shared" si="82"/>
        <v>0</v>
      </c>
      <c r="N190" s="62" t="e">
        <f>(F190-B190)/B190*100</f>
        <v>#DIV/0!</v>
      </c>
      <c r="O190" s="62" t="e">
        <f t="shared" si="77"/>
        <v>#DIV/0!</v>
      </c>
      <c r="P190" s="62" t="e">
        <f t="shared" si="78"/>
        <v>#DIV/0!</v>
      </c>
      <c r="Q190" s="62" t="e">
        <f t="shared" si="79"/>
        <v>#DIV/0!</v>
      </c>
    </row>
    <row r="191" spans="1:17">
      <c r="A191" s="63" t="s">
        <v>129</v>
      </c>
      <c r="B191" s="49">
        <f>B189/6</f>
        <v>0</v>
      </c>
      <c r="C191" s="49">
        <f t="shared" ref="C191:M191" si="83">C189/6</f>
        <v>0</v>
      </c>
      <c r="D191" s="49">
        <f t="shared" si="83"/>
        <v>0</v>
      </c>
      <c r="E191" s="49">
        <f t="shared" si="83"/>
        <v>0</v>
      </c>
      <c r="F191" s="49">
        <f t="shared" si="83"/>
        <v>0</v>
      </c>
      <c r="G191" s="49">
        <f t="shared" si="83"/>
        <v>0</v>
      </c>
      <c r="H191" s="49">
        <f t="shared" si="83"/>
        <v>0</v>
      </c>
      <c r="I191" s="49">
        <f t="shared" si="83"/>
        <v>0</v>
      </c>
      <c r="J191" s="49">
        <f t="shared" si="83"/>
        <v>0</v>
      </c>
      <c r="K191" s="49">
        <f t="shared" si="83"/>
        <v>0</v>
      </c>
      <c r="L191" s="49">
        <f t="shared" si="83"/>
        <v>0</v>
      </c>
      <c r="M191" s="49">
        <f t="shared" si="83"/>
        <v>0</v>
      </c>
      <c r="N191" s="62" t="e">
        <f>(F191-B191)/B191*100</f>
        <v>#DIV/0!</v>
      </c>
      <c r="O191" s="62" t="e">
        <f t="shared" si="77"/>
        <v>#DIV/0!</v>
      </c>
      <c r="P191" s="62" t="e">
        <f t="shared" si="78"/>
        <v>#DIV/0!</v>
      </c>
      <c r="Q191" s="62" t="e">
        <f t="shared" si="79"/>
        <v>#DIV/0!</v>
      </c>
    </row>
    <row r="192" spans="1:1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A194" s="14"/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O210" si="84">(G196-C196)/C196*100</f>
        <v>#DIV/0!</v>
      </c>
      <c r="P196" s="38" t="e">
        <f t="shared" ref="P196:P210" si="85">(H196-D196)/D196*100</f>
        <v>#DIV/0!</v>
      </c>
      <c r="Q196" s="38" t="e">
        <f t="shared" ref="Q196:Q210" si="86">(I196-E196)/E196*100</f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87">(F197-B197)/B197*100</f>
        <v>#DIV/0!</v>
      </c>
      <c r="O197" s="38" t="e">
        <f t="shared" si="84"/>
        <v>#DIV/0!</v>
      </c>
      <c r="P197" s="38" t="e">
        <f t="shared" si="85"/>
        <v>#DIV/0!</v>
      </c>
      <c r="Q197" s="38" t="e">
        <f t="shared" si="86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87"/>
        <v>#DIV/0!</v>
      </c>
      <c r="O198" s="38" t="e">
        <f t="shared" si="84"/>
        <v>#DIV/0!</v>
      </c>
      <c r="P198" s="38" t="e">
        <f t="shared" si="85"/>
        <v>#DIV/0!</v>
      </c>
      <c r="Q198" s="38" t="e">
        <f t="shared" si="86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87"/>
        <v>#DIV/0!</v>
      </c>
      <c r="O199" s="38" t="e">
        <f t="shared" si="84"/>
        <v>#DIV/0!</v>
      </c>
      <c r="P199" s="38" t="e">
        <f t="shared" si="85"/>
        <v>#DIV/0!</v>
      </c>
      <c r="Q199" s="38" t="e">
        <f t="shared" si="86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87"/>
        <v>#DIV/0!</v>
      </c>
      <c r="O200" s="38" t="e">
        <f t="shared" si="84"/>
        <v>#DIV/0!</v>
      </c>
      <c r="P200" s="38" t="e">
        <f t="shared" si="85"/>
        <v>#DIV/0!</v>
      </c>
      <c r="Q200" s="38" t="e">
        <f t="shared" si="86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87"/>
        <v>#DIV/0!</v>
      </c>
      <c r="O201" s="38" t="e">
        <f t="shared" si="84"/>
        <v>#DIV/0!</v>
      </c>
      <c r="P201" s="38" t="e">
        <f t="shared" si="85"/>
        <v>#DIV/0!</v>
      </c>
      <c r="Q201" s="38" t="e">
        <f t="shared" si="86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87"/>
        <v>#DIV/0!</v>
      </c>
      <c r="O202" s="38" t="e">
        <f t="shared" si="84"/>
        <v>#DIV/0!</v>
      </c>
      <c r="P202" s="38" t="e">
        <f t="shared" si="85"/>
        <v>#DIV/0!</v>
      </c>
      <c r="Q202" s="38" t="e">
        <f t="shared" si="86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87"/>
        <v>#DIV/0!</v>
      </c>
      <c r="O203" s="38" t="e">
        <f t="shared" si="84"/>
        <v>#DIV/0!</v>
      </c>
      <c r="P203" s="38" t="e">
        <f t="shared" si="85"/>
        <v>#DIV/0!</v>
      </c>
      <c r="Q203" s="38" t="e">
        <f t="shared" si="86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87"/>
        <v>#DIV/0!</v>
      </c>
      <c r="O204" s="38" t="e">
        <f t="shared" si="84"/>
        <v>#DIV/0!</v>
      </c>
      <c r="P204" s="38" t="e">
        <f t="shared" si="85"/>
        <v>#DIV/0!</v>
      </c>
      <c r="Q204" s="38" t="e">
        <f t="shared" si="86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87"/>
        <v>#DIV/0!</v>
      </c>
      <c r="O205" s="38" t="e">
        <f t="shared" si="84"/>
        <v>#DIV/0!</v>
      </c>
      <c r="P205" s="38" t="e">
        <f t="shared" si="85"/>
        <v>#DIV/0!</v>
      </c>
      <c r="Q205" s="38" t="e">
        <f t="shared" si="86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87"/>
        <v>#DIV/0!</v>
      </c>
      <c r="O206" s="38" t="e">
        <f t="shared" si="84"/>
        <v>#DIV/0!</v>
      </c>
      <c r="P206" s="38" t="e">
        <f t="shared" si="85"/>
        <v>#DIV/0!</v>
      </c>
      <c r="Q206" s="38" t="e">
        <f t="shared" si="86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87"/>
        <v>#DIV/0!</v>
      </c>
      <c r="O207" s="38" t="e">
        <f t="shared" si="84"/>
        <v>#DIV/0!</v>
      </c>
      <c r="P207" s="38" t="e">
        <f t="shared" si="85"/>
        <v>#DIV/0!</v>
      </c>
      <c r="Q207" s="38" t="e">
        <f t="shared" si="86"/>
        <v>#DIV/0!</v>
      </c>
    </row>
    <row r="208" spans="1:17">
      <c r="A208" s="61" t="s">
        <v>213</v>
      </c>
      <c r="B208" s="61">
        <f>SUM(B196:B201)</f>
        <v>0</v>
      </c>
      <c r="C208" s="61">
        <f t="shared" ref="C208:M208" si="88">SUM(C196:C201)</f>
        <v>0</v>
      </c>
      <c r="D208" s="61">
        <f t="shared" si="88"/>
        <v>0</v>
      </c>
      <c r="E208" s="61">
        <f t="shared" si="88"/>
        <v>0</v>
      </c>
      <c r="F208" s="61">
        <f t="shared" si="88"/>
        <v>0</v>
      </c>
      <c r="G208" s="61">
        <f t="shared" si="88"/>
        <v>0</v>
      </c>
      <c r="H208" s="61">
        <f t="shared" si="88"/>
        <v>0</v>
      </c>
      <c r="I208" s="61">
        <f t="shared" si="88"/>
        <v>0</v>
      </c>
      <c r="J208" s="61">
        <f t="shared" si="88"/>
        <v>0</v>
      </c>
      <c r="K208" s="61">
        <f t="shared" si="88"/>
        <v>0</v>
      </c>
      <c r="L208" s="61">
        <f t="shared" si="88"/>
        <v>0</v>
      </c>
      <c r="M208" s="61">
        <f t="shared" si="88"/>
        <v>0</v>
      </c>
      <c r="N208" s="62" t="e">
        <f>(F208-B208)/B208*100</f>
        <v>#DIV/0!</v>
      </c>
      <c r="O208" s="62" t="e">
        <f t="shared" si="84"/>
        <v>#DIV/0!</v>
      </c>
      <c r="P208" s="62" t="e">
        <f t="shared" si="85"/>
        <v>#DIV/0!</v>
      </c>
      <c r="Q208" s="62" t="e">
        <f t="shared" si="86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M209" si="89">SUM(C196:C207)</f>
        <v>0</v>
      </c>
      <c r="D209" s="61">
        <f t="shared" si="89"/>
        <v>0</v>
      </c>
      <c r="E209" s="61">
        <f t="shared" si="89"/>
        <v>0</v>
      </c>
      <c r="F209" s="61">
        <f t="shared" si="89"/>
        <v>0</v>
      </c>
      <c r="G209" s="61">
        <f t="shared" si="89"/>
        <v>0</v>
      </c>
      <c r="H209" s="61">
        <f t="shared" si="89"/>
        <v>0</v>
      </c>
      <c r="I209" s="61">
        <f t="shared" si="89"/>
        <v>0</v>
      </c>
      <c r="J209" s="61">
        <f t="shared" si="89"/>
        <v>0</v>
      </c>
      <c r="K209" s="61">
        <f t="shared" si="89"/>
        <v>0</v>
      </c>
      <c r="L209" s="61">
        <f t="shared" si="89"/>
        <v>0</v>
      </c>
      <c r="M209" s="61">
        <f t="shared" si="89"/>
        <v>0</v>
      </c>
      <c r="N209" s="62" t="e">
        <f>(F209-B209)/B209*100</f>
        <v>#DIV/0!</v>
      </c>
      <c r="O209" s="62" t="e">
        <f t="shared" si="84"/>
        <v>#DIV/0!</v>
      </c>
      <c r="P209" s="62" t="e">
        <f t="shared" si="85"/>
        <v>#DIV/0!</v>
      </c>
      <c r="Q209" s="62" t="e">
        <f t="shared" si="86"/>
        <v>#DIV/0!</v>
      </c>
    </row>
    <row r="210" spans="1:17">
      <c r="A210" s="63" t="s">
        <v>129</v>
      </c>
      <c r="B210" s="49">
        <f>B208/6</f>
        <v>0</v>
      </c>
      <c r="C210" s="49">
        <f t="shared" ref="C210:M210" si="90">C208/6</f>
        <v>0</v>
      </c>
      <c r="D210" s="49">
        <f t="shared" si="90"/>
        <v>0</v>
      </c>
      <c r="E210" s="49">
        <f t="shared" si="90"/>
        <v>0</v>
      </c>
      <c r="F210" s="49">
        <f t="shared" si="90"/>
        <v>0</v>
      </c>
      <c r="G210" s="49">
        <f t="shared" si="90"/>
        <v>0</v>
      </c>
      <c r="H210" s="49">
        <f t="shared" si="90"/>
        <v>0</v>
      </c>
      <c r="I210" s="49">
        <f t="shared" si="90"/>
        <v>0</v>
      </c>
      <c r="J210" s="49">
        <f t="shared" si="90"/>
        <v>0</v>
      </c>
      <c r="K210" s="49">
        <f t="shared" si="90"/>
        <v>0</v>
      </c>
      <c r="L210" s="49">
        <f t="shared" si="90"/>
        <v>0</v>
      </c>
      <c r="M210" s="49">
        <f t="shared" si="90"/>
        <v>0</v>
      </c>
      <c r="N210" s="62" t="e">
        <f>(F210-B210)/B210*100</f>
        <v>#DIV/0!</v>
      </c>
      <c r="O210" s="62" t="e">
        <f t="shared" si="84"/>
        <v>#DIV/0!</v>
      </c>
      <c r="P210" s="62" t="e">
        <f t="shared" si="85"/>
        <v>#DIV/0!</v>
      </c>
      <c r="Q210" s="62" t="e">
        <f t="shared" si="86"/>
        <v>#DIV/0!</v>
      </c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>
      <c r="A213" s="14"/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O229" si="91">(G215-C215)/C215*100</f>
        <v>#DIV/0!</v>
      </c>
      <c r="P215" s="38" t="e">
        <f t="shared" ref="P215:P229" si="92">(H215-D215)/D215*100</f>
        <v>#DIV/0!</v>
      </c>
      <c r="Q215" s="38" t="e">
        <f t="shared" ref="Q215:Q229" si="93">(I215-E215)/E215*100</f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94">(F216-B216)/B216*100</f>
        <v>#DIV/0!</v>
      </c>
      <c r="O216" s="38" t="e">
        <f t="shared" si="91"/>
        <v>#DIV/0!</v>
      </c>
      <c r="P216" s="38" t="e">
        <f t="shared" si="92"/>
        <v>#DIV/0!</v>
      </c>
      <c r="Q216" s="38" t="e">
        <f t="shared" si="93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94"/>
        <v>#DIV/0!</v>
      </c>
      <c r="O217" s="38" t="e">
        <f t="shared" si="91"/>
        <v>#DIV/0!</v>
      </c>
      <c r="P217" s="38" t="e">
        <f t="shared" si="92"/>
        <v>#DIV/0!</v>
      </c>
      <c r="Q217" s="38" t="e">
        <f t="shared" si="93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94"/>
        <v>#DIV/0!</v>
      </c>
      <c r="O218" s="38" t="e">
        <f t="shared" si="91"/>
        <v>#DIV/0!</v>
      </c>
      <c r="P218" s="38" t="e">
        <f t="shared" si="92"/>
        <v>#DIV/0!</v>
      </c>
      <c r="Q218" s="38" t="e">
        <f t="shared" si="93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94"/>
        <v>#DIV/0!</v>
      </c>
      <c r="O219" s="38" t="e">
        <f t="shared" si="91"/>
        <v>#DIV/0!</v>
      </c>
      <c r="P219" s="38" t="e">
        <f t="shared" si="92"/>
        <v>#DIV/0!</v>
      </c>
      <c r="Q219" s="38" t="e">
        <f t="shared" si="93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94"/>
        <v>#DIV/0!</v>
      </c>
      <c r="O220" s="38" t="e">
        <f t="shared" si="91"/>
        <v>#DIV/0!</v>
      </c>
      <c r="P220" s="38" t="e">
        <f t="shared" si="92"/>
        <v>#DIV/0!</v>
      </c>
      <c r="Q220" s="38" t="e">
        <f t="shared" si="93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94"/>
        <v>#DIV/0!</v>
      </c>
      <c r="O221" s="38" t="e">
        <f t="shared" si="91"/>
        <v>#DIV/0!</v>
      </c>
      <c r="P221" s="38" t="e">
        <f t="shared" si="92"/>
        <v>#DIV/0!</v>
      </c>
      <c r="Q221" s="38" t="e">
        <f t="shared" si="93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94"/>
        <v>#DIV/0!</v>
      </c>
      <c r="O222" s="38" t="e">
        <f t="shared" si="91"/>
        <v>#DIV/0!</v>
      </c>
      <c r="P222" s="38" t="e">
        <f t="shared" si="92"/>
        <v>#DIV/0!</v>
      </c>
      <c r="Q222" s="38" t="e">
        <f t="shared" si="93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94"/>
        <v>#DIV/0!</v>
      </c>
      <c r="O223" s="38" t="e">
        <f t="shared" si="91"/>
        <v>#DIV/0!</v>
      </c>
      <c r="P223" s="38" t="e">
        <f t="shared" si="92"/>
        <v>#DIV/0!</v>
      </c>
      <c r="Q223" s="38" t="e">
        <f t="shared" si="93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94"/>
        <v>#DIV/0!</v>
      </c>
      <c r="O224" s="38" t="e">
        <f t="shared" si="91"/>
        <v>#DIV/0!</v>
      </c>
      <c r="P224" s="38" t="e">
        <f t="shared" si="92"/>
        <v>#DIV/0!</v>
      </c>
      <c r="Q224" s="38" t="e">
        <f t="shared" si="93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94"/>
        <v>#DIV/0!</v>
      </c>
      <c r="O225" s="38" t="e">
        <f t="shared" si="91"/>
        <v>#DIV/0!</v>
      </c>
      <c r="P225" s="38" t="e">
        <f t="shared" si="92"/>
        <v>#DIV/0!</v>
      </c>
      <c r="Q225" s="38" t="e">
        <f t="shared" si="93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94"/>
        <v>#DIV/0!</v>
      </c>
      <c r="O226" s="38" t="e">
        <f t="shared" si="91"/>
        <v>#DIV/0!</v>
      </c>
      <c r="P226" s="38" t="e">
        <f t="shared" si="92"/>
        <v>#DIV/0!</v>
      </c>
      <c r="Q226" s="38" t="e">
        <f t="shared" si="93"/>
        <v>#DIV/0!</v>
      </c>
    </row>
    <row r="227" spans="1:17">
      <c r="A227" s="61" t="s">
        <v>213</v>
      </c>
      <c r="B227" s="61">
        <f>SUM(B215:B220)</f>
        <v>0</v>
      </c>
      <c r="C227" s="61">
        <f t="shared" ref="C227:M227" si="95">SUM(C215:C220)</f>
        <v>0</v>
      </c>
      <c r="D227" s="61">
        <f t="shared" si="95"/>
        <v>0</v>
      </c>
      <c r="E227" s="61">
        <f t="shared" si="95"/>
        <v>0</v>
      </c>
      <c r="F227" s="61">
        <f t="shared" si="95"/>
        <v>0</v>
      </c>
      <c r="G227" s="61">
        <f t="shared" si="95"/>
        <v>0</v>
      </c>
      <c r="H227" s="61">
        <f t="shared" si="95"/>
        <v>0</v>
      </c>
      <c r="I227" s="61">
        <f t="shared" si="95"/>
        <v>0</v>
      </c>
      <c r="J227" s="61">
        <f t="shared" si="95"/>
        <v>0</v>
      </c>
      <c r="K227" s="61">
        <f t="shared" si="95"/>
        <v>0</v>
      </c>
      <c r="L227" s="61">
        <f t="shared" si="95"/>
        <v>0</v>
      </c>
      <c r="M227" s="61">
        <f t="shared" si="95"/>
        <v>0</v>
      </c>
      <c r="N227" s="62" t="e">
        <f>(F227-B227)/B227*100</f>
        <v>#DIV/0!</v>
      </c>
      <c r="O227" s="62" t="e">
        <f t="shared" si="91"/>
        <v>#DIV/0!</v>
      </c>
      <c r="P227" s="62" t="e">
        <f t="shared" si="92"/>
        <v>#DIV/0!</v>
      </c>
      <c r="Q227" s="62" t="e">
        <f t="shared" si="93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M228" si="96">SUM(C215:C226)</f>
        <v>0</v>
      </c>
      <c r="D228" s="61">
        <f t="shared" si="96"/>
        <v>0</v>
      </c>
      <c r="E228" s="61">
        <f t="shared" si="96"/>
        <v>0</v>
      </c>
      <c r="F228" s="61">
        <f t="shared" si="96"/>
        <v>0</v>
      </c>
      <c r="G228" s="61">
        <f t="shared" si="96"/>
        <v>0</v>
      </c>
      <c r="H228" s="61">
        <f t="shared" si="96"/>
        <v>0</v>
      </c>
      <c r="I228" s="61">
        <f t="shared" si="96"/>
        <v>0</v>
      </c>
      <c r="J228" s="61">
        <f t="shared" si="96"/>
        <v>0</v>
      </c>
      <c r="K228" s="61">
        <f t="shared" si="96"/>
        <v>0</v>
      </c>
      <c r="L228" s="61">
        <f t="shared" si="96"/>
        <v>0</v>
      </c>
      <c r="M228" s="61">
        <f t="shared" si="96"/>
        <v>0</v>
      </c>
      <c r="N228" s="62" t="e">
        <f>(F228-B228)/B228*100</f>
        <v>#DIV/0!</v>
      </c>
      <c r="O228" s="62" t="e">
        <f t="shared" si="91"/>
        <v>#DIV/0!</v>
      </c>
      <c r="P228" s="62" t="e">
        <f t="shared" si="92"/>
        <v>#DIV/0!</v>
      </c>
      <c r="Q228" s="62" t="e">
        <f t="shared" si="93"/>
        <v>#DIV/0!</v>
      </c>
    </row>
    <row r="229" spans="1:17">
      <c r="A229" s="63" t="s">
        <v>129</v>
      </c>
      <c r="B229" s="49">
        <f>B227/6</f>
        <v>0</v>
      </c>
      <c r="C229" s="49">
        <f t="shared" ref="C229:M229" si="97">C227/6</f>
        <v>0</v>
      </c>
      <c r="D229" s="49">
        <f t="shared" si="97"/>
        <v>0</v>
      </c>
      <c r="E229" s="49">
        <f t="shared" si="97"/>
        <v>0</v>
      </c>
      <c r="F229" s="49">
        <f t="shared" si="97"/>
        <v>0</v>
      </c>
      <c r="G229" s="49">
        <f t="shared" si="97"/>
        <v>0</v>
      </c>
      <c r="H229" s="49">
        <f t="shared" si="97"/>
        <v>0</v>
      </c>
      <c r="I229" s="49">
        <f t="shared" si="97"/>
        <v>0</v>
      </c>
      <c r="J229" s="49">
        <f t="shared" si="97"/>
        <v>0</v>
      </c>
      <c r="K229" s="49">
        <f t="shared" si="97"/>
        <v>0</v>
      </c>
      <c r="L229" s="49">
        <f t="shared" si="97"/>
        <v>0</v>
      </c>
      <c r="M229" s="49">
        <f t="shared" si="97"/>
        <v>0</v>
      </c>
      <c r="N229" s="62" t="e">
        <f>(F229-B229)/B229*100</f>
        <v>#DIV/0!</v>
      </c>
      <c r="O229" s="62" t="e">
        <f t="shared" si="91"/>
        <v>#DIV/0!</v>
      </c>
      <c r="P229" s="62" t="e">
        <f t="shared" si="92"/>
        <v>#DIV/0!</v>
      </c>
      <c r="Q229" s="62" t="e">
        <f t="shared" si="93"/>
        <v>#DIV/0!</v>
      </c>
    </row>
    <row r="231" spans="1:17">
      <c r="C231" s="353" t="s">
        <v>113</v>
      </c>
      <c r="D231" s="353"/>
      <c r="E231" s="353"/>
      <c r="F231" s="353"/>
      <c r="G231" s="353"/>
      <c r="H231" s="35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>
      <c r="A232" s="14"/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O248" si="98">(G234-C234)/C234*100</f>
        <v>#DIV/0!</v>
      </c>
      <c r="P234" s="38" t="e">
        <f t="shared" ref="P234:P248" si="99">(H234-D234)/D234*100</f>
        <v>#DIV/0!</v>
      </c>
      <c r="Q234" s="38" t="e">
        <f t="shared" ref="Q234:Q248" si="100">(I234-E234)/E234*100</f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101">(F235-B235)/B235*100</f>
        <v>#DIV/0!</v>
      </c>
      <c r="O235" s="38" t="e">
        <f t="shared" si="98"/>
        <v>#DIV/0!</v>
      </c>
      <c r="P235" s="38" t="e">
        <f t="shared" si="99"/>
        <v>#DIV/0!</v>
      </c>
      <c r="Q235" s="38" t="e">
        <f t="shared" si="100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101"/>
        <v>#DIV/0!</v>
      </c>
      <c r="O236" s="38" t="e">
        <f t="shared" si="98"/>
        <v>#DIV/0!</v>
      </c>
      <c r="P236" s="38" t="e">
        <f t="shared" si="99"/>
        <v>#DIV/0!</v>
      </c>
      <c r="Q236" s="38" t="e">
        <f t="shared" si="100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101"/>
        <v>#DIV/0!</v>
      </c>
      <c r="O237" s="38" t="e">
        <f t="shared" si="98"/>
        <v>#DIV/0!</v>
      </c>
      <c r="P237" s="38" t="e">
        <f t="shared" si="99"/>
        <v>#DIV/0!</v>
      </c>
      <c r="Q237" s="38" t="e">
        <f t="shared" si="100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101"/>
        <v>#DIV/0!</v>
      </c>
      <c r="O238" s="38" t="e">
        <f t="shared" si="98"/>
        <v>#DIV/0!</v>
      </c>
      <c r="P238" s="38" t="e">
        <f t="shared" si="99"/>
        <v>#DIV/0!</v>
      </c>
      <c r="Q238" s="38" t="e">
        <f t="shared" si="100"/>
        <v>#DIV/0!</v>
      </c>
    </row>
    <row r="239" spans="1:17">
      <c r="A239" s="10" t="s">
        <v>15</v>
      </c>
      <c r="B239" s="10"/>
      <c r="C239" s="10"/>
      <c r="D239" s="10"/>
      <c r="E239" s="10"/>
      <c r="F239" s="10">
        <v>1</v>
      </c>
      <c r="G239" s="10">
        <v>21</v>
      </c>
      <c r="H239" s="10">
        <v>1380</v>
      </c>
      <c r="I239" s="10">
        <v>689283</v>
      </c>
      <c r="J239" s="10"/>
      <c r="K239" s="10"/>
      <c r="L239" s="10"/>
      <c r="M239" s="10"/>
      <c r="N239" s="38" t="e">
        <f t="shared" si="101"/>
        <v>#DIV/0!</v>
      </c>
      <c r="O239" s="38" t="e">
        <f t="shared" si="98"/>
        <v>#DIV/0!</v>
      </c>
      <c r="P239" s="38" t="e">
        <f t="shared" si="99"/>
        <v>#DIV/0!</v>
      </c>
      <c r="Q239" s="38" t="e">
        <f t="shared" si="100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101"/>
        <v>#DIV/0!</v>
      </c>
      <c r="O240" s="38" t="e">
        <f t="shared" si="98"/>
        <v>#DIV/0!</v>
      </c>
      <c r="P240" s="38" t="e">
        <f t="shared" si="99"/>
        <v>#DIV/0!</v>
      </c>
      <c r="Q240" s="38" t="e">
        <f t="shared" si="100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101"/>
        <v>#DIV/0!</v>
      </c>
      <c r="O241" s="38" t="e">
        <f t="shared" si="98"/>
        <v>#DIV/0!</v>
      </c>
      <c r="P241" s="38" t="e">
        <f t="shared" si="99"/>
        <v>#DIV/0!</v>
      </c>
      <c r="Q241" s="38" t="e">
        <f t="shared" si="100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101"/>
        <v>#DIV/0!</v>
      </c>
      <c r="O242" s="38" t="e">
        <f t="shared" si="98"/>
        <v>#DIV/0!</v>
      </c>
      <c r="P242" s="38" t="e">
        <f t="shared" si="99"/>
        <v>#DIV/0!</v>
      </c>
      <c r="Q242" s="38" t="e">
        <f t="shared" si="100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101"/>
        <v>#DIV/0!</v>
      </c>
      <c r="O243" s="38" t="e">
        <f t="shared" si="98"/>
        <v>#DIV/0!</v>
      </c>
      <c r="P243" s="38" t="e">
        <f t="shared" si="99"/>
        <v>#DIV/0!</v>
      </c>
      <c r="Q243" s="38" t="e">
        <f t="shared" si="100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101"/>
        <v>#DIV/0!</v>
      </c>
      <c r="O244" s="38" t="e">
        <f t="shared" si="98"/>
        <v>#DIV/0!</v>
      </c>
      <c r="P244" s="38" t="e">
        <f t="shared" si="99"/>
        <v>#DIV/0!</v>
      </c>
      <c r="Q244" s="38" t="e">
        <f t="shared" si="100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101"/>
        <v>#DIV/0!</v>
      </c>
      <c r="O245" s="38" t="e">
        <f t="shared" si="98"/>
        <v>#DIV/0!</v>
      </c>
      <c r="P245" s="38" t="e">
        <f t="shared" si="99"/>
        <v>#DIV/0!</v>
      </c>
      <c r="Q245" s="38" t="e">
        <f t="shared" si="100"/>
        <v>#DIV/0!</v>
      </c>
    </row>
    <row r="246" spans="1:17">
      <c r="A246" s="61" t="s">
        <v>205</v>
      </c>
      <c r="B246" s="61">
        <f>SUM(B234:B243)</f>
        <v>0</v>
      </c>
      <c r="C246" s="61">
        <f>SUM(C234:C243)</f>
        <v>0</v>
      </c>
      <c r="D246" s="61">
        <f>SUM(D234:D243)</f>
        <v>0</v>
      </c>
      <c r="E246" s="61">
        <f>SUM(E234:E243)</f>
        <v>0</v>
      </c>
      <c r="F246" s="61">
        <f>SUM(F234:F244)</f>
        <v>1</v>
      </c>
      <c r="G246" s="61">
        <f t="shared" ref="G246:M246" si="102">SUM(G234:G244)</f>
        <v>21</v>
      </c>
      <c r="H246" s="61">
        <f t="shared" si="102"/>
        <v>1380</v>
      </c>
      <c r="I246" s="61">
        <f t="shared" si="102"/>
        <v>689283</v>
      </c>
      <c r="J246" s="61">
        <f t="shared" si="102"/>
        <v>0</v>
      </c>
      <c r="K246" s="61">
        <f t="shared" si="102"/>
        <v>0</v>
      </c>
      <c r="L246" s="61">
        <f t="shared" si="102"/>
        <v>0</v>
      </c>
      <c r="M246" s="61">
        <f t="shared" si="102"/>
        <v>0</v>
      </c>
      <c r="N246" s="62" t="e">
        <f>(F246-B246)/B246*100</f>
        <v>#DIV/0!</v>
      </c>
      <c r="O246" s="62" t="e">
        <f t="shared" si="98"/>
        <v>#DIV/0!</v>
      </c>
      <c r="P246" s="62" t="e">
        <f t="shared" si="99"/>
        <v>#DIV/0!</v>
      </c>
      <c r="Q246" s="62" t="e">
        <f t="shared" si="100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M247" si="103">SUM(C234:C245)</f>
        <v>0</v>
      </c>
      <c r="D247" s="61">
        <f t="shared" si="103"/>
        <v>0</v>
      </c>
      <c r="E247" s="61">
        <f t="shared" si="103"/>
        <v>0</v>
      </c>
      <c r="F247" s="61">
        <f t="shared" si="103"/>
        <v>1</v>
      </c>
      <c r="G247" s="61">
        <f t="shared" si="103"/>
        <v>21</v>
      </c>
      <c r="H247" s="61">
        <f t="shared" si="103"/>
        <v>1380</v>
      </c>
      <c r="I247" s="61">
        <f t="shared" si="103"/>
        <v>689283</v>
      </c>
      <c r="J247" s="61">
        <f t="shared" si="103"/>
        <v>0</v>
      </c>
      <c r="K247" s="61">
        <f t="shared" si="103"/>
        <v>0</v>
      </c>
      <c r="L247" s="61">
        <f t="shared" si="103"/>
        <v>0</v>
      </c>
      <c r="M247" s="61">
        <f t="shared" si="103"/>
        <v>0</v>
      </c>
      <c r="N247" s="62" t="e">
        <f>(F247-B247)/B247*100</f>
        <v>#DIV/0!</v>
      </c>
      <c r="O247" s="62" t="e">
        <f t="shared" si="98"/>
        <v>#DIV/0!</v>
      </c>
      <c r="P247" s="62" t="e">
        <f t="shared" si="99"/>
        <v>#DIV/0!</v>
      </c>
      <c r="Q247" s="62" t="e">
        <f t="shared" si="100"/>
        <v>#DIV/0!</v>
      </c>
    </row>
    <row r="248" spans="1:17">
      <c r="A248" s="63" t="s">
        <v>129</v>
      </c>
      <c r="B248" s="49">
        <f>B246/10</f>
        <v>0</v>
      </c>
      <c r="C248" s="49">
        <f>C246/10</f>
        <v>0</v>
      </c>
      <c r="D248" s="49">
        <f>D246/10</f>
        <v>0</v>
      </c>
      <c r="E248" s="49">
        <f>E246/10</f>
        <v>0</v>
      </c>
      <c r="F248" s="49">
        <f>F246/11</f>
        <v>9.0909090909090912E-2</v>
      </c>
      <c r="G248" s="49">
        <f t="shared" ref="G248:M248" si="104">G246/11</f>
        <v>1.9090909090909092</v>
      </c>
      <c r="H248" s="49">
        <f t="shared" si="104"/>
        <v>125.45454545454545</v>
      </c>
      <c r="I248" s="49">
        <f t="shared" si="104"/>
        <v>62662.090909090912</v>
      </c>
      <c r="J248" s="49">
        <f t="shared" si="104"/>
        <v>0</v>
      </c>
      <c r="K248" s="49">
        <f t="shared" si="104"/>
        <v>0</v>
      </c>
      <c r="L248" s="49">
        <f t="shared" si="104"/>
        <v>0</v>
      </c>
      <c r="M248" s="49">
        <f t="shared" si="104"/>
        <v>0</v>
      </c>
      <c r="N248" s="62" t="e">
        <f>(F248-B248)/B248*100</f>
        <v>#DIV/0!</v>
      </c>
      <c r="O248" s="62" t="e">
        <f t="shared" si="98"/>
        <v>#DIV/0!</v>
      </c>
      <c r="P248" s="62" t="e">
        <f t="shared" si="99"/>
        <v>#DIV/0!</v>
      </c>
      <c r="Q248" s="62" t="e">
        <f t="shared" si="100"/>
        <v>#DIV/0!</v>
      </c>
    </row>
    <row r="250" spans="1:17">
      <c r="C250" s="355" t="s">
        <v>114</v>
      </c>
      <c r="D250" s="355"/>
      <c r="E250" s="355"/>
      <c r="F250" s="355"/>
      <c r="G250" s="355"/>
      <c r="H250" s="355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>
      <c r="A251" s="14"/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206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>
        <v>5</v>
      </c>
      <c r="C253" s="10">
        <v>81</v>
      </c>
      <c r="D253" s="10">
        <v>5022</v>
      </c>
      <c r="E253" s="10">
        <v>1816404</v>
      </c>
      <c r="F253" s="10">
        <v>0</v>
      </c>
      <c r="G253" s="10">
        <v>0</v>
      </c>
      <c r="H253" s="10">
        <v>0</v>
      </c>
      <c r="I253" s="10">
        <v>0</v>
      </c>
      <c r="J253" s="10"/>
      <c r="K253" s="10"/>
      <c r="L253" s="10"/>
      <c r="M253" s="10"/>
      <c r="N253" s="38" t="e">
        <f t="shared" ref="N253:Q267" si="105">(J253-F253)/F253*100</f>
        <v>#DIV/0!</v>
      </c>
      <c r="O253" s="38" t="e">
        <f t="shared" si="105"/>
        <v>#DIV/0!</v>
      </c>
      <c r="P253" s="38" t="e">
        <f t="shared" si="105"/>
        <v>#DIV/0!</v>
      </c>
      <c r="Q253" s="38" t="e">
        <f t="shared" si="105"/>
        <v>#DIV/0!</v>
      </c>
    </row>
    <row r="254" spans="1:17">
      <c r="A254" s="10" t="s">
        <v>11</v>
      </c>
      <c r="B254" s="10">
        <v>2</v>
      </c>
      <c r="C254" s="10">
        <v>23</v>
      </c>
      <c r="D254" s="10">
        <v>1426</v>
      </c>
      <c r="E254" s="10">
        <v>521803</v>
      </c>
      <c r="F254" s="10">
        <v>5</v>
      </c>
      <c r="G254" s="10">
        <v>80</v>
      </c>
      <c r="H254" s="10">
        <v>4960</v>
      </c>
      <c r="I254" s="10">
        <v>2486589</v>
      </c>
      <c r="J254" s="10">
        <v>2</v>
      </c>
      <c r="K254" s="10">
        <v>19</v>
      </c>
      <c r="L254" s="10">
        <v>1178</v>
      </c>
      <c r="M254" s="10">
        <v>488647</v>
      </c>
      <c r="N254" s="38">
        <f t="shared" si="105"/>
        <v>-60</v>
      </c>
      <c r="O254" s="38">
        <f t="shared" si="105"/>
        <v>-76.25</v>
      </c>
      <c r="P254" s="38">
        <f t="shared" si="105"/>
        <v>-76.25</v>
      </c>
      <c r="Q254" s="38">
        <f t="shared" si="105"/>
        <v>-80.348702580120801</v>
      </c>
    </row>
    <row r="255" spans="1:17">
      <c r="A255" s="10" t="s">
        <v>12</v>
      </c>
      <c r="B255" s="10">
        <v>4</v>
      </c>
      <c r="C255" s="10">
        <v>52</v>
      </c>
      <c r="D255" s="10">
        <v>3224</v>
      </c>
      <c r="E255" s="10">
        <v>1179728</v>
      </c>
      <c r="F255" s="10">
        <v>4</v>
      </c>
      <c r="G255" s="10">
        <v>89</v>
      </c>
      <c r="H255" s="10">
        <v>5518</v>
      </c>
      <c r="I255" s="10">
        <v>2019147</v>
      </c>
      <c r="J255" s="10">
        <v>4</v>
      </c>
      <c r="K255" s="10">
        <v>76</v>
      </c>
      <c r="L255" s="10">
        <v>4712</v>
      </c>
      <c r="M255" s="10">
        <v>2177912</v>
      </c>
      <c r="N255" s="38">
        <f t="shared" si="105"/>
        <v>0</v>
      </c>
      <c r="O255" s="38">
        <f t="shared" si="105"/>
        <v>-14.606741573033707</v>
      </c>
      <c r="P255" s="38">
        <f t="shared" si="105"/>
        <v>-14.606741573033707</v>
      </c>
      <c r="Q255" s="38">
        <f t="shared" si="105"/>
        <v>7.8629738201329573</v>
      </c>
    </row>
    <row r="256" spans="1:17">
      <c r="A256" s="10" t="s">
        <v>13</v>
      </c>
      <c r="B256" s="10">
        <v>6</v>
      </c>
      <c r="C256" s="10">
        <v>84</v>
      </c>
      <c r="D256" s="10">
        <v>5208</v>
      </c>
      <c r="E256" s="10">
        <v>2073620</v>
      </c>
      <c r="F256" s="10">
        <v>4</v>
      </c>
      <c r="G256" s="10">
        <v>86</v>
      </c>
      <c r="H256" s="10">
        <v>5332</v>
      </c>
      <c r="I256" s="10">
        <v>1951086</v>
      </c>
      <c r="J256" s="10">
        <v>4</v>
      </c>
      <c r="K256" s="10">
        <v>76</v>
      </c>
      <c r="L256" s="10">
        <v>4712</v>
      </c>
      <c r="M256" s="10">
        <v>2236801</v>
      </c>
      <c r="N256" s="38">
        <f t="shared" si="105"/>
        <v>0</v>
      </c>
      <c r="O256" s="38">
        <f t="shared" si="105"/>
        <v>-11.627906976744185</v>
      </c>
      <c r="P256" s="38">
        <f t="shared" si="105"/>
        <v>-11.627906976744185</v>
      </c>
      <c r="Q256" s="38">
        <f t="shared" si="105"/>
        <v>14.643895758567279</v>
      </c>
    </row>
    <row r="257" spans="1:22">
      <c r="A257" s="10" t="s">
        <v>14</v>
      </c>
      <c r="B257" s="10">
        <v>7</v>
      </c>
      <c r="C257" s="10">
        <v>109</v>
      </c>
      <c r="D257" s="10">
        <v>6758</v>
      </c>
      <c r="E257" s="10">
        <v>2472890</v>
      </c>
      <c r="F257" s="10">
        <v>4</v>
      </c>
      <c r="G257" s="10">
        <v>78</v>
      </c>
      <c r="H257" s="10">
        <v>4836</v>
      </c>
      <c r="I257" s="10">
        <v>1769591</v>
      </c>
      <c r="J257" s="10">
        <v>7</v>
      </c>
      <c r="K257" s="10">
        <v>121</v>
      </c>
      <c r="L257" s="10">
        <v>7502</v>
      </c>
      <c r="M257" s="10">
        <v>3235936</v>
      </c>
      <c r="N257" s="38">
        <f t="shared" si="105"/>
        <v>75</v>
      </c>
      <c r="O257" s="38">
        <f t="shared" si="105"/>
        <v>55.128205128205131</v>
      </c>
      <c r="P257" s="38">
        <f t="shared" si="105"/>
        <v>55.128205128205131</v>
      </c>
      <c r="Q257" s="38">
        <f t="shared" si="105"/>
        <v>82.863497836505729</v>
      </c>
    </row>
    <row r="258" spans="1:22">
      <c r="A258" s="10" t="s">
        <v>15</v>
      </c>
      <c r="B258" s="10">
        <v>6</v>
      </c>
      <c r="C258" s="10">
        <v>94</v>
      </c>
      <c r="D258" s="10">
        <v>5828</v>
      </c>
      <c r="E258" s="10">
        <v>2132584</v>
      </c>
      <c r="F258" s="10">
        <v>0</v>
      </c>
      <c r="G258" s="10">
        <v>0</v>
      </c>
      <c r="H258" s="10">
        <v>0</v>
      </c>
      <c r="I258" s="10">
        <v>0</v>
      </c>
      <c r="J258" s="10">
        <v>7</v>
      </c>
      <c r="K258" s="10">
        <v>128</v>
      </c>
      <c r="L258" s="10">
        <v>7936</v>
      </c>
      <c r="M258" s="10">
        <v>3001046</v>
      </c>
      <c r="N258" s="38" t="e">
        <f t="shared" si="105"/>
        <v>#DIV/0!</v>
      </c>
      <c r="O258" s="38" t="e">
        <f t="shared" si="105"/>
        <v>#DIV/0!</v>
      </c>
      <c r="P258" s="38" t="e">
        <f t="shared" si="105"/>
        <v>#DIV/0!</v>
      </c>
      <c r="Q258" s="38" t="e">
        <f t="shared" si="105"/>
        <v>#DIV/0!</v>
      </c>
    </row>
    <row r="259" spans="1:22">
      <c r="A259" s="10" t="s">
        <v>16</v>
      </c>
      <c r="B259" s="10">
        <v>3</v>
      </c>
      <c r="C259" s="10">
        <v>48</v>
      </c>
      <c r="D259" s="10">
        <v>2976</v>
      </c>
      <c r="E259" s="10">
        <v>1088979</v>
      </c>
      <c r="F259" s="10">
        <v>0</v>
      </c>
      <c r="G259" s="10">
        <v>0</v>
      </c>
      <c r="H259" s="10">
        <v>0</v>
      </c>
      <c r="I259" s="10">
        <v>0</v>
      </c>
      <c r="J259" s="10"/>
      <c r="K259" s="10"/>
      <c r="L259" s="10"/>
      <c r="M259" s="10"/>
      <c r="N259" s="38" t="e">
        <f t="shared" si="105"/>
        <v>#DIV/0!</v>
      </c>
      <c r="O259" s="38" t="e">
        <f t="shared" si="105"/>
        <v>#DIV/0!</v>
      </c>
      <c r="P259" s="38" t="e">
        <f t="shared" si="105"/>
        <v>#DIV/0!</v>
      </c>
      <c r="Q259" s="38" t="e">
        <f t="shared" si="105"/>
        <v>#DIV/0!</v>
      </c>
    </row>
    <row r="260" spans="1:22">
      <c r="A260" s="10" t="s">
        <v>17</v>
      </c>
      <c r="B260" s="10">
        <v>4</v>
      </c>
      <c r="C260" s="10">
        <v>64</v>
      </c>
      <c r="D260" s="10">
        <v>3968</v>
      </c>
      <c r="E260" s="10">
        <v>1451972</v>
      </c>
      <c r="F260" s="10">
        <v>4</v>
      </c>
      <c r="G260" s="10">
        <v>94</v>
      </c>
      <c r="H260" s="10">
        <v>5828</v>
      </c>
      <c r="I260" s="10">
        <v>2417515</v>
      </c>
      <c r="J260" s="10">
        <v>2</v>
      </c>
      <c r="K260" s="10">
        <v>42</v>
      </c>
      <c r="L260" s="10">
        <v>2604</v>
      </c>
      <c r="M260" s="10">
        <v>1392086</v>
      </c>
      <c r="N260" s="38">
        <f t="shared" si="105"/>
        <v>-50</v>
      </c>
      <c r="O260" s="38">
        <f t="shared" si="105"/>
        <v>-55.319148936170215</v>
      </c>
      <c r="P260" s="38">
        <f t="shared" si="105"/>
        <v>-55.319148936170215</v>
      </c>
      <c r="Q260" s="38">
        <f t="shared" si="105"/>
        <v>-42.416655118996161</v>
      </c>
    </row>
    <row r="261" spans="1:22">
      <c r="A261" s="10" t="s">
        <v>18</v>
      </c>
      <c r="B261" s="10">
        <v>2</v>
      </c>
      <c r="C261" s="10">
        <v>32</v>
      </c>
      <c r="D261" s="10">
        <v>1984</v>
      </c>
      <c r="E261" s="37">
        <v>725986</v>
      </c>
      <c r="F261" s="10">
        <v>3</v>
      </c>
      <c r="G261" s="10">
        <v>53</v>
      </c>
      <c r="H261" s="10">
        <v>3286</v>
      </c>
      <c r="I261" s="10">
        <v>1363068</v>
      </c>
      <c r="J261" s="10">
        <v>4</v>
      </c>
      <c r="K261" s="10">
        <v>78</v>
      </c>
      <c r="L261" s="10">
        <v>4836</v>
      </c>
      <c r="M261" s="10">
        <v>2317944</v>
      </c>
      <c r="N261" s="38">
        <f t="shared" si="105"/>
        <v>33.333333333333329</v>
      </c>
      <c r="O261" s="38">
        <f t="shared" si="105"/>
        <v>47.169811320754718</v>
      </c>
      <c r="P261" s="38">
        <f t="shared" si="105"/>
        <v>47.169811320754718</v>
      </c>
      <c r="Q261" s="38">
        <f t="shared" si="105"/>
        <v>70.053438273072217</v>
      </c>
    </row>
    <row r="262" spans="1:22">
      <c r="A262" s="10" t="s">
        <v>19</v>
      </c>
      <c r="B262" s="10">
        <v>6</v>
      </c>
      <c r="C262" s="10">
        <v>94</v>
      </c>
      <c r="D262" s="10">
        <v>5828</v>
      </c>
      <c r="E262" s="37">
        <v>2472621</v>
      </c>
      <c r="F262" s="10">
        <v>4</v>
      </c>
      <c r="G262" s="10">
        <v>73</v>
      </c>
      <c r="H262" s="10">
        <v>4526</v>
      </c>
      <c r="I262" s="10">
        <v>2427005</v>
      </c>
      <c r="J262" s="10">
        <v>3</v>
      </c>
      <c r="K262" s="10">
        <v>50</v>
      </c>
      <c r="L262" s="10">
        <v>3270</v>
      </c>
      <c r="M262" s="10">
        <v>1480415</v>
      </c>
      <c r="N262" s="38">
        <f t="shared" si="105"/>
        <v>-25</v>
      </c>
      <c r="O262" s="38">
        <f t="shared" si="105"/>
        <v>-31.506849315068493</v>
      </c>
      <c r="P262" s="38">
        <f t="shared" si="105"/>
        <v>-27.750773309765798</v>
      </c>
      <c r="Q262" s="38">
        <f t="shared" si="105"/>
        <v>-39.002391836852418</v>
      </c>
    </row>
    <row r="263" spans="1:22">
      <c r="A263" s="10" t="s">
        <v>20</v>
      </c>
      <c r="B263" s="10">
        <v>7</v>
      </c>
      <c r="C263" s="10">
        <v>94</v>
      </c>
      <c r="D263" s="10">
        <v>5828</v>
      </c>
      <c r="E263" s="10">
        <v>2132585</v>
      </c>
      <c r="F263" s="10">
        <v>1</v>
      </c>
      <c r="G263" s="10">
        <v>18</v>
      </c>
      <c r="H263" s="10">
        <v>1116</v>
      </c>
      <c r="I263" s="10">
        <v>462928</v>
      </c>
      <c r="J263" s="10"/>
      <c r="K263" s="10"/>
      <c r="L263" s="10"/>
      <c r="M263" s="10"/>
      <c r="N263" s="38">
        <f t="shared" si="105"/>
        <v>-100</v>
      </c>
      <c r="O263" s="38">
        <f t="shared" si="105"/>
        <v>-100</v>
      </c>
      <c r="P263" s="38">
        <f t="shared" si="105"/>
        <v>-100</v>
      </c>
      <c r="Q263" s="38">
        <f t="shared" si="105"/>
        <v>-100</v>
      </c>
    </row>
    <row r="264" spans="1:22">
      <c r="A264" s="10" t="s">
        <v>21</v>
      </c>
      <c r="B264" s="10">
        <v>3</v>
      </c>
      <c r="C264" s="10">
        <v>42</v>
      </c>
      <c r="D264" s="10">
        <v>2604</v>
      </c>
      <c r="E264" s="10">
        <v>952857</v>
      </c>
      <c r="F264" s="10"/>
      <c r="G264" s="10"/>
      <c r="H264" s="10"/>
      <c r="I264" s="10"/>
      <c r="J264" s="10"/>
      <c r="K264" s="10"/>
      <c r="L264" s="10"/>
      <c r="M264" s="10"/>
      <c r="N264" s="38" t="e">
        <f t="shared" si="105"/>
        <v>#DIV/0!</v>
      </c>
      <c r="O264" s="38" t="e">
        <f t="shared" si="105"/>
        <v>#DIV/0!</v>
      </c>
      <c r="P264" s="38" t="e">
        <f t="shared" si="105"/>
        <v>#DIV/0!</v>
      </c>
      <c r="Q264" s="38" t="e">
        <f t="shared" si="105"/>
        <v>#DIV/0!</v>
      </c>
    </row>
    <row r="265" spans="1:22">
      <c r="A265" s="61" t="s">
        <v>205</v>
      </c>
      <c r="B265" s="61">
        <f>SUM(B253:B262)</f>
        <v>45</v>
      </c>
      <c r="C265" s="61">
        <f>SUM(C253:C262)</f>
        <v>681</v>
      </c>
      <c r="D265" s="61">
        <f>SUM(D253:D262)</f>
        <v>42222</v>
      </c>
      <c r="E265" s="61">
        <f>SUM(E253:E262)</f>
        <v>15936587</v>
      </c>
      <c r="F265" s="61">
        <f>SUM(F253:F263)</f>
        <v>29</v>
      </c>
      <c r="G265" s="61">
        <f t="shared" ref="G265:M265" si="106">SUM(G253:G263)</f>
        <v>571</v>
      </c>
      <c r="H265" s="61">
        <f t="shared" si="106"/>
        <v>35402</v>
      </c>
      <c r="I265" s="61">
        <f t="shared" si="106"/>
        <v>14896929</v>
      </c>
      <c r="J265" s="61">
        <f t="shared" si="106"/>
        <v>33</v>
      </c>
      <c r="K265" s="61">
        <f t="shared" si="106"/>
        <v>590</v>
      </c>
      <c r="L265" s="61">
        <f t="shared" si="106"/>
        <v>36750</v>
      </c>
      <c r="M265" s="61">
        <f t="shared" si="106"/>
        <v>16330787</v>
      </c>
      <c r="N265" s="38">
        <f t="shared" si="105"/>
        <v>13.793103448275861</v>
      </c>
      <c r="O265" s="38">
        <f t="shared" si="105"/>
        <v>3.3274956217162872</v>
      </c>
      <c r="P265" s="38">
        <f t="shared" si="105"/>
        <v>3.8076944805378226</v>
      </c>
      <c r="Q265" s="38">
        <f t="shared" si="105"/>
        <v>9.6251918767955473</v>
      </c>
      <c r="T265" s="7">
        <f>B262+B263+B264+F253</f>
        <v>16</v>
      </c>
      <c r="V265" s="7">
        <f>B254+B255+B256+B257+B258+B259+B260+B261+B262+B263+B264+F253</f>
        <v>50</v>
      </c>
    </row>
    <row r="266" spans="1:22">
      <c r="A266" s="61" t="s">
        <v>128</v>
      </c>
      <c r="B266" s="61">
        <f>SUM(B253:B264)</f>
        <v>55</v>
      </c>
      <c r="C266" s="61">
        <f t="shared" ref="C266:M266" si="107">SUM(C253:C264)</f>
        <v>817</v>
      </c>
      <c r="D266" s="61">
        <f t="shared" si="107"/>
        <v>50654</v>
      </c>
      <c r="E266" s="61">
        <f t="shared" si="107"/>
        <v>19022029</v>
      </c>
      <c r="F266" s="61">
        <f t="shared" si="107"/>
        <v>29</v>
      </c>
      <c r="G266" s="61">
        <f t="shared" si="107"/>
        <v>571</v>
      </c>
      <c r="H266" s="61">
        <f t="shared" si="107"/>
        <v>35402</v>
      </c>
      <c r="I266" s="61">
        <f t="shared" si="107"/>
        <v>14896929</v>
      </c>
      <c r="J266" s="61">
        <f t="shared" si="107"/>
        <v>33</v>
      </c>
      <c r="K266" s="61">
        <f t="shared" si="107"/>
        <v>590</v>
      </c>
      <c r="L266" s="61">
        <f t="shared" si="107"/>
        <v>36750</v>
      </c>
      <c r="M266" s="61">
        <f t="shared" si="107"/>
        <v>16330787</v>
      </c>
      <c r="N266" s="38">
        <f t="shared" si="105"/>
        <v>13.793103448275861</v>
      </c>
      <c r="O266" s="38">
        <f t="shared" si="105"/>
        <v>3.3274956217162872</v>
      </c>
      <c r="P266" s="38">
        <f t="shared" si="105"/>
        <v>3.8076944805378226</v>
      </c>
      <c r="Q266" s="38">
        <f t="shared" si="105"/>
        <v>9.6251918767955473</v>
      </c>
      <c r="T266" s="7">
        <f>T265/4</f>
        <v>4</v>
      </c>
      <c r="V266" s="7">
        <f>V265/12</f>
        <v>4.166666666666667</v>
      </c>
    </row>
    <row r="267" spans="1:22">
      <c r="A267" s="63" t="s">
        <v>129</v>
      </c>
      <c r="B267" s="49">
        <f>B265/10</f>
        <v>4.5</v>
      </c>
      <c r="C267" s="49">
        <f>C265/10</f>
        <v>68.099999999999994</v>
      </c>
      <c r="D267" s="49">
        <f>D265/10</f>
        <v>4222.2</v>
      </c>
      <c r="E267" s="49">
        <f>E265/10</f>
        <v>1593658.7</v>
      </c>
      <c r="F267" s="49">
        <f>F265/11</f>
        <v>2.6363636363636362</v>
      </c>
      <c r="G267" s="49">
        <f t="shared" ref="G267:M267" si="108">G265/11</f>
        <v>51.909090909090907</v>
      </c>
      <c r="H267" s="49">
        <f t="shared" si="108"/>
        <v>3218.3636363636365</v>
      </c>
      <c r="I267" s="49">
        <f t="shared" si="108"/>
        <v>1354266.2727272727</v>
      </c>
      <c r="J267" s="49">
        <f t="shared" si="108"/>
        <v>3</v>
      </c>
      <c r="K267" s="49">
        <f t="shared" si="108"/>
        <v>53.636363636363633</v>
      </c>
      <c r="L267" s="49">
        <f t="shared" si="108"/>
        <v>3340.909090909091</v>
      </c>
      <c r="M267" s="49">
        <f t="shared" si="108"/>
        <v>1484617</v>
      </c>
      <c r="N267" s="38">
        <f t="shared" si="105"/>
        <v>13.793103448275868</v>
      </c>
      <c r="O267" s="38">
        <f t="shared" si="105"/>
        <v>3.3274956217162859</v>
      </c>
      <c r="P267" s="38">
        <f t="shared" si="105"/>
        <v>3.8076944805378208</v>
      </c>
      <c r="Q267" s="38">
        <f t="shared" si="105"/>
        <v>9.6251918767955491</v>
      </c>
    </row>
    <row r="268" spans="1:2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22">
      <c r="C269" s="356" t="s">
        <v>117</v>
      </c>
      <c r="D269" s="356"/>
      <c r="E269" s="356"/>
      <c r="F269" s="356"/>
      <c r="G269" s="356"/>
      <c r="H269" s="356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22">
      <c r="A270" s="14"/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22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22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O286" si="109">(G272-C272)/C272*100</f>
        <v>#DIV/0!</v>
      </c>
      <c r="P272" s="38" t="e">
        <f t="shared" ref="P272:P286" si="110">(H272-D272)/D272*100</f>
        <v>#DIV/0!</v>
      </c>
      <c r="Q272" s="38" t="e">
        <f t="shared" ref="Q272:Q286" si="111">(I272-E272)/E272*100</f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112">(F273-B273)/B273*100</f>
        <v>#DIV/0!</v>
      </c>
      <c r="O273" s="38" t="e">
        <f t="shared" si="109"/>
        <v>#DIV/0!</v>
      </c>
      <c r="P273" s="38" t="e">
        <f t="shared" si="110"/>
        <v>#DIV/0!</v>
      </c>
      <c r="Q273" s="38" t="e">
        <f t="shared" si="111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112"/>
        <v>#DIV/0!</v>
      </c>
      <c r="O274" s="38" t="e">
        <f t="shared" si="109"/>
        <v>#DIV/0!</v>
      </c>
      <c r="P274" s="38" t="e">
        <f t="shared" si="110"/>
        <v>#DIV/0!</v>
      </c>
      <c r="Q274" s="38" t="e">
        <f t="shared" si="111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112"/>
        <v>#DIV/0!</v>
      </c>
      <c r="O275" s="38" t="e">
        <f t="shared" si="109"/>
        <v>#DIV/0!</v>
      </c>
      <c r="P275" s="38" t="e">
        <f t="shared" si="110"/>
        <v>#DIV/0!</v>
      </c>
      <c r="Q275" s="38" t="e">
        <f t="shared" si="111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112"/>
        <v>#DIV/0!</v>
      </c>
      <c r="O276" s="38" t="e">
        <f t="shared" si="109"/>
        <v>#DIV/0!</v>
      </c>
      <c r="P276" s="38" t="e">
        <f t="shared" si="110"/>
        <v>#DIV/0!</v>
      </c>
      <c r="Q276" s="38" t="e">
        <f t="shared" si="111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112"/>
        <v>#DIV/0!</v>
      </c>
      <c r="O277" s="38" t="e">
        <f t="shared" si="109"/>
        <v>#DIV/0!</v>
      </c>
      <c r="P277" s="38" t="e">
        <f t="shared" si="110"/>
        <v>#DIV/0!</v>
      </c>
      <c r="Q277" s="38" t="e">
        <f t="shared" si="111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112"/>
        <v>#DIV/0!</v>
      </c>
      <c r="O278" s="38" t="e">
        <f t="shared" si="109"/>
        <v>#DIV/0!</v>
      </c>
      <c r="P278" s="38" t="e">
        <f t="shared" si="110"/>
        <v>#DIV/0!</v>
      </c>
      <c r="Q278" s="38" t="e">
        <f t="shared" si="111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112"/>
        <v>#DIV/0!</v>
      </c>
      <c r="O279" s="38" t="e">
        <f t="shared" si="109"/>
        <v>#DIV/0!</v>
      </c>
      <c r="P279" s="38" t="e">
        <f t="shared" si="110"/>
        <v>#DIV/0!</v>
      </c>
      <c r="Q279" s="38" t="e">
        <f t="shared" si="111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112"/>
        <v>#DIV/0!</v>
      </c>
      <c r="O280" s="38" t="e">
        <f t="shared" si="109"/>
        <v>#DIV/0!</v>
      </c>
      <c r="P280" s="38" t="e">
        <f t="shared" si="110"/>
        <v>#DIV/0!</v>
      </c>
      <c r="Q280" s="38" t="e">
        <f t="shared" si="111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112"/>
        <v>#DIV/0!</v>
      </c>
      <c r="O281" s="38" t="e">
        <f t="shared" si="109"/>
        <v>#DIV/0!</v>
      </c>
      <c r="P281" s="38" t="e">
        <f t="shared" si="110"/>
        <v>#DIV/0!</v>
      </c>
      <c r="Q281" s="38" t="e">
        <f t="shared" si="111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112"/>
        <v>#DIV/0!</v>
      </c>
      <c r="O282" s="38" t="e">
        <f t="shared" si="109"/>
        <v>#DIV/0!</v>
      </c>
      <c r="P282" s="38" t="e">
        <f t="shared" si="110"/>
        <v>#DIV/0!</v>
      </c>
      <c r="Q282" s="38" t="e">
        <f t="shared" si="111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112"/>
        <v>#DIV/0!</v>
      </c>
      <c r="O283" s="38" t="e">
        <f t="shared" si="109"/>
        <v>#DIV/0!</v>
      </c>
      <c r="P283" s="38" t="e">
        <f t="shared" si="110"/>
        <v>#DIV/0!</v>
      </c>
      <c r="Q283" s="38" t="e">
        <f t="shared" si="111"/>
        <v>#DIV/0!</v>
      </c>
    </row>
    <row r="284" spans="1:17">
      <c r="A284" s="61" t="s">
        <v>213</v>
      </c>
      <c r="B284" s="61">
        <f>SUM(B272:B277)</f>
        <v>0</v>
      </c>
      <c r="C284" s="61">
        <f t="shared" ref="C284:M284" si="113">SUM(C272:C277)</f>
        <v>0</v>
      </c>
      <c r="D284" s="61">
        <f t="shared" si="113"/>
        <v>0</v>
      </c>
      <c r="E284" s="61">
        <f t="shared" si="113"/>
        <v>0</v>
      </c>
      <c r="F284" s="61">
        <f t="shared" si="113"/>
        <v>0</v>
      </c>
      <c r="G284" s="61">
        <f t="shared" si="113"/>
        <v>0</v>
      </c>
      <c r="H284" s="61">
        <f t="shared" si="113"/>
        <v>0</v>
      </c>
      <c r="I284" s="61">
        <f t="shared" si="113"/>
        <v>0</v>
      </c>
      <c r="J284" s="61">
        <f t="shared" si="113"/>
        <v>0</v>
      </c>
      <c r="K284" s="61">
        <f t="shared" si="113"/>
        <v>0</v>
      </c>
      <c r="L284" s="61">
        <f t="shared" si="113"/>
        <v>0</v>
      </c>
      <c r="M284" s="61">
        <f t="shared" si="113"/>
        <v>0</v>
      </c>
      <c r="N284" s="62" t="e">
        <f>(F284-B284)/B284*100</f>
        <v>#DIV/0!</v>
      </c>
      <c r="O284" s="62" t="e">
        <f t="shared" si="109"/>
        <v>#DIV/0!</v>
      </c>
      <c r="P284" s="62" t="e">
        <f t="shared" si="110"/>
        <v>#DIV/0!</v>
      </c>
      <c r="Q284" s="62" t="e">
        <f t="shared" si="111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M285" si="114">SUM(C272:C283)</f>
        <v>0</v>
      </c>
      <c r="D285" s="61">
        <f t="shared" si="114"/>
        <v>0</v>
      </c>
      <c r="E285" s="61">
        <f t="shared" si="114"/>
        <v>0</v>
      </c>
      <c r="F285" s="61">
        <f t="shared" si="114"/>
        <v>0</v>
      </c>
      <c r="G285" s="61">
        <f t="shared" si="114"/>
        <v>0</v>
      </c>
      <c r="H285" s="61">
        <f t="shared" si="114"/>
        <v>0</v>
      </c>
      <c r="I285" s="61">
        <f t="shared" si="114"/>
        <v>0</v>
      </c>
      <c r="J285" s="61">
        <f t="shared" si="114"/>
        <v>0</v>
      </c>
      <c r="K285" s="61">
        <f t="shared" si="114"/>
        <v>0</v>
      </c>
      <c r="L285" s="61">
        <f t="shared" si="114"/>
        <v>0</v>
      </c>
      <c r="M285" s="61">
        <f t="shared" si="114"/>
        <v>0</v>
      </c>
      <c r="N285" s="62" t="e">
        <f>(F285-B285)/B285*100</f>
        <v>#DIV/0!</v>
      </c>
      <c r="O285" s="62" t="e">
        <f t="shared" si="109"/>
        <v>#DIV/0!</v>
      </c>
      <c r="P285" s="62" t="e">
        <f t="shared" si="110"/>
        <v>#DIV/0!</v>
      </c>
      <c r="Q285" s="62" t="e">
        <f t="shared" si="111"/>
        <v>#DIV/0!</v>
      </c>
    </row>
    <row r="286" spans="1:17">
      <c r="A286" s="63" t="s">
        <v>129</v>
      </c>
      <c r="B286" s="49">
        <f>B284/6</f>
        <v>0</v>
      </c>
      <c r="C286" s="49">
        <f t="shared" ref="C286:M286" si="115">C284/6</f>
        <v>0</v>
      </c>
      <c r="D286" s="49">
        <f t="shared" si="115"/>
        <v>0</v>
      </c>
      <c r="E286" s="49">
        <f t="shared" si="115"/>
        <v>0</v>
      </c>
      <c r="F286" s="49">
        <f t="shared" si="115"/>
        <v>0</v>
      </c>
      <c r="G286" s="49">
        <f t="shared" si="115"/>
        <v>0</v>
      </c>
      <c r="H286" s="49">
        <f t="shared" si="115"/>
        <v>0</v>
      </c>
      <c r="I286" s="49">
        <f t="shared" si="115"/>
        <v>0</v>
      </c>
      <c r="J286" s="49">
        <f t="shared" si="115"/>
        <v>0</v>
      </c>
      <c r="K286" s="49">
        <f t="shared" si="115"/>
        <v>0</v>
      </c>
      <c r="L286" s="49">
        <f t="shared" si="115"/>
        <v>0</v>
      </c>
      <c r="M286" s="49">
        <f t="shared" si="115"/>
        <v>0</v>
      </c>
      <c r="N286" s="62" t="e">
        <f>(F286-B286)/B286*100</f>
        <v>#DIV/0!</v>
      </c>
      <c r="O286" s="62" t="e">
        <f t="shared" si="109"/>
        <v>#DIV/0!</v>
      </c>
      <c r="P286" s="62" t="e">
        <f t="shared" si="110"/>
        <v>#DIV/0!</v>
      </c>
      <c r="Q286" s="62" t="e">
        <f t="shared" si="111"/>
        <v>#DIV/0!</v>
      </c>
    </row>
    <row r="288" spans="1:17">
      <c r="C288" s="357" t="s">
        <v>115</v>
      </c>
      <c r="D288" s="357"/>
      <c r="E288" s="357"/>
      <c r="F288" s="357"/>
      <c r="G288" s="357"/>
      <c r="H288" s="357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9">
      <c r="A289" s="14"/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O305" si="116">(G291-C291)/C291*100</f>
        <v>#DIV/0!</v>
      </c>
      <c r="P291" s="38" t="e">
        <f t="shared" ref="P291:P305" si="117">(H291-D291)/D291*100</f>
        <v>#DIV/0!</v>
      </c>
      <c r="Q291" s="38" t="e">
        <f t="shared" ref="Q291:Q305" si="118">(I291-E291)/E291*100</f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119">(F292-B292)/B292*100</f>
        <v>#DIV/0!</v>
      </c>
      <c r="O292" s="38" t="e">
        <f t="shared" si="116"/>
        <v>#DIV/0!</v>
      </c>
      <c r="P292" s="38" t="e">
        <f t="shared" si="117"/>
        <v>#DIV/0!</v>
      </c>
      <c r="Q292" s="38" t="e">
        <f t="shared" si="118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119"/>
        <v>#DIV/0!</v>
      </c>
      <c r="O293" s="38" t="e">
        <f t="shared" si="116"/>
        <v>#DIV/0!</v>
      </c>
      <c r="P293" s="38" t="e">
        <f t="shared" si="117"/>
        <v>#DIV/0!</v>
      </c>
      <c r="Q293" s="38" t="e">
        <f t="shared" si="118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119"/>
        <v>#DIV/0!</v>
      </c>
      <c r="O294" s="38" t="e">
        <f t="shared" si="116"/>
        <v>#DIV/0!</v>
      </c>
      <c r="P294" s="38" t="e">
        <f t="shared" si="117"/>
        <v>#DIV/0!</v>
      </c>
      <c r="Q294" s="38" t="e">
        <f t="shared" si="118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119"/>
        <v>#DIV/0!</v>
      </c>
      <c r="O295" s="38" t="e">
        <f t="shared" si="116"/>
        <v>#DIV/0!</v>
      </c>
      <c r="P295" s="38" t="e">
        <f t="shared" si="117"/>
        <v>#DIV/0!</v>
      </c>
      <c r="Q295" s="38" t="e">
        <f t="shared" si="118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119"/>
        <v>#DIV/0!</v>
      </c>
      <c r="O296" s="38" t="e">
        <f t="shared" si="116"/>
        <v>#DIV/0!</v>
      </c>
      <c r="P296" s="38" t="e">
        <f t="shared" si="117"/>
        <v>#DIV/0!</v>
      </c>
      <c r="Q296" s="38" t="e">
        <f t="shared" si="118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119"/>
        <v>#DIV/0!</v>
      </c>
      <c r="O297" s="38" t="e">
        <f t="shared" si="116"/>
        <v>#DIV/0!</v>
      </c>
      <c r="P297" s="38" t="e">
        <f t="shared" si="117"/>
        <v>#DIV/0!</v>
      </c>
      <c r="Q297" s="38" t="e">
        <f t="shared" si="118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119"/>
        <v>#DIV/0!</v>
      </c>
      <c r="O298" s="38" t="e">
        <f t="shared" si="116"/>
        <v>#DIV/0!</v>
      </c>
      <c r="P298" s="38" t="e">
        <f t="shared" si="117"/>
        <v>#DIV/0!</v>
      </c>
      <c r="Q298" s="38" t="e">
        <f t="shared" si="118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119"/>
        <v>#DIV/0!</v>
      </c>
      <c r="O299" s="38" t="e">
        <f t="shared" si="116"/>
        <v>#DIV/0!</v>
      </c>
      <c r="P299" s="38" t="e">
        <f t="shared" si="117"/>
        <v>#DIV/0!</v>
      </c>
      <c r="Q299" s="38" t="e">
        <f t="shared" si="118"/>
        <v>#DIV/0!</v>
      </c>
      <c r="S299" s="7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119"/>
        <v>#DIV/0!</v>
      </c>
      <c r="O300" s="38" t="e">
        <f t="shared" si="116"/>
        <v>#DIV/0!</v>
      </c>
      <c r="P300" s="38" t="e">
        <f t="shared" si="117"/>
        <v>#DIV/0!</v>
      </c>
      <c r="Q300" s="38" t="e">
        <f t="shared" si="118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119"/>
        <v>#DIV/0!</v>
      </c>
      <c r="O301" s="38" t="e">
        <f t="shared" si="116"/>
        <v>#DIV/0!</v>
      </c>
      <c r="P301" s="38" t="e">
        <f t="shared" si="117"/>
        <v>#DIV/0!</v>
      </c>
      <c r="Q301" s="38" t="e">
        <f t="shared" si="118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119"/>
        <v>#DIV/0!</v>
      </c>
      <c r="O302" s="38" t="e">
        <f t="shared" si="116"/>
        <v>#DIV/0!</v>
      </c>
      <c r="P302" s="38" t="e">
        <f t="shared" si="117"/>
        <v>#DIV/0!</v>
      </c>
      <c r="Q302" s="38" t="e">
        <f t="shared" si="118"/>
        <v>#DIV/0!</v>
      </c>
    </row>
    <row r="303" spans="1:19">
      <c r="A303" s="61" t="s">
        <v>213</v>
      </c>
      <c r="B303" s="61">
        <f>SUM(B291:B296)</f>
        <v>0</v>
      </c>
      <c r="C303" s="61">
        <f t="shared" ref="C303:M303" si="120">SUM(C291:C296)</f>
        <v>0</v>
      </c>
      <c r="D303" s="61">
        <f t="shared" si="120"/>
        <v>0</v>
      </c>
      <c r="E303" s="61">
        <f t="shared" si="120"/>
        <v>0</v>
      </c>
      <c r="F303" s="61">
        <f t="shared" si="120"/>
        <v>0</v>
      </c>
      <c r="G303" s="61">
        <f t="shared" si="120"/>
        <v>0</v>
      </c>
      <c r="H303" s="61">
        <f t="shared" si="120"/>
        <v>0</v>
      </c>
      <c r="I303" s="61">
        <f t="shared" si="120"/>
        <v>0</v>
      </c>
      <c r="J303" s="61">
        <f t="shared" si="120"/>
        <v>0</v>
      </c>
      <c r="K303" s="61">
        <f t="shared" si="120"/>
        <v>0</v>
      </c>
      <c r="L303" s="61">
        <f t="shared" si="120"/>
        <v>0</v>
      </c>
      <c r="M303" s="61">
        <f t="shared" si="120"/>
        <v>0</v>
      </c>
      <c r="N303" s="62" t="e">
        <f>(F303-B303)/B303*100</f>
        <v>#DIV/0!</v>
      </c>
      <c r="O303" s="62" t="e">
        <f t="shared" si="116"/>
        <v>#DIV/0!</v>
      </c>
      <c r="P303" s="62" t="e">
        <f t="shared" si="117"/>
        <v>#DIV/0!</v>
      </c>
      <c r="Q303" s="62" t="e">
        <f t="shared" si="118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M304" si="121">SUM(C291:C302)</f>
        <v>0</v>
      </c>
      <c r="D304" s="61">
        <f t="shared" si="121"/>
        <v>0</v>
      </c>
      <c r="E304" s="61">
        <f t="shared" si="121"/>
        <v>0</v>
      </c>
      <c r="F304" s="61">
        <f t="shared" si="121"/>
        <v>0</v>
      </c>
      <c r="G304" s="61">
        <f t="shared" si="121"/>
        <v>0</v>
      </c>
      <c r="H304" s="61">
        <f t="shared" si="121"/>
        <v>0</v>
      </c>
      <c r="I304" s="61">
        <f t="shared" si="121"/>
        <v>0</v>
      </c>
      <c r="J304" s="61">
        <f t="shared" si="121"/>
        <v>0</v>
      </c>
      <c r="K304" s="61">
        <f t="shared" si="121"/>
        <v>0</v>
      </c>
      <c r="L304" s="61">
        <f t="shared" si="121"/>
        <v>0</v>
      </c>
      <c r="M304" s="61">
        <f t="shared" si="121"/>
        <v>0</v>
      </c>
      <c r="N304" s="62" t="e">
        <f>(F304-B304)/B304*100</f>
        <v>#DIV/0!</v>
      </c>
      <c r="O304" s="62" t="e">
        <f t="shared" si="116"/>
        <v>#DIV/0!</v>
      </c>
      <c r="P304" s="62" t="e">
        <f t="shared" si="117"/>
        <v>#DIV/0!</v>
      </c>
      <c r="Q304" s="62" t="e">
        <f t="shared" si="118"/>
        <v>#DIV/0!</v>
      </c>
    </row>
    <row r="305" spans="1:17">
      <c r="A305" s="63" t="s">
        <v>129</v>
      </c>
      <c r="B305" s="49">
        <f>B303/6</f>
        <v>0</v>
      </c>
      <c r="C305" s="49">
        <f t="shared" ref="C305:M305" si="122">C303/6</f>
        <v>0</v>
      </c>
      <c r="D305" s="49">
        <f t="shared" si="122"/>
        <v>0</v>
      </c>
      <c r="E305" s="49">
        <f t="shared" si="122"/>
        <v>0</v>
      </c>
      <c r="F305" s="49">
        <f t="shared" si="122"/>
        <v>0</v>
      </c>
      <c r="G305" s="49">
        <f t="shared" si="122"/>
        <v>0</v>
      </c>
      <c r="H305" s="49">
        <f t="shared" si="122"/>
        <v>0</v>
      </c>
      <c r="I305" s="49">
        <f t="shared" si="122"/>
        <v>0</v>
      </c>
      <c r="J305" s="49">
        <f t="shared" si="122"/>
        <v>0</v>
      </c>
      <c r="K305" s="49">
        <f t="shared" si="122"/>
        <v>0</v>
      </c>
      <c r="L305" s="49">
        <f t="shared" si="122"/>
        <v>0</v>
      </c>
      <c r="M305" s="49">
        <f t="shared" si="122"/>
        <v>0</v>
      </c>
      <c r="N305" s="62" t="e">
        <f>(F305-B305)/B305*100</f>
        <v>#DIV/0!</v>
      </c>
      <c r="O305" s="62" t="e">
        <f t="shared" si="116"/>
        <v>#DIV/0!</v>
      </c>
      <c r="P305" s="62" t="e">
        <f t="shared" si="117"/>
        <v>#DIV/0!</v>
      </c>
      <c r="Q305" s="62" t="e">
        <f t="shared" si="118"/>
        <v>#DIV/0!</v>
      </c>
    </row>
    <row r="307" spans="1:17">
      <c r="C307" s="358" t="s">
        <v>116</v>
      </c>
      <c r="D307" s="358"/>
      <c r="E307" s="358"/>
      <c r="F307" s="358"/>
      <c r="G307" s="358"/>
      <c r="H307" s="358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>
      <c r="A308" s="14"/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O324" si="123">(G310-C310)/C310*100</f>
        <v>#DIV/0!</v>
      </c>
      <c r="P310" s="38" t="e">
        <f t="shared" ref="P310:P324" si="124">(H310-D310)/D310*100</f>
        <v>#DIV/0!</v>
      </c>
      <c r="Q310" s="38" t="e">
        <f t="shared" ref="Q310:Q324" si="125">(I310-E310)/E310*100</f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26">(F311-B311)/B311*100</f>
        <v>#DIV/0!</v>
      </c>
      <c r="O311" s="38" t="e">
        <f t="shared" si="123"/>
        <v>#DIV/0!</v>
      </c>
      <c r="P311" s="38" t="e">
        <f t="shared" si="124"/>
        <v>#DIV/0!</v>
      </c>
      <c r="Q311" s="38" t="e">
        <f t="shared" si="125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26"/>
        <v>#DIV/0!</v>
      </c>
      <c r="O312" s="38" t="e">
        <f t="shared" si="123"/>
        <v>#DIV/0!</v>
      </c>
      <c r="P312" s="38" t="e">
        <f t="shared" si="124"/>
        <v>#DIV/0!</v>
      </c>
      <c r="Q312" s="38" t="e">
        <f t="shared" si="125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26"/>
        <v>#DIV/0!</v>
      </c>
      <c r="O313" s="38" t="e">
        <f t="shared" si="123"/>
        <v>#DIV/0!</v>
      </c>
      <c r="P313" s="38" t="e">
        <f t="shared" si="124"/>
        <v>#DIV/0!</v>
      </c>
      <c r="Q313" s="38" t="e">
        <f t="shared" si="125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26"/>
        <v>#DIV/0!</v>
      </c>
      <c r="O314" s="38" t="e">
        <f t="shared" si="123"/>
        <v>#DIV/0!</v>
      </c>
      <c r="P314" s="38" t="e">
        <f t="shared" si="124"/>
        <v>#DIV/0!</v>
      </c>
      <c r="Q314" s="38" t="e">
        <f t="shared" si="125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26"/>
        <v>#DIV/0!</v>
      </c>
      <c r="O315" s="38" t="e">
        <f t="shared" si="123"/>
        <v>#DIV/0!</v>
      </c>
      <c r="P315" s="38" t="e">
        <f t="shared" si="124"/>
        <v>#DIV/0!</v>
      </c>
      <c r="Q315" s="38" t="e">
        <f t="shared" si="125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26"/>
        <v>#DIV/0!</v>
      </c>
      <c r="O316" s="38" t="e">
        <f t="shared" si="123"/>
        <v>#DIV/0!</v>
      </c>
      <c r="P316" s="38" t="e">
        <f t="shared" si="124"/>
        <v>#DIV/0!</v>
      </c>
      <c r="Q316" s="38" t="e">
        <f t="shared" si="125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26"/>
        <v>#DIV/0!</v>
      </c>
      <c r="O317" s="38" t="e">
        <f t="shared" si="123"/>
        <v>#DIV/0!</v>
      </c>
      <c r="P317" s="38" t="e">
        <f t="shared" si="124"/>
        <v>#DIV/0!</v>
      </c>
      <c r="Q317" s="38" t="e">
        <f t="shared" si="125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26"/>
        <v>#DIV/0!</v>
      </c>
      <c r="O318" s="38" t="e">
        <f t="shared" si="123"/>
        <v>#DIV/0!</v>
      </c>
      <c r="P318" s="38" t="e">
        <f t="shared" si="124"/>
        <v>#DIV/0!</v>
      </c>
      <c r="Q318" s="38" t="e">
        <f t="shared" si="125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26"/>
        <v>#DIV/0!</v>
      </c>
      <c r="O319" s="38" t="e">
        <f t="shared" si="123"/>
        <v>#DIV/0!</v>
      </c>
      <c r="P319" s="38" t="e">
        <f t="shared" si="124"/>
        <v>#DIV/0!</v>
      </c>
      <c r="Q319" s="38" t="e">
        <f t="shared" si="125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26"/>
        <v>#DIV/0!</v>
      </c>
      <c r="O320" s="38" t="e">
        <f t="shared" si="123"/>
        <v>#DIV/0!</v>
      </c>
      <c r="P320" s="38" t="e">
        <f t="shared" si="124"/>
        <v>#DIV/0!</v>
      </c>
      <c r="Q320" s="38" t="e">
        <f t="shared" si="125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26"/>
        <v>#DIV/0!</v>
      </c>
      <c r="O321" s="38" t="e">
        <f t="shared" si="123"/>
        <v>#DIV/0!</v>
      </c>
      <c r="P321" s="38" t="e">
        <f t="shared" si="124"/>
        <v>#DIV/0!</v>
      </c>
      <c r="Q321" s="38" t="e">
        <f t="shared" si="125"/>
        <v>#DIV/0!</v>
      </c>
    </row>
    <row r="322" spans="1:17">
      <c r="A322" s="61" t="s">
        <v>213</v>
      </c>
      <c r="B322" s="61">
        <f>SUM(B310:B315)</f>
        <v>0</v>
      </c>
      <c r="C322" s="61">
        <f t="shared" ref="C322:M322" si="127">SUM(C310:C315)</f>
        <v>0</v>
      </c>
      <c r="D322" s="61">
        <f t="shared" si="127"/>
        <v>0</v>
      </c>
      <c r="E322" s="61">
        <f t="shared" si="127"/>
        <v>0</v>
      </c>
      <c r="F322" s="61">
        <f t="shared" si="127"/>
        <v>0</v>
      </c>
      <c r="G322" s="61">
        <f t="shared" si="127"/>
        <v>0</v>
      </c>
      <c r="H322" s="61">
        <f t="shared" si="127"/>
        <v>0</v>
      </c>
      <c r="I322" s="61">
        <f t="shared" si="127"/>
        <v>0</v>
      </c>
      <c r="J322" s="61">
        <f t="shared" si="127"/>
        <v>0</v>
      </c>
      <c r="K322" s="61">
        <f t="shared" si="127"/>
        <v>0</v>
      </c>
      <c r="L322" s="61">
        <f t="shared" si="127"/>
        <v>0</v>
      </c>
      <c r="M322" s="61">
        <f t="shared" si="127"/>
        <v>0</v>
      </c>
      <c r="N322" s="62" t="e">
        <f>(F322-B322)/B322*100</f>
        <v>#DIV/0!</v>
      </c>
      <c r="O322" s="62" t="e">
        <f t="shared" si="123"/>
        <v>#DIV/0!</v>
      </c>
      <c r="P322" s="62" t="e">
        <f t="shared" si="124"/>
        <v>#DIV/0!</v>
      </c>
      <c r="Q322" s="62" t="e">
        <f t="shared" si="125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M323" si="128">SUM(C310:C321)</f>
        <v>0</v>
      </c>
      <c r="D323" s="61">
        <f t="shared" si="128"/>
        <v>0</v>
      </c>
      <c r="E323" s="61">
        <f t="shared" si="128"/>
        <v>0</v>
      </c>
      <c r="F323" s="61">
        <f t="shared" si="128"/>
        <v>0</v>
      </c>
      <c r="G323" s="61">
        <f t="shared" si="128"/>
        <v>0</v>
      </c>
      <c r="H323" s="61">
        <f t="shared" si="128"/>
        <v>0</v>
      </c>
      <c r="I323" s="61">
        <f t="shared" si="128"/>
        <v>0</v>
      </c>
      <c r="J323" s="61">
        <f t="shared" si="128"/>
        <v>0</v>
      </c>
      <c r="K323" s="61">
        <f t="shared" si="128"/>
        <v>0</v>
      </c>
      <c r="L323" s="61">
        <f t="shared" si="128"/>
        <v>0</v>
      </c>
      <c r="M323" s="61">
        <f t="shared" si="128"/>
        <v>0</v>
      </c>
      <c r="N323" s="62" t="e">
        <f>(F323-B323)/B323*100</f>
        <v>#DIV/0!</v>
      </c>
      <c r="O323" s="62" t="e">
        <f t="shared" si="123"/>
        <v>#DIV/0!</v>
      </c>
      <c r="P323" s="62" t="e">
        <f t="shared" si="124"/>
        <v>#DIV/0!</v>
      </c>
      <c r="Q323" s="62" t="e">
        <f t="shared" si="125"/>
        <v>#DIV/0!</v>
      </c>
    </row>
    <row r="324" spans="1:17">
      <c r="A324" s="63" t="s">
        <v>129</v>
      </c>
      <c r="B324" s="49">
        <f>B322/6</f>
        <v>0</v>
      </c>
      <c r="C324" s="49">
        <f t="shared" ref="C324:M324" si="129">C322/6</f>
        <v>0</v>
      </c>
      <c r="D324" s="49">
        <f t="shared" si="129"/>
        <v>0</v>
      </c>
      <c r="E324" s="49">
        <f t="shared" si="129"/>
        <v>0</v>
      </c>
      <c r="F324" s="49">
        <f t="shared" si="129"/>
        <v>0</v>
      </c>
      <c r="G324" s="49">
        <f t="shared" si="129"/>
        <v>0</v>
      </c>
      <c r="H324" s="49">
        <f t="shared" si="129"/>
        <v>0</v>
      </c>
      <c r="I324" s="49">
        <f t="shared" si="129"/>
        <v>0</v>
      </c>
      <c r="J324" s="49">
        <f t="shared" si="129"/>
        <v>0</v>
      </c>
      <c r="K324" s="49">
        <f t="shared" si="129"/>
        <v>0</v>
      </c>
      <c r="L324" s="49">
        <f t="shared" si="129"/>
        <v>0</v>
      </c>
      <c r="M324" s="49">
        <f t="shared" si="129"/>
        <v>0</v>
      </c>
      <c r="N324" s="62" t="e">
        <f>(F324-B324)/B324*100</f>
        <v>#DIV/0!</v>
      </c>
      <c r="O324" s="62" t="e">
        <f t="shared" si="123"/>
        <v>#DIV/0!</v>
      </c>
      <c r="P324" s="62" t="e">
        <f t="shared" si="124"/>
        <v>#DIV/0!</v>
      </c>
      <c r="Q324" s="62" t="e">
        <f t="shared" si="125"/>
        <v>#DIV/0!</v>
      </c>
    </row>
  </sheetData>
  <mergeCells count="85">
    <mergeCell ref="J42:M42"/>
    <mergeCell ref="N289:Q289"/>
    <mergeCell ref="N308:Q308"/>
    <mergeCell ref="AF4:AI4"/>
    <mergeCell ref="A2:Q2"/>
    <mergeCell ref="N175:Q175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B175:E175"/>
    <mergeCell ref="B308:E308"/>
    <mergeCell ref="F308:I308"/>
    <mergeCell ref="B194:E194"/>
    <mergeCell ref="F194:I194"/>
    <mergeCell ref="B213:E213"/>
    <mergeCell ref="F213:I213"/>
    <mergeCell ref="C250:H250"/>
    <mergeCell ref="C269:H269"/>
    <mergeCell ref="B232:E232"/>
    <mergeCell ref="F232:I232"/>
    <mergeCell ref="C288:H288"/>
    <mergeCell ref="C307:H307"/>
    <mergeCell ref="B251:E251"/>
    <mergeCell ref="F251:I251"/>
    <mergeCell ref="B270:E270"/>
    <mergeCell ref="C193:H193"/>
    <mergeCell ref="C155:H155"/>
    <mergeCell ref="F270:I270"/>
    <mergeCell ref="B289:E289"/>
    <mergeCell ref="F289:I289"/>
    <mergeCell ref="C231:H231"/>
    <mergeCell ref="C212:H212"/>
    <mergeCell ref="F175:I175"/>
    <mergeCell ref="C136:H136"/>
    <mergeCell ref="C174:H174"/>
    <mergeCell ref="F156:I156"/>
    <mergeCell ref="B99:E99"/>
    <mergeCell ref="F99:I99"/>
    <mergeCell ref="B118:E118"/>
    <mergeCell ref="F118:I118"/>
    <mergeCell ref="C117:H117"/>
    <mergeCell ref="B137:E137"/>
    <mergeCell ref="F137:I137"/>
    <mergeCell ref="B156:E156"/>
    <mergeCell ref="C98:H98"/>
    <mergeCell ref="F61:I61"/>
    <mergeCell ref="B80:E80"/>
    <mergeCell ref="F80:I80"/>
    <mergeCell ref="C60:H60"/>
    <mergeCell ref="C79:H79"/>
    <mergeCell ref="B61:E61"/>
    <mergeCell ref="A1:Z1"/>
    <mergeCell ref="A3:A4"/>
    <mergeCell ref="AN4:AO4"/>
    <mergeCell ref="AF2:AK2"/>
    <mergeCell ref="B4:E4"/>
    <mergeCell ref="F4:I4"/>
    <mergeCell ref="B3:I3"/>
    <mergeCell ref="T4:W4"/>
    <mergeCell ref="X4:AA4"/>
    <mergeCell ref="N4:Q4"/>
    <mergeCell ref="T3:AA3"/>
    <mergeCell ref="AB4:AE4"/>
    <mergeCell ref="J251:M251"/>
    <mergeCell ref="AQ4:AR4"/>
    <mergeCell ref="C22:H22"/>
    <mergeCell ref="C41:H41"/>
    <mergeCell ref="F23:I23"/>
    <mergeCell ref="B42:E42"/>
    <mergeCell ref="F42:I42"/>
    <mergeCell ref="B23:E23"/>
    <mergeCell ref="N23:Q23"/>
    <mergeCell ref="N42:Q42"/>
    <mergeCell ref="J4:M4"/>
    <mergeCell ref="J23:M23"/>
    <mergeCell ref="N61:Q61"/>
    <mergeCell ref="N80:Q80"/>
    <mergeCell ref="W30:AA30"/>
    <mergeCell ref="W23:AA23"/>
  </mergeCells>
  <phoneticPr fontId="2" type="noConversion"/>
  <pageMargins left="0.74803149606299213" right="0.74803149606299213" top="0.98425196850393704" bottom="0.98425196850393704" header="0.51181102362204722" footer="0.51181102362204722"/>
  <pageSetup orientation="landscape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51"/>
  </sheetPr>
  <dimension ref="A1:AL324"/>
  <sheetViews>
    <sheetView topLeftCell="A319" workbookViewId="0">
      <selection activeCell="A37" sqref="A37:M39"/>
    </sheetView>
  </sheetViews>
  <sheetFormatPr defaultRowHeight="15.75"/>
  <cols>
    <col min="1" max="1" width="13.28515625" style="7" customWidth="1"/>
    <col min="2" max="2" width="8.42578125" style="7" customWidth="1"/>
    <col min="3" max="3" width="8.28515625" style="7" customWidth="1"/>
    <col min="4" max="4" width="9.140625" style="7" customWidth="1"/>
    <col min="5" max="5" width="12.7109375" style="7" customWidth="1"/>
    <col min="6" max="6" width="6.85546875" style="7" bestFit="1" customWidth="1"/>
    <col min="7" max="7" width="9.140625" style="7"/>
    <col min="8" max="8" width="11.28515625" style="7" bestFit="1" customWidth="1"/>
    <col min="9" max="17" width="14.5703125" style="7" customWidth="1"/>
    <col min="18" max="18" width="9.140625" style="7"/>
    <col min="19" max="19" width="14" style="7" customWidth="1"/>
    <col min="20" max="21" width="9.140625" style="7"/>
    <col min="22" max="22" width="10" style="7" customWidth="1"/>
    <col min="23" max="23" width="12.7109375" style="7" customWidth="1"/>
    <col min="24" max="24" width="9.5703125" style="7" customWidth="1"/>
    <col min="25" max="25" width="9.140625" style="7"/>
    <col min="26" max="26" width="10.42578125" style="7" customWidth="1"/>
    <col min="27" max="31" width="15.28515625" style="7" customWidth="1"/>
    <col min="32" max="16384" width="9.140625" style="7"/>
  </cols>
  <sheetData>
    <row r="1" spans="1:38">
      <c r="A1" s="340" t="s">
        <v>71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  <c r="AL3" s="14"/>
    </row>
    <row r="4" spans="1:38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46" t="s">
        <v>206</v>
      </c>
      <c r="AC4" s="346"/>
      <c r="AD4" s="346"/>
      <c r="AE4" s="346"/>
      <c r="AF4" s="302" t="s">
        <v>130</v>
      </c>
      <c r="AG4" s="302"/>
      <c r="AH4" s="302"/>
      <c r="AI4" s="302"/>
      <c r="AL4" s="14"/>
    </row>
    <row r="5" spans="1:38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29" t="s">
        <v>90</v>
      </c>
      <c r="AG5" s="29" t="s">
        <v>7</v>
      </c>
      <c r="AH5" s="29" t="s">
        <v>8</v>
      </c>
      <c r="AI5" s="29" t="s">
        <v>9</v>
      </c>
      <c r="AJ5" s="14"/>
      <c r="AK5" s="14"/>
      <c r="AL5" s="14"/>
    </row>
    <row r="6" spans="1:38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AA9" si="0">B6+B25+B44+B63+B82+B101+B120+B139+B158+B177+B196+B215+B234+B253+B272+B291+B310</f>
        <v>5</v>
      </c>
      <c r="U6" s="11">
        <f t="shared" si="0"/>
        <v>250</v>
      </c>
      <c r="V6" s="11">
        <f t="shared" si="0"/>
        <v>13129.900000000001</v>
      </c>
      <c r="W6" s="11">
        <f t="shared" si="0"/>
        <v>8995169</v>
      </c>
      <c r="X6" s="11">
        <f t="shared" si="0"/>
        <v>30</v>
      </c>
      <c r="Y6" s="11">
        <f t="shared" si="0"/>
        <v>1498</v>
      </c>
      <c r="Z6" s="11">
        <f t="shared" si="0"/>
        <v>77577</v>
      </c>
      <c r="AA6" s="11">
        <f t="shared" si="0"/>
        <v>45563958</v>
      </c>
      <c r="AB6" s="11">
        <f t="shared" ref="AB6:AB11" si="1">J6+J25+J44+J63+J82+J101+J120+J139+J158+J177+J196+J215+J234+J253+J272+J291+J310</f>
        <v>29</v>
      </c>
      <c r="AC6" s="11">
        <f t="shared" ref="AC6:AC11" si="2">K6+K25+K44+K63+K82+K101+K120+K139+K158+K177+K196+K215+K234+K253+K272+K291+K310</f>
        <v>1431</v>
      </c>
      <c r="AD6" s="11">
        <f t="shared" ref="AD6:AD11" si="3">L6+L25+L44+L63+L82+L101+L120+L139+L158+L177+L196+L215+L234+L253+L272+L291+L310</f>
        <v>74139.799999999988</v>
      </c>
      <c r="AE6" s="11">
        <f t="shared" ref="AE6:AE11" si="4">M6+M25+M44+M63+M82+M101+M120+M139+M158+M177+M196+M215+M234+M253+M272+M291+M310</f>
        <v>44380553</v>
      </c>
      <c r="AF6" s="38">
        <f t="shared" ref="AF6:AI20" si="5">(AB6-X6)/X6*100</f>
        <v>-3.3333333333333335</v>
      </c>
      <c r="AG6" s="38">
        <f t="shared" si="5"/>
        <v>-4.4726301735647533</v>
      </c>
      <c r="AH6" s="38">
        <f t="shared" si="5"/>
        <v>-4.4306946646557765</v>
      </c>
      <c r="AI6" s="38">
        <f t="shared" si="5"/>
        <v>-2.5972392477405055</v>
      </c>
    </row>
    <row r="7" spans="1:38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6">(F7-B7)/B7*100</f>
        <v>#DIV/0!</v>
      </c>
      <c r="O7" s="38" t="e">
        <f t="shared" ref="O7:O20" si="7">(G7-C7)/C7*100</f>
        <v>#DIV/0!</v>
      </c>
      <c r="P7" s="38" t="e">
        <f t="shared" ref="P7:P20" si="8">(H7-D7)/D7*100</f>
        <v>#DIV/0!</v>
      </c>
      <c r="Q7" s="38" t="e">
        <f t="shared" ref="Q7:Q20" si="9">(I7-E7)/E7*100</f>
        <v>#DIV/0!</v>
      </c>
      <c r="S7" s="40" t="s">
        <v>11</v>
      </c>
      <c r="T7" s="11">
        <f t="shared" si="0"/>
        <v>1</v>
      </c>
      <c r="U7" s="11">
        <f t="shared" si="0"/>
        <v>50</v>
      </c>
      <c r="V7" s="11">
        <f t="shared" si="0"/>
        <v>2670.9</v>
      </c>
      <c r="W7" s="11">
        <f t="shared" si="0"/>
        <v>2287253</v>
      </c>
      <c r="X7" s="11">
        <f t="shared" si="0"/>
        <v>22</v>
      </c>
      <c r="Y7" s="11">
        <f t="shared" si="0"/>
        <v>1095</v>
      </c>
      <c r="Z7" s="11">
        <f t="shared" si="0"/>
        <v>56691.399999999994</v>
      </c>
      <c r="AA7" s="11">
        <f t="shared" si="0"/>
        <v>25799537</v>
      </c>
      <c r="AB7" s="11">
        <f t="shared" si="1"/>
        <v>23</v>
      </c>
      <c r="AC7" s="11">
        <f t="shared" si="2"/>
        <v>1140</v>
      </c>
      <c r="AD7" s="11">
        <f t="shared" si="3"/>
        <v>59094.8</v>
      </c>
      <c r="AE7" s="11">
        <f t="shared" si="4"/>
        <v>35821573</v>
      </c>
      <c r="AF7" s="38">
        <f t="shared" si="5"/>
        <v>4.5454545454545459</v>
      </c>
      <c r="AG7" s="38">
        <f t="shared" si="5"/>
        <v>4.10958904109589</v>
      </c>
      <c r="AH7" s="38">
        <f t="shared" si="5"/>
        <v>4.2394437251505677</v>
      </c>
      <c r="AI7" s="38">
        <f t="shared" si="5"/>
        <v>38.845797891644338</v>
      </c>
    </row>
    <row r="8" spans="1:38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6"/>
        <v>#DIV/0!</v>
      </c>
      <c r="O8" s="38" t="e">
        <f t="shared" si="7"/>
        <v>#DIV/0!</v>
      </c>
      <c r="P8" s="38" t="e">
        <f t="shared" si="8"/>
        <v>#DIV/0!</v>
      </c>
      <c r="Q8" s="38" t="e">
        <f t="shared" si="9"/>
        <v>#DIV/0!</v>
      </c>
      <c r="S8" s="40" t="s">
        <v>12</v>
      </c>
      <c r="T8" s="11">
        <f t="shared" si="0"/>
        <v>1</v>
      </c>
      <c r="U8" s="11">
        <f t="shared" si="0"/>
        <v>50</v>
      </c>
      <c r="V8" s="11">
        <f t="shared" si="0"/>
        <v>2613.9</v>
      </c>
      <c r="W8" s="11">
        <f t="shared" si="0"/>
        <v>1790758</v>
      </c>
      <c r="X8" s="11">
        <f t="shared" si="0"/>
        <v>22</v>
      </c>
      <c r="Y8" s="11">
        <f t="shared" si="0"/>
        <v>1100</v>
      </c>
      <c r="Z8" s="11">
        <f t="shared" si="0"/>
        <v>56881.2</v>
      </c>
      <c r="AA8" s="11">
        <f t="shared" si="0"/>
        <v>39674902</v>
      </c>
      <c r="AB8" s="11">
        <f t="shared" si="1"/>
        <v>26</v>
      </c>
      <c r="AC8" s="11">
        <f t="shared" si="2"/>
        <v>1270</v>
      </c>
      <c r="AD8" s="11">
        <f t="shared" si="3"/>
        <v>65099.4</v>
      </c>
      <c r="AE8" s="11">
        <f t="shared" si="4"/>
        <v>83109078</v>
      </c>
      <c r="AF8" s="38">
        <f t="shared" si="5"/>
        <v>18.181818181818183</v>
      </c>
      <c r="AG8" s="38">
        <f t="shared" si="5"/>
        <v>15.454545454545453</v>
      </c>
      <c r="AH8" s="38">
        <f t="shared" si="5"/>
        <v>14.448007426003679</v>
      </c>
      <c r="AI8" s="38">
        <f t="shared" si="5"/>
        <v>109.4751941668312</v>
      </c>
    </row>
    <row r="9" spans="1:38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6"/>
        <v>#DIV/0!</v>
      </c>
      <c r="O9" s="38" t="e">
        <f t="shared" si="7"/>
        <v>#DIV/0!</v>
      </c>
      <c r="P9" s="38" t="e">
        <f t="shared" si="8"/>
        <v>#DIV/0!</v>
      </c>
      <c r="Q9" s="38" t="e">
        <f t="shared" si="9"/>
        <v>#DIV/0!</v>
      </c>
      <c r="S9" s="40" t="s">
        <v>13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44</v>
      </c>
      <c r="Y9" s="11">
        <f t="shared" si="0"/>
        <v>2192</v>
      </c>
      <c r="Z9" s="11">
        <f t="shared" si="0"/>
        <v>114089.8</v>
      </c>
      <c r="AA9" s="11">
        <f t="shared" si="0"/>
        <v>125993401</v>
      </c>
      <c r="AB9" s="11">
        <f t="shared" si="1"/>
        <v>30</v>
      </c>
      <c r="AC9" s="11">
        <f t="shared" si="2"/>
        <v>1491</v>
      </c>
      <c r="AD9" s="11">
        <f t="shared" si="3"/>
        <v>76953.099999999977</v>
      </c>
      <c r="AE9" s="11">
        <f t="shared" si="4"/>
        <v>104485863</v>
      </c>
      <c r="AF9" s="38">
        <f t="shared" si="5"/>
        <v>-31.818181818181817</v>
      </c>
      <c r="AG9" s="38">
        <f t="shared" si="5"/>
        <v>-31.979927007299271</v>
      </c>
      <c r="AH9" s="38">
        <f t="shared" si="5"/>
        <v>-32.55041204384618</v>
      </c>
      <c r="AI9" s="38">
        <f t="shared" si="5"/>
        <v>-17.070368629861811</v>
      </c>
    </row>
    <row r="10" spans="1:38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6"/>
        <v>#DIV/0!</v>
      </c>
      <c r="O10" s="38" t="e">
        <f t="shared" si="7"/>
        <v>#DIV/0!</v>
      </c>
      <c r="P10" s="38" t="e">
        <f t="shared" si="8"/>
        <v>#DIV/0!</v>
      </c>
      <c r="Q10" s="38" t="e">
        <f t="shared" si="9"/>
        <v>#DIV/0!</v>
      </c>
      <c r="S10" s="40" t="s">
        <v>14</v>
      </c>
      <c r="T10" s="11">
        <f>B29</f>
        <v>2</v>
      </c>
      <c r="U10" s="11">
        <f>C29</f>
        <v>100</v>
      </c>
      <c r="V10" s="11">
        <f>D29</f>
        <v>5550.9</v>
      </c>
      <c r="W10" s="11">
        <f>E29</f>
        <v>11003118</v>
      </c>
      <c r="X10" s="11">
        <f t="shared" ref="X10:AA17" si="10">F10+F29+F48+F67+F86+F105+F124+F143+F162+F181+F200+F219+F238+F257+F276+F295+F314</f>
        <v>40</v>
      </c>
      <c r="Y10" s="11">
        <f t="shared" si="10"/>
        <v>1998</v>
      </c>
      <c r="Z10" s="11">
        <f t="shared" si="10"/>
        <v>104038.39999999999</v>
      </c>
      <c r="AA10" s="11">
        <f t="shared" si="10"/>
        <v>84545401</v>
      </c>
      <c r="AB10" s="11">
        <f t="shared" si="1"/>
        <v>43</v>
      </c>
      <c r="AC10" s="11">
        <f t="shared" si="2"/>
        <v>2142</v>
      </c>
      <c r="AD10" s="11">
        <f t="shared" si="3"/>
        <v>109086.20000000001</v>
      </c>
      <c r="AE10" s="11">
        <f t="shared" si="4"/>
        <v>136362660</v>
      </c>
      <c r="AF10" s="38">
        <f t="shared" si="5"/>
        <v>7.5</v>
      </c>
      <c r="AG10" s="38">
        <f t="shared" si="5"/>
        <v>7.2072072072072073</v>
      </c>
      <c r="AH10" s="38">
        <f t="shared" si="5"/>
        <v>4.8518623892716706</v>
      </c>
      <c r="AI10" s="38">
        <f t="shared" si="5"/>
        <v>61.28926989180642</v>
      </c>
    </row>
    <row r="11" spans="1:38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6"/>
        <v>#DIV/0!</v>
      </c>
      <c r="O11" s="38" t="e">
        <f t="shared" si="7"/>
        <v>#DIV/0!</v>
      </c>
      <c r="P11" s="38" t="e">
        <f t="shared" si="8"/>
        <v>#DIV/0!</v>
      </c>
      <c r="Q11" s="38" t="e">
        <f t="shared" si="9"/>
        <v>#DIV/0!</v>
      </c>
      <c r="S11" s="40" t="s">
        <v>15</v>
      </c>
      <c r="T11" s="11">
        <f t="shared" ref="T11:W17" si="11">B11+B30+B49+B68+B87+B106+B125+B144+B163+B182+B201+B220+B239+B258+B277+B296+B315</f>
        <v>10</v>
      </c>
      <c r="U11" s="11">
        <f t="shared" si="11"/>
        <v>500</v>
      </c>
      <c r="V11" s="11">
        <f t="shared" si="11"/>
        <v>25154.5</v>
      </c>
      <c r="W11" s="11">
        <f t="shared" si="11"/>
        <v>16254594</v>
      </c>
      <c r="X11" s="11">
        <f t="shared" si="10"/>
        <v>39</v>
      </c>
      <c r="Y11" s="11">
        <f t="shared" si="10"/>
        <v>1944</v>
      </c>
      <c r="Z11" s="11">
        <f t="shared" si="10"/>
        <v>98461.299999999988</v>
      </c>
      <c r="AA11" s="11">
        <f t="shared" si="10"/>
        <v>122156952</v>
      </c>
      <c r="AB11" s="11">
        <f t="shared" si="1"/>
        <v>39</v>
      </c>
      <c r="AC11" s="11">
        <f t="shared" si="2"/>
        <v>1944</v>
      </c>
      <c r="AD11" s="11">
        <f t="shared" si="3"/>
        <v>100802.99999999999</v>
      </c>
      <c r="AE11" s="11">
        <f t="shared" si="4"/>
        <v>107077868</v>
      </c>
      <c r="AF11" s="38">
        <f t="shared" si="5"/>
        <v>0</v>
      </c>
      <c r="AG11" s="38">
        <f t="shared" si="5"/>
        <v>0</v>
      </c>
      <c r="AH11" s="38">
        <f t="shared" si="5"/>
        <v>2.3782948224327702</v>
      </c>
      <c r="AI11" s="38">
        <f t="shared" si="5"/>
        <v>-12.344024431781827</v>
      </c>
    </row>
    <row r="12" spans="1:38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6"/>
        <v>#DIV/0!</v>
      </c>
      <c r="O12" s="38" t="e">
        <f t="shared" si="7"/>
        <v>#DIV/0!</v>
      </c>
      <c r="P12" s="38" t="e">
        <f t="shared" si="8"/>
        <v>#DIV/0!</v>
      </c>
      <c r="Q12" s="38" t="e">
        <f t="shared" si="9"/>
        <v>#DIV/0!</v>
      </c>
      <c r="S12" s="40" t="s">
        <v>16</v>
      </c>
      <c r="T12" s="11">
        <f t="shared" si="11"/>
        <v>6</v>
      </c>
      <c r="U12" s="11">
        <f t="shared" si="11"/>
        <v>300</v>
      </c>
      <c r="V12" s="11">
        <f t="shared" si="11"/>
        <v>15316.800000000001</v>
      </c>
      <c r="W12" s="11">
        <f t="shared" si="11"/>
        <v>12769998</v>
      </c>
      <c r="X12" s="11">
        <f t="shared" si="10"/>
        <v>17</v>
      </c>
      <c r="Y12" s="11">
        <f t="shared" si="10"/>
        <v>847</v>
      </c>
      <c r="Z12" s="11">
        <f t="shared" si="10"/>
        <v>44333.4</v>
      </c>
      <c r="AA12" s="11">
        <f t="shared" si="10"/>
        <v>41234316</v>
      </c>
      <c r="AB12" s="11">
        <f t="shared" ref="AB12:AB17" si="12">J12+J31+J50+J69+J88+J107+J126+J145+J164+J183+J202+J221+J240+J259+J278+J297+J316</f>
        <v>36</v>
      </c>
      <c r="AC12" s="11">
        <f t="shared" ref="AC12:AC17" si="13">K12+K31+K50+K69+K88+K107+K126+K145+K164+K183+K202+K221+K240+K259+K278+K297+K316</f>
        <v>1793</v>
      </c>
      <c r="AD12" s="11">
        <f t="shared" ref="AD12:AD17" si="14">L12+L31+L50+L69+L88+L107+L126+L145+L164+L183+L202+L221+L240+L259+L278+L297+L316</f>
        <v>94000.5</v>
      </c>
      <c r="AE12" s="11">
        <f t="shared" ref="AE12:AE17" si="15">M12+M31+M50+M69+M88+M107+M126+M145+M164+M183+M202+M221+M240+M259+M278+M297+M316</f>
        <v>104312024</v>
      </c>
      <c r="AF12" s="38">
        <f t="shared" si="5"/>
        <v>111.76470588235294</v>
      </c>
      <c r="AG12" s="38">
        <f t="shared" si="5"/>
        <v>111.68831168831169</v>
      </c>
      <c r="AH12" s="38">
        <f t="shared" si="5"/>
        <v>112.03088416408396</v>
      </c>
      <c r="AI12" s="38">
        <f t="shared" si="5"/>
        <v>152.97381918497206</v>
      </c>
    </row>
    <row r="13" spans="1:38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6"/>
        <v>#DIV/0!</v>
      </c>
      <c r="O13" s="38" t="e">
        <f t="shared" si="7"/>
        <v>#DIV/0!</v>
      </c>
      <c r="P13" s="38" t="e">
        <f t="shared" si="8"/>
        <v>#DIV/0!</v>
      </c>
      <c r="Q13" s="38" t="e">
        <f t="shared" si="9"/>
        <v>#DIV/0!</v>
      </c>
      <c r="S13" s="40" t="s">
        <v>17</v>
      </c>
      <c r="T13" s="11">
        <f t="shared" si="11"/>
        <v>8</v>
      </c>
      <c r="U13" s="11">
        <f t="shared" si="11"/>
        <v>399</v>
      </c>
      <c r="V13" s="11">
        <f t="shared" si="11"/>
        <v>20136.800000000003</v>
      </c>
      <c r="W13" s="11">
        <f t="shared" si="11"/>
        <v>10472266</v>
      </c>
      <c r="X13" s="11">
        <f t="shared" si="10"/>
        <v>39</v>
      </c>
      <c r="Y13" s="11">
        <f t="shared" si="10"/>
        <v>1949</v>
      </c>
      <c r="Z13" s="11">
        <f t="shared" si="10"/>
        <v>102399.3</v>
      </c>
      <c r="AA13" s="11">
        <f t="shared" si="10"/>
        <v>150662498</v>
      </c>
      <c r="AB13" s="11">
        <f t="shared" si="12"/>
        <v>27</v>
      </c>
      <c r="AC13" s="11">
        <f t="shared" si="13"/>
        <v>1347</v>
      </c>
      <c r="AD13" s="11">
        <f t="shared" si="14"/>
        <v>70989.400000000009</v>
      </c>
      <c r="AE13" s="11">
        <f t="shared" si="15"/>
        <v>38234350</v>
      </c>
      <c r="AF13" s="38">
        <f t="shared" si="5"/>
        <v>-30.76923076923077</v>
      </c>
      <c r="AG13" s="38">
        <f t="shared" si="5"/>
        <v>-30.887634684453563</v>
      </c>
      <c r="AH13" s="38">
        <f t="shared" si="5"/>
        <v>-30.673940153887763</v>
      </c>
      <c r="AI13" s="38">
        <f t="shared" si="5"/>
        <v>-74.622516878752393</v>
      </c>
    </row>
    <row r="14" spans="1:38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6"/>
        <v>#DIV/0!</v>
      </c>
      <c r="O14" s="38" t="e">
        <f t="shared" si="7"/>
        <v>#DIV/0!</v>
      </c>
      <c r="P14" s="38" t="e">
        <f t="shared" si="8"/>
        <v>#DIV/0!</v>
      </c>
      <c r="Q14" s="38" t="e">
        <f t="shared" si="9"/>
        <v>#DIV/0!</v>
      </c>
      <c r="S14" s="40" t="s">
        <v>18</v>
      </c>
      <c r="T14" s="11">
        <f t="shared" si="11"/>
        <v>14</v>
      </c>
      <c r="U14" s="11">
        <f t="shared" si="11"/>
        <v>700</v>
      </c>
      <c r="V14" s="11">
        <f t="shared" si="11"/>
        <v>35893.899999999994</v>
      </c>
      <c r="W14" s="11">
        <f t="shared" si="11"/>
        <v>17574860</v>
      </c>
      <c r="X14" s="11">
        <f t="shared" si="10"/>
        <v>36</v>
      </c>
      <c r="Y14" s="11">
        <f t="shared" si="10"/>
        <v>1798</v>
      </c>
      <c r="Z14" s="11">
        <f t="shared" si="10"/>
        <v>92934.1</v>
      </c>
      <c r="AA14" s="11">
        <f t="shared" si="10"/>
        <v>118201294</v>
      </c>
      <c r="AB14" s="11">
        <f t="shared" si="12"/>
        <v>32</v>
      </c>
      <c r="AC14" s="11">
        <f t="shared" si="13"/>
        <v>1593</v>
      </c>
      <c r="AD14" s="11">
        <f t="shared" si="14"/>
        <v>84827.199999999997</v>
      </c>
      <c r="AE14" s="11">
        <f t="shared" si="15"/>
        <v>62412838</v>
      </c>
      <c r="AF14" s="38">
        <f t="shared" si="5"/>
        <v>-11.111111111111111</v>
      </c>
      <c r="AG14" s="38">
        <f t="shared" si="5"/>
        <v>-11.401557285873192</v>
      </c>
      <c r="AH14" s="38">
        <f t="shared" si="5"/>
        <v>-8.7232781078204962</v>
      </c>
      <c r="AI14" s="38">
        <f t="shared" si="5"/>
        <v>-47.197838629414669</v>
      </c>
    </row>
    <row r="15" spans="1:38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6"/>
        <v>#DIV/0!</v>
      </c>
      <c r="O15" s="38" t="e">
        <f t="shared" si="7"/>
        <v>#DIV/0!</v>
      </c>
      <c r="P15" s="38" t="e">
        <f t="shared" si="8"/>
        <v>#DIV/0!</v>
      </c>
      <c r="Q15" s="38" t="e">
        <f t="shared" si="9"/>
        <v>#DIV/0!</v>
      </c>
      <c r="S15" s="40" t="s">
        <v>19</v>
      </c>
      <c r="T15" s="11">
        <f t="shared" si="11"/>
        <v>15</v>
      </c>
      <c r="U15" s="11">
        <f t="shared" si="11"/>
        <v>747</v>
      </c>
      <c r="V15" s="11">
        <f t="shared" si="11"/>
        <v>38223.800000000003</v>
      </c>
      <c r="W15" s="11">
        <f t="shared" si="11"/>
        <v>12072314</v>
      </c>
      <c r="X15" s="11">
        <f t="shared" si="10"/>
        <v>32</v>
      </c>
      <c r="Y15" s="11">
        <f t="shared" si="10"/>
        <v>1579</v>
      </c>
      <c r="Z15" s="11">
        <f t="shared" si="10"/>
        <v>82926.600000000006</v>
      </c>
      <c r="AA15" s="11">
        <f t="shared" si="10"/>
        <v>78223797</v>
      </c>
      <c r="AB15" s="11">
        <f t="shared" si="12"/>
        <v>26</v>
      </c>
      <c r="AC15" s="11">
        <f t="shared" si="13"/>
        <v>1295</v>
      </c>
      <c r="AD15" s="11">
        <f t="shared" si="14"/>
        <v>68218.7</v>
      </c>
      <c r="AE15" s="11">
        <f t="shared" si="15"/>
        <v>31107153</v>
      </c>
      <c r="AF15" s="38">
        <f t="shared" si="5"/>
        <v>-18.75</v>
      </c>
      <c r="AG15" s="38">
        <f t="shared" si="5"/>
        <v>-17.986067131095631</v>
      </c>
      <c r="AH15" s="38">
        <f t="shared" si="5"/>
        <v>-17.736046093774505</v>
      </c>
      <c r="AI15" s="38">
        <f t="shared" si="5"/>
        <v>-60.233133403125393</v>
      </c>
    </row>
    <row r="16" spans="1:38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6"/>
        <v>#DIV/0!</v>
      </c>
      <c r="O16" s="38" t="e">
        <f t="shared" si="7"/>
        <v>#DIV/0!</v>
      </c>
      <c r="P16" s="38" t="e">
        <f t="shared" si="8"/>
        <v>#DIV/0!</v>
      </c>
      <c r="Q16" s="38" t="e">
        <f t="shared" si="9"/>
        <v>#DIV/0!</v>
      </c>
      <c r="S16" s="40" t="s">
        <v>20</v>
      </c>
      <c r="T16" s="11">
        <f t="shared" si="11"/>
        <v>15</v>
      </c>
      <c r="U16" s="11">
        <f t="shared" si="11"/>
        <v>750</v>
      </c>
      <c r="V16" s="11">
        <f t="shared" si="11"/>
        <v>39032.5</v>
      </c>
      <c r="W16" s="11">
        <f t="shared" si="11"/>
        <v>15652241</v>
      </c>
      <c r="X16" s="11">
        <f t="shared" si="10"/>
        <v>34</v>
      </c>
      <c r="Y16" s="11">
        <f t="shared" si="10"/>
        <v>1674</v>
      </c>
      <c r="Z16" s="11">
        <f t="shared" si="10"/>
        <v>85254.200000000012</v>
      </c>
      <c r="AA16" s="11">
        <f t="shared" si="10"/>
        <v>90381318</v>
      </c>
      <c r="AB16" s="11">
        <f t="shared" si="12"/>
        <v>19</v>
      </c>
      <c r="AC16" s="11">
        <f t="shared" si="13"/>
        <v>945</v>
      </c>
      <c r="AD16" s="11">
        <f t="shared" si="14"/>
        <v>49169.399999999994</v>
      </c>
      <c r="AE16" s="11">
        <f t="shared" si="15"/>
        <v>21057701</v>
      </c>
      <c r="AF16" s="38">
        <f t="shared" si="5"/>
        <v>-44.117647058823529</v>
      </c>
      <c r="AG16" s="38">
        <f t="shared" si="5"/>
        <v>-43.548387096774192</v>
      </c>
      <c r="AH16" s="38">
        <f t="shared" si="5"/>
        <v>-42.326125868285679</v>
      </c>
      <c r="AI16" s="38">
        <f t="shared" si="5"/>
        <v>-76.701268065154792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6"/>
        <v>#DIV/0!</v>
      </c>
      <c r="O17" s="38" t="e">
        <f t="shared" si="7"/>
        <v>#DIV/0!</v>
      </c>
      <c r="P17" s="38" t="e">
        <f t="shared" si="8"/>
        <v>#DIV/0!</v>
      </c>
      <c r="Q17" s="38" t="e">
        <f t="shared" si="9"/>
        <v>#DIV/0!</v>
      </c>
      <c r="S17" s="40" t="s">
        <v>21</v>
      </c>
      <c r="T17" s="11">
        <f t="shared" si="11"/>
        <v>16</v>
      </c>
      <c r="U17" s="11">
        <f t="shared" si="11"/>
        <v>800</v>
      </c>
      <c r="V17" s="11">
        <f t="shared" si="11"/>
        <v>41529.200000000004</v>
      </c>
      <c r="W17" s="11">
        <f t="shared" si="11"/>
        <v>14630491</v>
      </c>
      <c r="X17" s="11">
        <f t="shared" si="10"/>
        <v>30</v>
      </c>
      <c r="Y17" s="11">
        <f t="shared" si="10"/>
        <v>1476</v>
      </c>
      <c r="Z17" s="56">
        <f t="shared" si="10"/>
        <v>75096.100000000006</v>
      </c>
      <c r="AA17" s="11">
        <f t="shared" si="10"/>
        <v>77279627</v>
      </c>
      <c r="AB17" s="11">
        <f t="shared" si="12"/>
        <v>0</v>
      </c>
      <c r="AC17" s="11">
        <f t="shared" si="13"/>
        <v>0</v>
      </c>
      <c r="AD17" s="11">
        <f t="shared" si="14"/>
        <v>0</v>
      </c>
      <c r="AE17" s="11">
        <f t="shared" si="15"/>
        <v>0</v>
      </c>
      <c r="AF17" s="38">
        <f t="shared" si="5"/>
        <v>-100</v>
      </c>
      <c r="AG17" s="38">
        <f t="shared" si="5"/>
        <v>-100</v>
      </c>
      <c r="AH17" s="38">
        <f t="shared" si="5"/>
        <v>-100</v>
      </c>
      <c r="AI17" s="38">
        <f t="shared" si="5"/>
        <v>-100</v>
      </c>
    </row>
    <row r="18" spans="1:35">
      <c r="A18" s="61" t="s">
        <v>222</v>
      </c>
      <c r="B18" s="61">
        <f>SUM(B6:B15)</f>
        <v>0</v>
      </c>
      <c r="C18" s="61">
        <f t="shared" ref="C18:M18" si="16">SUM(C6:C15)</f>
        <v>0</v>
      </c>
      <c r="D18" s="61">
        <f t="shared" si="16"/>
        <v>0</v>
      </c>
      <c r="E18" s="61">
        <f t="shared" si="16"/>
        <v>0</v>
      </c>
      <c r="F18" s="61">
        <f t="shared" si="16"/>
        <v>0</v>
      </c>
      <c r="G18" s="61">
        <f t="shared" si="16"/>
        <v>0</v>
      </c>
      <c r="H18" s="61">
        <f t="shared" si="16"/>
        <v>0</v>
      </c>
      <c r="I18" s="61">
        <f t="shared" si="16"/>
        <v>0</v>
      </c>
      <c r="J18" s="61">
        <f t="shared" si="16"/>
        <v>0</v>
      </c>
      <c r="K18" s="61">
        <f t="shared" si="16"/>
        <v>0</v>
      </c>
      <c r="L18" s="61">
        <f t="shared" si="16"/>
        <v>0</v>
      </c>
      <c r="M18" s="61">
        <f t="shared" si="16"/>
        <v>0</v>
      </c>
      <c r="N18" s="62" t="e">
        <f>(F18-B18)/B18*100</f>
        <v>#DIV/0!</v>
      </c>
      <c r="O18" s="62" t="e">
        <f t="shared" si="7"/>
        <v>#DIV/0!</v>
      </c>
      <c r="P18" s="62" t="e">
        <f t="shared" si="8"/>
        <v>#DIV/0!</v>
      </c>
      <c r="Q18" s="62" t="e">
        <f t="shared" si="9"/>
        <v>#DIV/0!</v>
      </c>
      <c r="S18" s="61" t="s">
        <v>205</v>
      </c>
      <c r="T18" s="61">
        <f>SUM(T6:T16)</f>
        <v>77</v>
      </c>
      <c r="U18" s="61">
        <f t="shared" ref="U18:AE18" si="17">SUM(U6:U16)</f>
        <v>3846</v>
      </c>
      <c r="V18" s="61">
        <f t="shared" si="17"/>
        <v>197723.90000000002</v>
      </c>
      <c r="W18" s="61">
        <f t="shared" si="17"/>
        <v>108872571</v>
      </c>
      <c r="X18" s="61">
        <f t="shared" si="17"/>
        <v>355</v>
      </c>
      <c r="Y18" s="61">
        <f t="shared" si="17"/>
        <v>17674</v>
      </c>
      <c r="Z18" s="61">
        <f t="shared" si="17"/>
        <v>915586.7</v>
      </c>
      <c r="AA18" s="61">
        <f t="shared" si="17"/>
        <v>922437374</v>
      </c>
      <c r="AB18" s="61">
        <f t="shared" si="17"/>
        <v>330</v>
      </c>
      <c r="AC18" s="61">
        <f t="shared" si="17"/>
        <v>16391</v>
      </c>
      <c r="AD18" s="61">
        <f t="shared" si="17"/>
        <v>852381.5</v>
      </c>
      <c r="AE18" s="61">
        <f t="shared" si="17"/>
        <v>768361661</v>
      </c>
      <c r="AF18" s="38">
        <f t="shared" si="5"/>
        <v>-7.042253521126761</v>
      </c>
      <c r="AG18" s="38">
        <f t="shared" si="5"/>
        <v>-7.2592508769944555</v>
      </c>
      <c r="AH18" s="38">
        <f t="shared" si="5"/>
        <v>-6.9032457548804453</v>
      </c>
      <c r="AI18" s="38">
        <f t="shared" si="5"/>
        <v>-16.70310823724278</v>
      </c>
    </row>
    <row r="19" spans="1:35">
      <c r="A19" s="61" t="s">
        <v>128</v>
      </c>
      <c r="B19" s="61">
        <f>SUM(B6:B17)</f>
        <v>0</v>
      </c>
      <c r="C19" s="61">
        <f t="shared" ref="C19:M19" si="18">SUM(C6:C17)</f>
        <v>0</v>
      </c>
      <c r="D19" s="61">
        <f t="shared" si="18"/>
        <v>0</v>
      </c>
      <c r="E19" s="61">
        <f t="shared" si="18"/>
        <v>0</v>
      </c>
      <c r="F19" s="61">
        <f t="shared" si="18"/>
        <v>0</v>
      </c>
      <c r="G19" s="61">
        <f t="shared" si="18"/>
        <v>0</v>
      </c>
      <c r="H19" s="61">
        <f t="shared" si="18"/>
        <v>0</v>
      </c>
      <c r="I19" s="61">
        <f t="shared" si="18"/>
        <v>0</v>
      </c>
      <c r="J19" s="61">
        <f t="shared" si="18"/>
        <v>0</v>
      </c>
      <c r="K19" s="61">
        <f t="shared" si="18"/>
        <v>0</v>
      </c>
      <c r="L19" s="61">
        <f t="shared" si="18"/>
        <v>0</v>
      </c>
      <c r="M19" s="61">
        <f t="shared" si="18"/>
        <v>0</v>
      </c>
      <c r="N19" s="62" t="e">
        <f>(F19-B19)/B19*100</f>
        <v>#DIV/0!</v>
      </c>
      <c r="O19" s="62" t="e">
        <f t="shared" si="7"/>
        <v>#DIV/0!</v>
      </c>
      <c r="P19" s="62" t="e">
        <f t="shared" si="8"/>
        <v>#DIV/0!</v>
      </c>
      <c r="Q19" s="62" t="e">
        <f t="shared" si="9"/>
        <v>#DIV/0!</v>
      </c>
      <c r="S19" s="61" t="s">
        <v>128</v>
      </c>
      <c r="T19" s="61">
        <f>SUM(T6:T17)</f>
        <v>93</v>
      </c>
      <c r="U19" s="61">
        <f t="shared" ref="U19:AE19" si="19">SUM(U6:U17)</f>
        <v>4646</v>
      </c>
      <c r="V19" s="61">
        <f t="shared" si="19"/>
        <v>239253.10000000003</v>
      </c>
      <c r="W19" s="61">
        <f t="shared" si="19"/>
        <v>123503062</v>
      </c>
      <c r="X19" s="61">
        <f t="shared" si="19"/>
        <v>385</v>
      </c>
      <c r="Y19" s="61">
        <f t="shared" si="19"/>
        <v>19150</v>
      </c>
      <c r="Z19" s="61">
        <f t="shared" si="19"/>
        <v>990682.79999999993</v>
      </c>
      <c r="AA19" s="61">
        <f t="shared" si="19"/>
        <v>999717001</v>
      </c>
      <c r="AB19" s="61">
        <f t="shared" si="19"/>
        <v>330</v>
      </c>
      <c r="AC19" s="61">
        <f t="shared" si="19"/>
        <v>16391</v>
      </c>
      <c r="AD19" s="61">
        <f t="shared" si="19"/>
        <v>852381.5</v>
      </c>
      <c r="AE19" s="61">
        <f t="shared" si="19"/>
        <v>768361661</v>
      </c>
      <c r="AF19" s="38">
        <f t="shared" si="5"/>
        <v>-14.285714285714285</v>
      </c>
      <c r="AG19" s="38">
        <f t="shared" si="5"/>
        <v>-14.407310704960835</v>
      </c>
      <c r="AH19" s="38">
        <f t="shared" si="5"/>
        <v>-13.960199975209012</v>
      </c>
      <c r="AI19" s="38">
        <f t="shared" si="5"/>
        <v>-23.142083186399667</v>
      </c>
    </row>
    <row r="20" spans="1:35">
      <c r="A20" s="63" t="s">
        <v>129</v>
      </c>
      <c r="B20" s="49">
        <f>B18/10</f>
        <v>0</v>
      </c>
      <c r="C20" s="49">
        <f t="shared" ref="C20:M20" si="20">C18/10</f>
        <v>0</v>
      </c>
      <c r="D20" s="49">
        <f t="shared" si="20"/>
        <v>0</v>
      </c>
      <c r="E20" s="49">
        <f t="shared" si="20"/>
        <v>0</v>
      </c>
      <c r="F20" s="49">
        <f t="shared" si="20"/>
        <v>0</v>
      </c>
      <c r="G20" s="49">
        <f t="shared" si="20"/>
        <v>0</v>
      </c>
      <c r="H20" s="49">
        <f t="shared" si="20"/>
        <v>0</v>
      </c>
      <c r="I20" s="49">
        <f t="shared" si="20"/>
        <v>0</v>
      </c>
      <c r="J20" s="49">
        <f t="shared" si="20"/>
        <v>0</v>
      </c>
      <c r="K20" s="49">
        <f t="shared" si="20"/>
        <v>0</v>
      </c>
      <c r="L20" s="49">
        <f t="shared" si="20"/>
        <v>0</v>
      </c>
      <c r="M20" s="49">
        <f t="shared" si="20"/>
        <v>0</v>
      </c>
      <c r="N20" s="62" t="e">
        <f>(F20-B20)/B20*100</f>
        <v>#DIV/0!</v>
      </c>
      <c r="O20" s="62" t="e">
        <f t="shared" si="7"/>
        <v>#DIV/0!</v>
      </c>
      <c r="P20" s="62" t="e">
        <f t="shared" si="8"/>
        <v>#DIV/0!</v>
      </c>
      <c r="Q20" s="62" t="e">
        <f t="shared" si="9"/>
        <v>#DIV/0!</v>
      </c>
      <c r="S20" s="63" t="s">
        <v>129</v>
      </c>
      <c r="T20" s="49">
        <f>T18/11</f>
        <v>7</v>
      </c>
      <c r="U20" s="49">
        <f t="shared" ref="U20:AE20" si="21">U18/11</f>
        <v>349.63636363636363</v>
      </c>
      <c r="V20" s="49">
        <f t="shared" si="21"/>
        <v>17974.900000000001</v>
      </c>
      <c r="W20" s="49">
        <f t="shared" si="21"/>
        <v>9897506.4545454551</v>
      </c>
      <c r="X20" s="49">
        <f t="shared" si="21"/>
        <v>32.272727272727273</v>
      </c>
      <c r="Y20" s="49">
        <f t="shared" si="21"/>
        <v>1606.7272727272727</v>
      </c>
      <c r="Z20" s="49">
        <f t="shared" si="21"/>
        <v>83235.154545454541</v>
      </c>
      <c r="AA20" s="49">
        <f t="shared" si="21"/>
        <v>83857943.090909094</v>
      </c>
      <c r="AB20" s="49">
        <f t="shared" si="21"/>
        <v>30</v>
      </c>
      <c r="AC20" s="49">
        <f t="shared" si="21"/>
        <v>1490.090909090909</v>
      </c>
      <c r="AD20" s="49">
        <f t="shared" si="21"/>
        <v>77489.227272727279</v>
      </c>
      <c r="AE20" s="49">
        <f t="shared" si="21"/>
        <v>69851060.090909094</v>
      </c>
      <c r="AF20" s="38">
        <f t="shared" si="5"/>
        <v>-7.0422535211267618</v>
      </c>
      <c r="AG20" s="38">
        <f t="shared" si="5"/>
        <v>-7.2592508769944608</v>
      </c>
      <c r="AH20" s="38">
        <f t="shared" si="5"/>
        <v>-6.9032457548804365</v>
      </c>
      <c r="AI20" s="38">
        <f t="shared" si="5"/>
        <v>-16.70310823724278</v>
      </c>
    </row>
    <row r="21" spans="1:35">
      <c r="A21" s="2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64"/>
      <c r="O21" s="64"/>
      <c r="P21" s="64"/>
      <c r="Q21" s="64"/>
      <c r="S21" s="2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  <c r="AA22" s="82"/>
      <c r="AB22" s="82"/>
      <c r="AC22" s="82"/>
      <c r="AD22" s="82"/>
      <c r="AE22" s="82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  <c r="AA23" s="82"/>
      <c r="AB23" s="82"/>
      <c r="AC23" s="82"/>
      <c r="AD23" s="82"/>
      <c r="AE23" s="8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10" t="s">
        <v>90</v>
      </c>
      <c r="K24" s="10" t="s">
        <v>7</v>
      </c>
      <c r="L24" s="1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  <c r="X24" s="7">
        <v>39</v>
      </c>
      <c r="Y24" s="7">
        <v>1944</v>
      </c>
      <c r="Z24" s="7">
        <v>98461.299999999988</v>
      </c>
      <c r="AA24" s="7">
        <v>122156952</v>
      </c>
      <c r="AD24" s="7">
        <f>AD18/1000000</f>
        <v>0.85238150000000001</v>
      </c>
      <c r="AE24" s="7">
        <f>AE18/10000000</f>
        <v>76.8361661</v>
      </c>
    </row>
    <row r="25" spans="1:35">
      <c r="A25" s="10" t="s">
        <v>10</v>
      </c>
      <c r="B25" s="10">
        <v>5</v>
      </c>
      <c r="C25" s="10">
        <v>250</v>
      </c>
      <c r="D25" s="13">
        <v>13129.900000000001</v>
      </c>
      <c r="E25" s="10">
        <v>8995169</v>
      </c>
      <c r="F25" s="10">
        <v>30</v>
      </c>
      <c r="G25" s="10">
        <v>1498</v>
      </c>
      <c r="H25" s="13">
        <v>77577</v>
      </c>
      <c r="I25" s="10">
        <v>45563958</v>
      </c>
      <c r="J25" s="10">
        <v>29</v>
      </c>
      <c r="K25" s="10">
        <v>1431</v>
      </c>
      <c r="L25" s="13">
        <v>74139.799999999988</v>
      </c>
      <c r="M25" s="10">
        <v>44380553</v>
      </c>
      <c r="N25" s="38">
        <f t="shared" ref="N25:Q39" si="22">(J25-F25)/F25*100</f>
        <v>-3.3333333333333335</v>
      </c>
      <c r="O25" s="38">
        <f t="shared" si="22"/>
        <v>-4.4726301735647533</v>
      </c>
      <c r="P25" s="38">
        <f t="shared" si="22"/>
        <v>-4.4306946646557765</v>
      </c>
      <c r="Q25" s="38">
        <f t="shared" si="22"/>
        <v>-2.5972392477405055</v>
      </c>
    </row>
    <row r="26" spans="1:35">
      <c r="A26" s="10" t="s">
        <v>11</v>
      </c>
      <c r="B26" s="10">
        <v>1</v>
      </c>
      <c r="C26" s="10">
        <v>50</v>
      </c>
      <c r="D26" s="13">
        <v>2670.9</v>
      </c>
      <c r="E26" s="10">
        <v>2287253</v>
      </c>
      <c r="F26" s="10">
        <v>22</v>
      </c>
      <c r="G26" s="10">
        <v>1095</v>
      </c>
      <c r="H26" s="13">
        <v>56691.399999999994</v>
      </c>
      <c r="I26" s="10">
        <v>25799537</v>
      </c>
      <c r="J26" s="10">
        <v>23</v>
      </c>
      <c r="K26" s="10">
        <v>1140</v>
      </c>
      <c r="L26" s="13">
        <v>59094.8</v>
      </c>
      <c r="M26" s="10">
        <v>35821573</v>
      </c>
      <c r="N26" s="38">
        <f t="shared" si="22"/>
        <v>4.5454545454545459</v>
      </c>
      <c r="O26" s="38">
        <f t="shared" si="22"/>
        <v>4.10958904109589</v>
      </c>
      <c r="P26" s="38">
        <f t="shared" si="22"/>
        <v>4.2394437251505677</v>
      </c>
      <c r="Q26" s="38">
        <f t="shared" si="22"/>
        <v>38.845797891644338</v>
      </c>
    </row>
    <row r="27" spans="1:35">
      <c r="A27" s="10" t="s">
        <v>12</v>
      </c>
      <c r="B27" s="10">
        <v>1</v>
      </c>
      <c r="C27" s="10">
        <v>50</v>
      </c>
      <c r="D27" s="13">
        <v>2613.9</v>
      </c>
      <c r="E27" s="10">
        <v>1790758</v>
      </c>
      <c r="F27" s="10">
        <v>22</v>
      </c>
      <c r="G27" s="10">
        <v>1100</v>
      </c>
      <c r="H27" s="13">
        <v>56881.2</v>
      </c>
      <c r="I27" s="10">
        <v>39674902</v>
      </c>
      <c r="J27" s="10">
        <v>26</v>
      </c>
      <c r="K27" s="10">
        <v>1270</v>
      </c>
      <c r="L27" s="13">
        <v>65099.4</v>
      </c>
      <c r="M27" s="10">
        <v>83109078</v>
      </c>
      <c r="N27" s="38">
        <f t="shared" si="22"/>
        <v>18.181818181818183</v>
      </c>
      <c r="O27" s="38">
        <f t="shared" si="22"/>
        <v>15.454545454545453</v>
      </c>
      <c r="P27" s="38">
        <f t="shared" si="22"/>
        <v>14.448007426003679</v>
      </c>
      <c r="Q27" s="38">
        <f t="shared" si="22"/>
        <v>109.4751941668312</v>
      </c>
    </row>
    <row r="28" spans="1:35">
      <c r="A28" s="10" t="s">
        <v>13</v>
      </c>
      <c r="B28" s="10">
        <v>0</v>
      </c>
      <c r="C28" s="10">
        <v>0</v>
      </c>
      <c r="D28" s="13">
        <v>0</v>
      </c>
      <c r="E28" s="10">
        <v>0</v>
      </c>
      <c r="F28" s="10">
        <v>44</v>
      </c>
      <c r="G28" s="10">
        <v>2192</v>
      </c>
      <c r="H28" s="13">
        <v>114089.8</v>
      </c>
      <c r="I28" s="10">
        <v>125993401</v>
      </c>
      <c r="J28" s="10">
        <v>30</v>
      </c>
      <c r="K28" s="10">
        <v>1491</v>
      </c>
      <c r="L28" s="10">
        <v>76953.099999999977</v>
      </c>
      <c r="M28" s="10">
        <v>104485863</v>
      </c>
      <c r="N28" s="38">
        <f t="shared" si="22"/>
        <v>-31.818181818181817</v>
      </c>
      <c r="O28" s="38">
        <f t="shared" si="22"/>
        <v>-31.979927007299271</v>
      </c>
      <c r="P28" s="38">
        <f t="shared" si="22"/>
        <v>-32.55041204384618</v>
      </c>
      <c r="Q28" s="38">
        <f t="shared" si="22"/>
        <v>-17.070368629861811</v>
      </c>
    </row>
    <row r="29" spans="1:35">
      <c r="A29" s="10" t="s">
        <v>14</v>
      </c>
      <c r="B29" s="10">
        <v>2</v>
      </c>
      <c r="C29" s="10">
        <v>100</v>
      </c>
      <c r="D29" s="13">
        <v>5550.9</v>
      </c>
      <c r="E29" s="10">
        <v>11003118</v>
      </c>
      <c r="F29" s="10">
        <v>40</v>
      </c>
      <c r="G29" s="10">
        <v>1998</v>
      </c>
      <c r="H29" s="13">
        <v>104038.39999999999</v>
      </c>
      <c r="I29" s="10">
        <v>84545401</v>
      </c>
      <c r="J29" s="10">
        <v>43</v>
      </c>
      <c r="K29" s="10">
        <v>2142</v>
      </c>
      <c r="L29" s="10">
        <v>109086.20000000001</v>
      </c>
      <c r="M29" s="10">
        <v>136362660</v>
      </c>
      <c r="N29" s="38">
        <f t="shared" si="22"/>
        <v>7.5</v>
      </c>
      <c r="O29" s="38">
        <f t="shared" si="22"/>
        <v>7.2072072072072073</v>
      </c>
      <c r="P29" s="38">
        <f t="shared" si="22"/>
        <v>4.8518623892716706</v>
      </c>
      <c r="Q29" s="38">
        <f t="shared" si="22"/>
        <v>61.28926989180642</v>
      </c>
    </row>
    <row r="30" spans="1:35">
      <c r="A30" s="10" t="s">
        <v>15</v>
      </c>
      <c r="B30" s="10">
        <v>10</v>
      </c>
      <c r="C30" s="10">
        <v>500</v>
      </c>
      <c r="D30" s="13">
        <v>25154.5</v>
      </c>
      <c r="E30" s="10">
        <v>16254594</v>
      </c>
      <c r="F30" s="10">
        <v>39</v>
      </c>
      <c r="G30" s="10">
        <v>1944</v>
      </c>
      <c r="H30" s="13">
        <v>98461.299999999988</v>
      </c>
      <c r="I30" s="10">
        <v>122156952</v>
      </c>
      <c r="J30" s="10">
        <v>39</v>
      </c>
      <c r="K30" s="10">
        <v>1944</v>
      </c>
      <c r="L30" s="10">
        <v>100802.99999999999</v>
      </c>
      <c r="M30" s="10">
        <v>107077868</v>
      </c>
      <c r="N30" s="38">
        <f t="shared" si="22"/>
        <v>0</v>
      </c>
      <c r="O30" s="38">
        <f t="shared" si="22"/>
        <v>0</v>
      </c>
      <c r="P30" s="38">
        <f t="shared" si="22"/>
        <v>2.3782948224327702</v>
      </c>
      <c r="Q30" s="38">
        <f t="shared" si="22"/>
        <v>-12.344024431781827</v>
      </c>
    </row>
    <row r="31" spans="1:35">
      <c r="A31" s="10" t="s">
        <v>16</v>
      </c>
      <c r="B31" s="10">
        <v>6</v>
      </c>
      <c r="C31" s="10">
        <v>300</v>
      </c>
      <c r="D31" s="13">
        <v>15316.800000000001</v>
      </c>
      <c r="E31" s="10">
        <v>12769998</v>
      </c>
      <c r="F31" s="10">
        <v>17</v>
      </c>
      <c r="G31" s="10">
        <v>847</v>
      </c>
      <c r="H31" s="13">
        <v>44333.4</v>
      </c>
      <c r="I31" s="10">
        <v>41234316</v>
      </c>
      <c r="J31" s="10">
        <v>36</v>
      </c>
      <c r="K31" s="10">
        <v>1793</v>
      </c>
      <c r="L31" s="10">
        <v>94000.5</v>
      </c>
      <c r="M31" s="10">
        <v>104312024</v>
      </c>
      <c r="N31" s="38">
        <f t="shared" si="22"/>
        <v>111.76470588235294</v>
      </c>
      <c r="O31" s="38">
        <f t="shared" si="22"/>
        <v>111.68831168831169</v>
      </c>
      <c r="P31" s="38">
        <f t="shared" si="22"/>
        <v>112.03088416408396</v>
      </c>
      <c r="Q31" s="38">
        <f t="shared" si="22"/>
        <v>152.97381918497206</v>
      </c>
    </row>
    <row r="32" spans="1:35">
      <c r="A32" s="10" t="s">
        <v>17</v>
      </c>
      <c r="B32" s="10">
        <v>8</v>
      </c>
      <c r="C32" s="10">
        <v>399</v>
      </c>
      <c r="D32" s="13">
        <v>20136.800000000003</v>
      </c>
      <c r="E32" s="10">
        <v>10472266</v>
      </c>
      <c r="F32" s="10">
        <v>39</v>
      </c>
      <c r="G32" s="10">
        <v>1949</v>
      </c>
      <c r="H32" s="13">
        <v>102399.3</v>
      </c>
      <c r="I32" s="10">
        <v>150662498</v>
      </c>
      <c r="J32" s="10">
        <v>27</v>
      </c>
      <c r="K32" s="10">
        <v>1347</v>
      </c>
      <c r="L32" s="10">
        <v>70989.400000000009</v>
      </c>
      <c r="M32" s="10">
        <v>38234350</v>
      </c>
      <c r="N32" s="38">
        <f t="shared" si="22"/>
        <v>-30.76923076923077</v>
      </c>
      <c r="O32" s="38">
        <f t="shared" si="22"/>
        <v>-30.887634684453563</v>
      </c>
      <c r="P32" s="38">
        <f t="shared" si="22"/>
        <v>-30.673940153887763</v>
      </c>
      <c r="Q32" s="38">
        <f t="shared" si="22"/>
        <v>-74.622516878752393</v>
      </c>
    </row>
    <row r="33" spans="1:19">
      <c r="A33" s="10" t="s">
        <v>18</v>
      </c>
      <c r="B33" s="10">
        <v>14</v>
      </c>
      <c r="C33" s="10">
        <v>700</v>
      </c>
      <c r="D33" s="13">
        <v>35893.899999999994</v>
      </c>
      <c r="E33" s="10">
        <v>17574860</v>
      </c>
      <c r="F33" s="10">
        <v>36</v>
      </c>
      <c r="G33" s="10">
        <v>1798</v>
      </c>
      <c r="H33" s="13">
        <v>92934.1</v>
      </c>
      <c r="I33" s="10">
        <v>118201294</v>
      </c>
      <c r="J33" s="10">
        <v>32</v>
      </c>
      <c r="K33" s="10">
        <v>1593</v>
      </c>
      <c r="L33" s="10">
        <v>84827.199999999997</v>
      </c>
      <c r="M33" s="10">
        <v>62412838</v>
      </c>
      <c r="N33" s="38">
        <f t="shared" si="22"/>
        <v>-11.111111111111111</v>
      </c>
      <c r="O33" s="38">
        <f t="shared" si="22"/>
        <v>-11.401557285873192</v>
      </c>
      <c r="P33" s="38">
        <f t="shared" si="22"/>
        <v>-8.7232781078204962</v>
      </c>
      <c r="Q33" s="38">
        <f t="shared" si="22"/>
        <v>-47.197838629414669</v>
      </c>
    </row>
    <row r="34" spans="1:19">
      <c r="A34" s="10" t="s">
        <v>19</v>
      </c>
      <c r="B34" s="10">
        <v>15</v>
      </c>
      <c r="C34" s="10">
        <v>747</v>
      </c>
      <c r="D34" s="13">
        <v>38223.800000000003</v>
      </c>
      <c r="E34" s="10">
        <v>12072314</v>
      </c>
      <c r="F34" s="10">
        <v>32</v>
      </c>
      <c r="G34" s="10">
        <v>1579</v>
      </c>
      <c r="H34" s="13">
        <v>82926.600000000006</v>
      </c>
      <c r="I34" s="10">
        <v>78223797</v>
      </c>
      <c r="J34" s="10">
        <v>26</v>
      </c>
      <c r="K34" s="10">
        <v>1295</v>
      </c>
      <c r="L34" s="10">
        <v>68218.7</v>
      </c>
      <c r="M34" s="10">
        <v>31107153</v>
      </c>
      <c r="N34" s="38">
        <f t="shared" si="22"/>
        <v>-18.75</v>
      </c>
      <c r="O34" s="38">
        <f t="shared" si="22"/>
        <v>-17.986067131095631</v>
      </c>
      <c r="P34" s="38">
        <f t="shared" si="22"/>
        <v>-17.736046093774505</v>
      </c>
      <c r="Q34" s="38">
        <f t="shared" si="22"/>
        <v>-60.233133403125393</v>
      </c>
    </row>
    <row r="35" spans="1:19">
      <c r="A35" s="10" t="s">
        <v>20</v>
      </c>
      <c r="B35" s="10">
        <v>15</v>
      </c>
      <c r="C35" s="10">
        <v>750</v>
      </c>
      <c r="D35" s="13">
        <v>39032.5</v>
      </c>
      <c r="E35" s="10">
        <v>15652241</v>
      </c>
      <c r="F35" s="10">
        <v>34</v>
      </c>
      <c r="G35" s="10">
        <v>1674</v>
      </c>
      <c r="H35" s="13">
        <v>85254.200000000012</v>
      </c>
      <c r="I35" s="10">
        <v>90381318</v>
      </c>
      <c r="J35" s="10">
        <v>19</v>
      </c>
      <c r="K35" s="10">
        <v>945</v>
      </c>
      <c r="L35" s="10">
        <v>49169.399999999994</v>
      </c>
      <c r="M35" s="10">
        <v>21057701</v>
      </c>
      <c r="N35" s="38">
        <f t="shared" si="22"/>
        <v>-44.117647058823529</v>
      </c>
      <c r="O35" s="38">
        <f t="shared" si="22"/>
        <v>-43.548387096774192</v>
      </c>
      <c r="P35" s="38">
        <f t="shared" si="22"/>
        <v>-42.326125868285679</v>
      </c>
      <c r="Q35" s="38">
        <f t="shared" si="22"/>
        <v>-76.701268065154792</v>
      </c>
    </row>
    <row r="36" spans="1:19">
      <c r="A36" s="10" t="s">
        <v>21</v>
      </c>
      <c r="B36" s="10">
        <v>16</v>
      </c>
      <c r="C36" s="10">
        <v>800</v>
      </c>
      <c r="D36" s="13">
        <v>41529.200000000004</v>
      </c>
      <c r="E36" s="10">
        <v>14630491</v>
      </c>
      <c r="F36" s="10">
        <v>30</v>
      </c>
      <c r="G36" s="10">
        <v>1476</v>
      </c>
      <c r="H36" s="13">
        <v>75096.100000000006</v>
      </c>
      <c r="I36" s="10">
        <v>77279627</v>
      </c>
      <c r="J36" s="10"/>
      <c r="K36" s="10"/>
      <c r="L36" s="10"/>
      <c r="M36" s="10"/>
      <c r="N36" s="38">
        <f t="shared" si="22"/>
        <v>-100</v>
      </c>
      <c r="O36" s="38">
        <f t="shared" si="22"/>
        <v>-100</v>
      </c>
      <c r="P36" s="38">
        <f t="shared" si="22"/>
        <v>-100</v>
      </c>
      <c r="Q36" s="38">
        <f t="shared" si="22"/>
        <v>-100</v>
      </c>
    </row>
    <row r="37" spans="1:19">
      <c r="A37" s="61" t="s">
        <v>205</v>
      </c>
      <c r="B37" s="61">
        <f>SUM(B25:B35)</f>
        <v>77</v>
      </c>
      <c r="C37" s="61">
        <f t="shared" ref="C37:M37" si="23">SUM(C25:C35)</f>
        <v>3846</v>
      </c>
      <c r="D37" s="61">
        <f t="shared" si="23"/>
        <v>197723.90000000002</v>
      </c>
      <c r="E37" s="61">
        <f t="shared" si="23"/>
        <v>108872571</v>
      </c>
      <c r="F37" s="61">
        <f t="shared" si="23"/>
        <v>355</v>
      </c>
      <c r="G37" s="61">
        <f t="shared" si="23"/>
        <v>17674</v>
      </c>
      <c r="H37" s="61">
        <f t="shared" si="23"/>
        <v>915586.7</v>
      </c>
      <c r="I37" s="61">
        <f t="shared" si="23"/>
        <v>922437374</v>
      </c>
      <c r="J37" s="61">
        <f t="shared" si="23"/>
        <v>330</v>
      </c>
      <c r="K37" s="61">
        <f t="shared" si="23"/>
        <v>16391</v>
      </c>
      <c r="L37" s="61">
        <f t="shared" si="23"/>
        <v>852381.5</v>
      </c>
      <c r="M37" s="61">
        <f t="shared" si="23"/>
        <v>768361661</v>
      </c>
      <c r="N37" s="38">
        <f t="shared" si="22"/>
        <v>-7.042253521126761</v>
      </c>
      <c r="O37" s="38">
        <f t="shared" si="22"/>
        <v>-7.2592508769944555</v>
      </c>
      <c r="P37" s="38">
        <f t="shared" si="22"/>
        <v>-6.9032457548804453</v>
      </c>
      <c r="Q37" s="38">
        <f t="shared" si="22"/>
        <v>-16.70310823724278</v>
      </c>
      <c r="S37" s="7">
        <v>2604169</v>
      </c>
    </row>
    <row r="38" spans="1:19">
      <c r="A38" s="61" t="s">
        <v>128</v>
      </c>
      <c r="B38" s="61">
        <f>SUM(B25:B36)</f>
        <v>93</v>
      </c>
      <c r="C38" s="61">
        <f t="shared" ref="C38:M38" si="24">SUM(C25:C36)</f>
        <v>4646</v>
      </c>
      <c r="D38" s="61">
        <f t="shared" si="24"/>
        <v>239253.10000000003</v>
      </c>
      <c r="E38" s="61">
        <f t="shared" si="24"/>
        <v>123503062</v>
      </c>
      <c r="F38" s="61">
        <f t="shared" si="24"/>
        <v>385</v>
      </c>
      <c r="G38" s="61">
        <f t="shared" si="24"/>
        <v>19150</v>
      </c>
      <c r="H38" s="61">
        <f t="shared" si="24"/>
        <v>990682.79999999993</v>
      </c>
      <c r="I38" s="61">
        <f t="shared" si="24"/>
        <v>999717001</v>
      </c>
      <c r="J38" s="61">
        <f t="shared" si="24"/>
        <v>330</v>
      </c>
      <c r="K38" s="61">
        <f t="shared" si="24"/>
        <v>16391</v>
      </c>
      <c r="L38" s="61">
        <f t="shared" si="24"/>
        <v>852381.5</v>
      </c>
      <c r="M38" s="61">
        <f t="shared" si="24"/>
        <v>768361661</v>
      </c>
      <c r="N38" s="38">
        <f t="shared" si="22"/>
        <v>-14.285714285714285</v>
      </c>
      <c r="O38" s="38">
        <f t="shared" si="22"/>
        <v>-14.407310704960835</v>
      </c>
      <c r="P38" s="38">
        <f t="shared" si="22"/>
        <v>-13.960199975209012</v>
      </c>
      <c r="Q38" s="38">
        <f t="shared" si="22"/>
        <v>-23.142083186399667</v>
      </c>
      <c r="S38" s="7">
        <f>I37-S37</f>
        <v>919833205</v>
      </c>
    </row>
    <row r="39" spans="1:19">
      <c r="A39" s="63" t="s">
        <v>129</v>
      </c>
      <c r="B39" s="49">
        <f>B37/11</f>
        <v>7</v>
      </c>
      <c r="C39" s="49">
        <f t="shared" ref="C39:M39" si="25">C37/11</f>
        <v>349.63636363636363</v>
      </c>
      <c r="D39" s="49">
        <f t="shared" si="25"/>
        <v>17974.900000000001</v>
      </c>
      <c r="E39" s="49">
        <f t="shared" si="25"/>
        <v>9897506.4545454551</v>
      </c>
      <c r="F39" s="49">
        <f t="shared" si="25"/>
        <v>32.272727272727273</v>
      </c>
      <c r="G39" s="49">
        <f t="shared" si="25"/>
        <v>1606.7272727272727</v>
      </c>
      <c r="H39" s="49">
        <f t="shared" si="25"/>
        <v>83235.154545454541</v>
      </c>
      <c r="I39" s="49">
        <f t="shared" si="25"/>
        <v>83857943.090909094</v>
      </c>
      <c r="J39" s="49">
        <f t="shared" si="25"/>
        <v>30</v>
      </c>
      <c r="K39" s="49">
        <f t="shared" si="25"/>
        <v>1490.090909090909</v>
      </c>
      <c r="L39" s="49">
        <f t="shared" si="25"/>
        <v>77489.227272727279</v>
      </c>
      <c r="M39" s="49">
        <f t="shared" si="25"/>
        <v>69851060.090909094</v>
      </c>
      <c r="N39" s="38">
        <f t="shared" si="22"/>
        <v>-7.0422535211267618</v>
      </c>
      <c r="O39" s="38">
        <f t="shared" si="22"/>
        <v>-7.2592508769944608</v>
      </c>
      <c r="P39" s="38">
        <f t="shared" si="22"/>
        <v>-6.9032457548804365</v>
      </c>
      <c r="Q39" s="38">
        <f t="shared" si="22"/>
        <v>-16.70310823724278</v>
      </c>
    </row>
    <row r="40" spans="1:19">
      <c r="A40" s="2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64"/>
      <c r="O40" s="64"/>
      <c r="P40" s="64"/>
      <c r="Q40" s="64"/>
    </row>
    <row r="41" spans="1:19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9">
      <c r="A42" s="14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19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9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6">(G44-C44)/C44*100</f>
        <v>#DIV/0!</v>
      </c>
      <c r="P44" s="38" t="e">
        <f t="shared" si="26"/>
        <v>#DIV/0!</v>
      </c>
      <c r="Q44" s="38" t="e">
        <f t="shared" si="26"/>
        <v>#DIV/0!</v>
      </c>
    </row>
    <row r="45" spans="1:19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7">(F45-B45)/B45*100</f>
        <v>#DIV/0!</v>
      </c>
      <c r="O45" s="38" t="e">
        <f t="shared" si="26"/>
        <v>#DIV/0!</v>
      </c>
      <c r="P45" s="38" t="e">
        <f t="shared" si="26"/>
        <v>#DIV/0!</v>
      </c>
      <c r="Q45" s="38" t="e">
        <f t="shared" si="26"/>
        <v>#DIV/0!</v>
      </c>
    </row>
    <row r="46" spans="1:19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7"/>
        <v>#DIV/0!</v>
      </c>
      <c r="O46" s="38" t="e">
        <f t="shared" si="26"/>
        <v>#DIV/0!</v>
      </c>
      <c r="P46" s="38" t="e">
        <f t="shared" si="26"/>
        <v>#DIV/0!</v>
      </c>
      <c r="Q46" s="38" t="e">
        <f t="shared" si="26"/>
        <v>#DIV/0!</v>
      </c>
    </row>
    <row r="47" spans="1:19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7"/>
        <v>#DIV/0!</v>
      </c>
      <c r="O47" s="38" t="e">
        <f t="shared" si="26"/>
        <v>#DIV/0!</v>
      </c>
      <c r="P47" s="38" t="e">
        <f t="shared" si="26"/>
        <v>#DIV/0!</v>
      </c>
      <c r="Q47" s="38" t="e">
        <f t="shared" si="26"/>
        <v>#DIV/0!</v>
      </c>
    </row>
    <row r="48" spans="1:19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7"/>
        <v>#DIV/0!</v>
      </c>
      <c r="O48" s="38" t="e">
        <f t="shared" si="26"/>
        <v>#DIV/0!</v>
      </c>
      <c r="P48" s="38" t="e">
        <f t="shared" si="26"/>
        <v>#DIV/0!</v>
      </c>
      <c r="Q48" s="38" t="e">
        <f t="shared" si="26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7"/>
        <v>#DIV/0!</v>
      </c>
      <c r="O49" s="38" t="e">
        <f t="shared" si="26"/>
        <v>#DIV/0!</v>
      </c>
      <c r="P49" s="38" t="e">
        <f t="shared" si="26"/>
        <v>#DIV/0!</v>
      </c>
      <c r="Q49" s="38" t="e">
        <f t="shared" si="26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7"/>
        <v>#DIV/0!</v>
      </c>
      <c r="O50" s="38" t="e">
        <f t="shared" si="26"/>
        <v>#DIV/0!</v>
      </c>
      <c r="P50" s="38" t="e">
        <f t="shared" si="26"/>
        <v>#DIV/0!</v>
      </c>
      <c r="Q50" s="38" t="e">
        <f t="shared" si="26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7"/>
        <v>#DIV/0!</v>
      </c>
      <c r="O51" s="38" t="e">
        <f t="shared" si="26"/>
        <v>#DIV/0!</v>
      </c>
      <c r="P51" s="38" t="e">
        <f t="shared" si="26"/>
        <v>#DIV/0!</v>
      </c>
      <c r="Q51" s="38" t="e">
        <f t="shared" si="26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7"/>
        <v>#DIV/0!</v>
      </c>
      <c r="O52" s="38" t="e">
        <f t="shared" si="26"/>
        <v>#DIV/0!</v>
      </c>
      <c r="P52" s="38" t="e">
        <f t="shared" si="26"/>
        <v>#DIV/0!</v>
      </c>
      <c r="Q52" s="38" t="e">
        <f t="shared" si="26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7"/>
        <v>#DIV/0!</v>
      </c>
      <c r="O53" s="38" t="e">
        <f t="shared" si="26"/>
        <v>#DIV/0!</v>
      </c>
      <c r="P53" s="38" t="e">
        <f t="shared" si="26"/>
        <v>#DIV/0!</v>
      </c>
      <c r="Q53" s="38" t="e">
        <f t="shared" si="26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7"/>
        <v>#DIV/0!</v>
      </c>
      <c r="O54" s="38" t="e">
        <f t="shared" si="26"/>
        <v>#DIV/0!</v>
      </c>
      <c r="P54" s="38" t="e">
        <f t="shared" si="26"/>
        <v>#DIV/0!</v>
      </c>
      <c r="Q54" s="38" t="e">
        <f t="shared" si="26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7"/>
        <v>#DIV/0!</v>
      </c>
      <c r="O55" s="38" t="e">
        <f t="shared" si="26"/>
        <v>#DIV/0!</v>
      </c>
      <c r="P55" s="38" t="e">
        <f t="shared" si="26"/>
        <v>#DIV/0!</v>
      </c>
      <c r="Q55" s="38" t="e">
        <f t="shared" si="26"/>
        <v>#DIV/0!</v>
      </c>
    </row>
    <row r="56" spans="1:17">
      <c r="A56" s="61" t="s">
        <v>200</v>
      </c>
      <c r="B56" s="61">
        <f>SUM(B44:B50)</f>
        <v>0</v>
      </c>
      <c r="C56" s="61">
        <f t="shared" ref="C56:I56" si="28">SUM(C44:C50)</f>
        <v>0</v>
      </c>
      <c r="D56" s="61">
        <f t="shared" si="28"/>
        <v>0</v>
      </c>
      <c r="E56" s="61">
        <f t="shared" si="28"/>
        <v>0</v>
      </c>
      <c r="F56" s="61">
        <f t="shared" si="28"/>
        <v>0</v>
      </c>
      <c r="G56" s="61">
        <f t="shared" si="28"/>
        <v>0</v>
      </c>
      <c r="H56" s="61">
        <f t="shared" si="28"/>
        <v>0</v>
      </c>
      <c r="I56" s="61">
        <f t="shared" si="28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6"/>
        <v>#DIV/0!</v>
      </c>
      <c r="P56" s="62" t="e">
        <f t="shared" si="26"/>
        <v>#DIV/0!</v>
      </c>
      <c r="Q56" s="62" t="e">
        <f t="shared" si="26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29">SUM(C44:C55)</f>
        <v>0</v>
      </c>
      <c r="D57" s="61">
        <f t="shared" si="29"/>
        <v>0</v>
      </c>
      <c r="E57" s="61">
        <f t="shared" si="29"/>
        <v>0</v>
      </c>
      <c r="F57" s="61">
        <f t="shared" si="29"/>
        <v>0</v>
      </c>
      <c r="G57" s="61">
        <f t="shared" si="29"/>
        <v>0</v>
      </c>
      <c r="H57" s="61">
        <f t="shared" si="29"/>
        <v>0</v>
      </c>
      <c r="I57" s="61">
        <f t="shared" si="29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6"/>
        <v>#DIV/0!</v>
      </c>
      <c r="P57" s="62" t="e">
        <f t="shared" si="26"/>
        <v>#DIV/0!</v>
      </c>
      <c r="Q57" s="62" t="e">
        <f t="shared" si="26"/>
        <v>#DIV/0!</v>
      </c>
    </row>
    <row r="58" spans="1:17">
      <c r="A58" s="63" t="s">
        <v>129</v>
      </c>
      <c r="B58" s="49">
        <f>B56/7</f>
        <v>0</v>
      </c>
      <c r="C58" s="49">
        <f t="shared" ref="C58:I58" si="30">C56/7</f>
        <v>0</v>
      </c>
      <c r="D58" s="49">
        <f t="shared" si="30"/>
        <v>0</v>
      </c>
      <c r="E58" s="49">
        <f t="shared" si="30"/>
        <v>0</v>
      </c>
      <c r="F58" s="49">
        <f t="shared" si="30"/>
        <v>0</v>
      </c>
      <c r="G58" s="49">
        <f t="shared" si="30"/>
        <v>0</v>
      </c>
      <c r="H58" s="49">
        <f t="shared" si="30"/>
        <v>0</v>
      </c>
      <c r="I58" s="49">
        <f t="shared" si="30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6"/>
        <v>#DIV/0!</v>
      </c>
      <c r="P58" s="62" t="e">
        <f t="shared" si="26"/>
        <v>#DIV/0!</v>
      </c>
      <c r="Q58" s="62" t="e">
        <f t="shared" si="26"/>
        <v>#DIV/0!</v>
      </c>
    </row>
    <row r="59" spans="1:17">
      <c r="A59" s="2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10" t="s">
        <v>90</v>
      </c>
      <c r="K62" s="10" t="s">
        <v>7</v>
      </c>
      <c r="L62" s="1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1">(G63-C63)/C63*100</f>
        <v>#DIV/0!</v>
      </c>
      <c r="P63" s="38" t="e">
        <f t="shared" si="31"/>
        <v>#DIV/0!</v>
      </c>
      <c r="Q63" s="38" t="e">
        <f t="shared" si="31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2">(F64-B64)/B64*100</f>
        <v>#DIV/0!</v>
      </c>
      <c r="O64" s="38" t="e">
        <f t="shared" si="31"/>
        <v>#DIV/0!</v>
      </c>
      <c r="P64" s="38" t="e">
        <f t="shared" si="31"/>
        <v>#DIV/0!</v>
      </c>
      <c r="Q64" s="38" t="e">
        <f t="shared" si="31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2"/>
        <v>#DIV/0!</v>
      </c>
      <c r="O65" s="38" t="e">
        <f t="shared" si="31"/>
        <v>#DIV/0!</v>
      </c>
      <c r="P65" s="38" t="e">
        <f t="shared" si="31"/>
        <v>#DIV/0!</v>
      </c>
      <c r="Q65" s="38" t="e">
        <f t="shared" si="31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2"/>
        <v>#DIV/0!</v>
      </c>
      <c r="O66" s="38" t="e">
        <f t="shared" si="31"/>
        <v>#DIV/0!</v>
      </c>
      <c r="P66" s="38" t="e">
        <f t="shared" si="31"/>
        <v>#DIV/0!</v>
      </c>
      <c r="Q66" s="38" t="e">
        <f t="shared" si="31"/>
        <v>#DIV/0!</v>
      </c>
    </row>
    <row r="67" spans="1:17">
      <c r="A67" s="10" t="s">
        <v>14</v>
      </c>
      <c r="B67" s="12"/>
      <c r="C67" s="12"/>
      <c r="D67" s="12"/>
      <c r="E67" s="12"/>
      <c r="F67" s="10"/>
      <c r="G67" s="10"/>
      <c r="H67" s="10"/>
      <c r="I67" s="10"/>
      <c r="J67" s="10"/>
      <c r="K67" s="10"/>
      <c r="L67" s="10"/>
      <c r="M67" s="10"/>
      <c r="N67" s="38" t="e">
        <f t="shared" si="32"/>
        <v>#DIV/0!</v>
      </c>
      <c r="O67" s="38" t="e">
        <f t="shared" si="31"/>
        <v>#DIV/0!</v>
      </c>
      <c r="P67" s="38" t="e">
        <f t="shared" si="31"/>
        <v>#DIV/0!</v>
      </c>
      <c r="Q67" s="38" t="e">
        <f t="shared" si="31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2"/>
        <v>#DIV/0!</v>
      </c>
      <c r="O68" s="38" t="e">
        <f t="shared" si="31"/>
        <v>#DIV/0!</v>
      </c>
      <c r="P68" s="38" t="e">
        <f t="shared" si="31"/>
        <v>#DIV/0!</v>
      </c>
      <c r="Q68" s="38" t="e">
        <f t="shared" si="31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2"/>
        <v>#DIV/0!</v>
      </c>
      <c r="O69" s="38" t="e">
        <f t="shared" si="31"/>
        <v>#DIV/0!</v>
      </c>
      <c r="P69" s="38" t="e">
        <f t="shared" si="31"/>
        <v>#DIV/0!</v>
      </c>
      <c r="Q69" s="38" t="e">
        <f t="shared" si="31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2"/>
        <v>#DIV/0!</v>
      </c>
      <c r="O70" s="38" t="e">
        <f t="shared" si="31"/>
        <v>#DIV/0!</v>
      </c>
      <c r="P70" s="38" t="e">
        <f t="shared" si="31"/>
        <v>#DIV/0!</v>
      </c>
      <c r="Q70" s="38" t="e">
        <f t="shared" si="31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2"/>
        <v>#DIV/0!</v>
      </c>
      <c r="O71" s="38" t="e">
        <f t="shared" si="31"/>
        <v>#DIV/0!</v>
      </c>
      <c r="P71" s="38" t="e">
        <f t="shared" si="31"/>
        <v>#DIV/0!</v>
      </c>
      <c r="Q71" s="38" t="e">
        <f t="shared" si="31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2"/>
        <v>#DIV/0!</v>
      </c>
      <c r="O72" s="38" t="e">
        <f t="shared" si="31"/>
        <v>#DIV/0!</v>
      </c>
      <c r="P72" s="38" t="e">
        <f t="shared" si="31"/>
        <v>#DIV/0!</v>
      </c>
      <c r="Q72" s="38" t="e">
        <f t="shared" si="31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2"/>
        <v>#DIV/0!</v>
      </c>
      <c r="O73" s="38" t="e">
        <f t="shared" si="31"/>
        <v>#DIV/0!</v>
      </c>
      <c r="P73" s="38" t="e">
        <f t="shared" si="31"/>
        <v>#DIV/0!</v>
      </c>
      <c r="Q73" s="38" t="e">
        <f t="shared" si="31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2"/>
        <v>#DIV/0!</v>
      </c>
      <c r="O74" s="38" t="e">
        <f t="shared" si="31"/>
        <v>#DIV/0!</v>
      </c>
      <c r="P74" s="38" t="e">
        <f t="shared" si="31"/>
        <v>#DIV/0!</v>
      </c>
      <c r="Q74" s="38" t="e">
        <f t="shared" si="31"/>
        <v>#DIV/0!</v>
      </c>
    </row>
    <row r="75" spans="1:17">
      <c r="A75" s="61" t="s">
        <v>200</v>
      </c>
      <c r="B75" s="61">
        <f>SUM(B63:B69)</f>
        <v>0</v>
      </c>
      <c r="C75" s="61">
        <f t="shared" ref="C75:I75" si="33">SUM(C63:C69)</f>
        <v>0</v>
      </c>
      <c r="D75" s="61">
        <f t="shared" si="33"/>
        <v>0</v>
      </c>
      <c r="E75" s="61">
        <f t="shared" si="33"/>
        <v>0</v>
      </c>
      <c r="F75" s="61">
        <f t="shared" si="33"/>
        <v>0</v>
      </c>
      <c r="G75" s="61">
        <f t="shared" si="33"/>
        <v>0</v>
      </c>
      <c r="H75" s="61">
        <f t="shared" si="33"/>
        <v>0</v>
      </c>
      <c r="I75" s="61">
        <f t="shared" si="33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1"/>
        <v>#DIV/0!</v>
      </c>
      <c r="P75" s="62" t="e">
        <f t="shared" si="31"/>
        <v>#DIV/0!</v>
      </c>
      <c r="Q75" s="62" t="e">
        <f t="shared" si="31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4">SUM(C63:C74)</f>
        <v>0</v>
      </c>
      <c r="D76" s="61">
        <f t="shared" si="34"/>
        <v>0</v>
      </c>
      <c r="E76" s="61">
        <f t="shared" si="34"/>
        <v>0</v>
      </c>
      <c r="F76" s="61">
        <f t="shared" si="34"/>
        <v>0</v>
      </c>
      <c r="G76" s="61">
        <f t="shared" si="34"/>
        <v>0</v>
      </c>
      <c r="H76" s="61">
        <f t="shared" si="34"/>
        <v>0</v>
      </c>
      <c r="I76" s="61">
        <f t="shared" si="34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1"/>
        <v>#DIV/0!</v>
      </c>
      <c r="P76" s="62" t="e">
        <f t="shared" si="31"/>
        <v>#DIV/0!</v>
      </c>
      <c r="Q76" s="62" t="e">
        <f t="shared" si="31"/>
        <v>#DIV/0!</v>
      </c>
    </row>
    <row r="77" spans="1:17">
      <c r="A77" s="63" t="s">
        <v>129</v>
      </c>
      <c r="B77" s="49">
        <f>B75/7</f>
        <v>0</v>
      </c>
      <c r="C77" s="49">
        <f t="shared" ref="C77:I77" si="35">C75/7</f>
        <v>0</v>
      </c>
      <c r="D77" s="49">
        <f t="shared" si="35"/>
        <v>0</v>
      </c>
      <c r="E77" s="49">
        <f t="shared" si="35"/>
        <v>0</v>
      </c>
      <c r="F77" s="49">
        <f t="shared" si="35"/>
        <v>0</v>
      </c>
      <c r="G77" s="49">
        <f t="shared" si="35"/>
        <v>0</v>
      </c>
      <c r="H77" s="49">
        <f t="shared" si="35"/>
        <v>0</v>
      </c>
      <c r="I77" s="49">
        <f t="shared" si="35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1"/>
        <v>#DIV/0!</v>
      </c>
      <c r="P77" s="62" t="e">
        <f t="shared" si="31"/>
        <v>#DIV/0!</v>
      </c>
      <c r="Q77" s="62" t="e">
        <f t="shared" si="31"/>
        <v>#DIV/0!</v>
      </c>
    </row>
    <row r="78" spans="1:17">
      <c r="A78" s="2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10" t="s">
        <v>90</v>
      </c>
      <c r="K81" s="10" t="s">
        <v>7</v>
      </c>
      <c r="L81" s="1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6">(G82-C82)/C82*100</f>
        <v>#DIV/0!</v>
      </c>
      <c r="P82" s="38" t="e">
        <f t="shared" si="36"/>
        <v>#DIV/0!</v>
      </c>
      <c r="Q82" s="38" t="e">
        <f t="shared" si="36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7">(F83-B83)/B83*100</f>
        <v>#DIV/0!</v>
      </c>
      <c r="O83" s="38" t="e">
        <f t="shared" si="36"/>
        <v>#DIV/0!</v>
      </c>
      <c r="P83" s="38" t="e">
        <f t="shared" si="36"/>
        <v>#DIV/0!</v>
      </c>
      <c r="Q83" s="38" t="e">
        <f t="shared" si="36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7"/>
        <v>#DIV/0!</v>
      </c>
      <c r="O84" s="38" t="e">
        <f t="shared" si="36"/>
        <v>#DIV/0!</v>
      </c>
      <c r="P84" s="38" t="e">
        <f t="shared" si="36"/>
        <v>#DIV/0!</v>
      </c>
      <c r="Q84" s="38" t="e">
        <f t="shared" si="36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7"/>
        <v>#DIV/0!</v>
      </c>
      <c r="O85" s="38" t="e">
        <f t="shared" si="36"/>
        <v>#DIV/0!</v>
      </c>
      <c r="P85" s="38" t="e">
        <f t="shared" si="36"/>
        <v>#DIV/0!</v>
      </c>
      <c r="Q85" s="38" t="e">
        <f t="shared" si="36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7"/>
        <v>#DIV/0!</v>
      </c>
      <c r="O86" s="38" t="e">
        <f t="shared" si="36"/>
        <v>#DIV/0!</v>
      </c>
      <c r="P86" s="38" t="e">
        <f t="shared" si="36"/>
        <v>#DIV/0!</v>
      </c>
      <c r="Q86" s="38" t="e">
        <f t="shared" si="36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7"/>
        <v>#DIV/0!</v>
      </c>
      <c r="O87" s="38" t="e">
        <f t="shared" si="36"/>
        <v>#DIV/0!</v>
      </c>
      <c r="P87" s="38" t="e">
        <f t="shared" si="36"/>
        <v>#DIV/0!</v>
      </c>
      <c r="Q87" s="38" t="e">
        <f t="shared" si="36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7"/>
        <v>#DIV/0!</v>
      </c>
      <c r="O88" s="38" t="e">
        <f t="shared" si="36"/>
        <v>#DIV/0!</v>
      </c>
      <c r="P88" s="38" t="e">
        <f t="shared" si="36"/>
        <v>#DIV/0!</v>
      </c>
      <c r="Q88" s="38" t="e">
        <f t="shared" si="36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7"/>
        <v>#DIV/0!</v>
      </c>
      <c r="O89" s="38" t="e">
        <f t="shared" si="36"/>
        <v>#DIV/0!</v>
      </c>
      <c r="P89" s="38" t="e">
        <f t="shared" si="36"/>
        <v>#DIV/0!</v>
      </c>
      <c r="Q89" s="38" t="e">
        <f t="shared" si="36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7"/>
        <v>#DIV/0!</v>
      </c>
      <c r="O90" s="38" t="e">
        <f t="shared" si="36"/>
        <v>#DIV/0!</v>
      </c>
      <c r="P90" s="38" t="e">
        <f t="shared" si="36"/>
        <v>#DIV/0!</v>
      </c>
      <c r="Q90" s="38" t="e">
        <f t="shared" si="36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7"/>
        <v>#DIV/0!</v>
      </c>
      <c r="O91" s="38" t="e">
        <f t="shared" si="36"/>
        <v>#DIV/0!</v>
      </c>
      <c r="P91" s="38" t="e">
        <f t="shared" si="36"/>
        <v>#DIV/0!</v>
      </c>
      <c r="Q91" s="38" t="e">
        <f t="shared" si="36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7"/>
        <v>#DIV/0!</v>
      </c>
      <c r="O92" s="38" t="e">
        <f t="shared" si="36"/>
        <v>#DIV/0!</v>
      </c>
      <c r="P92" s="38" t="e">
        <f t="shared" si="36"/>
        <v>#DIV/0!</v>
      </c>
      <c r="Q92" s="38" t="e">
        <f t="shared" si="36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7"/>
        <v>#DIV/0!</v>
      </c>
      <c r="O93" s="38" t="e">
        <f t="shared" si="36"/>
        <v>#DIV/0!</v>
      </c>
      <c r="P93" s="38" t="e">
        <f t="shared" si="36"/>
        <v>#DIV/0!</v>
      </c>
      <c r="Q93" s="38" t="e">
        <f t="shared" si="36"/>
        <v>#DIV/0!</v>
      </c>
    </row>
    <row r="94" spans="1:17">
      <c r="A94" s="61" t="s">
        <v>200</v>
      </c>
      <c r="B94" s="61">
        <f>SUM(B82:B88)</f>
        <v>0</v>
      </c>
      <c r="C94" s="61">
        <f t="shared" ref="C94:I94" si="38">SUM(C82:C88)</f>
        <v>0</v>
      </c>
      <c r="D94" s="61">
        <f t="shared" si="38"/>
        <v>0</v>
      </c>
      <c r="E94" s="61">
        <f t="shared" si="38"/>
        <v>0</v>
      </c>
      <c r="F94" s="61">
        <f t="shared" si="38"/>
        <v>0</v>
      </c>
      <c r="G94" s="61">
        <f t="shared" si="38"/>
        <v>0</v>
      </c>
      <c r="H94" s="61">
        <f t="shared" si="38"/>
        <v>0</v>
      </c>
      <c r="I94" s="61">
        <f t="shared" si="38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6"/>
        <v>#DIV/0!</v>
      </c>
      <c r="P94" s="62" t="e">
        <f t="shared" si="36"/>
        <v>#DIV/0!</v>
      </c>
      <c r="Q94" s="62" t="e">
        <f t="shared" si="36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39">SUM(C82:C93)</f>
        <v>0</v>
      </c>
      <c r="D95" s="61">
        <f t="shared" si="39"/>
        <v>0</v>
      </c>
      <c r="E95" s="61">
        <f t="shared" si="39"/>
        <v>0</v>
      </c>
      <c r="F95" s="61">
        <f t="shared" si="39"/>
        <v>0</v>
      </c>
      <c r="G95" s="61">
        <f t="shared" si="39"/>
        <v>0</v>
      </c>
      <c r="H95" s="61">
        <f t="shared" si="39"/>
        <v>0</v>
      </c>
      <c r="I95" s="61">
        <f t="shared" si="39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6"/>
        <v>#DIV/0!</v>
      </c>
      <c r="P95" s="62" t="e">
        <f t="shared" si="36"/>
        <v>#DIV/0!</v>
      </c>
      <c r="Q95" s="62" t="e">
        <f t="shared" si="36"/>
        <v>#DIV/0!</v>
      </c>
    </row>
    <row r="96" spans="1:17">
      <c r="A96" s="63" t="s">
        <v>129</v>
      </c>
      <c r="B96" s="49">
        <f>B94/7</f>
        <v>0</v>
      </c>
      <c r="C96" s="49">
        <f t="shared" ref="C96:I96" si="40">C94/7</f>
        <v>0</v>
      </c>
      <c r="D96" s="49">
        <f t="shared" si="40"/>
        <v>0</v>
      </c>
      <c r="E96" s="49">
        <f t="shared" si="40"/>
        <v>0</v>
      </c>
      <c r="F96" s="49">
        <f t="shared" si="40"/>
        <v>0</v>
      </c>
      <c r="G96" s="49">
        <f t="shared" si="40"/>
        <v>0</v>
      </c>
      <c r="H96" s="49">
        <f t="shared" si="40"/>
        <v>0</v>
      </c>
      <c r="I96" s="49">
        <f t="shared" si="40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6"/>
        <v>#DIV/0!</v>
      </c>
      <c r="P96" s="62" t="e">
        <f t="shared" si="36"/>
        <v>#DIV/0!</v>
      </c>
      <c r="Q96" s="62" t="e">
        <f t="shared" si="36"/>
        <v>#DIV/0!</v>
      </c>
    </row>
    <row r="97" spans="1:17">
      <c r="A97" s="2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10" t="s">
        <v>90</v>
      </c>
      <c r="K100" s="10" t="s">
        <v>7</v>
      </c>
      <c r="L100" s="1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1">(G101-C101)/C101*100</f>
        <v>#DIV/0!</v>
      </c>
      <c r="P101" s="38" t="e">
        <f t="shared" si="41"/>
        <v>#DIV/0!</v>
      </c>
      <c r="Q101" s="38" t="e">
        <f t="shared" si="41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2">(F102-B102)/B102*100</f>
        <v>#DIV/0!</v>
      </c>
      <c r="O102" s="38" t="e">
        <f t="shared" si="41"/>
        <v>#DIV/0!</v>
      </c>
      <c r="P102" s="38" t="e">
        <f t="shared" si="41"/>
        <v>#DIV/0!</v>
      </c>
      <c r="Q102" s="38" t="e">
        <f t="shared" si="41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2"/>
        <v>#DIV/0!</v>
      </c>
      <c r="O103" s="38" t="e">
        <f t="shared" si="41"/>
        <v>#DIV/0!</v>
      </c>
      <c r="P103" s="38" t="e">
        <f t="shared" si="41"/>
        <v>#DIV/0!</v>
      </c>
      <c r="Q103" s="38" t="e">
        <f t="shared" si="41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2"/>
        <v>#DIV/0!</v>
      </c>
      <c r="O104" s="38" t="e">
        <f t="shared" si="41"/>
        <v>#DIV/0!</v>
      </c>
      <c r="P104" s="38" t="e">
        <f t="shared" si="41"/>
        <v>#DIV/0!</v>
      </c>
      <c r="Q104" s="38" t="e">
        <f t="shared" si="41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2"/>
        <v>#DIV/0!</v>
      </c>
      <c r="O105" s="38" t="e">
        <f t="shared" si="41"/>
        <v>#DIV/0!</v>
      </c>
      <c r="P105" s="38" t="e">
        <f t="shared" si="41"/>
        <v>#DIV/0!</v>
      </c>
      <c r="Q105" s="38" t="e">
        <f t="shared" si="41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2"/>
        <v>#DIV/0!</v>
      </c>
      <c r="O106" s="38" t="e">
        <f t="shared" si="41"/>
        <v>#DIV/0!</v>
      </c>
      <c r="P106" s="38" t="e">
        <f t="shared" si="41"/>
        <v>#DIV/0!</v>
      </c>
      <c r="Q106" s="38" t="e">
        <f t="shared" si="41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2"/>
        <v>#DIV/0!</v>
      </c>
      <c r="O107" s="38" t="e">
        <f t="shared" si="41"/>
        <v>#DIV/0!</v>
      </c>
      <c r="P107" s="38" t="e">
        <f t="shared" si="41"/>
        <v>#DIV/0!</v>
      </c>
      <c r="Q107" s="38" t="e">
        <f t="shared" si="41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2"/>
        <v>#DIV/0!</v>
      </c>
      <c r="O108" s="38" t="e">
        <f t="shared" si="41"/>
        <v>#DIV/0!</v>
      </c>
      <c r="P108" s="38" t="e">
        <f t="shared" si="41"/>
        <v>#DIV/0!</v>
      </c>
      <c r="Q108" s="38" t="e">
        <f t="shared" si="41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2"/>
        <v>#DIV/0!</v>
      </c>
      <c r="O109" s="38" t="e">
        <f t="shared" si="41"/>
        <v>#DIV/0!</v>
      </c>
      <c r="P109" s="38" t="e">
        <f t="shared" si="41"/>
        <v>#DIV/0!</v>
      </c>
      <c r="Q109" s="38" t="e">
        <f t="shared" si="41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2"/>
        <v>#DIV/0!</v>
      </c>
      <c r="O110" s="38" t="e">
        <f t="shared" si="41"/>
        <v>#DIV/0!</v>
      </c>
      <c r="P110" s="38" t="e">
        <f t="shared" si="41"/>
        <v>#DIV/0!</v>
      </c>
      <c r="Q110" s="38" t="e">
        <f t="shared" si="41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2"/>
        <v>#DIV/0!</v>
      </c>
      <c r="O111" s="38" t="e">
        <f t="shared" si="41"/>
        <v>#DIV/0!</v>
      </c>
      <c r="P111" s="38" t="e">
        <f t="shared" si="41"/>
        <v>#DIV/0!</v>
      </c>
      <c r="Q111" s="38" t="e">
        <f t="shared" si="41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2"/>
        <v>#DIV/0!</v>
      </c>
      <c r="O112" s="38" t="e">
        <f t="shared" si="41"/>
        <v>#DIV/0!</v>
      </c>
      <c r="P112" s="38" t="e">
        <f t="shared" si="41"/>
        <v>#DIV/0!</v>
      </c>
      <c r="Q112" s="38" t="e">
        <f t="shared" si="41"/>
        <v>#DIV/0!</v>
      </c>
    </row>
    <row r="113" spans="1:17">
      <c r="A113" s="61" t="s">
        <v>200</v>
      </c>
      <c r="B113" s="61">
        <f>SUM(B101:B107)</f>
        <v>0</v>
      </c>
      <c r="C113" s="61">
        <f t="shared" ref="C113:I113" si="43">SUM(C101:C107)</f>
        <v>0</v>
      </c>
      <c r="D113" s="61">
        <f t="shared" si="43"/>
        <v>0</v>
      </c>
      <c r="E113" s="61">
        <f t="shared" si="43"/>
        <v>0</v>
      </c>
      <c r="F113" s="61">
        <f t="shared" si="43"/>
        <v>0</v>
      </c>
      <c r="G113" s="61">
        <f t="shared" si="43"/>
        <v>0</v>
      </c>
      <c r="H113" s="61">
        <f t="shared" si="43"/>
        <v>0</v>
      </c>
      <c r="I113" s="61">
        <f t="shared" si="43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1"/>
        <v>#DIV/0!</v>
      </c>
      <c r="P113" s="62" t="e">
        <f t="shared" si="41"/>
        <v>#DIV/0!</v>
      </c>
      <c r="Q113" s="62" t="e">
        <f t="shared" si="41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4">SUM(C101:C112)</f>
        <v>0</v>
      </c>
      <c r="D114" s="61">
        <f t="shared" si="44"/>
        <v>0</v>
      </c>
      <c r="E114" s="61">
        <f t="shared" si="44"/>
        <v>0</v>
      </c>
      <c r="F114" s="61">
        <f t="shared" si="44"/>
        <v>0</v>
      </c>
      <c r="G114" s="61">
        <f t="shared" si="44"/>
        <v>0</v>
      </c>
      <c r="H114" s="61">
        <f t="shared" si="44"/>
        <v>0</v>
      </c>
      <c r="I114" s="61">
        <f t="shared" si="44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1"/>
        <v>#DIV/0!</v>
      </c>
      <c r="P114" s="62" t="e">
        <f t="shared" si="41"/>
        <v>#DIV/0!</v>
      </c>
      <c r="Q114" s="62" t="e">
        <f t="shared" si="41"/>
        <v>#DIV/0!</v>
      </c>
    </row>
    <row r="115" spans="1:17">
      <c r="A115" s="63" t="s">
        <v>129</v>
      </c>
      <c r="B115" s="49">
        <f>B113/7</f>
        <v>0</v>
      </c>
      <c r="C115" s="49">
        <f t="shared" ref="C115:I115" si="45">C113/7</f>
        <v>0</v>
      </c>
      <c r="D115" s="49">
        <f t="shared" si="45"/>
        <v>0</v>
      </c>
      <c r="E115" s="49">
        <f t="shared" si="45"/>
        <v>0</v>
      </c>
      <c r="F115" s="49">
        <f t="shared" si="45"/>
        <v>0</v>
      </c>
      <c r="G115" s="49">
        <f t="shared" si="45"/>
        <v>0</v>
      </c>
      <c r="H115" s="49">
        <f t="shared" si="45"/>
        <v>0</v>
      </c>
      <c r="I115" s="49">
        <f t="shared" si="45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1"/>
        <v>#DIV/0!</v>
      </c>
      <c r="P115" s="62" t="e">
        <f t="shared" si="41"/>
        <v>#DIV/0!</v>
      </c>
      <c r="Q115" s="62" t="e">
        <f t="shared" si="41"/>
        <v>#DIV/0!</v>
      </c>
    </row>
    <row r="116" spans="1:17">
      <c r="A116" s="2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10" t="s">
        <v>90</v>
      </c>
      <c r="K119" s="10" t="s">
        <v>7</v>
      </c>
      <c r="L119" s="1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6">(G120-C120)/C120*100</f>
        <v>#DIV/0!</v>
      </c>
      <c r="P120" s="38" t="e">
        <f t="shared" si="46"/>
        <v>#DIV/0!</v>
      </c>
      <c r="Q120" s="38" t="e">
        <f t="shared" si="46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7">(F121-B121)/B121*100</f>
        <v>#DIV/0!</v>
      </c>
      <c r="O121" s="38" t="e">
        <f t="shared" si="46"/>
        <v>#DIV/0!</v>
      </c>
      <c r="P121" s="38" t="e">
        <f t="shared" si="46"/>
        <v>#DIV/0!</v>
      </c>
      <c r="Q121" s="38" t="e">
        <f t="shared" si="46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7"/>
        <v>#DIV/0!</v>
      </c>
      <c r="O122" s="38" t="e">
        <f t="shared" si="46"/>
        <v>#DIV/0!</v>
      </c>
      <c r="P122" s="38" t="e">
        <f t="shared" si="46"/>
        <v>#DIV/0!</v>
      </c>
      <c r="Q122" s="38" t="e">
        <f t="shared" si="46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7"/>
        <v>#DIV/0!</v>
      </c>
      <c r="O123" s="38" t="e">
        <f t="shared" si="46"/>
        <v>#DIV/0!</v>
      </c>
      <c r="P123" s="38" t="e">
        <f t="shared" si="46"/>
        <v>#DIV/0!</v>
      </c>
      <c r="Q123" s="38" t="e">
        <f t="shared" si="46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7"/>
        <v>#DIV/0!</v>
      </c>
      <c r="O124" s="38" t="e">
        <f t="shared" si="46"/>
        <v>#DIV/0!</v>
      </c>
      <c r="P124" s="38" t="e">
        <f t="shared" si="46"/>
        <v>#DIV/0!</v>
      </c>
      <c r="Q124" s="38" t="e">
        <f t="shared" si="46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7"/>
        <v>#DIV/0!</v>
      </c>
      <c r="O125" s="38" t="e">
        <f t="shared" si="46"/>
        <v>#DIV/0!</v>
      </c>
      <c r="P125" s="38" t="e">
        <f t="shared" si="46"/>
        <v>#DIV/0!</v>
      </c>
      <c r="Q125" s="38" t="e">
        <f t="shared" si="46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7"/>
        <v>#DIV/0!</v>
      </c>
      <c r="O126" s="38" t="e">
        <f t="shared" si="46"/>
        <v>#DIV/0!</v>
      </c>
      <c r="P126" s="38" t="e">
        <f t="shared" si="46"/>
        <v>#DIV/0!</v>
      </c>
      <c r="Q126" s="38" t="e">
        <f t="shared" si="46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7"/>
        <v>#DIV/0!</v>
      </c>
      <c r="O127" s="38" t="e">
        <f t="shared" si="46"/>
        <v>#DIV/0!</v>
      </c>
      <c r="P127" s="38" t="e">
        <f t="shared" si="46"/>
        <v>#DIV/0!</v>
      </c>
      <c r="Q127" s="38" t="e">
        <f t="shared" si="46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7"/>
        <v>#DIV/0!</v>
      </c>
      <c r="O128" s="38" t="e">
        <f t="shared" si="46"/>
        <v>#DIV/0!</v>
      </c>
      <c r="P128" s="38" t="e">
        <f t="shared" si="46"/>
        <v>#DIV/0!</v>
      </c>
      <c r="Q128" s="38" t="e">
        <f t="shared" si="46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7"/>
        <v>#DIV/0!</v>
      </c>
      <c r="O129" s="38" t="e">
        <f t="shared" si="46"/>
        <v>#DIV/0!</v>
      </c>
      <c r="P129" s="38" t="e">
        <f t="shared" si="46"/>
        <v>#DIV/0!</v>
      </c>
      <c r="Q129" s="38" t="e">
        <f t="shared" si="46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7"/>
        <v>#DIV/0!</v>
      </c>
      <c r="O130" s="38" t="e">
        <f t="shared" si="46"/>
        <v>#DIV/0!</v>
      </c>
      <c r="P130" s="38" t="e">
        <f t="shared" si="46"/>
        <v>#DIV/0!</v>
      </c>
      <c r="Q130" s="38" t="e">
        <f t="shared" si="46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7"/>
        <v>#DIV/0!</v>
      </c>
      <c r="O131" s="38" t="e">
        <f t="shared" si="46"/>
        <v>#DIV/0!</v>
      </c>
      <c r="P131" s="38" t="e">
        <f t="shared" si="46"/>
        <v>#DIV/0!</v>
      </c>
      <c r="Q131" s="38" t="e">
        <f t="shared" si="46"/>
        <v>#DIV/0!</v>
      </c>
    </row>
    <row r="132" spans="1:17">
      <c r="A132" s="61" t="s">
        <v>200</v>
      </c>
      <c r="B132" s="61">
        <f>SUM(B120:B126)</f>
        <v>0</v>
      </c>
      <c r="C132" s="61">
        <f t="shared" ref="C132:I132" si="48">SUM(C120:C126)</f>
        <v>0</v>
      </c>
      <c r="D132" s="61">
        <f t="shared" si="48"/>
        <v>0</v>
      </c>
      <c r="E132" s="61">
        <f t="shared" si="48"/>
        <v>0</v>
      </c>
      <c r="F132" s="61">
        <f t="shared" si="48"/>
        <v>0</v>
      </c>
      <c r="G132" s="61">
        <f t="shared" si="48"/>
        <v>0</v>
      </c>
      <c r="H132" s="61">
        <f t="shared" si="48"/>
        <v>0</v>
      </c>
      <c r="I132" s="61">
        <f t="shared" si="48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6"/>
        <v>#DIV/0!</v>
      </c>
      <c r="P132" s="62" t="e">
        <f t="shared" si="46"/>
        <v>#DIV/0!</v>
      </c>
      <c r="Q132" s="62" t="e">
        <f t="shared" si="46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49">SUM(C120:C131)</f>
        <v>0</v>
      </c>
      <c r="D133" s="61">
        <f t="shared" si="49"/>
        <v>0</v>
      </c>
      <c r="E133" s="61">
        <f t="shared" si="49"/>
        <v>0</v>
      </c>
      <c r="F133" s="61">
        <f t="shared" si="49"/>
        <v>0</v>
      </c>
      <c r="G133" s="61">
        <f t="shared" si="49"/>
        <v>0</v>
      </c>
      <c r="H133" s="61">
        <f t="shared" si="49"/>
        <v>0</v>
      </c>
      <c r="I133" s="61">
        <f t="shared" si="49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6"/>
        <v>#DIV/0!</v>
      </c>
      <c r="P133" s="62" t="e">
        <f t="shared" si="46"/>
        <v>#DIV/0!</v>
      </c>
      <c r="Q133" s="62" t="e">
        <f t="shared" si="46"/>
        <v>#DIV/0!</v>
      </c>
    </row>
    <row r="134" spans="1:17">
      <c r="A134" s="63" t="s">
        <v>129</v>
      </c>
      <c r="B134" s="49">
        <f>B132/7</f>
        <v>0</v>
      </c>
      <c r="C134" s="49">
        <f t="shared" ref="C134:I134" si="50">C132/7</f>
        <v>0</v>
      </c>
      <c r="D134" s="49">
        <f t="shared" si="50"/>
        <v>0</v>
      </c>
      <c r="E134" s="49">
        <f t="shared" si="50"/>
        <v>0</v>
      </c>
      <c r="F134" s="49">
        <f t="shared" si="50"/>
        <v>0</v>
      </c>
      <c r="G134" s="49">
        <f t="shared" si="50"/>
        <v>0</v>
      </c>
      <c r="H134" s="49">
        <f t="shared" si="50"/>
        <v>0</v>
      </c>
      <c r="I134" s="49">
        <f t="shared" si="50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6"/>
        <v>#DIV/0!</v>
      </c>
      <c r="P134" s="62" t="e">
        <f t="shared" si="46"/>
        <v>#DIV/0!</v>
      </c>
      <c r="Q134" s="62" t="e">
        <f t="shared" si="46"/>
        <v>#DIV/0!</v>
      </c>
    </row>
    <row r="135" spans="1:17">
      <c r="A135" s="2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10" t="s">
        <v>90</v>
      </c>
      <c r="K138" s="10" t="s">
        <v>7</v>
      </c>
      <c r="L138" s="1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1">(G139-C139)/C139*100</f>
        <v>#DIV/0!</v>
      </c>
      <c r="P139" s="38" t="e">
        <f t="shared" si="51"/>
        <v>#DIV/0!</v>
      </c>
      <c r="Q139" s="38" t="e">
        <f t="shared" si="51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2">(F140-B140)/B140*100</f>
        <v>#DIV/0!</v>
      </c>
      <c r="O140" s="38" t="e">
        <f t="shared" si="51"/>
        <v>#DIV/0!</v>
      </c>
      <c r="P140" s="38" t="e">
        <f t="shared" si="51"/>
        <v>#DIV/0!</v>
      </c>
      <c r="Q140" s="38" t="e">
        <f t="shared" si="51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2"/>
        <v>#DIV/0!</v>
      </c>
      <c r="O141" s="38" t="e">
        <f t="shared" si="51"/>
        <v>#DIV/0!</v>
      </c>
      <c r="P141" s="38" t="e">
        <f t="shared" si="51"/>
        <v>#DIV/0!</v>
      </c>
      <c r="Q141" s="38" t="e">
        <f t="shared" si="51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2"/>
        <v>#DIV/0!</v>
      </c>
      <c r="O142" s="38" t="e">
        <f t="shared" si="51"/>
        <v>#DIV/0!</v>
      </c>
      <c r="P142" s="38" t="e">
        <f t="shared" si="51"/>
        <v>#DIV/0!</v>
      </c>
      <c r="Q142" s="38" t="e">
        <f t="shared" si="51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2"/>
        <v>#DIV/0!</v>
      </c>
      <c r="O143" s="38" t="e">
        <f t="shared" si="51"/>
        <v>#DIV/0!</v>
      </c>
      <c r="P143" s="38" t="e">
        <f t="shared" si="51"/>
        <v>#DIV/0!</v>
      </c>
      <c r="Q143" s="38" t="e">
        <f t="shared" si="51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2"/>
        <v>#DIV/0!</v>
      </c>
      <c r="O144" s="38" t="e">
        <f t="shared" si="51"/>
        <v>#DIV/0!</v>
      </c>
      <c r="P144" s="38" t="e">
        <f t="shared" si="51"/>
        <v>#DIV/0!</v>
      </c>
      <c r="Q144" s="38" t="e">
        <f t="shared" si="51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2"/>
        <v>#DIV/0!</v>
      </c>
      <c r="O145" s="38" t="e">
        <f t="shared" si="51"/>
        <v>#DIV/0!</v>
      </c>
      <c r="P145" s="38" t="e">
        <f t="shared" si="51"/>
        <v>#DIV/0!</v>
      </c>
      <c r="Q145" s="38" t="e">
        <f t="shared" si="51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2"/>
        <v>#DIV/0!</v>
      </c>
      <c r="O146" s="38" t="e">
        <f t="shared" si="51"/>
        <v>#DIV/0!</v>
      </c>
      <c r="P146" s="38" t="e">
        <f t="shared" si="51"/>
        <v>#DIV/0!</v>
      </c>
      <c r="Q146" s="38" t="e">
        <f t="shared" si="51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2"/>
        <v>#DIV/0!</v>
      </c>
      <c r="O147" s="38" t="e">
        <f t="shared" si="51"/>
        <v>#DIV/0!</v>
      </c>
      <c r="P147" s="38" t="e">
        <f t="shared" si="51"/>
        <v>#DIV/0!</v>
      </c>
      <c r="Q147" s="38" t="e">
        <f t="shared" si="51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2"/>
        <v>#DIV/0!</v>
      </c>
      <c r="O148" s="38" t="e">
        <f t="shared" si="51"/>
        <v>#DIV/0!</v>
      </c>
      <c r="P148" s="38" t="e">
        <f t="shared" si="51"/>
        <v>#DIV/0!</v>
      </c>
      <c r="Q148" s="38" t="e">
        <f t="shared" si="51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2"/>
        <v>#DIV/0!</v>
      </c>
      <c r="O149" s="38" t="e">
        <f t="shared" si="51"/>
        <v>#DIV/0!</v>
      </c>
      <c r="P149" s="38" t="e">
        <f t="shared" si="51"/>
        <v>#DIV/0!</v>
      </c>
      <c r="Q149" s="38" t="e">
        <f t="shared" si="51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2"/>
        <v>#DIV/0!</v>
      </c>
      <c r="O150" s="38" t="e">
        <f t="shared" si="51"/>
        <v>#DIV/0!</v>
      </c>
      <c r="P150" s="38" t="e">
        <f t="shared" si="51"/>
        <v>#DIV/0!</v>
      </c>
      <c r="Q150" s="38" t="e">
        <f t="shared" si="51"/>
        <v>#DIV/0!</v>
      </c>
    </row>
    <row r="151" spans="1:17">
      <c r="A151" s="61" t="s">
        <v>200</v>
      </c>
      <c r="B151" s="61">
        <f>SUM(B139:B145)</f>
        <v>0</v>
      </c>
      <c r="C151" s="61">
        <f t="shared" ref="C151:I151" si="53">SUM(C139:C145)</f>
        <v>0</v>
      </c>
      <c r="D151" s="61">
        <f t="shared" si="53"/>
        <v>0</v>
      </c>
      <c r="E151" s="61">
        <f t="shared" si="53"/>
        <v>0</v>
      </c>
      <c r="F151" s="61">
        <f t="shared" si="53"/>
        <v>0</v>
      </c>
      <c r="G151" s="61">
        <f t="shared" si="53"/>
        <v>0</v>
      </c>
      <c r="H151" s="61">
        <f t="shared" si="53"/>
        <v>0</v>
      </c>
      <c r="I151" s="61">
        <f t="shared" si="53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1"/>
        <v>#DIV/0!</v>
      </c>
      <c r="P151" s="62" t="e">
        <f t="shared" si="51"/>
        <v>#DIV/0!</v>
      </c>
      <c r="Q151" s="62" t="e">
        <f t="shared" si="51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4">SUM(C139:C150)</f>
        <v>0</v>
      </c>
      <c r="D152" s="61">
        <f t="shared" si="54"/>
        <v>0</v>
      </c>
      <c r="E152" s="61">
        <f t="shared" si="54"/>
        <v>0</v>
      </c>
      <c r="F152" s="61">
        <f t="shared" si="54"/>
        <v>0</v>
      </c>
      <c r="G152" s="61">
        <f t="shared" si="54"/>
        <v>0</v>
      </c>
      <c r="H152" s="61">
        <f t="shared" si="54"/>
        <v>0</v>
      </c>
      <c r="I152" s="61">
        <f t="shared" si="54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1"/>
        <v>#DIV/0!</v>
      </c>
      <c r="P152" s="62" t="e">
        <f t="shared" si="51"/>
        <v>#DIV/0!</v>
      </c>
      <c r="Q152" s="62" t="e">
        <f t="shared" si="51"/>
        <v>#DIV/0!</v>
      </c>
    </row>
    <row r="153" spans="1:17">
      <c r="A153" s="63" t="s">
        <v>129</v>
      </c>
      <c r="B153" s="49">
        <f>B151/7</f>
        <v>0</v>
      </c>
      <c r="C153" s="49">
        <f t="shared" ref="C153:I153" si="55">C151/7</f>
        <v>0</v>
      </c>
      <c r="D153" s="49">
        <f t="shared" si="55"/>
        <v>0</v>
      </c>
      <c r="E153" s="49">
        <f t="shared" si="55"/>
        <v>0</v>
      </c>
      <c r="F153" s="49">
        <f t="shared" si="55"/>
        <v>0</v>
      </c>
      <c r="G153" s="49">
        <f t="shared" si="55"/>
        <v>0</v>
      </c>
      <c r="H153" s="49">
        <f t="shared" si="55"/>
        <v>0</v>
      </c>
      <c r="I153" s="49">
        <f t="shared" si="55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1"/>
        <v>#DIV/0!</v>
      </c>
      <c r="P153" s="62" t="e">
        <f t="shared" si="51"/>
        <v>#DIV/0!</v>
      </c>
      <c r="Q153" s="62" t="e">
        <f t="shared" si="51"/>
        <v>#DIV/0!</v>
      </c>
    </row>
    <row r="154" spans="1:17">
      <c r="A154" s="2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10" t="s">
        <v>90</v>
      </c>
      <c r="K157" s="10" t="s">
        <v>7</v>
      </c>
      <c r="L157" s="1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6">(G158-C158)/C158*100</f>
        <v>#DIV/0!</v>
      </c>
      <c r="P158" s="38" t="e">
        <f t="shared" si="56"/>
        <v>#DIV/0!</v>
      </c>
      <c r="Q158" s="38" t="e">
        <f t="shared" si="56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7">(F159-B159)/B159*100</f>
        <v>#DIV/0!</v>
      </c>
      <c r="O159" s="38" t="e">
        <f t="shared" si="56"/>
        <v>#DIV/0!</v>
      </c>
      <c r="P159" s="38" t="e">
        <f t="shared" si="56"/>
        <v>#DIV/0!</v>
      </c>
      <c r="Q159" s="38" t="e">
        <f t="shared" si="56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7"/>
        <v>#DIV/0!</v>
      </c>
      <c r="O160" s="38" t="e">
        <f t="shared" si="56"/>
        <v>#DIV/0!</v>
      </c>
      <c r="P160" s="38" t="e">
        <f t="shared" si="56"/>
        <v>#DIV/0!</v>
      </c>
      <c r="Q160" s="38" t="e">
        <f t="shared" si="56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7"/>
        <v>#DIV/0!</v>
      </c>
      <c r="O161" s="38" t="e">
        <f t="shared" si="56"/>
        <v>#DIV/0!</v>
      </c>
      <c r="P161" s="38" t="e">
        <f t="shared" si="56"/>
        <v>#DIV/0!</v>
      </c>
      <c r="Q161" s="38" t="e">
        <f t="shared" si="56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7"/>
        <v>#DIV/0!</v>
      </c>
      <c r="O162" s="38" t="e">
        <f t="shared" si="56"/>
        <v>#DIV/0!</v>
      </c>
      <c r="P162" s="38" t="e">
        <f t="shared" si="56"/>
        <v>#DIV/0!</v>
      </c>
      <c r="Q162" s="38" t="e">
        <f t="shared" si="56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7"/>
        <v>#DIV/0!</v>
      </c>
      <c r="O163" s="38" t="e">
        <f t="shared" si="56"/>
        <v>#DIV/0!</v>
      </c>
      <c r="P163" s="38" t="e">
        <f t="shared" si="56"/>
        <v>#DIV/0!</v>
      </c>
      <c r="Q163" s="38" t="e">
        <f t="shared" si="56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7"/>
        <v>#DIV/0!</v>
      </c>
      <c r="O164" s="38" t="e">
        <f t="shared" si="56"/>
        <v>#DIV/0!</v>
      </c>
      <c r="P164" s="38" t="e">
        <f t="shared" si="56"/>
        <v>#DIV/0!</v>
      </c>
      <c r="Q164" s="38" t="e">
        <f t="shared" si="56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7"/>
        <v>#DIV/0!</v>
      </c>
      <c r="O165" s="38" t="e">
        <f t="shared" si="56"/>
        <v>#DIV/0!</v>
      </c>
      <c r="P165" s="38" t="e">
        <f t="shared" si="56"/>
        <v>#DIV/0!</v>
      </c>
      <c r="Q165" s="38" t="e">
        <f t="shared" si="56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7"/>
        <v>#DIV/0!</v>
      </c>
      <c r="O166" s="38" t="e">
        <f t="shared" si="56"/>
        <v>#DIV/0!</v>
      </c>
      <c r="P166" s="38" t="e">
        <f t="shared" si="56"/>
        <v>#DIV/0!</v>
      </c>
      <c r="Q166" s="38" t="e">
        <f t="shared" si="56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7"/>
        <v>#DIV/0!</v>
      </c>
      <c r="O167" s="38" t="e">
        <f t="shared" si="56"/>
        <v>#DIV/0!</v>
      </c>
      <c r="P167" s="38" t="e">
        <f t="shared" si="56"/>
        <v>#DIV/0!</v>
      </c>
      <c r="Q167" s="38" t="e">
        <f t="shared" si="56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7"/>
        <v>#DIV/0!</v>
      </c>
      <c r="O168" s="38" t="e">
        <f t="shared" si="56"/>
        <v>#DIV/0!</v>
      </c>
      <c r="P168" s="38" t="e">
        <f t="shared" si="56"/>
        <v>#DIV/0!</v>
      </c>
      <c r="Q168" s="38" t="e">
        <f t="shared" si="56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7"/>
        <v>#DIV/0!</v>
      </c>
      <c r="O169" s="38" t="e">
        <f t="shared" si="56"/>
        <v>#DIV/0!</v>
      </c>
      <c r="P169" s="38" t="e">
        <f t="shared" si="56"/>
        <v>#DIV/0!</v>
      </c>
      <c r="Q169" s="38" t="e">
        <f t="shared" si="56"/>
        <v>#DIV/0!</v>
      </c>
    </row>
    <row r="170" spans="1:17">
      <c r="A170" s="61" t="s">
        <v>200</v>
      </c>
      <c r="B170" s="61">
        <f>SUM(B158:B164)</f>
        <v>0</v>
      </c>
      <c r="C170" s="61">
        <f t="shared" ref="C170:I170" si="58">SUM(C158:C164)</f>
        <v>0</v>
      </c>
      <c r="D170" s="61">
        <f t="shared" si="58"/>
        <v>0</v>
      </c>
      <c r="E170" s="61">
        <f t="shared" si="58"/>
        <v>0</v>
      </c>
      <c r="F170" s="61">
        <f t="shared" si="58"/>
        <v>0</v>
      </c>
      <c r="G170" s="61">
        <f t="shared" si="58"/>
        <v>0</v>
      </c>
      <c r="H170" s="61">
        <f t="shared" si="58"/>
        <v>0</v>
      </c>
      <c r="I170" s="61">
        <f t="shared" si="58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6"/>
        <v>#DIV/0!</v>
      </c>
      <c r="P170" s="62" t="e">
        <f t="shared" si="56"/>
        <v>#DIV/0!</v>
      </c>
      <c r="Q170" s="62" t="e">
        <f t="shared" si="56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59">SUM(C158:C169)</f>
        <v>0</v>
      </c>
      <c r="D171" s="61">
        <f t="shared" si="59"/>
        <v>0</v>
      </c>
      <c r="E171" s="61">
        <f t="shared" si="59"/>
        <v>0</v>
      </c>
      <c r="F171" s="61">
        <f t="shared" si="59"/>
        <v>0</v>
      </c>
      <c r="G171" s="61">
        <f t="shared" si="59"/>
        <v>0</v>
      </c>
      <c r="H171" s="61">
        <f t="shared" si="59"/>
        <v>0</v>
      </c>
      <c r="I171" s="61">
        <f t="shared" si="59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6"/>
        <v>#DIV/0!</v>
      </c>
      <c r="P171" s="62" t="e">
        <f t="shared" si="56"/>
        <v>#DIV/0!</v>
      </c>
      <c r="Q171" s="62" t="e">
        <f t="shared" si="56"/>
        <v>#DIV/0!</v>
      </c>
    </row>
    <row r="172" spans="1:17">
      <c r="A172" s="63" t="s">
        <v>129</v>
      </c>
      <c r="B172" s="49">
        <f>B170/7</f>
        <v>0</v>
      </c>
      <c r="C172" s="49">
        <f t="shared" ref="C172:I172" si="60">C170/7</f>
        <v>0</v>
      </c>
      <c r="D172" s="49">
        <f t="shared" si="60"/>
        <v>0</v>
      </c>
      <c r="E172" s="49">
        <f t="shared" si="60"/>
        <v>0</v>
      </c>
      <c r="F172" s="49">
        <f t="shared" si="60"/>
        <v>0</v>
      </c>
      <c r="G172" s="49">
        <f t="shared" si="60"/>
        <v>0</v>
      </c>
      <c r="H172" s="49">
        <f t="shared" si="60"/>
        <v>0</v>
      </c>
      <c r="I172" s="49">
        <f t="shared" si="60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6"/>
        <v>#DIV/0!</v>
      </c>
      <c r="P172" s="62" t="e">
        <f t="shared" si="56"/>
        <v>#DIV/0!</v>
      </c>
      <c r="Q172" s="62" t="e">
        <f t="shared" si="56"/>
        <v>#DIV/0!</v>
      </c>
    </row>
    <row r="173" spans="1:17">
      <c r="A173" s="2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10" t="s">
        <v>90</v>
      </c>
      <c r="K176" s="10" t="s">
        <v>7</v>
      </c>
      <c r="L176" s="1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1">(G177-C177)/C177*100</f>
        <v>#DIV/0!</v>
      </c>
      <c r="P177" s="38" t="e">
        <f t="shared" si="61"/>
        <v>#DIV/0!</v>
      </c>
      <c r="Q177" s="38" t="e">
        <f t="shared" si="61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2">(F178-B178)/B178*100</f>
        <v>#DIV/0!</v>
      </c>
      <c r="O178" s="38" t="e">
        <f t="shared" si="61"/>
        <v>#DIV/0!</v>
      </c>
      <c r="P178" s="38" t="e">
        <f t="shared" si="61"/>
        <v>#DIV/0!</v>
      </c>
      <c r="Q178" s="38" t="e">
        <f t="shared" si="61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2"/>
        <v>#DIV/0!</v>
      </c>
      <c r="O179" s="38" t="e">
        <f t="shared" si="61"/>
        <v>#DIV/0!</v>
      </c>
      <c r="P179" s="38" t="e">
        <f t="shared" si="61"/>
        <v>#DIV/0!</v>
      </c>
      <c r="Q179" s="38" t="e">
        <f t="shared" si="61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2"/>
        <v>#DIV/0!</v>
      </c>
      <c r="O180" s="38" t="e">
        <f t="shared" si="61"/>
        <v>#DIV/0!</v>
      </c>
      <c r="P180" s="38" t="e">
        <f t="shared" si="61"/>
        <v>#DIV/0!</v>
      </c>
      <c r="Q180" s="38" t="e">
        <f t="shared" si="61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2"/>
        <v>#DIV/0!</v>
      </c>
      <c r="O181" s="38" t="e">
        <f t="shared" si="61"/>
        <v>#DIV/0!</v>
      </c>
      <c r="P181" s="38" t="e">
        <f t="shared" si="61"/>
        <v>#DIV/0!</v>
      </c>
      <c r="Q181" s="38" t="e">
        <f t="shared" si="61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2"/>
        <v>#DIV/0!</v>
      </c>
      <c r="O182" s="38" t="e">
        <f t="shared" si="61"/>
        <v>#DIV/0!</v>
      </c>
      <c r="P182" s="38" t="e">
        <f t="shared" si="61"/>
        <v>#DIV/0!</v>
      </c>
      <c r="Q182" s="38" t="e">
        <f t="shared" si="61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2"/>
        <v>#DIV/0!</v>
      </c>
      <c r="O183" s="38" t="e">
        <f t="shared" si="61"/>
        <v>#DIV/0!</v>
      </c>
      <c r="P183" s="38" t="e">
        <f t="shared" si="61"/>
        <v>#DIV/0!</v>
      </c>
      <c r="Q183" s="38" t="e">
        <f t="shared" si="61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2"/>
        <v>#DIV/0!</v>
      </c>
      <c r="O184" s="38" t="e">
        <f t="shared" si="61"/>
        <v>#DIV/0!</v>
      </c>
      <c r="P184" s="38" t="e">
        <f t="shared" si="61"/>
        <v>#DIV/0!</v>
      </c>
      <c r="Q184" s="38" t="e">
        <f t="shared" si="61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2"/>
        <v>#DIV/0!</v>
      </c>
      <c r="O185" s="38" t="e">
        <f t="shared" si="61"/>
        <v>#DIV/0!</v>
      </c>
      <c r="P185" s="38" t="e">
        <f t="shared" si="61"/>
        <v>#DIV/0!</v>
      </c>
      <c r="Q185" s="38" t="e">
        <f t="shared" si="61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2"/>
        <v>#DIV/0!</v>
      </c>
      <c r="O186" s="38" t="e">
        <f t="shared" si="61"/>
        <v>#DIV/0!</v>
      </c>
      <c r="P186" s="38" t="e">
        <f t="shared" si="61"/>
        <v>#DIV/0!</v>
      </c>
      <c r="Q186" s="38" t="e">
        <f t="shared" si="61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2"/>
        <v>#DIV/0!</v>
      </c>
      <c r="O187" s="38" t="e">
        <f t="shared" si="61"/>
        <v>#DIV/0!</v>
      </c>
      <c r="P187" s="38" t="e">
        <f t="shared" si="61"/>
        <v>#DIV/0!</v>
      </c>
      <c r="Q187" s="38" t="e">
        <f t="shared" si="61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2"/>
        <v>#DIV/0!</v>
      </c>
      <c r="O188" s="38" t="e">
        <f t="shared" si="61"/>
        <v>#DIV/0!</v>
      </c>
      <c r="P188" s="38" t="e">
        <f t="shared" si="61"/>
        <v>#DIV/0!</v>
      </c>
      <c r="Q188" s="38" t="e">
        <f t="shared" si="61"/>
        <v>#DIV/0!</v>
      </c>
    </row>
    <row r="189" spans="1:17">
      <c r="A189" s="61" t="s">
        <v>200</v>
      </c>
      <c r="B189" s="61">
        <f>SUM(B177:B183)</f>
        <v>0</v>
      </c>
      <c r="C189" s="61">
        <f t="shared" ref="C189:I189" si="63">SUM(C177:C183)</f>
        <v>0</v>
      </c>
      <c r="D189" s="61">
        <f t="shared" si="63"/>
        <v>0</v>
      </c>
      <c r="E189" s="61">
        <f t="shared" si="63"/>
        <v>0</v>
      </c>
      <c r="F189" s="61">
        <f t="shared" si="63"/>
        <v>0</v>
      </c>
      <c r="G189" s="61">
        <f t="shared" si="63"/>
        <v>0</v>
      </c>
      <c r="H189" s="61">
        <f t="shared" si="63"/>
        <v>0</v>
      </c>
      <c r="I189" s="61">
        <f t="shared" si="63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1"/>
        <v>#DIV/0!</v>
      </c>
      <c r="P189" s="62" t="e">
        <f t="shared" si="61"/>
        <v>#DIV/0!</v>
      </c>
      <c r="Q189" s="62" t="e">
        <f t="shared" si="61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4">SUM(C177:C188)</f>
        <v>0</v>
      </c>
      <c r="D190" s="61">
        <f t="shared" si="64"/>
        <v>0</v>
      </c>
      <c r="E190" s="61">
        <f t="shared" si="64"/>
        <v>0</v>
      </c>
      <c r="F190" s="61">
        <f t="shared" si="64"/>
        <v>0</v>
      </c>
      <c r="G190" s="61">
        <f t="shared" si="64"/>
        <v>0</v>
      </c>
      <c r="H190" s="61">
        <f t="shared" si="64"/>
        <v>0</v>
      </c>
      <c r="I190" s="61">
        <f t="shared" si="64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1"/>
        <v>#DIV/0!</v>
      </c>
      <c r="P190" s="62" t="e">
        <f t="shared" si="61"/>
        <v>#DIV/0!</v>
      </c>
      <c r="Q190" s="62" t="e">
        <f t="shared" si="61"/>
        <v>#DIV/0!</v>
      </c>
    </row>
    <row r="191" spans="1:17">
      <c r="A191" s="63" t="s">
        <v>129</v>
      </c>
      <c r="B191" s="49">
        <f>B189/7</f>
        <v>0</v>
      </c>
      <c r="C191" s="49">
        <f t="shared" ref="C191:I191" si="65">C189/7</f>
        <v>0</v>
      </c>
      <c r="D191" s="49">
        <f t="shared" si="65"/>
        <v>0</v>
      </c>
      <c r="E191" s="49">
        <f t="shared" si="65"/>
        <v>0</v>
      </c>
      <c r="F191" s="49">
        <f t="shared" si="65"/>
        <v>0</v>
      </c>
      <c r="G191" s="49">
        <f t="shared" si="65"/>
        <v>0</v>
      </c>
      <c r="H191" s="49">
        <f t="shared" si="65"/>
        <v>0</v>
      </c>
      <c r="I191" s="49">
        <f t="shared" si="65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1"/>
        <v>#DIV/0!</v>
      </c>
      <c r="P191" s="62" t="e">
        <f t="shared" si="61"/>
        <v>#DIV/0!</v>
      </c>
      <c r="Q191" s="62" t="e">
        <f t="shared" si="61"/>
        <v>#DIV/0!</v>
      </c>
    </row>
    <row r="192" spans="1:17">
      <c r="A192" s="2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10" t="s">
        <v>90</v>
      </c>
      <c r="K195" s="10" t="s">
        <v>7</v>
      </c>
      <c r="L195" s="1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6">(G196-C196)/C196*100</f>
        <v>#DIV/0!</v>
      </c>
      <c r="P196" s="38" t="e">
        <f t="shared" si="66"/>
        <v>#DIV/0!</v>
      </c>
      <c r="Q196" s="38" t="e">
        <f t="shared" si="66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7">(F197-B197)/B197*100</f>
        <v>#DIV/0!</v>
      </c>
      <c r="O197" s="38" t="e">
        <f t="shared" si="66"/>
        <v>#DIV/0!</v>
      </c>
      <c r="P197" s="38" t="e">
        <f t="shared" si="66"/>
        <v>#DIV/0!</v>
      </c>
      <c r="Q197" s="38" t="e">
        <f t="shared" si="66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7"/>
        <v>#DIV/0!</v>
      </c>
      <c r="O198" s="38" t="e">
        <f t="shared" si="66"/>
        <v>#DIV/0!</v>
      </c>
      <c r="P198" s="38" t="e">
        <f t="shared" si="66"/>
        <v>#DIV/0!</v>
      </c>
      <c r="Q198" s="38" t="e">
        <f t="shared" si="66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7"/>
        <v>#DIV/0!</v>
      </c>
      <c r="O199" s="38" t="e">
        <f t="shared" si="66"/>
        <v>#DIV/0!</v>
      </c>
      <c r="P199" s="38" t="e">
        <f t="shared" si="66"/>
        <v>#DIV/0!</v>
      </c>
      <c r="Q199" s="38" t="e">
        <f t="shared" si="66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7"/>
        <v>#DIV/0!</v>
      </c>
      <c r="O200" s="38" t="e">
        <f t="shared" si="66"/>
        <v>#DIV/0!</v>
      </c>
      <c r="P200" s="38" t="e">
        <f t="shared" si="66"/>
        <v>#DIV/0!</v>
      </c>
      <c r="Q200" s="38" t="e">
        <f t="shared" si="66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7"/>
        <v>#DIV/0!</v>
      </c>
      <c r="O201" s="38" t="e">
        <f t="shared" si="66"/>
        <v>#DIV/0!</v>
      </c>
      <c r="P201" s="38" t="e">
        <f t="shared" si="66"/>
        <v>#DIV/0!</v>
      </c>
      <c r="Q201" s="38" t="e">
        <f t="shared" si="66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7"/>
        <v>#DIV/0!</v>
      </c>
      <c r="O202" s="38" t="e">
        <f t="shared" si="66"/>
        <v>#DIV/0!</v>
      </c>
      <c r="P202" s="38" t="e">
        <f t="shared" si="66"/>
        <v>#DIV/0!</v>
      </c>
      <c r="Q202" s="38" t="e">
        <f t="shared" si="66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7"/>
        <v>#DIV/0!</v>
      </c>
      <c r="O203" s="38" t="e">
        <f t="shared" si="66"/>
        <v>#DIV/0!</v>
      </c>
      <c r="P203" s="38" t="e">
        <f t="shared" si="66"/>
        <v>#DIV/0!</v>
      </c>
      <c r="Q203" s="38" t="e">
        <f t="shared" si="66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7"/>
        <v>#DIV/0!</v>
      </c>
      <c r="O204" s="38" t="e">
        <f t="shared" si="66"/>
        <v>#DIV/0!</v>
      </c>
      <c r="P204" s="38" t="e">
        <f t="shared" si="66"/>
        <v>#DIV/0!</v>
      </c>
      <c r="Q204" s="38" t="e">
        <f t="shared" si="66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7"/>
        <v>#DIV/0!</v>
      </c>
      <c r="O205" s="38" t="e">
        <f t="shared" si="66"/>
        <v>#DIV/0!</v>
      </c>
      <c r="P205" s="38" t="e">
        <f t="shared" si="66"/>
        <v>#DIV/0!</v>
      </c>
      <c r="Q205" s="38" t="e">
        <f t="shared" si="66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7"/>
        <v>#DIV/0!</v>
      </c>
      <c r="O206" s="38" t="e">
        <f t="shared" si="66"/>
        <v>#DIV/0!</v>
      </c>
      <c r="P206" s="38" t="e">
        <f t="shared" si="66"/>
        <v>#DIV/0!</v>
      </c>
      <c r="Q206" s="38" t="e">
        <f t="shared" si="66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7"/>
        <v>#DIV/0!</v>
      </c>
      <c r="O207" s="38" t="e">
        <f t="shared" si="66"/>
        <v>#DIV/0!</v>
      </c>
      <c r="P207" s="38" t="e">
        <f t="shared" si="66"/>
        <v>#DIV/0!</v>
      </c>
      <c r="Q207" s="38" t="e">
        <f t="shared" si="66"/>
        <v>#DIV/0!</v>
      </c>
    </row>
    <row r="208" spans="1:17">
      <c r="A208" s="61" t="s">
        <v>200</v>
      </c>
      <c r="B208" s="61">
        <f>SUM(B196:B202)</f>
        <v>0</v>
      </c>
      <c r="C208" s="61">
        <f t="shared" ref="C208:I208" si="68">SUM(C196:C202)</f>
        <v>0</v>
      </c>
      <c r="D208" s="61">
        <f t="shared" si="68"/>
        <v>0</v>
      </c>
      <c r="E208" s="61">
        <f t="shared" si="68"/>
        <v>0</v>
      </c>
      <c r="F208" s="61">
        <f t="shared" si="68"/>
        <v>0</v>
      </c>
      <c r="G208" s="61">
        <f t="shared" si="68"/>
        <v>0</v>
      </c>
      <c r="H208" s="61">
        <f t="shared" si="68"/>
        <v>0</v>
      </c>
      <c r="I208" s="61">
        <f t="shared" si="68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6"/>
        <v>#DIV/0!</v>
      </c>
      <c r="P208" s="62" t="e">
        <f t="shared" si="66"/>
        <v>#DIV/0!</v>
      </c>
      <c r="Q208" s="62" t="e">
        <f t="shared" si="66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69">SUM(C196:C207)</f>
        <v>0</v>
      </c>
      <c r="D209" s="61">
        <f t="shared" si="69"/>
        <v>0</v>
      </c>
      <c r="E209" s="61">
        <f t="shared" si="69"/>
        <v>0</v>
      </c>
      <c r="F209" s="61">
        <f t="shared" si="69"/>
        <v>0</v>
      </c>
      <c r="G209" s="61">
        <f t="shared" si="69"/>
        <v>0</v>
      </c>
      <c r="H209" s="61">
        <f t="shared" si="69"/>
        <v>0</v>
      </c>
      <c r="I209" s="61">
        <f t="shared" si="69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6"/>
        <v>#DIV/0!</v>
      </c>
      <c r="P209" s="62" t="e">
        <f t="shared" si="66"/>
        <v>#DIV/0!</v>
      </c>
      <c r="Q209" s="62" t="e">
        <f t="shared" si="66"/>
        <v>#DIV/0!</v>
      </c>
    </row>
    <row r="210" spans="1:17">
      <c r="A210" s="63" t="s">
        <v>129</v>
      </c>
      <c r="B210" s="49">
        <f>B208/7</f>
        <v>0</v>
      </c>
      <c r="C210" s="49">
        <f t="shared" ref="C210:I210" si="70">C208/7</f>
        <v>0</v>
      </c>
      <c r="D210" s="49">
        <f t="shared" si="70"/>
        <v>0</v>
      </c>
      <c r="E210" s="49">
        <f t="shared" si="70"/>
        <v>0</v>
      </c>
      <c r="F210" s="49">
        <f t="shared" si="70"/>
        <v>0</v>
      </c>
      <c r="G210" s="49">
        <f t="shared" si="70"/>
        <v>0</v>
      </c>
      <c r="H210" s="49">
        <f t="shared" si="70"/>
        <v>0</v>
      </c>
      <c r="I210" s="49">
        <f t="shared" si="70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6"/>
        <v>#DIV/0!</v>
      </c>
      <c r="P210" s="62" t="e">
        <f t="shared" si="66"/>
        <v>#DIV/0!</v>
      </c>
      <c r="Q210" s="62" t="e">
        <f t="shared" si="66"/>
        <v>#DIV/0!</v>
      </c>
    </row>
    <row r="211" spans="1:17">
      <c r="A211" s="2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10" t="s">
        <v>90</v>
      </c>
      <c r="K214" s="10" t="s">
        <v>7</v>
      </c>
      <c r="L214" s="1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1">(G215-C215)/C215*100</f>
        <v>#DIV/0!</v>
      </c>
      <c r="P215" s="38" t="e">
        <f t="shared" si="71"/>
        <v>#DIV/0!</v>
      </c>
      <c r="Q215" s="38" t="e">
        <f t="shared" si="71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2">(F216-B216)/B216*100</f>
        <v>#DIV/0!</v>
      </c>
      <c r="O216" s="38" t="e">
        <f t="shared" si="71"/>
        <v>#DIV/0!</v>
      </c>
      <c r="P216" s="38" t="e">
        <f t="shared" si="71"/>
        <v>#DIV/0!</v>
      </c>
      <c r="Q216" s="38" t="e">
        <f t="shared" si="71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2"/>
        <v>#DIV/0!</v>
      </c>
      <c r="O217" s="38" t="e">
        <f t="shared" si="71"/>
        <v>#DIV/0!</v>
      </c>
      <c r="P217" s="38" t="e">
        <f t="shared" si="71"/>
        <v>#DIV/0!</v>
      </c>
      <c r="Q217" s="38" t="e">
        <f t="shared" si="71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2"/>
        <v>#DIV/0!</v>
      </c>
      <c r="O218" s="38" t="e">
        <f t="shared" si="71"/>
        <v>#DIV/0!</v>
      </c>
      <c r="P218" s="38" t="e">
        <f t="shared" si="71"/>
        <v>#DIV/0!</v>
      </c>
      <c r="Q218" s="38" t="e">
        <f t="shared" si="71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2"/>
        <v>#DIV/0!</v>
      </c>
      <c r="O219" s="38" t="e">
        <f t="shared" si="71"/>
        <v>#DIV/0!</v>
      </c>
      <c r="P219" s="38" t="e">
        <f t="shared" si="71"/>
        <v>#DIV/0!</v>
      </c>
      <c r="Q219" s="38" t="e">
        <f t="shared" si="71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2"/>
        <v>#DIV/0!</v>
      </c>
      <c r="O220" s="38" t="e">
        <f t="shared" si="71"/>
        <v>#DIV/0!</v>
      </c>
      <c r="P220" s="38" t="e">
        <f t="shared" si="71"/>
        <v>#DIV/0!</v>
      </c>
      <c r="Q220" s="38" t="e">
        <f t="shared" si="71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2"/>
        <v>#DIV/0!</v>
      </c>
      <c r="O221" s="38" t="e">
        <f t="shared" si="71"/>
        <v>#DIV/0!</v>
      </c>
      <c r="P221" s="38" t="e">
        <f t="shared" si="71"/>
        <v>#DIV/0!</v>
      </c>
      <c r="Q221" s="38" t="e">
        <f t="shared" si="71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2"/>
        <v>#DIV/0!</v>
      </c>
      <c r="O222" s="38" t="e">
        <f t="shared" si="71"/>
        <v>#DIV/0!</v>
      </c>
      <c r="P222" s="38" t="e">
        <f t="shared" si="71"/>
        <v>#DIV/0!</v>
      </c>
      <c r="Q222" s="38" t="e">
        <f t="shared" si="71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2"/>
        <v>#DIV/0!</v>
      </c>
      <c r="O223" s="38" t="e">
        <f t="shared" si="71"/>
        <v>#DIV/0!</v>
      </c>
      <c r="P223" s="38" t="e">
        <f t="shared" si="71"/>
        <v>#DIV/0!</v>
      </c>
      <c r="Q223" s="38" t="e">
        <f t="shared" si="71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2"/>
        <v>#DIV/0!</v>
      </c>
      <c r="O224" s="38" t="e">
        <f t="shared" si="71"/>
        <v>#DIV/0!</v>
      </c>
      <c r="P224" s="38" t="e">
        <f t="shared" si="71"/>
        <v>#DIV/0!</v>
      </c>
      <c r="Q224" s="38" t="e">
        <f t="shared" si="71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2"/>
        <v>#DIV/0!</v>
      </c>
      <c r="O225" s="38" t="e">
        <f t="shared" si="71"/>
        <v>#DIV/0!</v>
      </c>
      <c r="P225" s="38" t="e">
        <f t="shared" si="71"/>
        <v>#DIV/0!</v>
      </c>
      <c r="Q225" s="38" t="e">
        <f t="shared" si="71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2"/>
        <v>#DIV/0!</v>
      </c>
      <c r="O226" s="38" t="e">
        <f t="shared" si="71"/>
        <v>#DIV/0!</v>
      </c>
      <c r="P226" s="38" t="e">
        <f t="shared" si="71"/>
        <v>#DIV/0!</v>
      </c>
      <c r="Q226" s="38" t="e">
        <f t="shared" si="71"/>
        <v>#DIV/0!</v>
      </c>
    </row>
    <row r="227" spans="1:17">
      <c r="A227" s="61" t="s">
        <v>200</v>
      </c>
      <c r="B227" s="61">
        <f>SUM(B215:B221)</f>
        <v>0</v>
      </c>
      <c r="C227" s="61">
        <f t="shared" ref="C227:I227" si="73">SUM(C215:C221)</f>
        <v>0</v>
      </c>
      <c r="D227" s="61">
        <f t="shared" si="73"/>
        <v>0</v>
      </c>
      <c r="E227" s="61">
        <f t="shared" si="73"/>
        <v>0</v>
      </c>
      <c r="F227" s="61">
        <f t="shared" si="73"/>
        <v>0</v>
      </c>
      <c r="G227" s="61">
        <f t="shared" si="73"/>
        <v>0</v>
      </c>
      <c r="H227" s="61">
        <f t="shared" si="73"/>
        <v>0</v>
      </c>
      <c r="I227" s="61">
        <f t="shared" si="73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1"/>
        <v>#DIV/0!</v>
      </c>
      <c r="P227" s="62" t="e">
        <f t="shared" si="71"/>
        <v>#DIV/0!</v>
      </c>
      <c r="Q227" s="62" t="e">
        <f t="shared" si="71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4">SUM(C215:C226)</f>
        <v>0</v>
      </c>
      <c r="D228" s="61">
        <f t="shared" si="74"/>
        <v>0</v>
      </c>
      <c r="E228" s="61">
        <f t="shared" si="74"/>
        <v>0</v>
      </c>
      <c r="F228" s="61">
        <f t="shared" si="74"/>
        <v>0</v>
      </c>
      <c r="G228" s="61">
        <f t="shared" si="74"/>
        <v>0</v>
      </c>
      <c r="H228" s="61">
        <f t="shared" si="74"/>
        <v>0</v>
      </c>
      <c r="I228" s="61">
        <f t="shared" si="74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1"/>
        <v>#DIV/0!</v>
      </c>
      <c r="P228" s="62" t="e">
        <f t="shared" si="71"/>
        <v>#DIV/0!</v>
      </c>
      <c r="Q228" s="62" t="e">
        <f t="shared" si="71"/>
        <v>#DIV/0!</v>
      </c>
    </row>
    <row r="229" spans="1:17">
      <c r="A229" s="63" t="s">
        <v>129</v>
      </c>
      <c r="B229" s="49">
        <f>B227/7</f>
        <v>0</v>
      </c>
      <c r="C229" s="49">
        <f t="shared" ref="C229:I229" si="75">C227/7</f>
        <v>0</v>
      </c>
      <c r="D229" s="49">
        <f t="shared" si="75"/>
        <v>0</v>
      </c>
      <c r="E229" s="49">
        <f t="shared" si="75"/>
        <v>0</v>
      </c>
      <c r="F229" s="49">
        <f t="shared" si="75"/>
        <v>0</v>
      </c>
      <c r="G229" s="49">
        <f t="shared" si="75"/>
        <v>0</v>
      </c>
      <c r="H229" s="49">
        <f t="shared" si="75"/>
        <v>0</v>
      </c>
      <c r="I229" s="49">
        <f t="shared" si="75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1"/>
        <v>#DIV/0!</v>
      </c>
      <c r="P229" s="62" t="e">
        <f t="shared" si="71"/>
        <v>#DIV/0!</v>
      </c>
      <c r="Q229" s="62" t="e">
        <f t="shared" si="71"/>
        <v>#DIV/0!</v>
      </c>
    </row>
    <row r="230" spans="1:17">
      <c r="A230" s="2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>
      <c r="A232" s="14"/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10" t="s">
        <v>90</v>
      </c>
      <c r="K233" s="10" t="s">
        <v>7</v>
      </c>
      <c r="L233" s="1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6">(G234-C234)/C234*100</f>
        <v>#DIV/0!</v>
      </c>
      <c r="P234" s="38" t="e">
        <f t="shared" si="76"/>
        <v>#DIV/0!</v>
      </c>
      <c r="Q234" s="38" t="e">
        <f t="shared" si="76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7">(F235-B235)/B235*100</f>
        <v>#DIV/0!</v>
      </c>
      <c r="O235" s="38" t="e">
        <f t="shared" si="76"/>
        <v>#DIV/0!</v>
      </c>
      <c r="P235" s="38" t="e">
        <f t="shared" si="76"/>
        <v>#DIV/0!</v>
      </c>
      <c r="Q235" s="38" t="e">
        <f t="shared" si="76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7"/>
        <v>#DIV/0!</v>
      </c>
      <c r="O236" s="38" t="e">
        <f t="shared" si="76"/>
        <v>#DIV/0!</v>
      </c>
      <c r="P236" s="38" t="e">
        <f t="shared" si="76"/>
        <v>#DIV/0!</v>
      </c>
      <c r="Q236" s="38" t="e">
        <f t="shared" si="76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7"/>
        <v>#DIV/0!</v>
      </c>
      <c r="O237" s="38" t="e">
        <f t="shared" si="76"/>
        <v>#DIV/0!</v>
      </c>
      <c r="P237" s="38" t="e">
        <f t="shared" si="76"/>
        <v>#DIV/0!</v>
      </c>
      <c r="Q237" s="38" t="e">
        <f t="shared" si="76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7"/>
        <v>#DIV/0!</v>
      </c>
      <c r="O238" s="38" t="e">
        <f t="shared" si="76"/>
        <v>#DIV/0!</v>
      </c>
      <c r="P238" s="38" t="e">
        <f t="shared" si="76"/>
        <v>#DIV/0!</v>
      </c>
      <c r="Q238" s="38" t="e">
        <f t="shared" si="76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7"/>
        <v>#DIV/0!</v>
      </c>
      <c r="O239" s="38" t="e">
        <f t="shared" si="76"/>
        <v>#DIV/0!</v>
      </c>
      <c r="P239" s="38" t="e">
        <f t="shared" si="76"/>
        <v>#DIV/0!</v>
      </c>
      <c r="Q239" s="38" t="e">
        <f t="shared" si="76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7"/>
        <v>#DIV/0!</v>
      </c>
      <c r="O240" s="38" t="e">
        <f t="shared" si="76"/>
        <v>#DIV/0!</v>
      </c>
      <c r="P240" s="38" t="e">
        <f t="shared" si="76"/>
        <v>#DIV/0!</v>
      </c>
      <c r="Q240" s="38" t="e">
        <f t="shared" si="76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7"/>
        <v>#DIV/0!</v>
      </c>
      <c r="O241" s="38" t="e">
        <f t="shared" si="76"/>
        <v>#DIV/0!</v>
      </c>
      <c r="P241" s="38" t="e">
        <f t="shared" si="76"/>
        <v>#DIV/0!</v>
      </c>
      <c r="Q241" s="38" t="e">
        <f t="shared" si="76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7"/>
        <v>#DIV/0!</v>
      </c>
      <c r="O242" s="38" t="e">
        <f t="shared" si="76"/>
        <v>#DIV/0!</v>
      </c>
      <c r="P242" s="38" t="e">
        <f t="shared" si="76"/>
        <v>#DIV/0!</v>
      </c>
      <c r="Q242" s="38" t="e">
        <f t="shared" si="76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7"/>
        <v>#DIV/0!</v>
      </c>
      <c r="O243" s="38" t="e">
        <f t="shared" si="76"/>
        <v>#DIV/0!</v>
      </c>
      <c r="P243" s="38" t="e">
        <f t="shared" si="76"/>
        <v>#DIV/0!</v>
      </c>
      <c r="Q243" s="38" t="e">
        <f t="shared" si="76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7"/>
        <v>#DIV/0!</v>
      </c>
      <c r="O244" s="38" t="e">
        <f t="shared" si="76"/>
        <v>#DIV/0!</v>
      </c>
      <c r="P244" s="38" t="e">
        <f t="shared" si="76"/>
        <v>#DIV/0!</v>
      </c>
      <c r="Q244" s="38" t="e">
        <f t="shared" si="76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7"/>
        <v>#DIV/0!</v>
      </c>
      <c r="O245" s="38" t="e">
        <f t="shared" si="76"/>
        <v>#DIV/0!</v>
      </c>
      <c r="P245" s="38" t="e">
        <f t="shared" si="76"/>
        <v>#DIV/0!</v>
      </c>
      <c r="Q245" s="38" t="e">
        <f t="shared" si="76"/>
        <v>#DIV/0!</v>
      </c>
    </row>
    <row r="246" spans="1:17">
      <c r="A246" s="61" t="s">
        <v>200</v>
      </c>
      <c r="B246" s="61">
        <f>SUM(B234:B240)</f>
        <v>0</v>
      </c>
      <c r="C246" s="61">
        <f t="shared" ref="C246:I246" si="78">SUM(C234:C240)</f>
        <v>0</v>
      </c>
      <c r="D246" s="61">
        <f t="shared" si="78"/>
        <v>0</v>
      </c>
      <c r="E246" s="61">
        <f t="shared" si="78"/>
        <v>0</v>
      </c>
      <c r="F246" s="61">
        <f t="shared" si="78"/>
        <v>0</v>
      </c>
      <c r="G246" s="61">
        <f t="shared" si="78"/>
        <v>0</v>
      </c>
      <c r="H246" s="61">
        <f t="shared" si="78"/>
        <v>0</v>
      </c>
      <c r="I246" s="61">
        <f t="shared" si="78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6"/>
        <v>#DIV/0!</v>
      </c>
      <c r="P246" s="62" t="e">
        <f t="shared" si="76"/>
        <v>#DIV/0!</v>
      </c>
      <c r="Q246" s="62" t="e">
        <f t="shared" si="76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79">SUM(C234:C245)</f>
        <v>0</v>
      </c>
      <c r="D247" s="61">
        <f t="shared" si="79"/>
        <v>0</v>
      </c>
      <c r="E247" s="61">
        <f t="shared" si="79"/>
        <v>0</v>
      </c>
      <c r="F247" s="61">
        <f t="shared" si="79"/>
        <v>0</v>
      </c>
      <c r="G247" s="61">
        <f t="shared" si="79"/>
        <v>0</v>
      </c>
      <c r="H247" s="61">
        <f t="shared" si="79"/>
        <v>0</v>
      </c>
      <c r="I247" s="61">
        <f t="shared" si="79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6"/>
        <v>#DIV/0!</v>
      </c>
      <c r="P247" s="62" t="e">
        <f t="shared" si="76"/>
        <v>#DIV/0!</v>
      </c>
      <c r="Q247" s="62" t="e">
        <f t="shared" si="76"/>
        <v>#DIV/0!</v>
      </c>
    </row>
    <row r="248" spans="1:17">
      <c r="A248" s="63" t="s">
        <v>129</v>
      </c>
      <c r="B248" s="49">
        <f>B246/7</f>
        <v>0</v>
      </c>
      <c r="C248" s="49">
        <f t="shared" ref="C248:I248" si="80">C246/7</f>
        <v>0</v>
      </c>
      <c r="D248" s="49">
        <f t="shared" si="80"/>
        <v>0</v>
      </c>
      <c r="E248" s="49">
        <f t="shared" si="80"/>
        <v>0</v>
      </c>
      <c r="F248" s="49">
        <f t="shared" si="80"/>
        <v>0</v>
      </c>
      <c r="G248" s="49">
        <f t="shared" si="80"/>
        <v>0</v>
      </c>
      <c r="H248" s="49">
        <f t="shared" si="80"/>
        <v>0</v>
      </c>
      <c r="I248" s="49">
        <f t="shared" si="80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6"/>
        <v>#DIV/0!</v>
      </c>
      <c r="P248" s="62" t="e">
        <f t="shared" si="76"/>
        <v>#DIV/0!</v>
      </c>
      <c r="Q248" s="62" t="e">
        <f t="shared" si="76"/>
        <v>#DIV/0!</v>
      </c>
    </row>
    <row r="249" spans="1:17">
      <c r="A249" s="2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>
      <c r="A251" s="14"/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1">(G253-C253)/C253*100</f>
        <v>#DIV/0!</v>
      </c>
      <c r="P253" s="38" t="e">
        <f t="shared" si="81"/>
        <v>#DIV/0!</v>
      </c>
      <c r="Q253" s="38" t="e">
        <f t="shared" si="81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2">(F254-B254)/B254*100</f>
        <v>#DIV/0!</v>
      </c>
      <c r="O254" s="38" t="e">
        <f t="shared" si="81"/>
        <v>#DIV/0!</v>
      </c>
      <c r="P254" s="38" t="e">
        <f t="shared" si="81"/>
        <v>#DIV/0!</v>
      </c>
      <c r="Q254" s="38" t="e">
        <f t="shared" si="81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2"/>
        <v>#DIV/0!</v>
      </c>
      <c r="O255" s="38" t="e">
        <f t="shared" si="81"/>
        <v>#DIV/0!</v>
      </c>
      <c r="P255" s="38" t="e">
        <f t="shared" si="81"/>
        <v>#DIV/0!</v>
      </c>
      <c r="Q255" s="38" t="e">
        <f t="shared" si="81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2"/>
        <v>#DIV/0!</v>
      </c>
      <c r="O256" s="38" t="e">
        <f t="shared" si="81"/>
        <v>#DIV/0!</v>
      </c>
      <c r="P256" s="38" t="e">
        <f t="shared" si="81"/>
        <v>#DIV/0!</v>
      </c>
      <c r="Q256" s="38" t="e">
        <f t="shared" si="81"/>
        <v>#DIV/0!</v>
      </c>
    </row>
    <row r="257" spans="1:17">
      <c r="A257" s="10" t="s">
        <v>14</v>
      </c>
      <c r="B257" s="12"/>
      <c r="C257" s="12"/>
      <c r="D257" s="12"/>
      <c r="E257" s="12"/>
      <c r="F257" s="10"/>
      <c r="G257" s="10"/>
      <c r="H257" s="10"/>
      <c r="I257" s="10"/>
      <c r="J257" s="10"/>
      <c r="K257" s="10"/>
      <c r="L257" s="10"/>
      <c r="M257" s="10"/>
      <c r="N257" s="38" t="e">
        <f t="shared" si="82"/>
        <v>#DIV/0!</v>
      </c>
      <c r="O257" s="38" t="e">
        <f t="shared" si="81"/>
        <v>#DIV/0!</v>
      </c>
      <c r="P257" s="38" t="e">
        <f t="shared" si="81"/>
        <v>#DIV/0!</v>
      </c>
      <c r="Q257" s="38" t="e">
        <f t="shared" si="81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2"/>
        <v>#DIV/0!</v>
      </c>
      <c r="O258" s="38" t="e">
        <f t="shared" si="81"/>
        <v>#DIV/0!</v>
      </c>
      <c r="P258" s="38" t="e">
        <f t="shared" si="81"/>
        <v>#DIV/0!</v>
      </c>
      <c r="Q258" s="38" t="e">
        <f t="shared" si="81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2"/>
        <v>#DIV/0!</v>
      </c>
      <c r="O259" s="38" t="e">
        <f t="shared" si="81"/>
        <v>#DIV/0!</v>
      </c>
      <c r="P259" s="38" t="e">
        <f t="shared" si="81"/>
        <v>#DIV/0!</v>
      </c>
      <c r="Q259" s="38" t="e">
        <f t="shared" si="81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2"/>
        <v>#DIV/0!</v>
      </c>
      <c r="O260" s="38" t="e">
        <f t="shared" si="81"/>
        <v>#DIV/0!</v>
      </c>
      <c r="P260" s="38" t="e">
        <f t="shared" si="81"/>
        <v>#DIV/0!</v>
      </c>
      <c r="Q260" s="38" t="e">
        <f t="shared" si="81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2"/>
        <v>#DIV/0!</v>
      </c>
      <c r="O261" s="38" t="e">
        <f t="shared" si="81"/>
        <v>#DIV/0!</v>
      </c>
      <c r="P261" s="38" t="e">
        <f t="shared" si="81"/>
        <v>#DIV/0!</v>
      </c>
      <c r="Q261" s="38" t="e">
        <f t="shared" si="81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2"/>
        <v>#DIV/0!</v>
      </c>
      <c r="O262" s="38" t="e">
        <f t="shared" si="81"/>
        <v>#DIV/0!</v>
      </c>
      <c r="P262" s="38" t="e">
        <f t="shared" si="81"/>
        <v>#DIV/0!</v>
      </c>
      <c r="Q262" s="38" t="e">
        <f t="shared" si="81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2"/>
        <v>#DIV/0!</v>
      </c>
      <c r="O263" s="38" t="e">
        <f t="shared" si="81"/>
        <v>#DIV/0!</v>
      </c>
      <c r="P263" s="38" t="e">
        <f t="shared" si="81"/>
        <v>#DIV/0!</v>
      </c>
      <c r="Q263" s="38" t="e">
        <f t="shared" si="81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2"/>
        <v>#DIV/0!</v>
      </c>
      <c r="O264" s="38" t="e">
        <f t="shared" si="81"/>
        <v>#DIV/0!</v>
      </c>
      <c r="P264" s="38" t="e">
        <f t="shared" si="81"/>
        <v>#DIV/0!</v>
      </c>
      <c r="Q264" s="38" t="e">
        <f t="shared" si="81"/>
        <v>#DIV/0!</v>
      </c>
    </row>
    <row r="265" spans="1:17">
      <c r="A265" s="61" t="s">
        <v>200</v>
      </c>
      <c r="B265" s="61">
        <f>SUM(B253:B259)</f>
        <v>0</v>
      </c>
      <c r="C265" s="61">
        <f t="shared" ref="C265:I265" si="83">SUM(C253:C259)</f>
        <v>0</v>
      </c>
      <c r="D265" s="61">
        <f t="shared" si="83"/>
        <v>0</v>
      </c>
      <c r="E265" s="61">
        <f t="shared" si="83"/>
        <v>0</v>
      </c>
      <c r="F265" s="61">
        <f t="shared" si="83"/>
        <v>0</v>
      </c>
      <c r="G265" s="61">
        <f t="shared" si="83"/>
        <v>0</v>
      </c>
      <c r="H265" s="61">
        <f t="shared" si="83"/>
        <v>0</v>
      </c>
      <c r="I265" s="61">
        <f t="shared" si="83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1"/>
        <v>#DIV/0!</v>
      </c>
      <c r="P265" s="62" t="e">
        <f t="shared" si="81"/>
        <v>#DIV/0!</v>
      </c>
      <c r="Q265" s="62" t="e">
        <f t="shared" si="81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4">SUM(C253:C264)</f>
        <v>0</v>
      </c>
      <c r="D266" s="61">
        <f t="shared" si="84"/>
        <v>0</v>
      </c>
      <c r="E266" s="61">
        <f t="shared" si="84"/>
        <v>0</v>
      </c>
      <c r="F266" s="61">
        <f t="shared" si="84"/>
        <v>0</v>
      </c>
      <c r="G266" s="61">
        <f t="shared" si="84"/>
        <v>0</v>
      </c>
      <c r="H266" s="61">
        <f t="shared" si="84"/>
        <v>0</v>
      </c>
      <c r="I266" s="61">
        <f t="shared" si="84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1"/>
        <v>#DIV/0!</v>
      </c>
      <c r="P266" s="62" t="e">
        <f t="shared" si="81"/>
        <v>#DIV/0!</v>
      </c>
      <c r="Q266" s="62" t="e">
        <f t="shared" si="81"/>
        <v>#DIV/0!</v>
      </c>
    </row>
    <row r="267" spans="1:17">
      <c r="A267" s="63" t="s">
        <v>129</v>
      </c>
      <c r="B267" s="49">
        <f>B265/7</f>
        <v>0</v>
      </c>
      <c r="C267" s="49">
        <f t="shared" ref="C267:I267" si="85">C265/7</f>
        <v>0</v>
      </c>
      <c r="D267" s="49">
        <f t="shared" si="85"/>
        <v>0</v>
      </c>
      <c r="E267" s="49">
        <f t="shared" si="85"/>
        <v>0</v>
      </c>
      <c r="F267" s="49">
        <f t="shared" si="85"/>
        <v>0</v>
      </c>
      <c r="G267" s="49">
        <f t="shared" si="85"/>
        <v>0</v>
      </c>
      <c r="H267" s="49">
        <f t="shared" si="85"/>
        <v>0</v>
      </c>
      <c r="I267" s="49">
        <f t="shared" si="85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1"/>
        <v>#DIV/0!</v>
      </c>
      <c r="P267" s="62" t="e">
        <f t="shared" si="81"/>
        <v>#DIV/0!</v>
      </c>
      <c r="Q267" s="62" t="e">
        <f t="shared" si="81"/>
        <v>#DIV/0!</v>
      </c>
    </row>
    <row r="268" spans="1:17">
      <c r="A268" s="2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>
      <c r="A270" s="14"/>
      <c r="B270" s="302" t="s">
        <v>160</v>
      </c>
      <c r="C270" s="302"/>
      <c r="D270" s="302"/>
      <c r="E270" s="302"/>
      <c r="F270" s="302" t="s">
        <v>167</v>
      </c>
      <c r="G270" s="302"/>
      <c r="H270" s="302"/>
      <c r="I270" s="302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10" t="s">
        <v>90</v>
      </c>
      <c r="K271" s="10" t="s">
        <v>7</v>
      </c>
      <c r="L271" s="1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6">(G272-C272)/C272*100</f>
        <v>#DIV/0!</v>
      </c>
      <c r="P272" s="38" t="e">
        <f t="shared" si="86"/>
        <v>#DIV/0!</v>
      </c>
      <c r="Q272" s="38" t="e">
        <f t="shared" si="86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87">(F273-B273)/B273*100</f>
        <v>#DIV/0!</v>
      </c>
      <c r="O273" s="38" t="e">
        <f t="shared" si="86"/>
        <v>#DIV/0!</v>
      </c>
      <c r="P273" s="38" t="e">
        <f t="shared" si="86"/>
        <v>#DIV/0!</v>
      </c>
      <c r="Q273" s="38" t="e">
        <f t="shared" si="86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87"/>
        <v>#DIV/0!</v>
      </c>
      <c r="O274" s="38" t="e">
        <f t="shared" si="86"/>
        <v>#DIV/0!</v>
      </c>
      <c r="P274" s="38" t="e">
        <f t="shared" si="86"/>
        <v>#DIV/0!</v>
      </c>
      <c r="Q274" s="38" t="e">
        <f t="shared" si="86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87"/>
        <v>#DIV/0!</v>
      </c>
      <c r="O275" s="38" t="e">
        <f t="shared" si="86"/>
        <v>#DIV/0!</v>
      </c>
      <c r="P275" s="38" t="e">
        <f t="shared" si="86"/>
        <v>#DIV/0!</v>
      </c>
      <c r="Q275" s="38" t="e">
        <f t="shared" si="86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87"/>
        <v>#DIV/0!</v>
      </c>
      <c r="O276" s="38" t="e">
        <f t="shared" si="86"/>
        <v>#DIV/0!</v>
      </c>
      <c r="P276" s="38" t="e">
        <f t="shared" si="86"/>
        <v>#DIV/0!</v>
      </c>
      <c r="Q276" s="38" t="e">
        <f t="shared" si="86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87"/>
        <v>#DIV/0!</v>
      </c>
      <c r="O277" s="38" t="e">
        <f t="shared" si="86"/>
        <v>#DIV/0!</v>
      </c>
      <c r="P277" s="38" t="e">
        <f t="shared" si="86"/>
        <v>#DIV/0!</v>
      </c>
      <c r="Q277" s="38" t="e">
        <f t="shared" si="86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87"/>
        <v>#DIV/0!</v>
      </c>
      <c r="O278" s="38" t="e">
        <f t="shared" si="86"/>
        <v>#DIV/0!</v>
      </c>
      <c r="P278" s="38" t="e">
        <f t="shared" si="86"/>
        <v>#DIV/0!</v>
      </c>
      <c r="Q278" s="38" t="e">
        <f t="shared" si="86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87"/>
        <v>#DIV/0!</v>
      </c>
      <c r="O279" s="38" t="e">
        <f t="shared" si="86"/>
        <v>#DIV/0!</v>
      </c>
      <c r="P279" s="38" t="e">
        <f t="shared" si="86"/>
        <v>#DIV/0!</v>
      </c>
      <c r="Q279" s="38" t="e">
        <f t="shared" si="86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87"/>
        <v>#DIV/0!</v>
      </c>
      <c r="O280" s="38" t="e">
        <f t="shared" si="86"/>
        <v>#DIV/0!</v>
      </c>
      <c r="P280" s="38" t="e">
        <f t="shared" si="86"/>
        <v>#DIV/0!</v>
      </c>
      <c r="Q280" s="38" t="e">
        <f t="shared" si="86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87"/>
        <v>#DIV/0!</v>
      </c>
      <c r="O281" s="38" t="e">
        <f t="shared" si="86"/>
        <v>#DIV/0!</v>
      </c>
      <c r="P281" s="38" t="e">
        <f t="shared" si="86"/>
        <v>#DIV/0!</v>
      </c>
      <c r="Q281" s="38" t="e">
        <f t="shared" si="86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87"/>
        <v>#DIV/0!</v>
      </c>
      <c r="O282" s="38" t="e">
        <f t="shared" si="86"/>
        <v>#DIV/0!</v>
      </c>
      <c r="P282" s="38" t="e">
        <f t="shared" si="86"/>
        <v>#DIV/0!</v>
      </c>
      <c r="Q282" s="38" t="e">
        <f t="shared" si="86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87"/>
        <v>#DIV/0!</v>
      </c>
      <c r="O283" s="38" t="e">
        <f t="shared" si="86"/>
        <v>#DIV/0!</v>
      </c>
      <c r="P283" s="38" t="e">
        <f t="shared" si="86"/>
        <v>#DIV/0!</v>
      </c>
      <c r="Q283" s="38" t="e">
        <f t="shared" si="86"/>
        <v>#DIV/0!</v>
      </c>
    </row>
    <row r="284" spans="1:17">
      <c r="A284" s="61" t="s">
        <v>200</v>
      </c>
      <c r="B284" s="61">
        <f>SUM(B272:B278)</f>
        <v>0</v>
      </c>
      <c r="C284" s="61">
        <f t="shared" ref="C284:I284" si="88">SUM(C272:C278)</f>
        <v>0</v>
      </c>
      <c r="D284" s="61">
        <f t="shared" si="88"/>
        <v>0</v>
      </c>
      <c r="E284" s="61">
        <f t="shared" si="88"/>
        <v>0</v>
      </c>
      <c r="F284" s="61">
        <f t="shared" si="88"/>
        <v>0</v>
      </c>
      <c r="G284" s="61">
        <f t="shared" si="88"/>
        <v>0</v>
      </c>
      <c r="H284" s="61">
        <f t="shared" si="88"/>
        <v>0</v>
      </c>
      <c r="I284" s="61">
        <f t="shared" si="88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6"/>
        <v>#DIV/0!</v>
      </c>
      <c r="P284" s="62" t="e">
        <f t="shared" si="86"/>
        <v>#DIV/0!</v>
      </c>
      <c r="Q284" s="62" t="e">
        <f t="shared" si="86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89">SUM(C272:C283)</f>
        <v>0</v>
      </c>
      <c r="D285" s="61">
        <f t="shared" si="89"/>
        <v>0</v>
      </c>
      <c r="E285" s="61">
        <f t="shared" si="89"/>
        <v>0</v>
      </c>
      <c r="F285" s="61">
        <f t="shared" si="89"/>
        <v>0</v>
      </c>
      <c r="G285" s="61">
        <f t="shared" si="89"/>
        <v>0</v>
      </c>
      <c r="H285" s="61">
        <f t="shared" si="89"/>
        <v>0</v>
      </c>
      <c r="I285" s="61">
        <f t="shared" si="89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6"/>
        <v>#DIV/0!</v>
      </c>
      <c r="P285" s="62" t="e">
        <f t="shared" si="86"/>
        <v>#DIV/0!</v>
      </c>
      <c r="Q285" s="62" t="e">
        <f t="shared" si="86"/>
        <v>#DIV/0!</v>
      </c>
    </row>
    <row r="286" spans="1:17">
      <c r="A286" s="63" t="s">
        <v>129</v>
      </c>
      <c r="B286" s="49">
        <f>B284/7</f>
        <v>0</v>
      </c>
      <c r="C286" s="49">
        <f t="shared" ref="C286:I286" si="90">C284/7</f>
        <v>0</v>
      </c>
      <c r="D286" s="49">
        <f t="shared" si="90"/>
        <v>0</v>
      </c>
      <c r="E286" s="49">
        <f t="shared" si="90"/>
        <v>0</v>
      </c>
      <c r="F286" s="49">
        <f t="shared" si="90"/>
        <v>0</v>
      </c>
      <c r="G286" s="49">
        <f t="shared" si="90"/>
        <v>0</v>
      </c>
      <c r="H286" s="49">
        <f t="shared" si="90"/>
        <v>0</v>
      </c>
      <c r="I286" s="49">
        <f t="shared" si="90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6"/>
        <v>#DIV/0!</v>
      </c>
      <c r="P286" s="62" t="e">
        <f t="shared" si="86"/>
        <v>#DIV/0!</v>
      </c>
      <c r="Q286" s="62" t="e">
        <f t="shared" si="86"/>
        <v>#DIV/0!</v>
      </c>
    </row>
    <row r="287" spans="1:17">
      <c r="A287" s="2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10" t="s">
        <v>90</v>
      </c>
      <c r="K290" s="10" t="s">
        <v>7</v>
      </c>
      <c r="L290" s="1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1">(G291-C291)/C291*100</f>
        <v>#DIV/0!</v>
      </c>
      <c r="P291" s="38" t="e">
        <f t="shared" si="91"/>
        <v>#DIV/0!</v>
      </c>
      <c r="Q291" s="38" t="e">
        <f t="shared" si="91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2">(F292-B292)/B292*100</f>
        <v>#DIV/0!</v>
      </c>
      <c r="O292" s="38" t="e">
        <f t="shared" si="91"/>
        <v>#DIV/0!</v>
      </c>
      <c r="P292" s="38" t="e">
        <f t="shared" si="91"/>
        <v>#DIV/0!</v>
      </c>
      <c r="Q292" s="38" t="e">
        <f t="shared" si="91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2"/>
        <v>#DIV/0!</v>
      </c>
      <c r="O293" s="38" t="e">
        <f t="shared" si="91"/>
        <v>#DIV/0!</v>
      </c>
      <c r="P293" s="38" t="e">
        <f t="shared" si="91"/>
        <v>#DIV/0!</v>
      </c>
      <c r="Q293" s="38" t="e">
        <f t="shared" si="91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2"/>
        <v>#DIV/0!</v>
      </c>
      <c r="O294" s="38" t="e">
        <f t="shared" si="91"/>
        <v>#DIV/0!</v>
      </c>
      <c r="P294" s="38" t="e">
        <f t="shared" si="91"/>
        <v>#DIV/0!</v>
      </c>
      <c r="Q294" s="38" t="e">
        <f t="shared" si="91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2"/>
        <v>#DIV/0!</v>
      </c>
      <c r="O295" s="38" t="e">
        <f t="shared" si="91"/>
        <v>#DIV/0!</v>
      </c>
      <c r="P295" s="38" t="e">
        <f t="shared" si="91"/>
        <v>#DIV/0!</v>
      </c>
      <c r="Q295" s="38" t="e">
        <f t="shared" si="91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2"/>
        <v>#DIV/0!</v>
      </c>
      <c r="O296" s="38" t="e">
        <f t="shared" si="91"/>
        <v>#DIV/0!</v>
      </c>
      <c r="P296" s="38" t="e">
        <f t="shared" si="91"/>
        <v>#DIV/0!</v>
      </c>
      <c r="Q296" s="38" t="e">
        <f t="shared" si="91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2"/>
        <v>#DIV/0!</v>
      </c>
      <c r="O297" s="38" t="e">
        <f t="shared" si="91"/>
        <v>#DIV/0!</v>
      </c>
      <c r="P297" s="38" t="e">
        <f t="shared" si="91"/>
        <v>#DIV/0!</v>
      </c>
      <c r="Q297" s="38" t="e">
        <f t="shared" si="91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2"/>
        <v>#DIV/0!</v>
      </c>
      <c r="O298" s="38" t="e">
        <f t="shared" si="91"/>
        <v>#DIV/0!</v>
      </c>
      <c r="P298" s="38" t="e">
        <f t="shared" si="91"/>
        <v>#DIV/0!</v>
      </c>
      <c r="Q298" s="38" t="e">
        <f t="shared" si="91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2"/>
        <v>#DIV/0!</v>
      </c>
      <c r="O299" s="38" t="e">
        <f t="shared" si="91"/>
        <v>#DIV/0!</v>
      </c>
      <c r="P299" s="38" t="e">
        <f t="shared" si="91"/>
        <v>#DIV/0!</v>
      </c>
      <c r="Q299" s="38" t="e">
        <f t="shared" si="91"/>
        <v>#DIV/0!</v>
      </c>
      <c r="S299" s="7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2"/>
        <v>#DIV/0!</v>
      </c>
      <c r="O300" s="38" t="e">
        <f t="shared" si="91"/>
        <v>#DIV/0!</v>
      </c>
      <c r="P300" s="38" t="e">
        <f t="shared" si="91"/>
        <v>#DIV/0!</v>
      </c>
      <c r="Q300" s="38" t="e">
        <f t="shared" si="91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2"/>
        <v>#DIV/0!</v>
      </c>
      <c r="O301" s="38" t="e">
        <f t="shared" si="91"/>
        <v>#DIV/0!</v>
      </c>
      <c r="P301" s="38" t="e">
        <f t="shared" si="91"/>
        <v>#DIV/0!</v>
      </c>
      <c r="Q301" s="38" t="e">
        <f t="shared" si="91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2"/>
        <v>#DIV/0!</v>
      </c>
      <c r="O302" s="38" t="e">
        <f t="shared" si="91"/>
        <v>#DIV/0!</v>
      </c>
      <c r="P302" s="38" t="e">
        <f t="shared" si="91"/>
        <v>#DIV/0!</v>
      </c>
      <c r="Q302" s="38" t="e">
        <f t="shared" si="91"/>
        <v>#DIV/0!</v>
      </c>
    </row>
    <row r="303" spans="1:19">
      <c r="A303" s="61" t="s">
        <v>200</v>
      </c>
      <c r="B303" s="61">
        <f>SUM(B291:B297)</f>
        <v>0</v>
      </c>
      <c r="C303" s="61">
        <f t="shared" ref="C303:I303" si="93">SUM(C291:C297)</f>
        <v>0</v>
      </c>
      <c r="D303" s="61">
        <f t="shared" si="93"/>
        <v>0</v>
      </c>
      <c r="E303" s="61">
        <f t="shared" si="93"/>
        <v>0</v>
      </c>
      <c r="F303" s="61">
        <f t="shared" si="93"/>
        <v>0</v>
      </c>
      <c r="G303" s="61">
        <f t="shared" si="93"/>
        <v>0</v>
      </c>
      <c r="H303" s="61">
        <f t="shared" si="93"/>
        <v>0</v>
      </c>
      <c r="I303" s="61">
        <f t="shared" si="93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1"/>
        <v>#DIV/0!</v>
      </c>
      <c r="P303" s="62" t="e">
        <f t="shared" si="91"/>
        <v>#DIV/0!</v>
      </c>
      <c r="Q303" s="62" t="e">
        <f t="shared" si="91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4">SUM(C291:C302)</f>
        <v>0</v>
      </c>
      <c r="D304" s="61">
        <f t="shared" si="94"/>
        <v>0</v>
      </c>
      <c r="E304" s="61">
        <f t="shared" si="94"/>
        <v>0</v>
      </c>
      <c r="F304" s="61">
        <f t="shared" si="94"/>
        <v>0</v>
      </c>
      <c r="G304" s="61">
        <f t="shared" si="94"/>
        <v>0</v>
      </c>
      <c r="H304" s="61">
        <f t="shared" si="94"/>
        <v>0</v>
      </c>
      <c r="I304" s="61">
        <f t="shared" si="94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1"/>
        <v>#DIV/0!</v>
      </c>
      <c r="P304" s="62" t="e">
        <f t="shared" si="91"/>
        <v>#DIV/0!</v>
      </c>
      <c r="Q304" s="62" t="e">
        <f t="shared" si="91"/>
        <v>#DIV/0!</v>
      </c>
    </row>
    <row r="305" spans="1:17">
      <c r="A305" s="63" t="s">
        <v>129</v>
      </c>
      <c r="B305" s="49">
        <f>B303/7</f>
        <v>0</v>
      </c>
      <c r="C305" s="49">
        <f t="shared" ref="C305:I305" si="95">C303/7</f>
        <v>0</v>
      </c>
      <c r="D305" s="49">
        <f t="shared" si="95"/>
        <v>0</v>
      </c>
      <c r="E305" s="49">
        <f t="shared" si="95"/>
        <v>0</v>
      </c>
      <c r="F305" s="49">
        <f t="shared" si="95"/>
        <v>0</v>
      </c>
      <c r="G305" s="49">
        <f t="shared" si="95"/>
        <v>0</v>
      </c>
      <c r="H305" s="49">
        <f t="shared" si="95"/>
        <v>0</v>
      </c>
      <c r="I305" s="49">
        <f t="shared" si="95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1"/>
        <v>#DIV/0!</v>
      </c>
      <c r="P305" s="62" t="e">
        <f t="shared" si="91"/>
        <v>#DIV/0!</v>
      </c>
      <c r="Q305" s="62" t="e">
        <f t="shared" si="91"/>
        <v>#DIV/0!</v>
      </c>
    </row>
    <row r="306" spans="1:17">
      <c r="A306" s="2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10" t="s">
        <v>90</v>
      </c>
      <c r="K309" s="10" t="s">
        <v>7</v>
      </c>
      <c r="L309" s="1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6">(G310-C310)/C310*100</f>
        <v>#DIV/0!</v>
      </c>
      <c r="P310" s="38" t="e">
        <f t="shared" si="96"/>
        <v>#DIV/0!</v>
      </c>
      <c r="Q310" s="38" t="e">
        <f t="shared" si="96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97">(F311-B311)/B311*100</f>
        <v>#DIV/0!</v>
      </c>
      <c r="O311" s="38" t="e">
        <f t="shared" si="96"/>
        <v>#DIV/0!</v>
      </c>
      <c r="P311" s="38" t="e">
        <f t="shared" si="96"/>
        <v>#DIV/0!</v>
      </c>
      <c r="Q311" s="38" t="e">
        <f t="shared" si="96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97"/>
        <v>#DIV/0!</v>
      </c>
      <c r="O312" s="38" t="e">
        <f t="shared" si="96"/>
        <v>#DIV/0!</v>
      </c>
      <c r="P312" s="38" t="e">
        <f t="shared" si="96"/>
        <v>#DIV/0!</v>
      </c>
      <c r="Q312" s="38" t="e">
        <f t="shared" si="96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97"/>
        <v>#DIV/0!</v>
      </c>
      <c r="O313" s="38" t="e">
        <f t="shared" si="96"/>
        <v>#DIV/0!</v>
      </c>
      <c r="P313" s="38" t="e">
        <f t="shared" si="96"/>
        <v>#DIV/0!</v>
      </c>
      <c r="Q313" s="38" t="e">
        <f t="shared" si="96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97"/>
        <v>#DIV/0!</v>
      </c>
      <c r="O314" s="38" t="e">
        <f t="shared" si="96"/>
        <v>#DIV/0!</v>
      </c>
      <c r="P314" s="38" t="e">
        <f t="shared" si="96"/>
        <v>#DIV/0!</v>
      </c>
      <c r="Q314" s="38" t="e">
        <f t="shared" si="96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97"/>
        <v>#DIV/0!</v>
      </c>
      <c r="O315" s="38" t="e">
        <f t="shared" si="96"/>
        <v>#DIV/0!</v>
      </c>
      <c r="P315" s="38" t="e">
        <f t="shared" si="96"/>
        <v>#DIV/0!</v>
      </c>
      <c r="Q315" s="38" t="e">
        <f t="shared" si="96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97"/>
        <v>#DIV/0!</v>
      </c>
      <c r="O316" s="38" t="e">
        <f t="shared" si="96"/>
        <v>#DIV/0!</v>
      </c>
      <c r="P316" s="38" t="e">
        <f t="shared" si="96"/>
        <v>#DIV/0!</v>
      </c>
      <c r="Q316" s="38" t="e">
        <f t="shared" si="96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97"/>
        <v>#DIV/0!</v>
      </c>
      <c r="O317" s="38" t="e">
        <f t="shared" si="96"/>
        <v>#DIV/0!</v>
      </c>
      <c r="P317" s="38" t="e">
        <f t="shared" si="96"/>
        <v>#DIV/0!</v>
      </c>
      <c r="Q317" s="38" t="e">
        <f t="shared" si="96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97"/>
        <v>#DIV/0!</v>
      </c>
      <c r="O318" s="38" t="e">
        <f t="shared" si="96"/>
        <v>#DIV/0!</v>
      </c>
      <c r="P318" s="38" t="e">
        <f t="shared" si="96"/>
        <v>#DIV/0!</v>
      </c>
      <c r="Q318" s="38" t="e">
        <f t="shared" si="96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97"/>
        <v>#DIV/0!</v>
      </c>
      <c r="O319" s="38" t="e">
        <f t="shared" si="96"/>
        <v>#DIV/0!</v>
      </c>
      <c r="P319" s="38" t="e">
        <f t="shared" si="96"/>
        <v>#DIV/0!</v>
      </c>
      <c r="Q319" s="38" t="e">
        <f t="shared" si="96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97"/>
        <v>#DIV/0!</v>
      </c>
      <c r="O320" s="38" t="e">
        <f t="shared" si="96"/>
        <v>#DIV/0!</v>
      </c>
      <c r="P320" s="38" t="e">
        <f t="shared" si="96"/>
        <v>#DIV/0!</v>
      </c>
      <c r="Q320" s="38" t="e">
        <f t="shared" si="96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97"/>
        <v>#DIV/0!</v>
      </c>
      <c r="O321" s="38" t="e">
        <f t="shared" si="96"/>
        <v>#DIV/0!</v>
      </c>
      <c r="P321" s="38" t="e">
        <f t="shared" si="96"/>
        <v>#DIV/0!</v>
      </c>
      <c r="Q321" s="38" t="e">
        <f t="shared" si="96"/>
        <v>#DIV/0!</v>
      </c>
    </row>
    <row r="322" spans="1:17">
      <c r="A322" s="61" t="s">
        <v>200</v>
      </c>
      <c r="B322" s="61">
        <f>SUM(B310:B316)</f>
        <v>0</v>
      </c>
      <c r="C322" s="61">
        <f t="shared" ref="C322:I322" si="98">SUM(C310:C316)</f>
        <v>0</v>
      </c>
      <c r="D322" s="61">
        <f t="shared" si="98"/>
        <v>0</v>
      </c>
      <c r="E322" s="61">
        <f t="shared" si="98"/>
        <v>0</v>
      </c>
      <c r="F322" s="61">
        <f t="shared" si="98"/>
        <v>0</v>
      </c>
      <c r="G322" s="61">
        <f t="shared" si="98"/>
        <v>0</v>
      </c>
      <c r="H322" s="61">
        <f t="shared" si="98"/>
        <v>0</v>
      </c>
      <c r="I322" s="61">
        <f t="shared" si="98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96"/>
        <v>#DIV/0!</v>
      </c>
      <c r="P322" s="62" t="e">
        <f t="shared" si="96"/>
        <v>#DIV/0!</v>
      </c>
      <c r="Q322" s="62" t="e">
        <f t="shared" si="96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99">SUM(C310:C321)</f>
        <v>0</v>
      </c>
      <c r="D323" s="61">
        <f t="shared" si="99"/>
        <v>0</v>
      </c>
      <c r="E323" s="61">
        <f t="shared" si="99"/>
        <v>0</v>
      </c>
      <c r="F323" s="61">
        <f t="shared" si="99"/>
        <v>0</v>
      </c>
      <c r="G323" s="61">
        <f t="shared" si="99"/>
        <v>0</v>
      </c>
      <c r="H323" s="61">
        <f t="shared" si="99"/>
        <v>0</v>
      </c>
      <c r="I323" s="61">
        <f t="shared" si="99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96"/>
        <v>#DIV/0!</v>
      </c>
      <c r="P323" s="62" t="e">
        <f t="shared" si="96"/>
        <v>#DIV/0!</v>
      </c>
      <c r="Q323" s="62" t="e">
        <f t="shared" si="96"/>
        <v>#DIV/0!</v>
      </c>
    </row>
    <row r="324" spans="1:17">
      <c r="A324" s="63" t="s">
        <v>129</v>
      </c>
      <c r="B324" s="49">
        <f>B322/7</f>
        <v>0</v>
      </c>
      <c r="C324" s="49">
        <f t="shared" ref="C324:I324" si="100">C322/7</f>
        <v>0</v>
      </c>
      <c r="D324" s="49">
        <f t="shared" si="100"/>
        <v>0</v>
      </c>
      <c r="E324" s="49">
        <f t="shared" si="100"/>
        <v>0</v>
      </c>
      <c r="F324" s="49">
        <f t="shared" si="100"/>
        <v>0</v>
      </c>
      <c r="G324" s="49">
        <f t="shared" si="100"/>
        <v>0</v>
      </c>
      <c r="H324" s="49">
        <f t="shared" si="100"/>
        <v>0</v>
      </c>
      <c r="I324" s="49">
        <f t="shared" si="100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96"/>
        <v>#DIV/0!</v>
      </c>
      <c r="P324" s="62" t="e">
        <f t="shared" si="96"/>
        <v>#DIV/0!</v>
      </c>
      <c r="Q324" s="62" t="e">
        <f t="shared" si="96"/>
        <v>#DIV/0!</v>
      </c>
    </row>
  </sheetData>
  <mergeCells count="92">
    <mergeCell ref="AB4:AE4"/>
    <mergeCell ref="N289:Q289"/>
    <mergeCell ref="N308:Q308"/>
    <mergeCell ref="N175:Q175"/>
    <mergeCell ref="N194:Q194"/>
    <mergeCell ref="N213:Q213"/>
    <mergeCell ref="N232:Q232"/>
    <mergeCell ref="N251:Q251"/>
    <mergeCell ref="N270:Q270"/>
    <mergeCell ref="N23:Q23"/>
    <mergeCell ref="N42:Q42"/>
    <mergeCell ref="N61:Q61"/>
    <mergeCell ref="N80:Q80"/>
    <mergeCell ref="N99:Q99"/>
    <mergeCell ref="N118:Q118"/>
    <mergeCell ref="N137:Q137"/>
    <mergeCell ref="N156:Q156"/>
    <mergeCell ref="C250:H250"/>
    <mergeCell ref="B251:E251"/>
    <mergeCell ref="F251:I251"/>
    <mergeCell ref="C193:H193"/>
    <mergeCell ref="B194:E194"/>
    <mergeCell ref="F194:I194"/>
    <mergeCell ref="C212:H212"/>
    <mergeCell ref="B213:E213"/>
    <mergeCell ref="F213:I213"/>
    <mergeCell ref="J194:M194"/>
    <mergeCell ref="J175:M175"/>
    <mergeCell ref="J156:M156"/>
    <mergeCell ref="B308:E308"/>
    <mergeCell ref="F308:I308"/>
    <mergeCell ref="C231:H231"/>
    <mergeCell ref="B232:E232"/>
    <mergeCell ref="F232:I232"/>
    <mergeCell ref="C269:H269"/>
    <mergeCell ref="B270:E270"/>
    <mergeCell ref="B289:E289"/>
    <mergeCell ref="F289:I289"/>
    <mergeCell ref="C307:H307"/>
    <mergeCell ref="C288:H288"/>
    <mergeCell ref="F270:I270"/>
    <mergeCell ref="C155:H155"/>
    <mergeCell ref="B156:E156"/>
    <mergeCell ref="F156:I156"/>
    <mergeCell ref="C174:H174"/>
    <mergeCell ref="B175:E175"/>
    <mergeCell ref="F175:I175"/>
    <mergeCell ref="C117:H117"/>
    <mergeCell ref="B118:E118"/>
    <mergeCell ref="F118:I118"/>
    <mergeCell ref="C136:H136"/>
    <mergeCell ref="B137:E137"/>
    <mergeCell ref="F137:I137"/>
    <mergeCell ref="C79:H79"/>
    <mergeCell ref="B80:E80"/>
    <mergeCell ref="F80:I80"/>
    <mergeCell ref="C98:H98"/>
    <mergeCell ref="B99:E99"/>
    <mergeCell ref="F99:I99"/>
    <mergeCell ref="C41:H41"/>
    <mergeCell ref="B42:E42"/>
    <mergeCell ref="F42:I42"/>
    <mergeCell ref="C60:H60"/>
    <mergeCell ref="B61:E61"/>
    <mergeCell ref="F61:I61"/>
    <mergeCell ref="J23:M23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2:I2"/>
    <mergeCell ref="N4:Q4"/>
    <mergeCell ref="AF4:AI4"/>
    <mergeCell ref="C22:H22"/>
    <mergeCell ref="B23:E23"/>
    <mergeCell ref="F23:I23"/>
    <mergeCell ref="J308:M308"/>
    <mergeCell ref="J289:M289"/>
    <mergeCell ref="J270:M270"/>
    <mergeCell ref="J232:M232"/>
    <mergeCell ref="J213:M213"/>
    <mergeCell ref="J42:M42"/>
    <mergeCell ref="J137:M137"/>
    <mergeCell ref="J118:M118"/>
    <mergeCell ref="J99:M99"/>
    <mergeCell ref="J80:M80"/>
    <mergeCell ref="J61:M61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L325"/>
  <sheetViews>
    <sheetView zoomScale="85" zoomScaleNormal="85" workbookViewId="0">
      <selection activeCell="S18" sqref="S18:AE20"/>
    </sheetView>
  </sheetViews>
  <sheetFormatPr defaultRowHeight="15.75"/>
  <cols>
    <col min="1" max="1" width="12.5703125" style="7" customWidth="1"/>
    <col min="2" max="2" width="8.42578125" style="7" hidden="1" customWidth="1"/>
    <col min="3" max="3" width="8.28515625" style="7" hidden="1" customWidth="1"/>
    <col min="4" max="4" width="9.140625" style="7" hidden="1" customWidth="1"/>
    <col min="5" max="5" width="11.7109375" style="7" hidden="1" customWidth="1"/>
    <col min="6" max="6" width="9.28515625" style="7" bestFit="1" customWidth="1"/>
    <col min="7" max="7" width="9.140625" style="7"/>
    <col min="8" max="8" width="11.28515625" style="7" bestFit="1" customWidth="1"/>
    <col min="9" max="12" width="11.28515625" style="7" customWidth="1"/>
    <col min="13" max="13" width="14.85546875" style="7" customWidth="1"/>
    <col min="14" max="17" width="11.28515625" style="7" customWidth="1"/>
    <col min="18" max="18" width="9.140625" style="7"/>
    <col min="19" max="19" width="12.28515625" style="7" customWidth="1"/>
    <col min="20" max="21" width="9.140625" style="7"/>
    <col min="22" max="23" width="10" style="7" customWidth="1"/>
    <col min="24" max="24" width="9.5703125" style="7" customWidth="1"/>
    <col min="25" max="25" width="9.140625" style="7"/>
    <col min="26" max="26" width="10.42578125" style="7" customWidth="1"/>
    <col min="27" max="31" width="11.7109375" style="7" customWidth="1"/>
    <col min="32" max="16384" width="9.140625" style="7"/>
  </cols>
  <sheetData>
    <row r="1" spans="1:38">
      <c r="A1" s="340" t="s">
        <v>4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T3" s="330" t="s">
        <v>70</v>
      </c>
      <c r="U3" s="330"/>
      <c r="V3" s="330"/>
      <c r="W3" s="330"/>
      <c r="X3" s="330"/>
      <c r="Y3" s="330"/>
      <c r="Z3" s="330"/>
      <c r="AA3" s="330"/>
      <c r="AB3" s="14"/>
      <c r="AC3" s="14"/>
      <c r="AD3" s="14"/>
      <c r="AE3" s="14"/>
      <c r="AL3" s="14"/>
    </row>
    <row r="4" spans="1:38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299" t="s">
        <v>210</v>
      </c>
      <c r="K4" s="300"/>
      <c r="L4" s="300"/>
      <c r="M4" s="301"/>
      <c r="N4" s="302" t="s">
        <v>130</v>
      </c>
      <c r="O4" s="302"/>
      <c r="P4" s="302"/>
      <c r="Q4" s="302"/>
      <c r="S4" s="14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46" t="s">
        <v>206</v>
      </c>
      <c r="AC4" s="346"/>
      <c r="AD4" s="346"/>
      <c r="AE4" s="346"/>
      <c r="AF4" s="302" t="s">
        <v>130</v>
      </c>
      <c r="AG4" s="302"/>
      <c r="AH4" s="302"/>
      <c r="AI4" s="302"/>
      <c r="AL4" s="14"/>
    </row>
    <row r="5" spans="1:38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10" t="s">
        <v>6</v>
      </c>
      <c r="T5" s="10" t="s">
        <v>90</v>
      </c>
      <c r="U5" s="10" t="s">
        <v>7</v>
      </c>
      <c r="V5" s="10" t="s">
        <v>8</v>
      </c>
      <c r="W5" s="10" t="s">
        <v>9</v>
      </c>
      <c r="X5" s="80" t="s">
        <v>90</v>
      </c>
      <c r="Y5" s="80" t="s">
        <v>7</v>
      </c>
      <c r="Z5" s="80" t="s">
        <v>8</v>
      </c>
      <c r="AA5" s="10" t="s">
        <v>9</v>
      </c>
      <c r="AB5" s="198" t="s">
        <v>90</v>
      </c>
      <c r="AC5" s="198" t="s">
        <v>7</v>
      </c>
      <c r="AD5" s="198" t="s">
        <v>8</v>
      </c>
      <c r="AE5" s="111" t="s">
        <v>9</v>
      </c>
      <c r="AF5" s="29" t="s">
        <v>90</v>
      </c>
      <c r="AG5" s="29" t="s">
        <v>7</v>
      </c>
      <c r="AH5" s="29" t="s">
        <v>8</v>
      </c>
      <c r="AI5" s="29" t="s">
        <v>9</v>
      </c>
      <c r="AJ5" s="14"/>
      <c r="AK5" s="14"/>
      <c r="AL5" s="14"/>
    </row>
    <row r="6" spans="1:38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10" t="s">
        <v>10</v>
      </c>
      <c r="T6" s="10">
        <f t="shared" ref="T6:T17" si="0">B6+B25+B44+B63+B82+B101+B120+B139+B158+B177+B196+B215+B234+B253+B273+B292+B311</f>
        <v>1</v>
      </c>
      <c r="U6" s="10">
        <f t="shared" ref="U6:U17" si="1">C6+C25+C44+C63+C82+C101+C120+C139+C158+C177+C196+C215+C234+C253+C273+C292+C311</f>
        <v>27</v>
      </c>
      <c r="V6" s="10">
        <f t="shared" ref="V6:V17" si="2">D6+D25+D44+D63+D82+D101+D120+D139+D158+D177+D196+D215+D234+D253+D273+D292+D311</f>
        <v>0</v>
      </c>
      <c r="W6" s="10">
        <f t="shared" ref="W6:W17" si="3">E6+E25+E44+E63+E82+E101+E120+E139+E158+E177+E196+E215+E234+E253+E273+E292+E311</f>
        <v>255462</v>
      </c>
      <c r="X6" s="10">
        <f t="shared" ref="X6:X17" si="4">F6+F25+F44+F63+F82+F101+F120+F139+F158+F177+F196+F215+F234+F253+F273+F292+F311</f>
        <v>1</v>
      </c>
      <c r="Y6" s="10">
        <f t="shared" ref="Y6:Y17" si="5">G6+G25+G44+G63+G82+G101+G120+G139+G158+G177+G196+G215+G234+G253+G273+G292+G311</f>
        <v>27</v>
      </c>
      <c r="Z6" s="10">
        <f t="shared" ref="Z6:Z17" si="6">H6+H25+H44+H63+H82+H101+H120+H139+H158+H177+H196+H215+H234+H253+H273+H292+H311</f>
        <v>0</v>
      </c>
      <c r="AA6" s="10">
        <f t="shared" ref="AA6:AA17" si="7">I6+I25+I44+I63+I82+I101+I120+I139+I158+I177+I196+I215+I234+I253+I273+I292+I311</f>
        <v>228700</v>
      </c>
      <c r="AB6" s="10">
        <f t="shared" ref="AB6:AE9" si="8">J6+J25+J44+J63+J82+J101+J120+J139+J158+J177+J196+J215+J234+J253+J273+J292+J311</f>
        <v>31</v>
      </c>
      <c r="AC6" s="10">
        <f t="shared" si="8"/>
        <v>776</v>
      </c>
      <c r="AD6" s="10">
        <f t="shared" si="8"/>
        <v>44041.119999999995</v>
      </c>
      <c r="AE6" s="10">
        <f t="shared" si="8"/>
        <v>45207951</v>
      </c>
      <c r="AF6" s="38">
        <f t="shared" ref="AF6:AI20" si="9">(AB6-X6)/X6*100</f>
        <v>3000</v>
      </c>
      <c r="AG6" s="38">
        <f t="shared" si="9"/>
        <v>2774.0740740740739</v>
      </c>
      <c r="AH6" s="38" t="e">
        <f t="shared" si="9"/>
        <v>#DIV/0!</v>
      </c>
      <c r="AI6" s="38">
        <f t="shared" si="9"/>
        <v>19667.359422824658</v>
      </c>
    </row>
    <row r="7" spans="1:38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0">(F7-B7)/B7*100</f>
        <v>#DIV/0!</v>
      </c>
      <c r="O7" s="38" t="e">
        <f t="shared" ref="O7:O20" si="11">(G7-C7)/C7*100</f>
        <v>#DIV/0!</v>
      </c>
      <c r="P7" s="38" t="e">
        <f t="shared" ref="P7:P20" si="12">(H7-D7)/D7*100</f>
        <v>#DIV/0!</v>
      </c>
      <c r="Q7" s="38" t="e">
        <f t="shared" ref="Q7:Q20" si="13">(I7-E7)/E7*100</f>
        <v>#DIV/0!</v>
      </c>
      <c r="S7" s="10" t="s">
        <v>11</v>
      </c>
      <c r="T7" s="10">
        <f t="shared" si="0"/>
        <v>1</v>
      </c>
      <c r="U7" s="10">
        <f t="shared" si="1"/>
        <v>2</v>
      </c>
      <c r="V7" s="10">
        <f t="shared" si="2"/>
        <v>121.1</v>
      </c>
      <c r="W7" s="10">
        <f t="shared" si="3"/>
        <v>182099</v>
      </c>
      <c r="X7" s="10">
        <f t="shared" si="4"/>
        <v>1</v>
      </c>
      <c r="Y7" s="10">
        <f t="shared" si="5"/>
        <v>27</v>
      </c>
      <c r="Z7" s="10">
        <f t="shared" si="6"/>
        <v>0</v>
      </c>
      <c r="AA7" s="10">
        <f t="shared" si="7"/>
        <v>255462</v>
      </c>
      <c r="AB7" s="10">
        <f t="shared" si="8"/>
        <v>13</v>
      </c>
      <c r="AC7" s="10">
        <f t="shared" si="8"/>
        <v>327</v>
      </c>
      <c r="AD7" s="10">
        <f t="shared" si="8"/>
        <v>17640</v>
      </c>
      <c r="AE7" s="10">
        <f t="shared" si="8"/>
        <v>18901032</v>
      </c>
      <c r="AF7" s="38">
        <f t="shared" si="9"/>
        <v>1200</v>
      </c>
      <c r="AG7" s="38">
        <f t="shared" si="9"/>
        <v>1111.1111111111111</v>
      </c>
      <c r="AH7" s="38" t="e">
        <f t="shared" si="9"/>
        <v>#DIV/0!</v>
      </c>
      <c r="AI7" s="38">
        <f t="shared" si="9"/>
        <v>7298.7645912112175</v>
      </c>
    </row>
    <row r="8" spans="1:38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0"/>
        <v>#DIV/0!</v>
      </c>
      <c r="O8" s="38" t="e">
        <f t="shared" si="11"/>
        <v>#DIV/0!</v>
      </c>
      <c r="P8" s="38" t="e">
        <f t="shared" si="12"/>
        <v>#DIV/0!</v>
      </c>
      <c r="Q8" s="38" t="e">
        <f t="shared" si="13"/>
        <v>#DIV/0!</v>
      </c>
      <c r="S8" s="10" t="s">
        <v>12</v>
      </c>
      <c r="T8" s="10">
        <f t="shared" si="0"/>
        <v>0</v>
      </c>
      <c r="U8" s="10">
        <f t="shared" si="1"/>
        <v>0</v>
      </c>
      <c r="V8" s="10">
        <f t="shared" si="2"/>
        <v>0</v>
      </c>
      <c r="W8" s="10">
        <f t="shared" si="3"/>
        <v>0</v>
      </c>
      <c r="X8" s="10">
        <f t="shared" si="4"/>
        <v>1</v>
      </c>
      <c r="Y8" s="10">
        <f t="shared" si="5"/>
        <v>27</v>
      </c>
      <c r="Z8" s="10">
        <f t="shared" si="6"/>
        <v>0</v>
      </c>
      <c r="AA8" s="10">
        <f t="shared" si="7"/>
        <v>228700</v>
      </c>
      <c r="AB8" s="10">
        <f t="shared" si="8"/>
        <v>14</v>
      </c>
      <c r="AC8" s="10">
        <f t="shared" si="8"/>
        <v>348</v>
      </c>
      <c r="AD8" s="10">
        <f t="shared" si="8"/>
        <v>18874.8</v>
      </c>
      <c r="AE8" s="10">
        <f t="shared" si="8"/>
        <v>19851928</v>
      </c>
      <c r="AF8" s="38">
        <f t="shared" si="9"/>
        <v>1300</v>
      </c>
      <c r="AG8" s="38">
        <f t="shared" si="9"/>
        <v>1188.8888888888889</v>
      </c>
      <c r="AH8" s="38" t="e">
        <f t="shared" si="9"/>
        <v>#DIV/0!</v>
      </c>
      <c r="AI8" s="38">
        <f t="shared" si="9"/>
        <v>8580.3358111062516</v>
      </c>
    </row>
    <row r="9" spans="1:38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0"/>
        <v>#DIV/0!</v>
      </c>
      <c r="O9" s="38" t="e">
        <f t="shared" si="11"/>
        <v>#DIV/0!</v>
      </c>
      <c r="P9" s="38" t="e">
        <f t="shared" si="12"/>
        <v>#DIV/0!</v>
      </c>
      <c r="Q9" s="38" t="e">
        <f t="shared" si="13"/>
        <v>#DIV/0!</v>
      </c>
      <c r="S9" s="10" t="s">
        <v>13</v>
      </c>
      <c r="T9" s="10">
        <f t="shared" si="0"/>
        <v>1</v>
      </c>
      <c r="U9" s="10">
        <f t="shared" si="1"/>
        <v>27</v>
      </c>
      <c r="V9" s="10">
        <f t="shared" si="2"/>
        <v>0</v>
      </c>
      <c r="W9" s="10">
        <f t="shared" si="3"/>
        <v>255462</v>
      </c>
      <c r="X9" s="10">
        <f t="shared" si="4"/>
        <v>3</v>
      </c>
      <c r="Y9" s="10">
        <f t="shared" si="5"/>
        <v>79</v>
      </c>
      <c r="Z9" s="10">
        <f t="shared" si="6"/>
        <v>1470</v>
      </c>
      <c r="AA9" s="10">
        <f t="shared" si="7"/>
        <v>2867771</v>
      </c>
      <c r="AB9" s="10">
        <f t="shared" si="8"/>
        <v>13</v>
      </c>
      <c r="AC9" s="10">
        <f t="shared" si="8"/>
        <v>326</v>
      </c>
      <c r="AD9" s="10">
        <f t="shared" si="8"/>
        <v>17581.2</v>
      </c>
      <c r="AE9" s="10">
        <f t="shared" si="8"/>
        <v>18263217</v>
      </c>
      <c r="AF9" s="38">
        <f t="shared" si="9"/>
        <v>333.33333333333337</v>
      </c>
      <c r="AG9" s="38">
        <f t="shared" si="9"/>
        <v>312.65822784810126</v>
      </c>
      <c r="AH9" s="38">
        <f t="shared" si="9"/>
        <v>1096</v>
      </c>
      <c r="AI9" s="38">
        <f t="shared" si="9"/>
        <v>536.84363221470608</v>
      </c>
    </row>
    <row r="10" spans="1:38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0"/>
        <v>#DIV/0!</v>
      </c>
      <c r="O10" s="38" t="e">
        <f t="shared" si="11"/>
        <v>#DIV/0!</v>
      </c>
      <c r="P10" s="38" t="e">
        <f t="shared" si="12"/>
        <v>#DIV/0!</v>
      </c>
      <c r="Q10" s="38" t="e">
        <f t="shared" si="13"/>
        <v>#DIV/0!</v>
      </c>
      <c r="S10" s="10" t="s">
        <v>14</v>
      </c>
      <c r="T10" s="10">
        <f t="shared" si="0"/>
        <v>0</v>
      </c>
      <c r="U10" s="10">
        <f t="shared" si="1"/>
        <v>0</v>
      </c>
      <c r="V10" s="10">
        <f t="shared" si="2"/>
        <v>0</v>
      </c>
      <c r="W10" s="10">
        <f t="shared" si="3"/>
        <v>0</v>
      </c>
      <c r="X10" s="10">
        <f t="shared" si="4"/>
        <v>14</v>
      </c>
      <c r="Y10" s="10">
        <f t="shared" si="5"/>
        <v>355</v>
      </c>
      <c r="Z10" s="10">
        <f t="shared" si="6"/>
        <v>16111.2</v>
      </c>
      <c r="AA10" s="10">
        <f t="shared" si="7"/>
        <v>15584482</v>
      </c>
      <c r="AB10" s="10">
        <f t="shared" ref="AB10:AB17" si="14">J10+J29+J48+J67+J86+J105+J124+J143+J162+J181+J200+J219+J238+J257+J277+J296+J315</f>
        <v>18</v>
      </c>
      <c r="AC10" s="10">
        <f t="shared" ref="AC10:AC17" si="15">K10+K29+K48+K67+K86+K105+K124+K143+K162+K181+K200+K219+K238+K257+K277+K296+K315</f>
        <v>448</v>
      </c>
      <c r="AD10" s="10">
        <f t="shared" ref="AD10:AD17" si="16">L10+L29+L48+L67+L86+L105+L124+L143+L162+L181+L200+L219+L238+L257+L277+L296+L315</f>
        <v>24754.800000000003</v>
      </c>
      <c r="AE10" s="10">
        <f t="shared" ref="AE10:AE17" si="17">M10+M29+M48+M67+M86+M105+M124+M143+M162+M181+M200+M219+M238+M257+M277+M296+M315</f>
        <v>22794709</v>
      </c>
      <c r="AF10" s="38">
        <f t="shared" si="9"/>
        <v>28.571428571428569</v>
      </c>
      <c r="AG10" s="38">
        <f t="shared" si="9"/>
        <v>26.197183098591548</v>
      </c>
      <c r="AH10" s="38">
        <f t="shared" si="9"/>
        <v>53.649635036496356</v>
      </c>
      <c r="AI10" s="38">
        <f t="shared" si="9"/>
        <v>46.26542608217585</v>
      </c>
    </row>
    <row r="11" spans="1:38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0"/>
        <v>#DIV/0!</v>
      </c>
      <c r="O11" s="38" t="e">
        <f t="shared" si="11"/>
        <v>#DIV/0!</v>
      </c>
      <c r="P11" s="38" t="e">
        <f t="shared" si="12"/>
        <v>#DIV/0!</v>
      </c>
      <c r="Q11" s="38" t="e">
        <f t="shared" si="13"/>
        <v>#DIV/0!</v>
      </c>
      <c r="S11" s="10" t="s">
        <v>15</v>
      </c>
      <c r="T11" s="10">
        <f t="shared" si="0"/>
        <v>0</v>
      </c>
      <c r="U11" s="10">
        <f t="shared" si="1"/>
        <v>0</v>
      </c>
      <c r="V11" s="10">
        <f t="shared" si="2"/>
        <v>0</v>
      </c>
      <c r="W11" s="10">
        <f t="shared" si="3"/>
        <v>0</v>
      </c>
      <c r="X11" s="10">
        <f t="shared" si="4"/>
        <v>12</v>
      </c>
      <c r="Y11" s="10">
        <f t="shared" si="5"/>
        <v>302</v>
      </c>
      <c r="Z11" s="10">
        <f t="shared" si="6"/>
        <v>16170</v>
      </c>
      <c r="AA11" s="10">
        <f t="shared" si="7"/>
        <v>16291874</v>
      </c>
      <c r="AB11" s="10">
        <f t="shared" si="14"/>
        <v>13</v>
      </c>
      <c r="AC11" s="10">
        <f t="shared" si="15"/>
        <v>322</v>
      </c>
      <c r="AD11" s="10">
        <f t="shared" si="16"/>
        <v>18933.02</v>
      </c>
      <c r="AE11" s="10">
        <f t="shared" si="17"/>
        <v>16476504</v>
      </c>
      <c r="AF11" s="38">
        <f t="shared" si="9"/>
        <v>8.3333333333333321</v>
      </c>
      <c r="AG11" s="38">
        <f t="shared" si="9"/>
        <v>6.6225165562913908</v>
      </c>
      <c r="AH11" s="38">
        <f t="shared" si="9"/>
        <v>17.087322201607918</v>
      </c>
      <c r="AI11" s="38">
        <f t="shared" si="9"/>
        <v>1.1332643500680155</v>
      </c>
    </row>
    <row r="12" spans="1:38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0"/>
        <v>#DIV/0!</v>
      </c>
      <c r="O12" s="38" t="e">
        <f t="shared" si="11"/>
        <v>#DIV/0!</v>
      </c>
      <c r="P12" s="38" t="e">
        <f t="shared" si="12"/>
        <v>#DIV/0!</v>
      </c>
      <c r="Q12" s="38" t="e">
        <f t="shared" si="13"/>
        <v>#DIV/0!</v>
      </c>
      <c r="S12" s="10" t="s">
        <v>16</v>
      </c>
      <c r="T12" s="10">
        <f t="shared" si="0"/>
        <v>0</v>
      </c>
      <c r="U12" s="10">
        <f t="shared" si="1"/>
        <v>0</v>
      </c>
      <c r="V12" s="10">
        <f t="shared" si="2"/>
        <v>0</v>
      </c>
      <c r="W12" s="10">
        <f t="shared" si="3"/>
        <v>0</v>
      </c>
      <c r="X12" s="10">
        <f t="shared" si="4"/>
        <v>12</v>
      </c>
      <c r="Y12" s="10">
        <f t="shared" si="5"/>
        <v>303</v>
      </c>
      <c r="Z12" s="10">
        <f t="shared" si="6"/>
        <v>14641.2</v>
      </c>
      <c r="AA12" s="10">
        <f t="shared" si="7"/>
        <v>13744721</v>
      </c>
      <c r="AB12" s="10">
        <f t="shared" si="14"/>
        <v>12</v>
      </c>
      <c r="AC12" s="10">
        <f t="shared" si="15"/>
        <v>299</v>
      </c>
      <c r="AD12" s="10">
        <f t="shared" si="16"/>
        <v>15993</v>
      </c>
      <c r="AE12" s="10">
        <f t="shared" si="17"/>
        <v>16039858</v>
      </c>
      <c r="AF12" s="38">
        <f t="shared" si="9"/>
        <v>0</v>
      </c>
      <c r="AG12" s="38">
        <f t="shared" si="9"/>
        <v>-1.3201320132013201</v>
      </c>
      <c r="AH12" s="38">
        <f t="shared" si="9"/>
        <v>9.232849766412583</v>
      </c>
      <c r="AI12" s="38">
        <f t="shared" si="9"/>
        <v>16.698316393617592</v>
      </c>
    </row>
    <row r="13" spans="1:38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0"/>
        <v>#DIV/0!</v>
      </c>
      <c r="O13" s="38" t="e">
        <f t="shared" si="11"/>
        <v>#DIV/0!</v>
      </c>
      <c r="P13" s="38" t="e">
        <f t="shared" si="12"/>
        <v>#DIV/0!</v>
      </c>
      <c r="Q13" s="38" t="e">
        <f t="shared" si="13"/>
        <v>#DIV/0!</v>
      </c>
      <c r="S13" s="10" t="s">
        <v>17</v>
      </c>
      <c r="T13" s="10">
        <f t="shared" si="0"/>
        <v>0</v>
      </c>
      <c r="U13" s="10">
        <f t="shared" si="1"/>
        <v>0</v>
      </c>
      <c r="V13" s="10">
        <f t="shared" si="2"/>
        <v>0</v>
      </c>
      <c r="W13" s="10">
        <f t="shared" si="3"/>
        <v>0</v>
      </c>
      <c r="X13" s="10">
        <f t="shared" si="4"/>
        <v>4</v>
      </c>
      <c r="Y13" s="10">
        <f t="shared" si="5"/>
        <v>100</v>
      </c>
      <c r="Z13" s="10">
        <f t="shared" si="6"/>
        <v>5880</v>
      </c>
      <c r="AA13" s="10">
        <f t="shared" si="7"/>
        <v>6114787</v>
      </c>
      <c r="AB13" s="10">
        <f t="shared" si="14"/>
        <v>17</v>
      </c>
      <c r="AC13" s="10">
        <f t="shared" si="15"/>
        <v>425</v>
      </c>
      <c r="AD13" s="10">
        <f t="shared" si="16"/>
        <v>24990</v>
      </c>
      <c r="AE13" s="10">
        <f t="shared" si="17"/>
        <v>23502061</v>
      </c>
      <c r="AF13" s="38">
        <f t="shared" si="9"/>
        <v>325</v>
      </c>
      <c r="AG13" s="38">
        <f t="shared" si="9"/>
        <v>325</v>
      </c>
      <c r="AH13" s="38">
        <f t="shared" si="9"/>
        <v>325</v>
      </c>
      <c r="AI13" s="38">
        <f t="shared" si="9"/>
        <v>284.34799118922706</v>
      </c>
    </row>
    <row r="14" spans="1:38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0"/>
        <v>#DIV/0!</v>
      </c>
      <c r="O14" s="38" t="e">
        <f t="shared" si="11"/>
        <v>#DIV/0!</v>
      </c>
      <c r="P14" s="38" t="e">
        <f t="shared" si="12"/>
        <v>#DIV/0!</v>
      </c>
      <c r="Q14" s="38" t="e">
        <f t="shared" si="13"/>
        <v>#DIV/0!</v>
      </c>
      <c r="S14" s="10" t="s">
        <v>18</v>
      </c>
      <c r="T14" s="10">
        <f t="shared" si="0"/>
        <v>0</v>
      </c>
      <c r="U14" s="10">
        <f t="shared" si="1"/>
        <v>0</v>
      </c>
      <c r="V14" s="10">
        <f t="shared" si="2"/>
        <v>0</v>
      </c>
      <c r="W14" s="10">
        <f t="shared" si="3"/>
        <v>0</v>
      </c>
      <c r="X14" s="10">
        <f t="shared" si="4"/>
        <v>10</v>
      </c>
      <c r="Y14" s="10">
        <f t="shared" si="5"/>
        <v>250</v>
      </c>
      <c r="Z14" s="10">
        <f t="shared" si="6"/>
        <v>14700</v>
      </c>
      <c r="AA14" s="10">
        <f t="shared" si="7"/>
        <v>16214296</v>
      </c>
      <c r="AB14" s="10">
        <f t="shared" si="14"/>
        <v>25</v>
      </c>
      <c r="AC14" s="10">
        <f t="shared" si="15"/>
        <v>632</v>
      </c>
      <c r="AD14" s="10">
        <f t="shared" si="16"/>
        <v>30811</v>
      </c>
      <c r="AE14" s="10">
        <f t="shared" si="17"/>
        <v>32678062</v>
      </c>
      <c r="AF14" s="38">
        <f t="shared" si="9"/>
        <v>150</v>
      </c>
      <c r="AG14" s="38">
        <f t="shared" si="9"/>
        <v>152.80000000000001</v>
      </c>
      <c r="AH14" s="38">
        <f t="shared" si="9"/>
        <v>109.59863945578232</v>
      </c>
      <c r="AI14" s="38">
        <f t="shared" si="9"/>
        <v>101.53858052178153</v>
      </c>
    </row>
    <row r="15" spans="1:38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0"/>
        <v>#DIV/0!</v>
      </c>
      <c r="O15" s="38" t="e">
        <f t="shared" si="11"/>
        <v>#DIV/0!</v>
      </c>
      <c r="P15" s="38" t="e">
        <f t="shared" si="12"/>
        <v>#DIV/0!</v>
      </c>
      <c r="Q15" s="38" t="e">
        <f t="shared" si="13"/>
        <v>#DIV/0!</v>
      </c>
      <c r="S15" s="10" t="s">
        <v>19</v>
      </c>
      <c r="T15" s="10">
        <f t="shared" si="0"/>
        <v>0</v>
      </c>
      <c r="U15" s="10">
        <f t="shared" si="1"/>
        <v>0</v>
      </c>
      <c r="V15" s="10">
        <f t="shared" si="2"/>
        <v>0</v>
      </c>
      <c r="W15" s="10">
        <f t="shared" si="3"/>
        <v>0</v>
      </c>
      <c r="X15" s="10">
        <f t="shared" si="4"/>
        <v>7</v>
      </c>
      <c r="Y15" s="10">
        <f t="shared" si="5"/>
        <v>150</v>
      </c>
      <c r="Z15" s="10">
        <f t="shared" si="6"/>
        <v>8820</v>
      </c>
      <c r="AA15" s="10">
        <f t="shared" si="7"/>
        <v>8484348</v>
      </c>
      <c r="AB15" s="10">
        <f t="shared" si="14"/>
        <v>8</v>
      </c>
      <c r="AC15" s="10">
        <f t="shared" si="15"/>
        <v>196</v>
      </c>
      <c r="AD15" s="10">
        <f t="shared" si="16"/>
        <v>11524.8</v>
      </c>
      <c r="AE15" s="10">
        <f t="shared" si="17"/>
        <v>11148010</v>
      </c>
      <c r="AF15" s="38">
        <f t="shared" si="9"/>
        <v>14.285714285714285</v>
      </c>
      <c r="AG15" s="38">
        <f t="shared" si="9"/>
        <v>30.666666666666664</v>
      </c>
      <c r="AH15" s="38">
        <f t="shared" si="9"/>
        <v>30.666666666666657</v>
      </c>
      <c r="AI15" s="38">
        <f t="shared" si="9"/>
        <v>31.395011142871553</v>
      </c>
    </row>
    <row r="16" spans="1:38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0"/>
        <v>#DIV/0!</v>
      </c>
      <c r="O16" s="38" t="e">
        <f t="shared" si="11"/>
        <v>#DIV/0!</v>
      </c>
      <c r="P16" s="38" t="e">
        <f t="shared" si="12"/>
        <v>#DIV/0!</v>
      </c>
      <c r="Q16" s="38" t="e">
        <f t="shared" si="13"/>
        <v>#DIV/0!</v>
      </c>
      <c r="S16" s="10" t="s">
        <v>20</v>
      </c>
      <c r="T16" s="10">
        <f t="shared" si="0"/>
        <v>0</v>
      </c>
      <c r="U16" s="10">
        <f t="shared" si="1"/>
        <v>0</v>
      </c>
      <c r="V16" s="10">
        <f t="shared" si="2"/>
        <v>0</v>
      </c>
      <c r="W16" s="10">
        <f t="shared" si="3"/>
        <v>0</v>
      </c>
      <c r="X16" s="10">
        <f t="shared" si="4"/>
        <v>9</v>
      </c>
      <c r="Y16" s="10">
        <f t="shared" si="5"/>
        <v>224</v>
      </c>
      <c r="Z16" s="10">
        <f t="shared" si="6"/>
        <v>13171.2</v>
      </c>
      <c r="AA16" s="10">
        <f t="shared" si="7"/>
        <v>14361450</v>
      </c>
      <c r="AB16" s="10">
        <f t="shared" si="14"/>
        <v>16</v>
      </c>
      <c r="AC16" s="10">
        <f t="shared" si="15"/>
        <v>394</v>
      </c>
      <c r="AD16" s="10">
        <f t="shared" si="16"/>
        <v>23167.200000000001</v>
      </c>
      <c r="AE16" s="10">
        <f t="shared" si="17"/>
        <v>22446236</v>
      </c>
      <c r="AF16" s="38">
        <f t="shared" si="9"/>
        <v>77.777777777777786</v>
      </c>
      <c r="AG16" s="38">
        <f t="shared" si="9"/>
        <v>75.892857142857139</v>
      </c>
      <c r="AH16" s="38">
        <f t="shared" si="9"/>
        <v>75.892857142857139</v>
      </c>
      <c r="AI16" s="38">
        <f t="shared" si="9"/>
        <v>56.295053772425483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0"/>
        <v>#DIV/0!</v>
      </c>
      <c r="O17" s="38" t="e">
        <f t="shared" si="11"/>
        <v>#DIV/0!</v>
      </c>
      <c r="P17" s="38" t="e">
        <f t="shared" si="12"/>
        <v>#DIV/0!</v>
      </c>
      <c r="Q17" s="38" t="e">
        <f t="shared" si="13"/>
        <v>#DIV/0!</v>
      </c>
      <c r="S17" s="10" t="s">
        <v>21</v>
      </c>
      <c r="T17" s="10">
        <f t="shared" si="0"/>
        <v>1</v>
      </c>
      <c r="U17" s="10">
        <f t="shared" si="1"/>
        <v>27</v>
      </c>
      <c r="V17" s="10">
        <f t="shared" si="2"/>
        <v>0</v>
      </c>
      <c r="W17" s="10">
        <f t="shared" si="3"/>
        <v>255462</v>
      </c>
      <c r="X17" s="10">
        <f t="shared" si="4"/>
        <v>13</v>
      </c>
      <c r="Y17" s="10">
        <f t="shared" si="5"/>
        <v>323</v>
      </c>
      <c r="Z17" s="10">
        <f t="shared" si="6"/>
        <v>18992.400000000001</v>
      </c>
      <c r="AA17" s="10">
        <f t="shared" si="7"/>
        <v>19735950</v>
      </c>
      <c r="AB17" s="10">
        <f t="shared" si="14"/>
        <v>0</v>
      </c>
      <c r="AC17" s="10">
        <f t="shared" si="15"/>
        <v>0</v>
      </c>
      <c r="AD17" s="10">
        <f t="shared" si="16"/>
        <v>0</v>
      </c>
      <c r="AE17" s="10">
        <f t="shared" si="17"/>
        <v>0</v>
      </c>
      <c r="AF17" s="38">
        <f t="shared" si="9"/>
        <v>-100</v>
      </c>
      <c r="AG17" s="38">
        <f t="shared" si="9"/>
        <v>-100</v>
      </c>
      <c r="AH17" s="38">
        <f t="shared" si="9"/>
        <v>-100</v>
      </c>
      <c r="AI17" s="38">
        <f t="shared" si="9"/>
        <v>-100</v>
      </c>
    </row>
    <row r="18" spans="1:35">
      <c r="A18" s="61" t="s">
        <v>205</v>
      </c>
      <c r="B18" s="61">
        <f>SUM(B6:B15)</f>
        <v>0</v>
      </c>
      <c r="C18" s="61">
        <f>SUM(C6:C15)</f>
        <v>0</v>
      </c>
      <c r="D18" s="61">
        <f>SUM(D6:D15)</f>
        <v>0</v>
      </c>
      <c r="E18" s="61">
        <f>SUM(E6:E15)</f>
        <v>0</v>
      </c>
      <c r="F18" s="61">
        <f>SUM(F6:F16)</f>
        <v>0</v>
      </c>
      <c r="G18" s="61">
        <f t="shared" ref="G18:M18" si="18">SUM(G6:G16)</f>
        <v>0</v>
      </c>
      <c r="H18" s="61">
        <f t="shared" si="18"/>
        <v>0</v>
      </c>
      <c r="I18" s="61">
        <f t="shared" si="18"/>
        <v>0</v>
      </c>
      <c r="J18" s="61">
        <f t="shared" si="18"/>
        <v>0</v>
      </c>
      <c r="K18" s="61">
        <f t="shared" si="18"/>
        <v>0</v>
      </c>
      <c r="L18" s="61">
        <f t="shared" si="18"/>
        <v>0</v>
      </c>
      <c r="M18" s="61">
        <f t="shared" si="18"/>
        <v>0</v>
      </c>
      <c r="N18" s="62" t="e">
        <f>(F18-B18)/B18*100</f>
        <v>#DIV/0!</v>
      </c>
      <c r="O18" s="62" t="e">
        <f t="shared" si="11"/>
        <v>#DIV/0!</v>
      </c>
      <c r="P18" s="62" t="e">
        <f t="shared" si="12"/>
        <v>#DIV/0!</v>
      </c>
      <c r="Q18" s="62" t="e">
        <f t="shared" si="13"/>
        <v>#DIV/0!</v>
      </c>
      <c r="S18" s="61" t="s">
        <v>205</v>
      </c>
      <c r="T18" s="61">
        <f>SUM(T6:T16)</f>
        <v>3</v>
      </c>
      <c r="U18" s="61">
        <f t="shared" ref="U18:AE18" si="19">SUM(U6:U16)</f>
        <v>56</v>
      </c>
      <c r="V18" s="61">
        <f t="shared" si="19"/>
        <v>121.1</v>
      </c>
      <c r="W18" s="61">
        <f t="shared" si="19"/>
        <v>693023</v>
      </c>
      <c r="X18" s="61">
        <f t="shared" si="19"/>
        <v>74</v>
      </c>
      <c r="Y18" s="61">
        <f t="shared" si="19"/>
        <v>1844</v>
      </c>
      <c r="Z18" s="61">
        <f t="shared" si="19"/>
        <v>90963.599999999991</v>
      </c>
      <c r="AA18" s="61">
        <f t="shared" si="19"/>
        <v>94376591</v>
      </c>
      <c r="AB18" s="61">
        <f t="shared" si="19"/>
        <v>180</v>
      </c>
      <c r="AC18" s="61">
        <f t="shared" si="19"/>
        <v>4493</v>
      </c>
      <c r="AD18" s="61">
        <f t="shared" si="19"/>
        <v>248310.94</v>
      </c>
      <c r="AE18" s="61">
        <f t="shared" si="19"/>
        <v>247309568</v>
      </c>
      <c r="AF18" s="38">
        <f t="shared" si="9"/>
        <v>143.24324324324326</v>
      </c>
      <c r="AG18" s="38">
        <f t="shared" si="9"/>
        <v>143.65509761388287</v>
      </c>
      <c r="AH18" s="38">
        <f t="shared" si="9"/>
        <v>172.97835617763593</v>
      </c>
      <c r="AI18" s="38">
        <f t="shared" si="9"/>
        <v>162.04545574230374</v>
      </c>
    </row>
    <row r="19" spans="1:35">
      <c r="A19" s="61" t="s">
        <v>128</v>
      </c>
      <c r="B19" s="61">
        <f>SUM(B6:B17)</f>
        <v>0</v>
      </c>
      <c r="C19" s="61">
        <f t="shared" ref="C19:M19" si="20">SUM(C6:C17)</f>
        <v>0</v>
      </c>
      <c r="D19" s="61">
        <f t="shared" si="20"/>
        <v>0</v>
      </c>
      <c r="E19" s="61">
        <f t="shared" si="20"/>
        <v>0</v>
      </c>
      <c r="F19" s="61">
        <f t="shared" si="20"/>
        <v>0</v>
      </c>
      <c r="G19" s="61">
        <f t="shared" si="20"/>
        <v>0</v>
      </c>
      <c r="H19" s="61">
        <f t="shared" si="20"/>
        <v>0</v>
      </c>
      <c r="I19" s="61">
        <f t="shared" si="20"/>
        <v>0</v>
      </c>
      <c r="J19" s="61">
        <f t="shared" si="20"/>
        <v>0</v>
      </c>
      <c r="K19" s="61">
        <f t="shared" si="20"/>
        <v>0</v>
      </c>
      <c r="L19" s="61">
        <f t="shared" si="20"/>
        <v>0</v>
      </c>
      <c r="M19" s="61">
        <f t="shared" si="20"/>
        <v>0</v>
      </c>
      <c r="N19" s="62" t="e">
        <f>(F19-B19)/B19*100</f>
        <v>#DIV/0!</v>
      </c>
      <c r="O19" s="62" t="e">
        <f t="shared" si="11"/>
        <v>#DIV/0!</v>
      </c>
      <c r="P19" s="62" t="e">
        <f t="shared" si="12"/>
        <v>#DIV/0!</v>
      </c>
      <c r="Q19" s="62" t="e">
        <f t="shared" si="13"/>
        <v>#DIV/0!</v>
      </c>
      <c r="S19" s="61" t="s">
        <v>128</v>
      </c>
      <c r="T19" s="61">
        <f>SUM(T6:T17)</f>
        <v>4</v>
      </c>
      <c r="U19" s="61">
        <f t="shared" ref="U19:AE19" si="21">SUM(U6:U17)</f>
        <v>83</v>
      </c>
      <c r="V19" s="61">
        <f t="shared" si="21"/>
        <v>121.1</v>
      </c>
      <c r="W19" s="61">
        <f t="shared" si="21"/>
        <v>948485</v>
      </c>
      <c r="X19" s="61">
        <f t="shared" si="21"/>
        <v>87</v>
      </c>
      <c r="Y19" s="61">
        <f t="shared" si="21"/>
        <v>2167</v>
      </c>
      <c r="Z19" s="61">
        <f t="shared" si="21"/>
        <v>109956</v>
      </c>
      <c r="AA19" s="61">
        <f t="shared" si="21"/>
        <v>114112541</v>
      </c>
      <c r="AB19" s="61">
        <f t="shared" si="21"/>
        <v>180</v>
      </c>
      <c r="AC19" s="61">
        <f t="shared" si="21"/>
        <v>4493</v>
      </c>
      <c r="AD19" s="61">
        <f t="shared" si="21"/>
        <v>248310.94</v>
      </c>
      <c r="AE19" s="61">
        <f t="shared" si="21"/>
        <v>247309568</v>
      </c>
      <c r="AF19" s="38">
        <f t="shared" si="9"/>
        <v>106.89655172413792</v>
      </c>
      <c r="AG19" s="38">
        <f t="shared" si="9"/>
        <v>107.33733271804337</v>
      </c>
      <c r="AH19" s="38">
        <f t="shared" si="9"/>
        <v>125.82754920149878</v>
      </c>
      <c r="AI19" s="38">
        <f t="shared" si="9"/>
        <v>116.72426696729153</v>
      </c>
    </row>
    <row r="20" spans="1:35">
      <c r="A20" s="63" t="s">
        <v>129</v>
      </c>
      <c r="B20" s="49">
        <f>B18/10</f>
        <v>0</v>
      </c>
      <c r="C20" s="49">
        <f>C18/10</f>
        <v>0</v>
      </c>
      <c r="D20" s="49">
        <f>D18/10</f>
        <v>0</v>
      </c>
      <c r="E20" s="49">
        <f>E18/10</f>
        <v>0</v>
      </c>
      <c r="F20" s="49">
        <f>F18/11</f>
        <v>0</v>
      </c>
      <c r="G20" s="49">
        <f t="shared" ref="G20:M20" si="22">G18/11</f>
        <v>0</v>
      </c>
      <c r="H20" s="49">
        <f t="shared" si="22"/>
        <v>0</v>
      </c>
      <c r="I20" s="49">
        <f t="shared" si="22"/>
        <v>0</v>
      </c>
      <c r="J20" s="49">
        <f t="shared" si="22"/>
        <v>0</v>
      </c>
      <c r="K20" s="49">
        <f t="shared" si="22"/>
        <v>0</v>
      </c>
      <c r="L20" s="49">
        <f t="shared" si="22"/>
        <v>0</v>
      </c>
      <c r="M20" s="49">
        <f t="shared" si="22"/>
        <v>0</v>
      </c>
      <c r="N20" s="62" t="e">
        <f>(F20-B20)/B20*100</f>
        <v>#DIV/0!</v>
      </c>
      <c r="O20" s="62" t="e">
        <f t="shared" si="11"/>
        <v>#DIV/0!</v>
      </c>
      <c r="P20" s="62" t="e">
        <f t="shared" si="12"/>
        <v>#DIV/0!</v>
      </c>
      <c r="Q20" s="62" t="e">
        <f t="shared" si="13"/>
        <v>#DIV/0!</v>
      </c>
      <c r="S20" s="63" t="s">
        <v>129</v>
      </c>
      <c r="T20" s="49">
        <f>T18/11</f>
        <v>0.27272727272727271</v>
      </c>
      <c r="U20" s="49">
        <f t="shared" ref="U20:AE20" si="23">U18/11</f>
        <v>5.0909090909090908</v>
      </c>
      <c r="V20" s="49">
        <f t="shared" si="23"/>
        <v>11.009090909090908</v>
      </c>
      <c r="W20" s="49">
        <f t="shared" si="23"/>
        <v>63002.090909090912</v>
      </c>
      <c r="X20" s="49">
        <f t="shared" si="23"/>
        <v>6.7272727272727275</v>
      </c>
      <c r="Y20" s="49">
        <f t="shared" si="23"/>
        <v>167.63636363636363</v>
      </c>
      <c r="Z20" s="49">
        <f t="shared" si="23"/>
        <v>8269.4181818181805</v>
      </c>
      <c r="AA20" s="49">
        <f t="shared" si="23"/>
        <v>8579690.0909090918</v>
      </c>
      <c r="AB20" s="49">
        <f t="shared" si="23"/>
        <v>16.363636363636363</v>
      </c>
      <c r="AC20" s="49">
        <f t="shared" si="23"/>
        <v>408.45454545454544</v>
      </c>
      <c r="AD20" s="49">
        <f t="shared" si="23"/>
        <v>22573.721818181817</v>
      </c>
      <c r="AE20" s="49">
        <f t="shared" si="23"/>
        <v>22482688</v>
      </c>
      <c r="AF20" s="38">
        <f t="shared" si="9"/>
        <v>143.24324324324326</v>
      </c>
      <c r="AG20" s="38">
        <f t="shared" si="9"/>
        <v>143.65509761388287</v>
      </c>
      <c r="AH20" s="38">
        <f t="shared" si="9"/>
        <v>172.97835617763593</v>
      </c>
      <c r="AI20" s="38">
        <f t="shared" si="9"/>
        <v>162.04545574230369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</row>
    <row r="23" spans="1:35">
      <c r="A23" s="14"/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299" t="s">
        <v>210</v>
      </c>
      <c r="K23" s="300"/>
      <c r="L23" s="300"/>
      <c r="M23" s="301"/>
      <c r="N23" s="302" t="s">
        <v>130</v>
      </c>
      <c r="O23" s="302"/>
      <c r="P23" s="302"/>
      <c r="Q23" s="302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64"/>
      <c r="AG23" s="64"/>
      <c r="AH23" s="64"/>
      <c r="AI23" s="64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64"/>
      <c r="AG24" s="64"/>
      <c r="AH24" s="64"/>
      <c r="AI24" s="64"/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4">(G25-C25)/C25*100</f>
        <v>#DIV/0!</v>
      </c>
      <c r="P25" s="38" t="e">
        <f t="shared" si="24"/>
        <v>#DIV/0!</v>
      </c>
      <c r="Q25" s="38" t="e">
        <f t="shared" si="24"/>
        <v>#DIV/0!</v>
      </c>
      <c r="S25" s="2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64"/>
      <c r="AG25" s="64"/>
      <c r="AH25" s="64"/>
      <c r="AI25" s="64"/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5">(F26-B26)/B26*100</f>
        <v>#DIV/0!</v>
      </c>
      <c r="O26" s="38" t="e">
        <f t="shared" si="24"/>
        <v>#DIV/0!</v>
      </c>
      <c r="P26" s="38" t="e">
        <f t="shared" si="24"/>
        <v>#DIV/0!</v>
      </c>
      <c r="Q26" s="38" t="e">
        <f t="shared" si="24"/>
        <v>#DIV/0!</v>
      </c>
      <c r="AE26" s="7">
        <f>AE18/10000000</f>
        <v>24.730956800000001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5"/>
        <v>#DIV/0!</v>
      </c>
      <c r="O27" s="38" t="e">
        <f t="shared" si="24"/>
        <v>#DIV/0!</v>
      </c>
      <c r="P27" s="38" t="e">
        <f t="shared" si="24"/>
        <v>#DIV/0!</v>
      </c>
      <c r="Q27" s="38" t="e">
        <f t="shared" si="24"/>
        <v>#DIV/0!</v>
      </c>
      <c r="AB27" s="7">
        <v>98</v>
      </c>
      <c r="AC27" s="7">
        <v>6</v>
      </c>
      <c r="AD27" s="7">
        <f>AB27/6</f>
        <v>16.333333333333332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5"/>
        <v>#DIV/0!</v>
      </c>
      <c r="O28" s="38" t="e">
        <f t="shared" si="24"/>
        <v>#DIV/0!</v>
      </c>
      <c r="P28" s="38" t="e">
        <f t="shared" si="24"/>
        <v>#DIV/0!</v>
      </c>
      <c r="Q28" s="38" t="e">
        <f t="shared" si="24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5"/>
        <v>#DIV/0!</v>
      </c>
      <c r="O29" s="38" t="e">
        <f t="shared" si="24"/>
        <v>#DIV/0!</v>
      </c>
      <c r="P29" s="38" t="e">
        <f t="shared" si="24"/>
        <v>#DIV/0!</v>
      </c>
      <c r="Q29" s="38" t="e">
        <f t="shared" si="24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5"/>
        <v>#DIV/0!</v>
      </c>
      <c r="O30" s="38" t="e">
        <f t="shared" si="24"/>
        <v>#DIV/0!</v>
      </c>
      <c r="P30" s="38" t="e">
        <f t="shared" si="24"/>
        <v>#DIV/0!</v>
      </c>
      <c r="Q30" s="38" t="e">
        <f t="shared" si="24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5"/>
        <v>#DIV/0!</v>
      </c>
      <c r="O31" s="38" t="e">
        <f t="shared" si="24"/>
        <v>#DIV/0!</v>
      </c>
      <c r="P31" s="38" t="e">
        <f t="shared" si="24"/>
        <v>#DIV/0!</v>
      </c>
      <c r="Q31" s="38" t="e">
        <f t="shared" si="24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5"/>
        <v>#DIV/0!</v>
      </c>
      <c r="O32" s="38" t="e">
        <f t="shared" si="24"/>
        <v>#DIV/0!</v>
      </c>
      <c r="P32" s="38" t="e">
        <f t="shared" si="24"/>
        <v>#DIV/0!</v>
      </c>
      <c r="Q32" s="38" t="e">
        <f t="shared" si="24"/>
        <v>#DIV/0!</v>
      </c>
    </row>
    <row r="33" spans="1:22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5"/>
        <v>#DIV/0!</v>
      </c>
      <c r="O33" s="38" t="e">
        <f t="shared" si="24"/>
        <v>#DIV/0!</v>
      </c>
      <c r="P33" s="38" t="e">
        <f t="shared" si="24"/>
        <v>#DIV/0!</v>
      </c>
      <c r="Q33" s="38" t="e">
        <f t="shared" si="24"/>
        <v>#DIV/0!</v>
      </c>
    </row>
    <row r="34" spans="1:22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5"/>
        <v>#DIV/0!</v>
      </c>
      <c r="O34" s="38" t="e">
        <f t="shared" si="24"/>
        <v>#DIV/0!</v>
      </c>
      <c r="P34" s="38" t="e">
        <f t="shared" si="24"/>
        <v>#DIV/0!</v>
      </c>
      <c r="Q34" s="38" t="e">
        <f t="shared" si="24"/>
        <v>#DIV/0!</v>
      </c>
    </row>
    <row r="35" spans="1:22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5"/>
        <v>#DIV/0!</v>
      </c>
      <c r="O35" s="38" t="e">
        <f t="shared" si="24"/>
        <v>#DIV/0!</v>
      </c>
      <c r="P35" s="38" t="e">
        <f t="shared" si="24"/>
        <v>#DIV/0!</v>
      </c>
      <c r="Q35" s="38" t="e">
        <f t="shared" si="24"/>
        <v>#DIV/0!</v>
      </c>
      <c r="T35" s="14"/>
      <c r="U35" s="14"/>
      <c r="V35" s="14"/>
    </row>
    <row r="36" spans="1:22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5"/>
        <v>#DIV/0!</v>
      </c>
      <c r="O36" s="38" t="e">
        <f t="shared" si="24"/>
        <v>#DIV/0!</v>
      </c>
      <c r="P36" s="38" t="e">
        <f t="shared" si="24"/>
        <v>#DIV/0!</v>
      </c>
      <c r="Q36" s="38" t="e">
        <f t="shared" si="24"/>
        <v>#DIV/0!</v>
      </c>
    </row>
    <row r="37" spans="1:22">
      <c r="A37" s="61" t="s">
        <v>200</v>
      </c>
      <c r="B37" s="61">
        <f>SUM(B25:B31)</f>
        <v>0</v>
      </c>
      <c r="C37" s="61">
        <f t="shared" ref="C37:I37" si="26">SUM(C25:C31)</f>
        <v>0</v>
      </c>
      <c r="D37" s="61">
        <f t="shared" si="26"/>
        <v>0</v>
      </c>
      <c r="E37" s="61">
        <f t="shared" si="26"/>
        <v>0</v>
      </c>
      <c r="F37" s="61">
        <f t="shared" si="26"/>
        <v>0</v>
      </c>
      <c r="G37" s="61">
        <f t="shared" si="26"/>
        <v>0</v>
      </c>
      <c r="H37" s="61">
        <f t="shared" si="26"/>
        <v>0</v>
      </c>
      <c r="I37" s="61">
        <f t="shared" si="26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4"/>
        <v>#DIV/0!</v>
      </c>
      <c r="P37" s="62" t="e">
        <f t="shared" si="24"/>
        <v>#DIV/0!</v>
      </c>
      <c r="Q37" s="62" t="e">
        <f t="shared" si="24"/>
        <v>#DIV/0!</v>
      </c>
    </row>
    <row r="38" spans="1:22">
      <c r="A38" s="61" t="s">
        <v>128</v>
      </c>
      <c r="B38" s="61">
        <f>SUM(B25:B36)</f>
        <v>0</v>
      </c>
      <c r="C38" s="61">
        <f t="shared" ref="C38:I38" si="27">SUM(C25:C36)</f>
        <v>0</v>
      </c>
      <c r="D38" s="61">
        <f t="shared" si="27"/>
        <v>0</v>
      </c>
      <c r="E38" s="61">
        <f t="shared" si="27"/>
        <v>0</v>
      </c>
      <c r="F38" s="61">
        <f t="shared" si="27"/>
        <v>0</v>
      </c>
      <c r="G38" s="61">
        <f t="shared" si="27"/>
        <v>0</v>
      </c>
      <c r="H38" s="61">
        <f t="shared" si="27"/>
        <v>0</v>
      </c>
      <c r="I38" s="61">
        <f t="shared" si="27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4"/>
        <v>#DIV/0!</v>
      </c>
      <c r="P38" s="62" t="e">
        <f t="shared" si="24"/>
        <v>#DIV/0!</v>
      </c>
      <c r="Q38" s="62" t="e">
        <f t="shared" si="24"/>
        <v>#DIV/0!</v>
      </c>
    </row>
    <row r="39" spans="1:22">
      <c r="A39" s="63" t="s">
        <v>129</v>
      </c>
      <c r="B39" s="49">
        <f>B37/7</f>
        <v>0</v>
      </c>
      <c r="C39" s="49">
        <f t="shared" ref="C39:I39" si="28">C37/7</f>
        <v>0</v>
      </c>
      <c r="D39" s="49">
        <f t="shared" si="28"/>
        <v>0</v>
      </c>
      <c r="E39" s="49">
        <f t="shared" si="28"/>
        <v>0</v>
      </c>
      <c r="F39" s="49">
        <f t="shared" si="28"/>
        <v>0</v>
      </c>
      <c r="G39" s="49">
        <f t="shared" si="28"/>
        <v>0</v>
      </c>
      <c r="H39" s="49">
        <f t="shared" si="28"/>
        <v>0</v>
      </c>
      <c r="I39" s="49">
        <f t="shared" si="28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4"/>
        <v>#DIV/0!</v>
      </c>
      <c r="P39" s="62" t="e">
        <f t="shared" si="24"/>
        <v>#DIV/0!</v>
      </c>
      <c r="Q39" s="62" t="e">
        <f t="shared" si="24"/>
        <v>#DIV/0!</v>
      </c>
    </row>
    <row r="40" spans="1:22">
      <c r="N40" s="64"/>
      <c r="O40" s="64"/>
      <c r="P40" s="64"/>
      <c r="Q40" s="64"/>
    </row>
    <row r="41" spans="1:22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2">
      <c r="A42" s="14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299" t="s">
        <v>210</v>
      </c>
      <c r="K42" s="300"/>
      <c r="L42" s="300"/>
      <c r="M42" s="301"/>
      <c r="N42" s="302" t="s">
        <v>130</v>
      </c>
      <c r="O42" s="302"/>
      <c r="P42" s="302"/>
      <c r="Q42" s="302"/>
    </row>
    <row r="43" spans="1:22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22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9">(G44-C44)/C44*100</f>
        <v>#DIV/0!</v>
      </c>
      <c r="P44" s="38" t="e">
        <f t="shared" si="29"/>
        <v>#DIV/0!</v>
      </c>
      <c r="Q44" s="38" t="e">
        <f t="shared" si="29"/>
        <v>#DIV/0!</v>
      </c>
    </row>
    <row r="45" spans="1:22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0">(F45-B45)/B45*100</f>
        <v>#DIV/0!</v>
      </c>
      <c r="O45" s="38" t="e">
        <f t="shared" si="29"/>
        <v>#DIV/0!</v>
      </c>
      <c r="P45" s="38" t="e">
        <f t="shared" si="29"/>
        <v>#DIV/0!</v>
      </c>
      <c r="Q45" s="38" t="e">
        <f t="shared" si="29"/>
        <v>#DIV/0!</v>
      </c>
    </row>
    <row r="46" spans="1:22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0"/>
        <v>#DIV/0!</v>
      </c>
      <c r="O46" s="38" t="e">
        <f t="shared" si="29"/>
        <v>#DIV/0!</v>
      </c>
      <c r="P46" s="38" t="e">
        <f t="shared" si="29"/>
        <v>#DIV/0!</v>
      </c>
      <c r="Q46" s="38" t="e">
        <f t="shared" si="29"/>
        <v>#DIV/0!</v>
      </c>
    </row>
    <row r="47" spans="1:22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0"/>
        <v>#DIV/0!</v>
      </c>
      <c r="O47" s="38" t="e">
        <f t="shared" si="29"/>
        <v>#DIV/0!</v>
      </c>
      <c r="P47" s="38" t="e">
        <f t="shared" si="29"/>
        <v>#DIV/0!</v>
      </c>
      <c r="Q47" s="38" t="e">
        <f t="shared" si="29"/>
        <v>#DIV/0!</v>
      </c>
    </row>
    <row r="48" spans="1:22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0"/>
        <v>#DIV/0!</v>
      </c>
      <c r="O48" s="38" t="e">
        <f t="shared" si="29"/>
        <v>#DIV/0!</v>
      </c>
      <c r="P48" s="38" t="e">
        <f t="shared" si="29"/>
        <v>#DIV/0!</v>
      </c>
      <c r="Q48" s="38" t="e">
        <f t="shared" si="29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0"/>
        <v>#DIV/0!</v>
      </c>
      <c r="O49" s="38" t="e">
        <f t="shared" si="29"/>
        <v>#DIV/0!</v>
      </c>
      <c r="P49" s="38" t="e">
        <f t="shared" si="29"/>
        <v>#DIV/0!</v>
      </c>
      <c r="Q49" s="38" t="e">
        <f t="shared" si="29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0"/>
        <v>#DIV/0!</v>
      </c>
      <c r="O50" s="38" t="e">
        <f t="shared" si="29"/>
        <v>#DIV/0!</v>
      </c>
      <c r="P50" s="38" t="e">
        <f t="shared" si="29"/>
        <v>#DIV/0!</v>
      </c>
      <c r="Q50" s="38" t="e">
        <f t="shared" si="29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0"/>
        <v>#DIV/0!</v>
      </c>
      <c r="O51" s="38" t="e">
        <f t="shared" si="29"/>
        <v>#DIV/0!</v>
      </c>
      <c r="P51" s="38" t="e">
        <f t="shared" si="29"/>
        <v>#DIV/0!</v>
      </c>
      <c r="Q51" s="38" t="e">
        <f t="shared" si="29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0"/>
        <v>#DIV/0!</v>
      </c>
      <c r="O52" s="38" t="e">
        <f t="shared" si="29"/>
        <v>#DIV/0!</v>
      </c>
      <c r="P52" s="38" t="e">
        <f t="shared" si="29"/>
        <v>#DIV/0!</v>
      </c>
      <c r="Q52" s="38" t="e">
        <f t="shared" si="29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0"/>
        <v>#DIV/0!</v>
      </c>
      <c r="O53" s="38" t="e">
        <f t="shared" si="29"/>
        <v>#DIV/0!</v>
      </c>
      <c r="P53" s="38" t="e">
        <f t="shared" si="29"/>
        <v>#DIV/0!</v>
      </c>
      <c r="Q53" s="38" t="e">
        <f t="shared" si="29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0"/>
        <v>#DIV/0!</v>
      </c>
      <c r="O54" s="38" t="e">
        <f t="shared" si="29"/>
        <v>#DIV/0!</v>
      </c>
      <c r="P54" s="38" t="e">
        <f t="shared" si="29"/>
        <v>#DIV/0!</v>
      </c>
      <c r="Q54" s="38" t="e">
        <f t="shared" si="29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0"/>
        <v>#DIV/0!</v>
      </c>
      <c r="O55" s="38" t="e">
        <f t="shared" si="29"/>
        <v>#DIV/0!</v>
      </c>
      <c r="P55" s="38" t="e">
        <f t="shared" si="29"/>
        <v>#DIV/0!</v>
      </c>
      <c r="Q55" s="38" t="e">
        <f t="shared" si="29"/>
        <v>#DIV/0!</v>
      </c>
    </row>
    <row r="56" spans="1:17">
      <c r="A56" s="61" t="s">
        <v>200</v>
      </c>
      <c r="B56" s="61">
        <f>SUM(B44:B50)</f>
        <v>0</v>
      </c>
      <c r="C56" s="61">
        <f t="shared" ref="C56:I56" si="31">SUM(C44:C50)</f>
        <v>0</v>
      </c>
      <c r="D56" s="61">
        <f t="shared" si="31"/>
        <v>0</v>
      </c>
      <c r="E56" s="61">
        <f t="shared" si="31"/>
        <v>0</v>
      </c>
      <c r="F56" s="61">
        <f t="shared" si="31"/>
        <v>0</v>
      </c>
      <c r="G56" s="61">
        <f t="shared" si="31"/>
        <v>0</v>
      </c>
      <c r="H56" s="61">
        <f t="shared" si="31"/>
        <v>0</v>
      </c>
      <c r="I56" s="61">
        <f t="shared" si="31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9"/>
        <v>#DIV/0!</v>
      </c>
      <c r="P56" s="62" t="e">
        <f t="shared" si="29"/>
        <v>#DIV/0!</v>
      </c>
      <c r="Q56" s="62" t="e">
        <f t="shared" si="29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2">SUM(C44:C55)</f>
        <v>0</v>
      </c>
      <c r="D57" s="61">
        <f t="shared" si="32"/>
        <v>0</v>
      </c>
      <c r="E57" s="61">
        <f t="shared" si="32"/>
        <v>0</v>
      </c>
      <c r="F57" s="61">
        <f t="shared" si="32"/>
        <v>0</v>
      </c>
      <c r="G57" s="61">
        <f t="shared" si="32"/>
        <v>0</v>
      </c>
      <c r="H57" s="61">
        <f t="shared" si="32"/>
        <v>0</v>
      </c>
      <c r="I57" s="61">
        <f t="shared" si="32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9"/>
        <v>#DIV/0!</v>
      </c>
      <c r="P57" s="62" t="e">
        <f t="shared" si="29"/>
        <v>#DIV/0!</v>
      </c>
      <c r="Q57" s="62" t="e">
        <f t="shared" si="29"/>
        <v>#DIV/0!</v>
      </c>
    </row>
    <row r="58" spans="1:17">
      <c r="A58" s="63" t="s">
        <v>129</v>
      </c>
      <c r="B58" s="49">
        <f>B56/7</f>
        <v>0</v>
      </c>
      <c r="C58" s="49">
        <f t="shared" ref="C58:I58" si="33">C56/7</f>
        <v>0</v>
      </c>
      <c r="D58" s="49">
        <f t="shared" si="33"/>
        <v>0</v>
      </c>
      <c r="E58" s="49">
        <f t="shared" si="33"/>
        <v>0</v>
      </c>
      <c r="F58" s="49">
        <f t="shared" si="33"/>
        <v>0</v>
      </c>
      <c r="G58" s="49">
        <f t="shared" si="33"/>
        <v>0</v>
      </c>
      <c r="H58" s="49">
        <f t="shared" si="33"/>
        <v>0</v>
      </c>
      <c r="I58" s="49">
        <f t="shared" si="33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9"/>
        <v>#DIV/0!</v>
      </c>
      <c r="P58" s="62" t="e">
        <f t="shared" si="29"/>
        <v>#DIV/0!</v>
      </c>
      <c r="Q58" s="62" t="e">
        <f t="shared" si="29"/>
        <v>#DIV/0!</v>
      </c>
    </row>
    <row r="59" spans="1:17">
      <c r="N59" s="64"/>
      <c r="O59" s="64"/>
      <c r="P59" s="64"/>
      <c r="Q59" s="64"/>
    </row>
    <row r="60" spans="1:17">
      <c r="A60" s="12"/>
      <c r="B60" s="12"/>
      <c r="C60" s="306" t="s">
        <v>219</v>
      </c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</row>
    <row r="61" spans="1:17">
      <c r="A61" s="14"/>
      <c r="B61" s="315" t="s">
        <v>167</v>
      </c>
      <c r="C61" s="315"/>
      <c r="D61" s="315"/>
      <c r="E61" s="315"/>
      <c r="F61" s="315" t="s">
        <v>180</v>
      </c>
      <c r="G61" s="315"/>
      <c r="H61" s="315"/>
      <c r="I61" s="315"/>
      <c r="J61" s="315" t="s">
        <v>206</v>
      </c>
      <c r="K61" s="315"/>
      <c r="L61" s="315"/>
      <c r="M61" s="315"/>
      <c r="N61" s="315" t="s">
        <v>130</v>
      </c>
      <c r="O61" s="315"/>
      <c r="P61" s="315"/>
      <c r="Q61" s="315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10" t="s">
        <v>90</v>
      </c>
      <c r="K62" s="10" t="s">
        <v>7</v>
      </c>
      <c r="L62" s="1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>
        <v>30</v>
      </c>
      <c r="K63" s="10">
        <v>749</v>
      </c>
      <c r="L63" s="10">
        <v>44041.119999999995</v>
      </c>
      <c r="M63" s="10">
        <v>44885469</v>
      </c>
      <c r="N63" s="38" t="e">
        <f t="shared" ref="N63:Q77" si="34">(J63-F63)/F63*100</f>
        <v>#DIV/0!</v>
      </c>
      <c r="O63" s="38" t="e">
        <f t="shared" si="34"/>
        <v>#DIV/0!</v>
      </c>
      <c r="P63" s="38" t="e">
        <f t="shared" si="34"/>
        <v>#DIV/0!</v>
      </c>
      <c r="Q63" s="38" t="e">
        <f t="shared" si="34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>
        <v>12</v>
      </c>
      <c r="K64" s="10">
        <v>300</v>
      </c>
      <c r="L64" s="10">
        <v>17640</v>
      </c>
      <c r="M64" s="10">
        <v>18578550</v>
      </c>
      <c r="N64" s="38" t="e">
        <f t="shared" si="34"/>
        <v>#DIV/0!</v>
      </c>
      <c r="O64" s="38" t="e">
        <f t="shared" si="34"/>
        <v>#DIV/0!</v>
      </c>
      <c r="P64" s="38" t="e">
        <f t="shared" si="34"/>
        <v>#DIV/0!</v>
      </c>
      <c r="Q64" s="38" t="e">
        <f t="shared" si="34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>
        <v>13</v>
      </c>
      <c r="K65" s="10">
        <v>321</v>
      </c>
      <c r="L65" s="10">
        <v>18874.8</v>
      </c>
      <c r="M65" s="10">
        <v>19529446</v>
      </c>
      <c r="N65" s="38" t="e">
        <f t="shared" si="34"/>
        <v>#DIV/0!</v>
      </c>
      <c r="O65" s="38" t="e">
        <f t="shared" si="34"/>
        <v>#DIV/0!</v>
      </c>
      <c r="P65" s="38" t="e">
        <f t="shared" si="34"/>
        <v>#DIV/0!</v>
      </c>
      <c r="Q65" s="38" t="e">
        <f t="shared" si="34"/>
        <v>#DIV/0!</v>
      </c>
    </row>
    <row r="66" spans="1:17">
      <c r="A66" s="10" t="s">
        <v>13</v>
      </c>
      <c r="B66" s="10"/>
      <c r="C66" s="10"/>
      <c r="D66" s="10"/>
      <c r="E66" s="10"/>
      <c r="F66" s="10">
        <v>1</v>
      </c>
      <c r="G66" s="10">
        <v>25</v>
      </c>
      <c r="H66" s="10">
        <v>1470</v>
      </c>
      <c r="I66" s="10">
        <v>2344073</v>
      </c>
      <c r="J66" s="10">
        <v>12</v>
      </c>
      <c r="K66" s="10">
        <v>299</v>
      </c>
      <c r="L66" s="10">
        <v>17581.2</v>
      </c>
      <c r="M66" s="10">
        <v>17940735</v>
      </c>
      <c r="N66" s="38">
        <f t="shared" si="34"/>
        <v>1100</v>
      </c>
      <c r="O66" s="38">
        <f t="shared" si="34"/>
        <v>1096</v>
      </c>
      <c r="P66" s="38">
        <f t="shared" si="34"/>
        <v>1096</v>
      </c>
      <c r="Q66" s="38">
        <f t="shared" si="34"/>
        <v>665.36588237653007</v>
      </c>
    </row>
    <row r="67" spans="1:17">
      <c r="A67" s="10" t="s">
        <v>14</v>
      </c>
      <c r="B67" s="10"/>
      <c r="C67" s="10"/>
      <c r="D67" s="10"/>
      <c r="E67" s="10"/>
      <c r="F67" s="10">
        <v>11</v>
      </c>
      <c r="G67" s="10">
        <v>274</v>
      </c>
      <c r="H67" s="10">
        <v>16111.2</v>
      </c>
      <c r="I67" s="10">
        <v>14871620</v>
      </c>
      <c r="J67" s="10">
        <v>17</v>
      </c>
      <c r="K67" s="10">
        <v>421</v>
      </c>
      <c r="L67" s="10">
        <v>24754.800000000003</v>
      </c>
      <c r="M67" s="10">
        <v>22472227</v>
      </c>
      <c r="N67" s="38">
        <f t="shared" si="34"/>
        <v>54.54545454545454</v>
      </c>
      <c r="O67" s="38">
        <f t="shared" si="34"/>
        <v>53.649635036496349</v>
      </c>
      <c r="P67" s="38">
        <f t="shared" si="34"/>
        <v>53.649635036496356</v>
      </c>
      <c r="Q67" s="38">
        <f t="shared" si="34"/>
        <v>51.108130788710305</v>
      </c>
    </row>
    <row r="68" spans="1:17">
      <c r="A68" s="10" t="s">
        <v>15</v>
      </c>
      <c r="B68" s="10"/>
      <c r="C68" s="10"/>
      <c r="D68" s="10"/>
      <c r="E68" s="10"/>
      <c r="F68" s="10">
        <v>11</v>
      </c>
      <c r="G68" s="10">
        <v>275</v>
      </c>
      <c r="H68" s="10">
        <v>16170</v>
      </c>
      <c r="I68" s="10">
        <v>16036412</v>
      </c>
      <c r="J68" s="10">
        <v>13</v>
      </c>
      <c r="K68" s="10">
        <v>322</v>
      </c>
      <c r="L68" s="10">
        <v>18933.02</v>
      </c>
      <c r="M68" s="10">
        <v>16476504</v>
      </c>
      <c r="N68" s="38">
        <f t="shared" si="34"/>
        <v>18.181818181818183</v>
      </c>
      <c r="O68" s="38">
        <f t="shared" si="34"/>
        <v>17.09090909090909</v>
      </c>
      <c r="P68" s="38">
        <f t="shared" si="34"/>
        <v>17.087322201607918</v>
      </c>
      <c r="Q68" s="38">
        <f t="shared" si="34"/>
        <v>2.7443295919311628</v>
      </c>
    </row>
    <row r="69" spans="1:17">
      <c r="A69" s="10" t="s">
        <v>16</v>
      </c>
      <c r="B69" s="10"/>
      <c r="C69" s="10"/>
      <c r="D69" s="10"/>
      <c r="E69" s="10"/>
      <c r="F69" s="10">
        <v>10</v>
      </c>
      <c r="G69" s="10">
        <v>249</v>
      </c>
      <c r="H69" s="10">
        <v>14641.2</v>
      </c>
      <c r="I69" s="10">
        <v>13260559</v>
      </c>
      <c r="J69" s="10">
        <v>11</v>
      </c>
      <c r="K69" s="10">
        <v>272</v>
      </c>
      <c r="L69" s="10">
        <v>15993</v>
      </c>
      <c r="M69" s="10">
        <v>15717376</v>
      </c>
      <c r="N69" s="38">
        <f t="shared" si="34"/>
        <v>10</v>
      </c>
      <c r="O69" s="38">
        <f t="shared" si="34"/>
        <v>9.236947791164658</v>
      </c>
      <c r="P69" s="38">
        <f t="shared" si="34"/>
        <v>9.232849766412583</v>
      </c>
      <c r="Q69" s="38">
        <f t="shared" si="34"/>
        <v>18.527250623446566</v>
      </c>
    </row>
    <row r="70" spans="1:17">
      <c r="A70" s="10" t="s">
        <v>17</v>
      </c>
      <c r="B70" s="10"/>
      <c r="C70" s="10"/>
      <c r="D70" s="10"/>
      <c r="E70" s="10"/>
      <c r="F70" s="10">
        <v>4</v>
      </c>
      <c r="G70" s="10">
        <v>100</v>
      </c>
      <c r="H70" s="10">
        <v>5880</v>
      </c>
      <c r="I70" s="10">
        <v>6114787</v>
      </c>
      <c r="J70" s="10">
        <v>17</v>
      </c>
      <c r="K70" s="10">
        <v>425</v>
      </c>
      <c r="L70" s="10">
        <v>24990</v>
      </c>
      <c r="M70" s="10">
        <v>23502061</v>
      </c>
      <c r="N70" s="38">
        <f t="shared" si="34"/>
        <v>325</v>
      </c>
      <c r="O70" s="38">
        <f t="shared" si="34"/>
        <v>325</v>
      </c>
      <c r="P70" s="38">
        <f t="shared" si="34"/>
        <v>325</v>
      </c>
      <c r="Q70" s="38">
        <f t="shared" si="34"/>
        <v>284.34799118922706</v>
      </c>
    </row>
    <row r="71" spans="1:17">
      <c r="A71" s="10" t="s">
        <v>18</v>
      </c>
      <c r="B71" s="10"/>
      <c r="C71" s="10"/>
      <c r="D71" s="10"/>
      <c r="E71" s="10"/>
      <c r="F71" s="2">
        <v>10</v>
      </c>
      <c r="G71" s="2">
        <v>250</v>
      </c>
      <c r="H71" s="2">
        <v>14700</v>
      </c>
      <c r="I71" s="2">
        <v>16214296</v>
      </c>
      <c r="J71" s="2">
        <v>21</v>
      </c>
      <c r="K71" s="2">
        <v>524</v>
      </c>
      <c r="L71" s="2">
        <v>30811</v>
      </c>
      <c r="M71" s="2">
        <v>31388134</v>
      </c>
      <c r="N71" s="38">
        <f t="shared" si="34"/>
        <v>110.00000000000001</v>
      </c>
      <c r="O71" s="38">
        <f t="shared" si="34"/>
        <v>109.60000000000001</v>
      </c>
      <c r="P71" s="38">
        <f t="shared" si="34"/>
        <v>109.59863945578232</v>
      </c>
      <c r="Q71" s="38">
        <f t="shared" si="34"/>
        <v>93.583082484740629</v>
      </c>
    </row>
    <row r="72" spans="1:17">
      <c r="A72" s="10" t="s">
        <v>19</v>
      </c>
      <c r="B72" s="10"/>
      <c r="C72" s="10"/>
      <c r="D72" s="10"/>
      <c r="E72" s="10"/>
      <c r="F72" s="10">
        <v>7</v>
      </c>
      <c r="G72" s="10">
        <v>150</v>
      </c>
      <c r="H72" s="10">
        <v>8820</v>
      </c>
      <c r="I72" s="10">
        <v>8484348</v>
      </c>
      <c r="J72" s="10">
        <v>8</v>
      </c>
      <c r="K72" s="10">
        <v>196</v>
      </c>
      <c r="L72" s="10">
        <v>11524.8</v>
      </c>
      <c r="M72" s="10">
        <v>11148010</v>
      </c>
      <c r="N72" s="38">
        <f t="shared" si="34"/>
        <v>14.285714285714285</v>
      </c>
      <c r="O72" s="38">
        <f t="shared" si="34"/>
        <v>30.666666666666664</v>
      </c>
      <c r="P72" s="38">
        <f t="shared" si="34"/>
        <v>30.666666666666657</v>
      </c>
      <c r="Q72" s="38">
        <f t="shared" si="34"/>
        <v>31.395011142871553</v>
      </c>
    </row>
    <row r="73" spans="1:17">
      <c r="A73" s="10" t="s">
        <v>20</v>
      </c>
      <c r="B73" s="10"/>
      <c r="C73" s="10"/>
      <c r="D73" s="10"/>
      <c r="E73" s="10"/>
      <c r="F73" s="10">
        <v>9</v>
      </c>
      <c r="G73" s="10">
        <v>224</v>
      </c>
      <c r="H73" s="10">
        <v>13171.2</v>
      </c>
      <c r="I73" s="10">
        <v>14361450</v>
      </c>
      <c r="J73" s="10">
        <v>16</v>
      </c>
      <c r="K73" s="10">
        <v>394</v>
      </c>
      <c r="L73" s="10">
        <v>23167.200000000001</v>
      </c>
      <c r="M73" s="10">
        <v>22446236</v>
      </c>
      <c r="N73" s="38">
        <f t="shared" si="34"/>
        <v>77.777777777777786</v>
      </c>
      <c r="O73" s="38">
        <f t="shared" si="34"/>
        <v>75.892857142857139</v>
      </c>
      <c r="P73" s="38">
        <f t="shared" si="34"/>
        <v>75.892857142857139</v>
      </c>
      <c r="Q73" s="38">
        <f t="shared" si="34"/>
        <v>56.295053772425483</v>
      </c>
    </row>
    <row r="74" spans="1:17">
      <c r="A74" s="10" t="s">
        <v>21</v>
      </c>
      <c r="B74" s="10"/>
      <c r="C74" s="10"/>
      <c r="D74" s="10"/>
      <c r="E74" s="10"/>
      <c r="F74" s="10">
        <v>13</v>
      </c>
      <c r="G74" s="10">
        <v>323</v>
      </c>
      <c r="H74" s="10">
        <v>18992.400000000001</v>
      </c>
      <c r="I74" s="10">
        <v>19735950</v>
      </c>
      <c r="J74" s="10"/>
      <c r="K74" s="10"/>
      <c r="L74" s="10"/>
      <c r="M74" s="10"/>
      <c r="N74" s="38">
        <f t="shared" si="34"/>
        <v>-100</v>
      </c>
      <c r="O74" s="38">
        <f t="shared" si="34"/>
        <v>-100</v>
      </c>
      <c r="P74" s="38">
        <f t="shared" si="34"/>
        <v>-100</v>
      </c>
      <c r="Q74" s="38">
        <f t="shared" si="34"/>
        <v>-100</v>
      </c>
    </row>
    <row r="75" spans="1:17">
      <c r="A75" s="61" t="s">
        <v>205</v>
      </c>
      <c r="B75" s="61">
        <f>SUM(B63:B72)</f>
        <v>0</v>
      </c>
      <c r="C75" s="61">
        <f>SUM(C63:C72)</f>
        <v>0</v>
      </c>
      <c r="D75" s="61">
        <f>SUM(D63:D72)</f>
        <v>0</v>
      </c>
      <c r="E75" s="61">
        <f>SUM(E63:E72)</f>
        <v>0</v>
      </c>
      <c r="F75" s="61">
        <f>SUM(F63:F73)</f>
        <v>63</v>
      </c>
      <c r="G75" s="61">
        <f t="shared" ref="G75:M75" si="35">SUM(G63:G73)</f>
        <v>1547</v>
      </c>
      <c r="H75" s="61">
        <f t="shared" si="35"/>
        <v>90963.599999999991</v>
      </c>
      <c r="I75" s="61">
        <f t="shared" si="35"/>
        <v>91687545</v>
      </c>
      <c r="J75" s="61">
        <f t="shared" si="35"/>
        <v>170</v>
      </c>
      <c r="K75" s="61">
        <f t="shared" si="35"/>
        <v>4223</v>
      </c>
      <c r="L75" s="61">
        <f t="shared" si="35"/>
        <v>248310.94</v>
      </c>
      <c r="M75" s="61">
        <f t="shared" si="35"/>
        <v>244084748</v>
      </c>
      <c r="N75" s="38">
        <f t="shared" si="34"/>
        <v>169.84126984126985</v>
      </c>
      <c r="O75" s="38">
        <f t="shared" si="34"/>
        <v>172.97996121525534</v>
      </c>
      <c r="P75" s="38">
        <f t="shared" si="34"/>
        <v>172.97835617763593</v>
      </c>
      <c r="Q75" s="38">
        <f t="shared" si="34"/>
        <v>166.21363675949661</v>
      </c>
    </row>
    <row r="76" spans="1:17">
      <c r="A76" s="61" t="s">
        <v>128</v>
      </c>
      <c r="B76" s="61">
        <f>SUM(B63:B74)</f>
        <v>0</v>
      </c>
      <c r="C76" s="61">
        <f t="shared" ref="C76:M76" si="36">SUM(C63:C74)</f>
        <v>0</v>
      </c>
      <c r="D76" s="61">
        <f t="shared" si="36"/>
        <v>0</v>
      </c>
      <c r="E76" s="61">
        <f t="shared" si="36"/>
        <v>0</v>
      </c>
      <c r="F76" s="61">
        <f t="shared" si="36"/>
        <v>76</v>
      </c>
      <c r="G76" s="61">
        <f t="shared" si="36"/>
        <v>1870</v>
      </c>
      <c r="H76" s="61">
        <f t="shared" si="36"/>
        <v>109956</v>
      </c>
      <c r="I76" s="61">
        <f t="shared" si="36"/>
        <v>111423495</v>
      </c>
      <c r="J76" s="61">
        <f t="shared" si="36"/>
        <v>170</v>
      </c>
      <c r="K76" s="61">
        <f t="shared" si="36"/>
        <v>4223</v>
      </c>
      <c r="L76" s="61">
        <f t="shared" si="36"/>
        <v>248310.94</v>
      </c>
      <c r="M76" s="61">
        <f t="shared" si="36"/>
        <v>244084748</v>
      </c>
      <c r="N76" s="38">
        <f t="shared" si="34"/>
        <v>123.68421052631579</v>
      </c>
      <c r="O76" s="38">
        <f t="shared" si="34"/>
        <v>125.82887700534759</v>
      </c>
      <c r="P76" s="38">
        <f t="shared" si="34"/>
        <v>125.82754920149878</v>
      </c>
      <c r="Q76" s="38">
        <f t="shared" si="34"/>
        <v>119.06039475785606</v>
      </c>
    </row>
    <row r="77" spans="1:17">
      <c r="A77" s="63" t="s">
        <v>129</v>
      </c>
      <c r="B77" s="49">
        <f>B75/10</f>
        <v>0</v>
      </c>
      <c r="C77" s="49">
        <f>C75/10</f>
        <v>0</v>
      </c>
      <c r="D77" s="49">
        <f>D75/10</f>
        <v>0</v>
      </c>
      <c r="E77" s="49">
        <f>E75/10</f>
        <v>0</v>
      </c>
      <c r="F77" s="49">
        <f>F75/11</f>
        <v>5.7272727272727275</v>
      </c>
      <c r="G77" s="49">
        <f t="shared" ref="G77:M77" si="37">G75/11</f>
        <v>140.63636363636363</v>
      </c>
      <c r="H77" s="49">
        <f t="shared" si="37"/>
        <v>8269.4181818181805</v>
      </c>
      <c r="I77" s="49">
        <f t="shared" si="37"/>
        <v>8335231.3636363633</v>
      </c>
      <c r="J77" s="49">
        <f t="shared" si="37"/>
        <v>15.454545454545455</v>
      </c>
      <c r="K77" s="49">
        <f t="shared" si="37"/>
        <v>383.90909090909093</v>
      </c>
      <c r="L77" s="49">
        <f t="shared" si="37"/>
        <v>22573.721818181817</v>
      </c>
      <c r="M77" s="49">
        <f t="shared" si="37"/>
        <v>22189522.545454547</v>
      </c>
      <c r="N77" s="38">
        <f t="shared" si="34"/>
        <v>169.84126984126982</v>
      </c>
      <c r="O77" s="38">
        <f t="shared" si="34"/>
        <v>172.97996121525537</v>
      </c>
      <c r="P77" s="38">
        <f t="shared" si="34"/>
        <v>172.97835617763593</v>
      </c>
      <c r="Q77" s="38">
        <f t="shared" si="34"/>
        <v>166.21363675949667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A80" s="14"/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299" t="s">
        <v>210</v>
      </c>
      <c r="K80" s="300"/>
      <c r="L80" s="300"/>
      <c r="M80" s="301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10" t="s">
        <v>90</v>
      </c>
      <c r="K81" s="10" t="s">
        <v>7</v>
      </c>
      <c r="L81" s="1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8">(G82-C82)/C82*100</f>
        <v>#DIV/0!</v>
      </c>
      <c r="P82" s="38" t="e">
        <f t="shared" si="38"/>
        <v>#DIV/0!</v>
      </c>
      <c r="Q82" s="38" t="e">
        <f t="shared" si="38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9">(F83-B83)/B83*100</f>
        <v>#DIV/0!</v>
      </c>
      <c r="O83" s="38" t="e">
        <f t="shared" si="38"/>
        <v>#DIV/0!</v>
      </c>
      <c r="P83" s="38" t="e">
        <f t="shared" si="38"/>
        <v>#DIV/0!</v>
      </c>
      <c r="Q83" s="38" t="e">
        <f t="shared" si="38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9"/>
        <v>#DIV/0!</v>
      </c>
      <c r="O84" s="38" t="e">
        <f t="shared" si="38"/>
        <v>#DIV/0!</v>
      </c>
      <c r="P84" s="38" t="e">
        <f t="shared" si="38"/>
        <v>#DIV/0!</v>
      </c>
      <c r="Q84" s="38" t="e">
        <f t="shared" si="38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9"/>
        <v>#DIV/0!</v>
      </c>
      <c r="O85" s="38" t="e">
        <f t="shared" si="38"/>
        <v>#DIV/0!</v>
      </c>
      <c r="P85" s="38" t="e">
        <f t="shared" si="38"/>
        <v>#DIV/0!</v>
      </c>
      <c r="Q85" s="38" t="e">
        <f t="shared" si="38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9"/>
        <v>#DIV/0!</v>
      </c>
      <c r="O86" s="38" t="e">
        <f t="shared" si="38"/>
        <v>#DIV/0!</v>
      </c>
      <c r="P86" s="38" t="e">
        <f t="shared" si="38"/>
        <v>#DIV/0!</v>
      </c>
      <c r="Q86" s="38" t="e">
        <f t="shared" si="38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9"/>
        <v>#DIV/0!</v>
      </c>
      <c r="O87" s="38" t="e">
        <f t="shared" si="38"/>
        <v>#DIV/0!</v>
      </c>
      <c r="P87" s="38" t="e">
        <f t="shared" si="38"/>
        <v>#DIV/0!</v>
      </c>
      <c r="Q87" s="38" t="e">
        <f t="shared" si="38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9"/>
        <v>#DIV/0!</v>
      </c>
      <c r="O88" s="38" t="e">
        <f t="shared" si="38"/>
        <v>#DIV/0!</v>
      </c>
      <c r="P88" s="38" t="e">
        <f t="shared" si="38"/>
        <v>#DIV/0!</v>
      </c>
      <c r="Q88" s="38" t="e">
        <f t="shared" si="38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9"/>
        <v>#DIV/0!</v>
      </c>
      <c r="O89" s="38" t="e">
        <f t="shared" si="38"/>
        <v>#DIV/0!</v>
      </c>
      <c r="P89" s="38" t="e">
        <f t="shared" si="38"/>
        <v>#DIV/0!</v>
      </c>
      <c r="Q89" s="38" t="e">
        <f t="shared" si="38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9"/>
        <v>#DIV/0!</v>
      </c>
      <c r="O90" s="38" t="e">
        <f t="shared" si="38"/>
        <v>#DIV/0!</v>
      </c>
      <c r="P90" s="38" t="e">
        <f t="shared" si="38"/>
        <v>#DIV/0!</v>
      </c>
      <c r="Q90" s="38" t="e">
        <f t="shared" si="38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9"/>
        <v>#DIV/0!</v>
      </c>
      <c r="O91" s="38" t="e">
        <f t="shared" si="38"/>
        <v>#DIV/0!</v>
      </c>
      <c r="P91" s="38" t="e">
        <f t="shared" si="38"/>
        <v>#DIV/0!</v>
      </c>
      <c r="Q91" s="38" t="e">
        <f t="shared" si="38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9"/>
        <v>#DIV/0!</v>
      </c>
      <c r="O92" s="38" t="e">
        <f t="shared" si="38"/>
        <v>#DIV/0!</v>
      </c>
      <c r="P92" s="38" t="e">
        <f t="shared" si="38"/>
        <v>#DIV/0!</v>
      </c>
      <c r="Q92" s="38" t="e">
        <f t="shared" si="38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9"/>
        <v>#DIV/0!</v>
      </c>
      <c r="O93" s="38" t="e">
        <f t="shared" si="38"/>
        <v>#DIV/0!</v>
      </c>
      <c r="P93" s="38" t="e">
        <f t="shared" si="38"/>
        <v>#DIV/0!</v>
      </c>
      <c r="Q93" s="38" t="e">
        <f t="shared" si="38"/>
        <v>#DIV/0!</v>
      </c>
    </row>
    <row r="94" spans="1:17">
      <c r="A94" s="61" t="s">
        <v>200</v>
      </c>
      <c r="B94" s="61">
        <f>SUM(B82:B88)</f>
        <v>0</v>
      </c>
      <c r="C94" s="61">
        <f t="shared" ref="C94:I94" si="40">SUM(C82:C88)</f>
        <v>0</v>
      </c>
      <c r="D94" s="61">
        <f t="shared" si="40"/>
        <v>0</v>
      </c>
      <c r="E94" s="61">
        <f t="shared" si="40"/>
        <v>0</v>
      </c>
      <c r="F94" s="61">
        <f t="shared" si="40"/>
        <v>0</v>
      </c>
      <c r="G94" s="61">
        <f t="shared" si="40"/>
        <v>0</v>
      </c>
      <c r="H94" s="61">
        <f t="shared" si="40"/>
        <v>0</v>
      </c>
      <c r="I94" s="61">
        <f t="shared" si="40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8"/>
        <v>#DIV/0!</v>
      </c>
      <c r="P94" s="62" t="e">
        <f t="shared" si="38"/>
        <v>#DIV/0!</v>
      </c>
      <c r="Q94" s="62" t="e">
        <f t="shared" si="38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1">SUM(C82:C93)</f>
        <v>0</v>
      </c>
      <c r="D95" s="61">
        <f t="shared" si="41"/>
        <v>0</v>
      </c>
      <c r="E95" s="61">
        <f t="shared" si="41"/>
        <v>0</v>
      </c>
      <c r="F95" s="61">
        <f t="shared" si="41"/>
        <v>0</v>
      </c>
      <c r="G95" s="61">
        <f t="shared" si="41"/>
        <v>0</v>
      </c>
      <c r="H95" s="61">
        <f t="shared" si="41"/>
        <v>0</v>
      </c>
      <c r="I95" s="61">
        <f t="shared" si="41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8"/>
        <v>#DIV/0!</v>
      </c>
      <c r="P95" s="62" t="e">
        <f t="shared" si="38"/>
        <v>#DIV/0!</v>
      </c>
      <c r="Q95" s="62" t="e">
        <f t="shared" si="38"/>
        <v>#DIV/0!</v>
      </c>
    </row>
    <row r="96" spans="1:17">
      <c r="A96" s="63" t="s">
        <v>129</v>
      </c>
      <c r="B96" s="49">
        <f>B94/7</f>
        <v>0</v>
      </c>
      <c r="C96" s="49">
        <f t="shared" ref="C96:I96" si="42">C94/7</f>
        <v>0</v>
      </c>
      <c r="D96" s="49">
        <f t="shared" si="42"/>
        <v>0</v>
      </c>
      <c r="E96" s="49">
        <f t="shared" si="42"/>
        <v>0</v>
      </c>
      <c r="F96" s="49">
        <f t="shared" si="42"/>
        <v>0</v>
      </c>
      <c r="G96" s="49">
        <f t="shared" si="42"/>
        <v>0</v>
      </c>
      <c r="H96" s="49">
        <f t="shared" si="42"/>
        <v>0</v>
      </c>
      <c r="I96" s="49">
        <f t="shared" si="42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8"/>
        <v>#DIV/0!</v>
      </c>
      <c r="P96" s="62" t="e">
        <f t="shared" si="38"/>
        <v>#DIV/0!</v>
      </c>
      <c r="Q96" s="62" t="e">
        <f t="shared" si="38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A99" s="14"/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299" t="s">
        <v>210</v>
      </c>
      <c r="K99" s="300"/>
      <c r="L99" s="300"/>
      <c r="M99" s="301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10" t="s">
        <v>90</v>
      </c>
      <c r="K100" s="10" t="s">
        <v>7</v>
      </c>
      <c r="L100" s="1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3">(G101-C101)/C101*100</f>
        <v>#DIV/0!</v>
      </c>
      <c r="P101" s="38" t="e">
        <f t="shared" si="43"/>
        <v>#DIV/0!</v>
      </c>
      <c r="Q101" s="38" t="e">
        <f t="shared" si="43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4">(F102-B102)/B102*100</f>
        <v>#DIV/0!</v>
      </c>
      <c r="O102" s="38" t="e">
        <f t="shared" si="43"/>
        <v>#DIV/0!</v>
      </c>
      <c r="P102" s="38" t="e">
        <f t="shared" si="43"/>
        <v>#DIV/0!</v>
      </c>
      <c r="Q102" s="38" t="e">
        <f t="shared" si="43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4"/>
        <v>#DIV/0!</v>
      </c>
      <c r="O103" s="38" t="e">
        <f t="shared" si="43"/>
        <v>#DIV/0!</v>
      </c>
      <c r="P103" s="38" t="e">
        <f t="shared" si="43"/>
        <v>#DIV/0!</v>
      </c>
      <c r="Q103" s="38" t="e">
        <f t="shared" si="43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4"/>
        <v>#DIV/0!</v>
      </c>
      <c r="O104" s="38" t="e">
        <f t="shared" si="43"/>
        <v>#DIV/0!</v>
      </c>
      <c r="P104" s="38" t="e">
        <f t="shared" si="43"/>
        <v>#DIV/0!</v>
      </c>
      <c r="Q104" s="38" t="e">
        <f t="shared" si="43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4"/>
        <v>#DIV/0!</v>
      </c>
      <c r="O105" s="38" t="e">
        <f t="shared" si="43"/>
        <v>#DIV/0!</v>
      </c>
      <c r="P105" s="38" t="e">
        <f t="shared" si="43"/>
        <v>#DIV/0!</v>
      </c>
      <c r="Q105" s="38" t="e">
        <f t="shared" si="43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4"/>
        <v>#DIV/0!</v>
      </c>
      <c r="O106" s="38" t="e">
        <f t="shared" si="43"/>
        <v>#DIV/0!</v>
      </c>
      <c r="P106" s="38" t="e">
        <f t="shared" si="43"/>
        <v>#DIV/0!</v>
      </c>
      <c r="Q106" s="38" t="e">
        <f t="shared" si="43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4"/>
        <v>#DIV/0!</v>
      </c>
      <c r="O107" s="38" t="e">
        <f t="shared" si="43"/>
        <v>#DIV/0!</v>
      </c>
      <c r="P107" s="38" t="e">
        <f t="shared" si="43"/>
        <v>#DIV/0!</v>
      </c>
      <c r="Q107" s="38" t="e">
        <f t="shared" si="43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4"/>
        <v>#DIV/0!</v>
      </c>
      <c r="O108" s="38" t="e">
        <f t="shared" si="43"/>
        <v>#DIV/0!</v>
      </c>
      <c r="P108" s="38" t="e">
        <f t="shared" si="43"/>
        <v>#DIV/0!</v>
      </c>
      <c r="Q108" s="38" t="e">
        <f t="shared" si="43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4"/>
        <v>#DIV/0!</v>
      </c>
      <c r="O109" s="38" t="e">
        <f t="shared" si="43"/>
        <v>#DIV/0!</v>
      </c>
      <c r="P109" s="38" t="e">
        <f t="shared" si="43"/>
        <v>#DIV/0!</v>
      </c>
      <c r="Q109" s="38" t="e">
        <f t="shared" si="43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4"/>
        <v>#DIV/0!</v>
      </c>
      <c r="O110" s="38" t="e">
        <f t="shared" si="43"/>
        <v>#DIV/0!</v>
      </c>
      <c r="P110" s="38" t="e">
        <f t="shared" si="43"/>
        <v>#DIV/0!</v>
      </c>
      <c r="Q110" s="38" t="e">
        <f t="shared" si="43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4"/>
        <v>#DIV/0!</v>
      </c>
      <c r="O111" s="38" t="e">
        <f t="shared" si="43"/>
        <v>#DIV/0!</v>
      </c>
      <c r="P111" s="38" t="e">
        <f t="shared" si="43"/>
        <v>#DIV/0!</v>
      </c>
      <c r="Q111" s="38" t="e">
        <f t="shared" si="43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4"/>
        <v>#DIV/0!</v>
      </c>
      <c r="O112" s="38" t="e">
        <f t="shared" si="43"/>
        <v>#DIV/0!</v>
      </c>
      <c r="P112" s="38" t="e">
        <f t="shared" si="43"/>
        <v>#DIV/0!</v>
      </c>
      <c r="Q112" s="38" t="e">
        <f t="shared" si="43"/>
        <v>#DIV/0!</v>
      </c>
    </row>
    <row r="113" spans="1:17">
      <c r="A113" s="61" t="s">
        <v>200</v>
      </c>
      <c r="B113" s="61">
        <f>SUM(B101:B107)</f>
        <v>0</v>
      </c>
      <c r="C113" s="61">
        <f t="shared" ref="C113:I113" si="45">SUM(C101:C107)</f>
        <v>0</v>
      </c>
      <c r="D113" s="61">
        <f t="shared" si="45"/>
        <v>0</v>
      </c>
      <c r="E113" s="61">
        <f t="shared" si="45"/>
        <v>0</v>
      </c>
      <c r="F113" s="61">
        <f t="shared" si="45"/>
        <v>0</v>
      </c>
      <c r="G113" s="61">
        <f t="shared" si="45"/>
        <v>0</v>
      </c>
      <c r="H113" s="61">
        <f t="shared" si="45"/>
        <v>0</v>
      </c>
      <c r="I113" s="61">
        <f t="shared" si="45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3"/>
        <v>#DIV/0!</v>
      </c>
      <c r="P113" s="62" t="e">
        <f t="shared" si="43"/>
        <v>#DIV/0!</v>
      </c>
      <c r="Q113" s="62" t="e">
        <f t="shared" si="43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6">SUM(C101:C112)</f>
        <v>0</v>
      </c>
      <c r="D114" s="61">
        <f t="shared" si="46"/>
        <v>0</v>
      </c>
      <c r="E114" s="61">
        <f t="shared" si="46"/>
        <v>0</v>
      </c>
      <c r="F114" s="61">
        <f t="shared" si="46"/>
        <v>0</v>
      </c>
      <c r="G114" s="61">
        <f t="shared" si="46"/>
        <v>0</v>
      </c>
      <c r="H114" s="61">
        <f t="shared" si="46"/>
        <v>0</v>
      </c>
      <c r="I114" s="61">
        <f t="shared" si="46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3"/>
        <v>#DIV/0!</v>
      </c>
      <c r="P114" s="62" t="e">
        <f t="shared" si="43"/>
        <v>#DIV/0!</v>
      </c>
      <c r="Q114" s="62" t="e">
        <f t="shared" si="43"/>
        <v>#DIV/0!</v>
      </c>
    </row>
    <row r="115" spans="1:17">
      <c r="A115" s="63" t="s">
        <v>129</v>
      </c>
      <c r="B115" s="49">
        <f>B113/7</f>
        <v>0</v>
      </c>
      <c r="C115" s="49">
        <f t="shared" ref="C115:I115" si="47">C113/7</f>
        <v>0</v>
      </c>
      <c r="D115" s="49">
        <f t="shared" si="47"/>
        <v>0</v>
      </c>
      <c r="E115" s="49">
        <f t="shared" si="47"/>
        <v>0</v>
      </c>
      <c r="F115" s="49">
        <f t="shared" si="47"/>
        <v>0</v>
      </c>
      <c r="G115" s="49">
        <f t="shared" si="47"/>
        <v>0</v>
      </c>
      <c r="H115" s="49">
        <f t="shared" si="47"/>
        <v>0</v>
      </c>
      <c r="I115" s="49">
        <f t="shared" si="47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3"/>
        <v>#DIV/0!</v>
      </c>
      <c r="P115" s="62" t="e">
        <f t="shared" si="43"/>
        <v>#DIV/0!</v>
      </c>
      <c r="Q115" s="62" t="e">
        <f t="shared" si="43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A118" s="14"/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299" t="s">
        <v>210</v>
      </c>
      <c r="K118" s="300"/>
      <c r="L118" s="300"/>
      <c r="M118" s="301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10" t="s">
        <v>90</v>
      </c>
      <c r="K119" s="10" t="s">
        <v>7</v>
      </c>
      <c r="L119" s="1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8">(G120-C120)/C120*100</f>
        <v>#DIV/0!</v>
      </c>
      <c r="P120" s="38" t="e">
        <f t="shared" si="48"/>
        <v>#DIV/0!</v>
      </c>
      <c r="Q120" s="38" t="e">
        <f t="shared" si="48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9">(F121-B121)/B121*100</f>
        <v>#DIV/0!</v>
      </c>
      <c r="O121" s="38" t="e">
        <f t="shared" si="48"/>
        <v>#DIV/0!</v>
      </c>
      <c r="P121" s="38" t="e">
        <f t="shared" si="48"/>
        <v>#DIV/0!</v>
      </c>
      <c r="Q121" s="38" t="e">
        <f t="shared" si="48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9"/>
        <v>#DIV/0!</v>
      </c>
      <c r="O122" s="38" t="e">
        <f t="shared" si="48"/>
        <v>#DIV/0!</v>
      </c>
      <c r="P122" s="38" t="e">
        <f t="shared" si="48"/>
        <v>#DIV/0!</v>
      </c>
      <c r="Q122" s="38" t="e">
        <f t="shared" si="48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9"/>
        <v>#DIV/0!</v>
      </c>
      <c r="O123" s="38" t="e">
        <f t="shared" si="48"/>
        <v>#DIV/0!</v>
      </c>
      <c r="P123" s="38" t="e">
        <f t="shared" si="48"/>
        <v>#DIV/0!</v>
      </c>
      <c r="Q123" s="38" t="e">
        <f t="shared" si="48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9"/>
        <v>#DIV/0!</v>
      </c>
      <c r="O124" s="38" t="e">
        <f t="shared" si="48"/>
        <v>#DIV/0!</v>
      </c>
      <c r="P124" s="38" t="e">
        <f t="shared" si="48"/>
        <v>#DIV/0!</v>
      </c>
      <c r="Q124" s="38" t="e">
        <f t="shared" si="48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9"/>
        <v>#DIV/0!</v>
      </c>
      <c r="O125" s="38" t="e">
        <f t="shared" si="48"/>
        <v>#DIV/0!</v>
      </c>
      <c r="P125" s="38" t="e">
        <f t="shared" si="48"/>
        <v>#DIV/0!</v>
      </c>
      <c r="Q125" s="38" t="e">
        <f t="shared" si="48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9"/>
        <v>#DIV/0!</v>
      </c>
      <c r="O126" s="38" t="e">
        <f t="shared" si="48"/>
        <v>#DIV/0!</v>
      </c>
      <c r="P126" s="38" t="e">
        <f t="shared" si="48"/>
        <v>#DIV/0!</v>
      </c>
      <c r="Q126" s="38" t="e">
        <f t="shared" si="48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9"/>
        <v>#DIV/0!</v>
      </c>
      <c r="O127" s="38" t="e">
        <f t="shared" si="48"/>
        <v>#DIV/0!</v>
      </c>
      <c r="P127" s="38" t="e">
        <f t="shared" si="48"/>
        <v>#DIV/0!</v>
      </c>
      <c r="Q127" s="38" t="e">
        <f t="shared" si="48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9"/>
        <v>#DIV/0!</v>
      </c>
      <c r="O128" s="38" t="e">
        <f t="shared" si="48"/>
        <v>#DIV/0!</v>
      </c>
      <c r="P128" s="38" t="e">
        <f t="shared" si="48"/>
        <v>#DIV/0!</v>
      </c>
      <c r="Q128" s="38" t="e">
        <f t="shared" si="48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9"/>
        <v>#DIV/0!</v>
      </c>
      <c r="O129" s="38" t="e">
        <f t="shared" si="48"/>
        <v>#DIV/0!</v>
      </c>
      <c r="P129" s="38" t="e">
        <f t="shared" si="48"/>
        <v>#DIV/0!</v>
      </c>
      <c r="Q129" s="38" t="e">
        <f t="shared" si="48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9"/>
        <v>#DIV/0!</v>
      </c>
      <c r="O130" s="38" t="e">
        <f t="shared" si="48"/>
        <v>#DIV/0!</v>
      </c>
      <c r="P130" s="38" t="e">
        <f t="shared" si="48"/>
        <v>#DIV/0!</v>
      </c>
      <c r="Q130" s="38" t="e">
        <f t="shared" si="48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9"/>
        <v>#DIV/0!</v>
      </c>
      <c r="O131" s="38" t="e">
        <f t="shared" si="48"/>
        <v>#DIV/0!</v>
      </c>
      <c r="P131" s="38" t="e">
        <f t="shared" si="48"/>
        <v>#DIV/0!</v>
      </c>
      <c r="Q131" s="38" t="e">
        <f t="shared" si="48"/>
        <v>#DIV/0!</v>
      </c>
    </row>
    <row r="132" spans="1:17">
      <c r="A132" s="61" t="s">
        <v>200</v>
      </c>
      <c r="B132" s="61">
        <f>SUM(B120:B126)</f>
        <v>0</v>
      </c>
      <c r="C132" s="61">
        <f t="shared" ref="C132:I132" si="50">SUM(C120:C126)</f>
        <v>0</v>
      </c>
      <c r="D132" s="61">
        <f t="shared" si="50"/>
        <v>0</v>
      </c>
      <c r="E132" s="61">
        <f t="shared" si="50"/>
        <v>0</v>
      </c>
      <c r="F132" s="61">
        <f t="shared" si="50"/>
        <v>0</v>
      </c>
      <c r="G132" s="61">
        <f t="shared" si="50"/>
        <v>0</v>
      </c>
      <c r="H132" s="61">
        <f t="shared" si="50"/>
        <v>0</v>
      </c>
      <c r="I132" s="61">
        <f t="shared" si="50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8"/>
        <v>#DIV/0!</v>
      </c>
      <c r="P132" s="62" t="e">
        <f t="shared" si="48"/>
        <v>#DIV/0!</v>
      </c>
      <c r="Q132" s="62" t="e">
        <f t="shared" si="48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1">SUM(C120:C131)</f>
        <v>0</v>
      </c>
      <c r="D133" s="61">
        <f t="shared" si="51"/>
        <v>0</v>
      </c>
      <c r="E133" s="61">
        <f t="shared" si="51"/>
        <v>0</v>
      </c>
      <c r="F133" s="61">
        <f t="shared" si="51"/>
        <v>0</v>
      </c>
      <c r="G133" s="61">
        <f t="shared" si="51"/>
        <v>0</v>
      </c>
      <c r="H133" s="61">
        <f t="shared" si="51"/>
        <v>0</v>
      </c>
      <c r="I133" s="61">
        <f t="shared" si="51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8"/>
        <v>#DIV/0!</v>
      </c>
      <c r="P133" s="62" t="e">
        <f t="shared" si="48"/>
        <v>#DIV/0!</v>
      </c>
      <c r="Q133" s="62" t="e">
        <f t="shared" si="48"/>
        <v>#DIV/0!</v>
      </c>
    </row>
    <row r="134" spans="1:17">
      <c r="A134" s="63" t="s">
        <v>129</v>
      </c>
      <c r="B134" s="49">
        <f>B132/7</f>
        <v>0</v>
      </c>
      <c r="C134" s="49">
        <f t="shared" ref="C134:I134" si="52">C132/7</f>
        <v>0</v>
      </c>
      <c r="D134" s="49">
        <f t="shared" si="52"/>
        <v>0</v>
      </c>
      <c r="E134" s="49">
        <f t="shared" si="52"/>
        <v>0</v>
      </c>
      <c r="F134" s="49">
        <f t="shared" si="52"/>
        <v>0</v>
      </c>
      <c r="G134" s="49">
        <f t="shared" si="52"/>
        <v>0</v>
      </c>
      <c r="H134" s="49">
        <f t="shared" si="52"/>
        <v>0</v>
      </c>
      <c r="I134" s="49">
        <f t="shared" si="52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8"/>
        <v>#DIV/0!</v>
      </c>
      <c r="P134" s="62" t="e">
        <f t="shared" si="48"/>
        <v>#DIV/0!</v>
      </c>
      <c r="Q134" s="62" t="e">
        <f t="shared" si="48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299" t="s">
        <v>210</v>
      </c>
      <c r="K137" s="300"/>
      <c r="L137" s="300"/>
      <c r="M137" s="301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10" t="s">
        <v>90</v>
      </c>
      <c r="K138" s="10" t="s">
        <v>7</v>
      </c>
      <c r="L138" s="1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3">(G139-C139)/C139*100</f>
        <v>#DIV/0!</v>
      </c>
      <c r="P139" s="38" t="e">
        <f t="shared" si="53"/>
        <v>#DIV/0!</v>
      </c>
      <c r="Q139" s="38" t="e">
        <f t="shared" si="53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4">(F140-B140)/B140*100</f>
        <v>#DIV/0!</v>
      </c>
      <c r="O140" s="38" t="e">
        <f t="shared" si="53"/>
        <v>#DIV/0!</v>
      </c>
      <c r="P140" s="38" t="e">
        <f t="shared" si="53"/>
        <v>#DIV/0!</v>
      </c>
      <c r="Q140" s="38" t="e">
        <f t="shared" si="53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4"/>
        <v>#DIV/0!</v>
      </c>
      <c r="O141" s="38" t="e">
        <f t="shared" si="53"/>
        <v>#DIV/0!</v>
      </c>
      <c r="P141" s="38" t="e">
        <f t="shared" si="53"/>
        <v>#DIV/0!</v>
      </c>
      <c r="Q141" s="38" t="e">
        <f t="shared" si="53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4"/>
        <v>#DIV/0!</v>
      </c>
      <c r="O142" s="38" t="e">
        <f t="shared" si="53"/>
        <v>#DIV/0!</v>
      </c>
      <c r="P142" s="38" t="e">
        <f t="shared" si="53"/>
        <v>#DIV/0!</v>
      </c>
      <c r="Q142" s="38" t="e">
        <f t="shared" si="53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4"/>
        <v>#DIV/0!</v>
      </c>
      <c r="O143" s="38" t="e">
        <f t="shared" si="53"/>
        <v>#DIV/0!</v>
      </c>
      <c r="P143" s="38" t="e">
        <f t="shared" si="53"/>
        <v>#DIV/0!</v>
      </c>
      <c r="Q143" s="38" t="e">
        <f t="shared" si="53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4"/>
        <v>#DIV/0!</v>
      </c>
      <c r="O144" s="38" t="e">
        <f t="shared" si="53"/>
        <v>#DIV/0!</v>
      </c>
      <c r="P144" s="38" t="e">
        <f t="shared" si="53"/>
        <v>#DIV/0!</v>
      </c>
      <c r="Q144" s="38" t="e">
        <f t="shared" si="53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4"/>
        <v>#DIV/0!</v>
      </c>
      <c r="O145" s="38" t="e">
        <f t="shared" si="53"/>
        <v>#DIV/0!</v>
      </c>
      <c r="P145" s="38" t="e">
        <f t="shared" si="53"/>
        <v>#DIV/0!</v>
      </c>
      <c r="Q145" s="38" t="e">
        <f t="shared" si="53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4"/>
        <v>#DIV/0!</v>
      </c>
      <c r="O146" s="38" t="e">
        <f t="shared" si="53"/>
        <v>#DIV/0!</v>
      </c>
      <c r="P146" s="38" t="e">
        <f t="shared" si="53"/>
        <v>#DIV/0!</v>
      </c>
      <c r="Q146" s="38" t="e">
        <f t="shared" si="53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4"/>
        <v>#DIV/0!</v>
      </c>
      <c r="O147" s="38" t="e">
        <f t="shared" si="53"/>
        <v>#DIV/0!</v>
      </c>
      <c r="P147" s="38" t="e">
        <f t="shared" si="53"/>
        <v>#DIV/0!</v>
      </c>
      <c r="Q147" s="38" t="e">
        <f t="shared" si="53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4"/>
        <v>#DIV/0!</v>
      </c>
      <c r="O148" s="38" t="e">
        <f t="shared" si="53"/>
        <v>#DIV/0!</v>
      </c>
      <c r="P148" s="38" t="e">
        <f t="shared" si="53"/>
        <v>#DIV/0!</v>
      </c>
      <c r="Q148" s="38" t="e">
        <f t="shared" si="53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4"/>
        <v>#DIV/0!</v>
      </c>
      <c r="O149" s="38" t="e">
        <f t="shared" si="53"/>
        <v>#DIV/0!</v>
      </c>
      <c r="P149" s="38" t="e">
        <f t="shared" si="53"/>
        <v>#DIV/0!</v>
      </c>
      <c r="Q149" s="38" t="e">
        <f t="shared" si="53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4"/>
        <v>#DIV/0!</v>
      </c>
      <c r="O150" s="38" t="e">
        <f t="shared" si="53"/>
        <v>#DIV/0!</v>
      </c>
      <c r="P150" s="38" t="e">
        <f t="shared" si="53"/>
        <v>#DIV/0!</v>
      </c>
      <c r="Q150" s="38" t="e">
        <f t="shared" si="53"/>
        <v>#DIV/0!</v>
      </c>
    </row>
    <row r="151" spans="1:17">
      <c r="A151" s="61" t="s">
        <v>200</v>
      </c>
      <c r="B151" s="61">
        <f>SUM(B139:B145)</f>
        <v>0</v>
      </c>
      <c r="C151" s="61">
        <f t="shared" ref="C151:I151" si="55">SUM(C139:C145)</f>
        <v>0</v>
      </c>
      <c r="D151" s="61">
        <f t="shared" si="55"/>
        <v>0</v>
      </c>
      <c r="E151" s="61">
        <f t="shared" si="55"/>
        <v>0</v>
      </c>
      <c r="F151" s="61">
        <f t="shared" si="55"/>
        <v>0</v>
      </c>
      <c r="G151" s="61">
        <f t="shared" si="55"/>
        <v>0</v>
      </c>
      <c r="H151" s="61">
        <f t="shared" si="55"/>
        <v>0</v>
      </c>
      <c r="I151" s="61">
        <f t="shared" si="55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3"/>
        <v>#DIV/0!</v>
      </c>
      <c r="P151" s="62" t="e">
        <f t="shared" si="53"/>
        <v>#DIV/0!</v>
      </c>
      <c r="Q151" s="62" t="e">
        <f t="shared" si="53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6">SUM(C139:C150)</f>
        <v>0</v>
      </c>
      <c r="D152" s="61">
        <f t="shared" si="56"/>
        <v>0</v>
      </c>
      <c r="E152" s="61">
        <f t="shared" si="56"/>
        <v>0</v>
      </c>
      <c r="F152" s="61">
        <f t="shared" si="56"/>
        <v>0</v>
      </c>
      <c r="G152" s="61">
        <f t="shared" si="56"/>
        <v>0</v>
      </c>
      <c r="H152" s="61">
        <f t="shared" si="56"/>
        <v>0</v>
      </c>
      <c r="I152" s="61">
        <f t="shared" si="56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3"/>
        <v>#DIV/0!</v>
      </c>
      <c r="P152" s="62" t="e">
        <f t="shared" si="53"/>
        <v>#DIV/0!</v>
      </c>
      <c r="Q152" s="62" t="e">
        <f t="shared" si="53"/>
        <v>#DIV/0!</v>
      </c>
    </row>
    <row r="153" spans="1:17">
      <c r="A153" s="63" t="s">
        <v>129</v>
      </c>
      <c r="B153" s="49">
        <f>B151/7</f>
        <v>0</v>
      </c>
      <c r="C153" s="49">
        <f t="shared" ref="C153:I153" si="57">C151/7</f>
        <v>0</v>
      </c>
      <c r="D153" s="49">
        <f t="shared" si="57"/>
        <v>0</v>
      </c>
      <c r="E153" s="49">
        <f t="shared" si="57"/>
        <v>0</v>
      </c>
      <c r="F153" s="49">
        <f t="shared" si="57"/>
        <v>0</v>
      </c>
      <c r="G153" s="49">
        <f t="shared" si="57"/>
        <v>0</v>
      </c>
      <c r="H153" s="49">
        <f t="shared" si="57"/>
        <v>0</v>
      </c>
      <c r="I153" s="49">
        <f t="shared" si="57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3"/>
        <v>#DIV/0!</v>
      </c>
      <c r="P153" s="62" t="e">
        <f t="shared" si="53"/>
        <v>#DIV/0!</v>
      </c>
      <c r="Q153" s="62" t="e">
        <f t="shared" si="53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299" t="s">
        <v>210</v>
      </c>
      <c r="K156" s="300"/>
      <c r="L156" s="300"/>
      <c r="M156" s="301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10" t="s">
        <v>90</v>
      </c>
      <c r="K157" s="10" t="s">
        <v>7</v>
      </c>
      <c r="L157" s="1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8">(G158-C158)/C158*100</f>
        <v>#DIV/0!</v>
      </c>
      <c r="P158" s="38" t="e">
        <f t="shared" si="58"/>
        <v>#DIV/0!</v>
      </c>
      <c r="Q158" s="38" t="e">
        <f t="shared" si="58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9">(F159-B159)/B159*100</f>
        <v>#DIV/0!</v>
      </c>
      <c r="O159" s="38" t="e">
        <f t="shared" si="58"/>
        <v>#DIV/0!</v>
      </c>
      <c r="P159" s="38" t="e">
        <f t="shared" si="58"/>
        <v>#DIV/0!</v>
      </c>
      <c r="Q159" s="38" t="e">
        <f t="shared" si="58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9"/>
        <v>#DIV/0!</v>
      </c>
      <c r="O160" s="38" t="e">
        <f t="shared" si="58"/>
        <v>#DIV/0!</v>
      </c>
      <c r="P160" s="38" t="e">
        <f t="shared" si="58"/>
        <v>#DIV/0!</v>
      </c>
      <c r="Q160" s="38" t="e">
        <f t="shared" si="58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9"/>
        <v>#DIV/0!</v>
      </c>
      <c r="O161" s="38" t="e">
        <f t="shared" si="58"/>
        <v>#DIV/0!</v>
      </c>
      <c r="P161" s="38" t="e">
        <f t="shared" si="58"/>
        <v>#DIV/0!</v>
      </c>
      <c r="Q161" s="38" t="e">
        <f t="shared" si="58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9"/>
        <v>#DIV/0!</v>
      </c>
      <c r="O162" s="38" t="e">
        <f t="shared" si="58"/>
        <v>#DIV/0!</v>
      </c>
      <c r="P162" s="38" t="e">
        <f t="shared" si="58"/>
        <v>#DIV/0!</v>
      </c>
      <c r="Q162" s="38" t="e">
        <f t="shared" si="58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9"/>
        <v>#DIV/0!</v>
      </c>
      <c r="O163" s="38" t="e">
        <f t="shared" si="58"/>
        <v>#DIV/0!</v>
      </c>
      <c r="P163" s="38" t="e">
        <f t="shared" si="58"/>
        <v>#DIV/0!</v>
      </c>
      <c r="Q163" s="38" t="e">
        <f t="shared" si="58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9"/>
        <v>#DIV/0!</v>
      </c>
      <c r="O164" s="38" t="e">
        <f t="shared" si="58"/>
        <v>#DIV/0!</v>
      </c>
      <c r="P164" s="38" t="e">
        <f t="shared" si="58"/>
        <v>#DIV/0!</v>
      </c>
      <c r="Q164" s="38" t="e">
        <f t="shared" si="58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9"/>
        <v>#DIV/0!</v>
      </c>
      <c r="O165" s="38" t="e">
        <f t="shared" si="58"/>
        <v>#DIV/0!</v>
      </c>
      <c r="P165" s="38" t="e">
        <f t="shared" si="58"/>
        <v>#DIV/0!</v>
      </c>
      <c r="Q165" s="38" t="e">
        <f t="shared" si="58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9"/>
        <v>#DIV/0!</v>
      </c>
      <c r="O166" s="38" t="e">
        <f t="shared" si="58"/>
        <v>#DIV/0!</v>
      </c>
      <c r="P166" s="38" t="e">
        <f t="shared" si="58"/>
        <v>#DIV/0!</v>
      </c>
      <c r="Q166" s="38" t="e">
        <f t="shared" si="58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9"/>
        <v>#DIV/0!</v>
      </c>
      <c r="O167" s="38" t="e">
        <f t="shared" si="58"/>
        <v>#DIV/0!</v>
      </c>
      <c r="P167" s="38" t="e">
        <f t="shared" si="58"/>
        <v>#DIV/0!</v>
      </c>
      <c r="Q167" s="38" t="e">
        <f t="shared" si="58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9"/>
        <v>#DIV/0!</v>
      </c>
      <c r="O168" s="38" t="e">
        <f t="shared" si="58"/>
        <v>#DIV/0!</v>
      </c>
      <c r="P168" s="38" t="e">
        <f t="shared" si="58"/>
        <v>#DIV/0!</v>
      </c>
      <c r="Q168" s="38" t="e">
        <f t="shared" si="58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9"/>
        <v>#DIV/0!</v>
      </c>
      <c r="O169" s="38" t="e">
        <f t="shared" si="58"/>
        <v>#DIV/0!</v>
      </c>
      <c r="P169" s="38" t="e">
        <f t="shared" si="58"/>
        <v>#DIV/0!</v>
      </c>
      <c r="Q169" s="38" t="e">
        <f t="shared" si="58"/>
        <v>#DIV/0!</v>
      </c>
    </row>
    <row r="170" spans="1:17">
      <c r="A170" s="61" t="s">
        <v>200</v>
      </c>
      <c r="B170" s="61">
        <f>SUM(B158:B164)</f>
        <v>0</v>
      </c>
      <c r="C170" s="61">
        <f t="shared" ref="C170:I170" si="60">SUM(C158:C164)</f>
        <v>0</v>
      </c>
      <c r="D170" s="61">
        <f t="shared" si="60"/>
        <v>0</v>
      </c>
      <c r="E170" s="61">
        <f t="shared" si="60"/>
        <v>0</v>
      </c>
      <c r="F170" s="61">
        <f t="shared" si="60"/>
        <v>0</v>
      </c>
      <c r="G170" s="61">
        <f t="shared" si="60"/>
        <v>0</v>
      </c>
      <c r="H170" s="61">
        <f t="shared" si="60"/>
        <v>0</v>
      </c>
      <c r="I170" s="61">
        <f t="shared" si="60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8"/>
        <v>#DIV/0!</v>
      </c>
      <c r="P170" s="62" t="e">
        <f t="shared" si="58"/>
        <v>#DIV/0!</v>
      </c>
      <c r="Q170" s="62" t="e">
        <f t="shared" si="58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1">SUM(C158:C169)</f>
        <v>0</v>
      </c>
      <c r="D171" s="61">
        <f t="shared" si="61"/>
        <v>0</v>
      </c>
      <c r="E171" s="61">
        <f t="shared" si="61"/>
        <v>0</v>
      </c>
      <c r="F171" s="61">
        <f t="shared" si="61"/>
        <v>0</v>
      </c>
      <c r="G171" s="61">
        <f t="shared" si="61"/>
        <v>0</v>
      </c>
      <c r="H171" s="61">
        <f t="shared" si="61"/>
        <v>0</v>
      </c>
      <c r="I171" s="61">
        <f t="shared" si="61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8"/>
        <v>#DIV/0!</v>
      </c>
      <c r="P171" s="62" t="e">
        <f t="shared" si="58"/>
        <v>#DIV/0!</v>
      </c>
      <c r="Q171" s="62" t="e">
        <f t="shared" si="58"/>
        <v>#DIV/0!</v>
      </c>
    </row>
    <row r="172" spans="1:17">
      <c r="A172" s="63" t="s">
        <v>129</v>
      </c>
      <c r="B172" s="49">
        <f>B170/7</f>
        <v>0</v>
      </c>
      <c r="C172" s="49">
        <f t="shared" ref="C172:I172" si="62">C170/7</f>
        <v>0</v>
      </c>
      <c r="D172" s="49">
        <f t="shared" si="62"/>
        <v>0</v>
      </c>
      <c r="E172" s="49">
        <f t="shared" si="62"/>
        <v>0</v>
      </c>
      <c r="F172" s="49">
        <f t="shared" si="62"/>
        <v>0</v>
      </c>
      <c r="G172" s="49">
        <f t="shared" si="62"/>
        <v>0</v>
      </c>
      <c r="H172" s="49">
        <f t="shared" si="62"/>
        <v>0</v>
      </c>
      <c r="I172" s="49">
        <f t="shared" si="62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8"/>
        <v>#DIV/0!</v>
      </c>
      <c r="P172" s="62" t="e">
        <f t="shared" si="58"/>
        <v>#DIV/0!</v>
      </c>
      <c r="Q172" s="62" t="e">
        <f t="shared" si="58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299" t="s">
        <v>210</v>
      </c>
      <c r="K175" s="300"/>
      <c r="L175" s="300"/>
      <c r="M175" s="301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10" t="s">
        <v>90</v>
      </c>
      <c r="K176" s="10" t="s">
        <v>7</v>
      </c>
      <c r="L176" s="1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3">(G177-C177)/C177*100</f>
        <v>#DIV/0!</v>
      </c>
      <c r="P177" s="38" t="e">
        <f t="shared" si="63"/>
        <v>#DIV/0!</v>
      </c>
      <c r="Q177" s="38" t="e">
        <f t="shared" si="63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4">(F178-B178)/B178*100</f>
        <v>#DIV/0!</v>
      </c>
      <c r="O178" s="38" t="e">
        <f t="shared" si="63"/>
        <v>#DIV/0!</v>
      </c>
      <c r="P178" s="38" t="e">
        <f t="shared" si="63"/>
        <v>#DIV/0!</v>
      </c>
      <c r="Q178" s="38" t="e">
        <f t="shared" si="63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4"/>
        <v>#DIV/0!</v>
      </c>
      <c r="O179" s="38" t="e">
        <f t="shared" si="63"/>
        <v>#DIV/0!</v>
      </c>
      <c r="P179" s="38" t="e">
        <f t="shared" si="63"/>
        <v>#DIV/0!</v>
      </c>
      <c r="Q179" s="38" t="e">
        <f t="shared" si="63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4"/>
        <v>#DIV/0!</v>
      </c>
      <c r="O180" s="38" t="e">
        <f t="shared" si="63"/>
        <v>#DIV/0!</v>
      </c>
      <c r="P180" s="38" t="e">
        <f t="shared" si="63"/>
        <v>#DIV/0!</v>
      </c>
      <c r="Q180" s="38" t="e">
        <f t="shared" si="63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4"/>
        <v>#DIV/0!</v>
      </c>
      <c r="O181" s="38" t="e">
        <f t="shared" si="63"/>
        <v>#DIV/0!</v>
      </c>
      <c r="P181" s="38" t="e">
        <f t="shared" si="63"/>
        <v>#DIV/0!</v>
      </c>
      <c r="Q181" s="38" t="e">
        <f t="shared" si="63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4"/>
        <v>#DIV/0!</v>
      </c>
      <c r="O182" s="38" t="e">
        <f t="shared" si="63"/>
        <v>#DIV/0!</v>
      </c>
      <c r="P182" s="38" t="e">
        <f t="shared" si="63"/>
        <v>#DIV/0!</v>
      </c>
      <c r="Q182" s="38" t="e">
        <f t="shared" si="63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4"/>
        <v>#DIV/0!</v>
      </c>
      <c r="O183" s="38" t="e">
        <f t="shared" si="63"/>
        <v>#DIV/0!</v>
      </c>
      <c r="P183" s="38" t="e">
        <f t="shared" si="63"/>
        <v>#DIV/0!</v>
      </c>
      <c r="Q183" s="38" t="e">
        <f t="shared" si="63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4"/>
        <v>#DIV/0!</v>
      </c>
      <c r="O184" s="38" t="e">
        <f t="shared" si="63"/>
        <v>#DIV/0!</v>
      </c>
      <c r="P184" s="38" t="e">
        <f t="shared" si="63"/>
        <v>#DIV/0!</v>
      </c>
      <c r="Q184" s="38" t="e">
        <f t="shared" si="63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4"/>
        <v>#DIV/0!</v>
      </c>
      <c r="O185" s="38" t="e">
        <f t="shared" si="63"/>
        <v>#DIV/0!</v>
      </c>
      <c r="P185" s="38" t="e">
        <f t="shared" si="63"/>
        <v>#DIV/0!</v>
      </c>
      <c r="Q185" s="38" t="e">
        <f t="shared" si="63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4"/>
        <v>#DIV/0!</v>
      </c>
      <c r="O186" s="38" t="e">
        <f t="shared" si="63"/>
        <v>#DIV/0!</v>
      </c>
      <c r="P186" s="38" t="e">
        <f t="shared" si="63"/>
        <v>#DIV/0!</v>
      </c>
      <c r="Q186" s="38" t="e">
        <f t="shared" si="63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4"/>
        <v>#DIV/0!</v>
      </c>
      <c r="O187" s="38" t="e">
        <f t="shared" si="63"/>
        <v>#DIV/0!</v>
      </c>
      <c r="P187" s="38" t="e">
        <f t="shared" si="63"/>
        <v>#DIV/0!</v>
      </c>
      <c r="Q187" s="38" t="e">
        <f t="shared" si="63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4"/>
        <v>#DIV/0!</v>
      </c>
      <c r="O188" s="38" t="e">
        <f t="shared" si="63"/>
        <v>#DIV/0!</v>
      </c>
      <c r="P188" s="38" t="e">
        <f t="shared" si="63"/>
        <v>#DIV/0!</v>
      </c>
      <c r="Q188" s="38" t="e">
        <f t="shared" si="63"/>
        <v>#DIV/0!</v>
      </c>
    </row>
    <row r="189" spans="1:17">
      <c r="A189" s="61" t="s">
        <v>179</v>
      </c>
      <c r="B189" s="61">
        <f>SUM(B177:B188)</f>
        <v>0</v>
      </c>
      <c r="C189" s="61">
        <f t="shared" ref="C189:I189" si="65">SUM(C177:C188)</f>
        <v>0</v>
      </c>
      <c r="D189" s="61">
        <f t="shared" si="65"/>
        <v>0</v>
      </c>
      <c r="E189" s="61">
        <f t="shared" si="65"/>
        <v>0</v>
      </c>
      <c r="F189" s="61">
        <f t="shared" si="65"/>
        <v>0</v>
      </c>
      <c r="G189" s="61">
        <f t="shared" si="65"/>
        <v>0</v>
      </c>
      <c r="H189" s="61">
        <f t="shared" si="65"/>
        <v>0</v>
      </c>
      <c r="I189" s="61">
        <f t="shared" si="65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3"/>
        <v>#DIV/0!</v>
      </c>
      <c r="P189" s="62" t="e">
        <f t="shared" si="63"/>
        <v>#DIV/0!</v>
      </c>
      <c r="Q189" s="62" t="e">
        <f t="shared" si="63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6">SUM(C177:C188)</f>
        <v>0</v>
      </c>
      <c r="D190" s="61">
        <f t="shared" si="66"/>
        <v>0</v>
      </c>
      <c r="E190" s="61">
        <f t="shared" si="66"/>
        <v>0</v>
      </c>
      <c r="F190" s="61">
        <f t="shared" si="66"/>
        <v>0</v>
      </c>
      <c r="G190" s="61">
        <f t="shared" si="66"/>
        <v>0</v>
      </c>
      <c r="H190" s="61">
        <f t="shared" si="66"/>
        <v>0</v>
      </c>
      <c r="I190" s="61">
        <f t="shared" si="66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3"/>
        <v>#DIV/0!</v>
      </c>
      <c r="P190" s="62" t="e">
        <f t="shared" si="63"/>
        <v>#DIV/0!</v>
      </c>
      <c r="Q190" s="62" t="e">
        <f t="shared" si="63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67">C189/12</f>
        <v>0</v>
      </c>
      <c r="D191" s="49">
        <f t="shared" si="67"/>
        <v>0</v>
      </c>
      <c r="E191" s="49">
        <f t="shared" si="67"/>
        <v>0</v>
      </c>
      <c r="F191" s="49">
        <f t="shared" si="67"/>
        <v>0</v>
      </c>
      <c r="G191" s="49">
        <f t="shared" si="67"/>
        <v>0</v>
      </c>
      <c r="H191" s="49">
        <f t="shared" si="67"/>
        <v>0</v>
      </c>
      <c r="I191" s="49">
        <f t="shared" si="67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3"/>
        <v>#DIV/0!</v>
      </c>
      <c r="P191" s="62" t="e">
        <f t="shared" si="63"/>
        <v>#DIV/0!</v>
      </c>
      <c r="Q191" s="62" t="e">
        <f t="shared" si="63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A194" s="14"/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299" t="s">
        <v>210</v>
      </c>
      <c r="K194" s="300"/>
      <c r="L194" s="300"/>
      <c r="M194" s="301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10" t="s">
        <v>90</v>
      </c>
      <c r="K195" s="10" t="s">
        <v>7</v>
      </c>
      <c r="L195" s="1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8">(G196-C196)/C196*100</f>
        <v>#DIV/0!</v>
      </c>
      <c r="P196" s="38" t="e">
        <f t="shared" si="68"/>
        <v>#DIV/0!</v>
      </c>
      <c r="Q196" s="38" t="e">
        <f t="shared" si="68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9">(F197-B197)/B197*100</f>
        <v>#DIV/0!</v>
      </c>
      <c r="O197" s="38" t="e">
        <f t="shared" si="68"/>
        <v>#DIV/0!</v>
      </c>
      <c r="P197" s="38" t="e">
        <f t="shared" si="68"/>
        <v>#DIV/0!</v>
      </c>
      <c r="Q197" s="38" t="e">
        <f t="shared" si="68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9"/>
        <v>#DIV/0!</v>
      </c>
      <c r="O198" s="38" t="e">
        <f t="shared" si="68"/>
        <v>#DIV/0!</v>
      </c>
      <c r="P198" s="38" t="e">
        <f t="shared" si="68"/>
        <v>#DIV/0!</v>
      </c>
      <c r="Q198" s="38" t="e">
        <f t="shared" si="68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9"/>
        <v>#DIV/0!</v>
      </c>
      <c r="O199" s="38" t="e">
        <f t="shared" si="68"/>
        <v>#DIV/0!</v>
      </c>
      <c r="P199" s="38" t="e">
        <f t="shared" si="68"/>
        <v>#DIV/0!</v>
      </c>
      <c r="Q199" s="38" t="e">
        <f t="shared" si="68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9"/>
        <v>#DIV/0!</v>
      </c>
      <c r="O200" s="38" t="e">
        <f t="shared" si="68"/>
        <v>#DIV/0!</v>
      </c>
      <c r="P200" s="38" t="e">
        <f t="shared" si="68"/>
        <v>#DIV/0!</v>
      </c>
      <c r="Q200" s="38" t="e">
        <f t="shared" si="68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9"/>
        <v>#DIV/0!</v>
      </c>
      <c r="O201" s="38" t="e">
        <f t="shared" si="68"/>
        <v>#DIV/0!</v>
      </c>
      <c r="P201" s="38" t="e">
        <f t="shared" si="68"/>
        <v>#DIV/0!</v>
      </c>
      <c r="Q201" s="38" t="e">
        <f t="shared" si="68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9"/>
        <v>#DIV/0!</v>
      </c>
      <c r="O202" s="38" t="e">
        <f t="shared" si="68"/>
        <v>#DIV/0!</v>
      </c>
      <c r="P202" s="38" t="e">
        <f t="shared" si="68"/>
        <v>#DIV/0!</v>
      </c>
      <c r="Q202" s="38" t="e">
        <f t="shared" si="68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9"/>
        <v>#DIV/0!</v>
      </c>
      <c r="O203" s="38" t="e">
        <f t="shared" si="68"/>
        <v>#DIV/0!</v>
      </c>
      <c r="P203" s="38" t="e">
        <f t="shared" si="68"/>
        <v>#DIV/0!</v>
      </c>
      <c r="Q203" s="38" t="e">
        <f t="shared" si="68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9"/>
        <v>#DIV/0!</v>
      </c>
      <c r="O204" s="38" t="e">
        <f t="shared" si="68"/>
        <v>#DIV/0!</v>
      </c>
      <c r="P204" s="38" t="e">
        <f t="shared" si="68"/>
        <v>#DIV/0!</v>
      </c>
      <c r="Q204" s="38" t="e">
        <f t="shared" si="68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9"/>
        <v>#DIV/0!</v>
      </c>
      <c r="O205" s="38" t="e">
        <f t="shared" si="68"/>
        <v>#DIV/0!</v>
      </c>
      <c r="P205" s="38" t="e">
        <f t="shared" si="68"/>
        <v>#DIV/0!</v>
      </c>
      <c r="Q205" s="38" t="e">
        <f t="shared" si="68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9"/>
        <v>#DIV/0!</v>
      </c>
      <c r="O206" s="38" t="e">
        <f t="shared" si="68"/>
        <v>#DIV/0!</v>
      </c>
      <c r="P206" s="38" t="e">
        <f t="shared" si="68"/>
        <v>#DIV/0!</v>
      </c>
      <c r="Q206" s="38" t="e">
        <f t="shared" si="68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9"/>
        <v>#DIV/0!</v>
      </c>
      <c r="O207" s="38" t="e">
        <f t="shared" si="68"/>
        <v>#DIV/0!</v>
      </c>
      <c r="P207" s="38" t="e">
        <f t="shared" si="68"/>
        <v>#DIV/0!</v>
      </c>
      <c r="Q207" s="38" t="e">
        <f t="shared" si="68"/>
        <v>#DIV/0!</v>
      </c>
    </row>
    <row r="208" spans="1:17">
      <c r="A208" s="61" t="s">
        <v>179</v>
      </c>
      <c r="B208" s="61">
        <f>SUM(B196:B207)</f>
        <v>0</v>
      </c>
      <c r="C208" s="61">
        <f t="shared" ref="C208:I208" si="70">SUM(C196:C207)</f>
        <v>0</v>
      </c>
      <c r="D208" s="61">
        <f t="shared" si="70"/>
        <v>0</v>
      </c>
      <c r="E208" s="61">
        <f t="shared" si="70"/>
        <v>0</v>
      </c>
      <c r="F208" s="61">
        <f t="shared" si="70"/>
        <v>0</v>
      </c>
      <c r="G208" s="61">
        <f t="shared" si="70"/>
        <v>0</v>
      </c>
      <c r="H208" s="61">
        <f t="shared" si="70"/>
        <v>0</v>
      </c>
      <c r="I208" s="61">
        <f t="shared" si="70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8"/>
        <v>#DIV/0!</v>
      </c>
      <c r="P208" s="62" t="e">
        <f t="shared" si="68"/>
        <v>#DIV/0!</v>
      </c>
      <c r="Q208" s="62" t="e">
        <f t="shared" si="68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1">SUM(C196:C207)</f>
        <v>0</v>
      </c>
      <c r="D209" s="61">
        <f t="shared" si="71"/>
        <v>0</v>
      </c>
      <c r="E209" s="61">
        <f t="shared" si="71"/>
        <v>0</v>
      </c>
      <c r="F209" s="61">
        <f t="shared" si="71"/>
        <v>0</v>
      </c>
      <c r="G209" s="61">
        <f t="shared" si="71"/>
        <v>0</v>
      </c>
      <c r="H209" s="61">
        <f t="shared" si="71"/>
        <v>0</v>
      </c>
      <c r="I209" s="61">
        <f t="shared" si="71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8"/>
        <v>#DIV/0!</v>
      </c>
      <c r="P209" s="62" t="e">
        <f t="shared" si="68"/>
        <v>#DIV/0!</v>
      </c>
      <c r="Q209" s="62" t="e">
        <f t="shared" si="68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2">C208/12</f>
        <v>0</v>
      </c>
      <c r="D210" s="49">
        <f t="shared" si="72"/>
        <v>0</v>
      </c>
      <c r="E210" s="49">
        <f t="shared" si="72"/>
        <v>0</v>
      </c>
      <c r="F210" s="49">
        <f t="shared" si="72"/>
        <v>0</v>
      </c>
      <c r="G210" s="49">
        <f t="shared" si="72"/>
        <v>0</v>
      </c>
      <c r="H210" s="49">
        <f t="shared" si="72"/>
        <v>0</v>
      </c>
      <c r="I210" s="49">
        <f t="shared" si="72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8"/>
        <v>#DIV/0!</v>
      </c>
      <c r="P210" s="62" t="e">
        <f t="shared" si="68"/>
        <v>#DIV/0!</v>
      </c>
      <c r="Q210" s="62" t="e">
        <f t="shared" si="68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>
      <c r="A213" s="14"/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299" t="s">
        <v>210</v>
      </c>
      <c r="K213" s="300"/>
      <c r="L213" s="300"/>
      <c r="M213" s="301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10" t="s">
        <v>90</v>
      </c>
      <c r="K214" s="10" t="s">
        <v>7</v>
      </c>
      <c r="L214" s="1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3">(G215-C215)/C215*100</f>
        <v>#DIV/0!</v>
      </c>
      <c r="P215" s="38" t="e">
        <f t="shared" si="73"/>
        <v>#DIV/0!</v>
      </c>
      <c r="Q215" s="38" t="e">
        <f t="shared" si="73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4">(F216-B216)/B216*100</f>
        <v>#DIV/0!</v>
      </c>
      <c r="O216" s="38" t="e">
        <f t="shared" si="73"/>
        <v>#DIV/0!</v>
      </c>
      <c r="P216" s="38" t="e">
        <f t="shared" si="73"/>
        <v>#DIV/0!</v>
      </c>
      <c r="Q216" s="38" t="e">
        <f t="shared" si="73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4"/>
        <v>#DIV/0!</v>
      </c>
      <c r="O217" s="38" t="e">
        <f t="shared" si="73"/>
        <v>#DIV/0!</v>
      </c>
      <c r="P217" s="38" t="e">
        <f t="shared" si="73"/>
        <v>#DIV/0!</v>
      </c>
      <c r="Q217" s="38" t="e">
        <f t="shared" si="73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4"/>
        <v>#DIV/0!</v>
      </c>
      <c r="O218" s="38" t="e">
        <f t="shared" si="73"/>
        <v>#DIV/0!</v>
      </c>
      <c r="P218" s="38" t="e">
        <f t="shared" si="73"/>
        <v>#DIV/0!</v>
      </c>
      <c r="Q218" s="38" t="e">
        <f t="shared" si="73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4"/>
        <v>#DIV/0!</v>
      </c>
      <c r="O219" s="38" t="e">
        <f t="shared" si="73"/>
        <v>#DIV/0!</v>
      </c>
      <c r="P219" s="38" t="e">
        <f t="shared" si="73"/>
        <v>#DIV/0!</v>
      </c>
      <c r="Q219" s="38" t="e">
        <f t="shared" si="73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4"/>
        <v>#DIV/0!</v>
      </c>
      <c r="O220" s="38" t="e">
        <f t="shared" si="73"/>
        <v>#DIV/0!</v>
      </c>
      <c r="P220" s="38" t="e">
        <f t="shared" si="73"/>
        <v>#DIV/0!</v>
      </c>
      <c r="Q220" s="38" t="e">
        <f t="shared" si="73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4"/>
        <v>#DIV/0!</v>
      </c>
      <c r="O221" s="38" t="e">
        <f t="shared" si="73"/>
        <v>#DIV/0!</v>
      </c>
      <c r="P221" s="38" t="e">
        <f t="shared" si="73"/>
        <v>#DIV/0!</v>
      </c>
      <c r="Q221" s="38" t="e">
        <f t="shared" si="73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4"/>
        <v>#DIV/0!</v>
      </c>
      <c r="O222" s="38" t="e">
        <f t="shared" si="73"/>
        <v>#DIV/0!</v>
      </c>
      <c r="P222" s="38" t="e">
        <f t="shared" si="73"/>
        <v>#DIV/0!</v>
      </c>
      <c r="Q222" s="38" t="e">
        <f t="shared" si="73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4"/>
        <v>#DIV/0!</v>
      </c>
      <c r="O223" s="38" t="e">
        <f t="shared" si="73"/>
        <v>#DIV/0!</v>
      </c>
      <c r="P223" s="38" t="e">
        <f t="shared" si="73"/>
        <v>#DIV/0!</v>
      </c>
      <c r="Q223" s="38" t="e">
        <f t="shared" si="73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4"/>
        <v>#DIV/0!</v>
      </c>
      <c r="O224" s="38" t="e">
        <f t="shared" si="73"/>
        <v>#DIV/0!</v>
      </c>
      <c r="P224" s="38" t="e">
        <f t="shared" si="73"/>
        <v>#DIV/0!</v>
      </c>
      <c r="Q224" s="38" t="e">
        <f t="shared" si="73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4"/>
        <v>#DIV/0!</v>
      </c>
      <c r="O225" s="38" t="e">
        <f t="shared" si="73"/>
        <v>#DIV/0!</v>
      </c>
      <c r="P225" s="38" t="e">
        <f t="shared" si="73"/>
        <v>#DIV/0!</v>
      </c>
      <c r="Q225" s="38" t="e">
        <f t="shared" si="73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4"/>
        <v>#DIV/0!</v>
      </c>
      <c r="O226" s="38" t="e">
        <f t="shared" si="73"/>
        <v>#DIV/0!</v>
      </c>
      <c r="P226" s="38" t="e">
        <f t="shared" si="73"/>
        <v>#DIV/0!</v>
      </c>
      <c r="Q226" s="38" t="e">
        <f t="shared" si="73"/>
        <v>#DIV/0!</v>
      </c>
    </row>
    <row r="227" spans="1:17">
      <c r="A227" s="61" t="s">
        <v>179</v>
      </c>
      <c r="B227" s="61">
        <f>SUM(B215:B226)</f>
        <v>0</v>
      </c>
      <c r="C227" s="61">
        <f t="shared" ref="C227:I227" si="75">SUM(C215:C226)</f>
        <v>0</v>
      </c>
      <c r="D227" s="61">
        <f t="shared" si="75"/>
        <v>0</v>
      </c>
      <c r="E227" s="61">
        <f t="shared" si="75"/>
        <v>0</v>
      </c>
      <c r="F227" s="61">
        <f t="shared" si="75"/>
        <v>0</v>
      </c>
      <c r="G227" s="61">
        <f t="shared" si="75"/>
        <v>0</v>
      </c>
      <c r="H227" s="61">
        <f t="shared" si="75"/>
        <v>0</v>
      </c>
      <c r="I227" s="61">
        <f t="shared" si="75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3"/>
        <v>#DIV/0!</v>
      </c>
      <c r="P227" s="62" t="e">
        <f t="shared" si="73"/>
        <v>#DIV/0!</v>
      </c>
      <c r="Q227" s="62" t="e">
        <f t="shared" si="73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6">SUM(C215:C226)</f>
        <v>0</v>
      </c>
      <c r="D228" s="61">
        <f t="shared" si="76"/>
        <v>0</v>
      </c>
      <c r="E228" s="61">
        <f t="shared" si="76"/>
        <v>0</v>
      </c>
      <c r="F228" s="61">
        <f t="shared" si="76"/>
        <v>0</v>
      </c>
      <c r="G228" s="61">
        <f t="shared" si="76"/>
        <v>0</v>
      </c>
      <c r="H228" s="61">
        <f t="shared" si="76"/>
        <v>0</v>
      </c>
      <c r="I228" s="61">
        <f t="shared" si="76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3"/>
        <v>#DIV/0!</v>
      </c>
      <c r="P228" s="62" t="e">
        <f t="shared" si="73"/>
        <v>#DIV/0!</v>
      </c>
      <c r="Q228" s="62" t="e">
        <f t="shared" si="73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77">C227/12</f>
        <v>0</v>
      </c>
      <c r="D229" s="49">
        <f t="shared" si="77"/>
        <v>0</v>
      </c>
      <c r="E229" s="49">
        <f t="shared" si="77"/>
        <v>0</v>
      </c>
      <c r="F229" s="49">
        <f t="shared" si="77"/>
        <v>0</v>
      </c>
      <c r="G229" s="49">
        <f t="shared" si="77"/>
        <v>0</v>
      </c>
      <c r="H229" s="49">
        <f t="shared" si="77"/>
        <v>0</v>
      </c>
      <c r="I229" s="49">
        <f t="shared" si="77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3"/>
        <v>#DIV/0!</v>
      </c>
      <c r="P229" s="62" t="e">
        <f t="shared" si="73"/>
        <v>#DIV/0!</v>
      </c>
      <c r="Q229" s="62" t="e">
        <f t="shared" si="73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>
      <c r="A232" s="14"/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299" t="s">
        <v>210</v>
      </c>
      <c r="K232" s="300"/>
      <c r="L232" s="300"/>
      <c r="M232" s="301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10" t="s">
        <v>90</v>
      </c>
      <c r="K233" s="10" t="s">
        <v>7</v>
      </c>
      <c r="L233" s="1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8">(G234-C234)/C234*100</f>
        <v>#DIV/0!</v>
      </c>
      <c r="P234" s="38" t="e">
        <f t="shared" si="78"/>
        <v>#DIV/0!</v>
      </c>
      <c r="Q234" s="38" t="e">
        <f t="shared" si="78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9">(F235-B235)/B235*100</f>
        <v>#DIV/0!</v>
      </c>
      <c r="O235" s="38" t="e">
        <f t="shared" si="78"/>
        <v>#DIV/0!</v>
      </c>
      <c r="P235" s="38" t="e">
        <f t="shared" si="78"/>
        <v>#DIV/0!</v>
      </c>
      <c r="Q235" s="38" t="e">
        <f t="shared" si="78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9"/>
        <v>#DIV/0!</v>
      </c>
      <c r="O236" s="38" t="e">
        <f t="shared" si="78"/>
        <v>#DIV/0!</v>
      </c>
      <c r="P236" s="38" t="e">
        <f t="shared" si="78"/>
        <v>#DIV/0!</v>
      </c>
      <c r="Q236" s="38" t="e">
        <f t="shared" si="78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9"/>
        <v>#DIV/0!</v>
      </c>
      <c r="O237" s="38" t="e">
        <f t="shared" si="78"/>
        <v>#DIV/0!</v>
      </c>
      <c r="P237" s="38" t="e">
        <f t="shared" si="78"/>
        <v>#DIV/0!</v>
      </c>
      <c r="Q237" s="38" t="e">
        <f t="shared" si="78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9"/>
        <v>#DIV/0!</v>
      </c>
      <c r="O238" s="38" t="e">
        <f t="shared" si="78"/>
        <v>#DIV/0!</v>
      </c>
      <c r="P238" s="38" t="e">
        <f t="shared" si="78"/>
        <v>#DIV/0!</v>
      </c>
      <c r="Q238" s="38" t="e">
        <f t="shared" si="78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9"/>
        <v>#DIV/0!</v>
      </c>
      <c r="O239" s="38" t="e">
        <f t="shared" si="78"/>
        <v>#DIV/0!</v>
      </c>
      <c r="P239" s="38" t="e">
        <f t="shared" si="78"/>
        <v>#DIV/0!</v>
      </c>
      <c r="Q239" s="38" t="e">
        <f t="shared" si="78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9"/>
        <v>#DIV/0!</v>
      </c>
      <c r="O240" s="38" t="e">
        <f t="shared" si="78"/>
        <v>#DIV/0!</v>
      </c>
      <c r="P240" s="38" t="e">
        <f t="shared" si="78"/>
        <v>#DIV/0!</v>
      </c>
      <c r="Q240" s="38" t="e">
        <f t="shared" si="78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9"/>
        <v>#DIV/0!</v>
      </c>
      <c r="O241" s="38" t="e">
        <f t="shared" si="78"/>
        <v>#DIV/0!</v>
      </c>
      <c r="P241" s="38" t="e">
        <f t="shared" si="78"/>
        <v>#DIV/0!</v>
      </c>
      <c r="Q241" s="38" t="e">
        <f t="shared" si="78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9"/>
        <v>#DIV/0!</v>
      </c>
      <c r="O242" s="38" t="e">
        <f t="shared" si="78"/>
        <v>#DIV/0!</v>
      </c>
      <c r="P242" s="38" t="e">
        <f t="shared" si="78"/>
        <v>#DIV/0!</v>
      </c>
      <c r="Q242" s="38" t="e">
        <f t="shared" si="78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9"/>
        <v>#DIV/0!</v>
      </c>
      <c r="O243" s="38" t="e">
        <f t="shared" si="78"/>
        <v>#DIV/0!</v>
      </c>
      <c r="P243" s="38" t="e">
        <f t="shared" si="78"/>
        <v>#DIV/0!</v>
      </c>
      <c r="Q243" s="38" t="e">
        <f t="shared" si="78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9"/>
        <v>#DIV/0!</v>
      </c>
      <c r="O244" s="38" t="e">
        <f t="shared" si="78"/>
        <v>#DIV/0!</v>
      </c>
      <c r="P244" s="38" t="e">
        <f t="shared" si="78"/>
        <v>#DIV/0!</v>
      </c>
      <c r="Q244" s="38" t="e">
        <f t="shared" si="78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9"/>
        <v>#DIV/0!</v>
      </c>
      <c r="O245" s="38" t="e">
        <f t="shared" si="78"/>
        <v>#DIV/0!</v>
      </c>
      <c r="P245" s="38" t="e">
        <f t="shared" si="78"/>
        <v>#DIV/0!</v>
      </c>
      <c r="Q245" s="38" t="e">
        <f t="shared" si="78"/>
        <v>#DIV/0!</v>
      </c>
    </row>
    <row r="246" spans="1:17">
      <c r="A246" s="61" t="s">
        <v>179</v>
      </c>
      <c r="B246" s="61">
        <f>SUM(B234:B245)</f>
        <v>0</v>
      </c>
      <c r="C246" s="61">
        <f t="shared" ref="C246:I246" si="80">SUM(C234:C245)</f>
        <v>0</v>
      </c>
      <c r="D246" s="61">
        <f t="shared" si="80"/>
        <v>0</v>
      </c>
      <c r="E246" s="61">
        <f t="shared" si="80"/>
        <v>0</v>
      </c>
      <c r="F246" s="61">
        <f t="shared" si="80"/>
        <v>0</v>
      </c>
      <c r="G246" s="61">
        <f t="shared" si="80"/>
        <v>0</v>
      </c>
      <c r="H246" s="61">
        <f t="shared" si="80"/>
        <v>0</v>
      </c>
      <c r="I246" s="61">
        <f t="shared" si="80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8"/>
        <v>#DIV/0!</v>
      </c>
      <c r="P246" s="62" t="e">
        <f t="shared" si="78"/>
        <v>#DIV/0!</v>
      </c>
      <c r="Q246" s="62" t="e">
        <f t="shared" si="78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1">SUM(C234:C245)</f>
        <v>0</v>
      </c>
      <c r="D247" s="61">
        <f t="shared" si="81"/>
        <v>0</v>
      </c>
      <c r="E247" s="61">
        <f t="shared" si="81"/>
        <v>0</v>
      </c>
      <c r="F247" s="61">
        <f t="shared" si="81"/>
        <v>0</v>
      </c>
      <c r="G247" s="61">
        <f t="shared" si="81"/>
        <v>0</v>
      </c>
      <c r="H247" s="61">
        <f t="shared" si="81"/>
        <v>0</v>
      </c>
      <c r="I247" s="61">
        <f t="shared" si="81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8"/>
        <v>#DIV/0!</v>
      </c>
      <c r="P247" s="62" t="e">
        <f t="shared" si="78"/>
        <v>#DIV/0!</v>
      </c>
      <c r="Q247" s="62" t="e">
        <f t="shared" si="78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2">C246/12</f>
        <v>0</v>
      </c>
      <c r="D248" s="49">
        <f t="shared" si="82"/>
        <v>0</v>
      </c>
      <c r="E248" s="49">
        <f t="shared" si="82"/>
        <v>0</v>
      </c>
      <c r="F248" s="49">
        <f t="shared" si="82"/>
        <v>0</v>
      </c>
      <c r="G248" s="49">
        <f t="shared" si="82"/>
        <v>0</v>
      </c>
      <c r="H248" s="49">
        <f t="shared" si="82"/>
        <v>0</v>
      </c>
      <c r="I248" s="49">
        <f t="shared" si="82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8"/>
        <v>#DIV/0!</v>
      </c>
      <c r="P248" s="62" t="e">
        <f t="shared" si="78"/>
        <v>#DIV/0!</v>
      </c>
      <c r="Q248" s="62" t="e">
        <f t="shared" si="78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>
      <c r="A251" s="14"/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299" t="s">
        <v>210</v>
      </c>
      <c r="K251" s="300"/>
      <c r="L251" s="300"/>
      <c r="M251" s="301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>
        <v>0</v>
      </c>
      <c r="G253" s="10">
        <v>0</v>
      </c>
      <c r="H253" s="10">
        <v>0</v>
      </c>
      <c r="I253" s="10">
        <v>0</v>
      </c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3">(G253-C253)/C253*100</f>
        <v>#DIV/0!</v>
      </c>
      <c r="P253" s="38" t="e">
        <f t="shared" si="83"/>
        <v>#DIV/0!</v>
      </c>
      <c r="Q253" s="38" t="e">
        <f t="shared" si="83"/>
        <v>#DIV/0!</v>
      </c>
    </row>
    <row r="254" spans="1:17">
      <c r="A254" s="10" t="s">
        <v>11</v>
      </c>
      <c r="B254" s="10"/>
      <c r="C254" s="10"/>
      <c r="D254" s="10"/>
      <c r="E254" s="10"/>
      <c r="F254" s="10">
        <v>0</v>
      </c>
      <c r="G254" s="10">
        <v>0</v>
      </c>
      <c r="H254" s="10">
        <v>0</v>
      </c>
      <c r="I254" s="10">
        <v>0</v>
      </c>
      <c r="J254" s="10"/>
      <c r="K254" s="10"/>
      <c r="L254" s="10"/>
      <c r="M254" s="10"/>
      <c r="N254" s="38" t="e">
        <f t="shared" ref="N254:N264" si="84">(F254-B254)/B254*100</f>
        <v>#DIV/0!</v>
      </c>
      <c r="O254" s="38" t="e">
        <f t="shared" si="83"/>
        <v>#DIV/0!</v>
      </c>
      <c r="P254" s="38" t="e">
        <f t="shared" si="83"/>
        <v>#DIV/0!</v>
      </c>
      <c r="Q254" s="38" t="e">
        <f t="shared" si="83"/>
        <v>#DIV/0!</v>
      </c>
    </row>
    <row r="255" spans="1:17">
      <c r="A255" s="10" t="s">
        <v>12</v>
      </c>
      <c r="B255" s="10"/>
      <c r="C255" s="10"/>
      <c r="D255" s="10"/>
      <c r="E255" s="10"/>
      <c r="F255" s="10">
        <v>0</v>
      </c>
      <c r="G255" s="10">
        <v>0</v>
      </c>
      <c r="H255" s="10">
        <v>0</v>
      </c>
      <c r="I255" s="10">
        <v>0</v>
      </c>
      <c r="J255" s="10"/>
      <c r="K255" s="10"/>
      <c r="L255" s="10"/>
      <c r="M255" s="10"/>
      <c r="N255" s="38" t="e">
        <f t="shared" si="84"/>
        <v>#DIV/0!</v>
      </c>
      <c r="O255" s="38" t="e">
        <f t="shared" si="83"/>
        <v>#DIV/0!</v>
      </c>
      <c r="P255" s="38" t="e">
        <f t="shared" si="83"/>
        <v>#DIV/0!</v>
      </c>
      <c r="Q255" s="38" t="e">
        <f t="shared" si="83"/>
        <v>#DIV/0!</v>
      </c>
    </row>
    <row r="256" spans="1:17">
      <c r="A256" s="10" t="s">
        <v>13</v>
      </c>
      <c r="B256" s="10"/>
      <c r="C256" s="10"/>
      <c r="D256" s="10"/>
      <c r="E256" s="10"/>
      <c r="F256" s="10">
        <v>0</v>
      </c>
      <c r="G256" s="10">
        <v>0</v>
      </c>
      <c r="H256" s="10">
        <v>0</v>
      </c>
      <c r="I256" s="10">
        <v>0</v>
      </c>
      <c r="J256" s="10"/>
      <c r="K256" s="10"/>
      <c r="L256" s="10"/>
      <c r="M256" s="10"/>
      <c r="N256" s="38" t="e">
        <f t="shared" si="84"/>
        <v>#DIV/0!</v>
      </c>
      <c r="O256" s="38" t="e">
        <f t="shared" si="83"/>
        <v>#DIV/0!</v>
      </c>
      <c r="P256" s="38" t="e">
        <f t="shared" si="83"/>
        <v>#DIV/0!</v>
      </c>
      <c r="Q256" s="38" t="e">
        <f t="shared" si="83"/>
        <v>#DIV/0!</v>
      </c>
    </row>
    <row r="257" spans="1:17">
      <c r="A257" s="10" t="s">
        <v>14</v>
      </c>
      <c r="B257" s="10"/>
      <c r="C257" s="10"/>
      <c r="D257" s="10"/>
      <c r="E257" s="10"/>
      <c r="F257" s="10">
        <v>0</v>
      </c>
      <c r="G257" s="10">
        <v>0</v>
      </c>
      <c r="H257" s="10">
        <v>0</v>
      </c>
      <c r="I257" s="10">
        <v>0</v>
      </c>
      <c r="J257" s="10"/>
      <c r="K257" s="10"/>
      <c r="L257" s="10"/>
      <c r="M257" s="10"/>
      <c r="N257" s="38" t="e">
        <f t="shared" si="84"/>
        <v>#DIV/0!</v>
      </c>
      <c r="O257" s="38" t="e">
        <f t="shared" si="83"/>
        <v>#DIV/0!</v>
      </c>
      <c r="P257" s="38" t="e">
        <f t="shared" si="83"/>
        <v>#DIV/0!</v>
      </c>
      <c r="Q257" s="38" t="e">
        <f t="shared" si="83"/>
        <v>#DIV/0!</v>
      </c>
    </row>
    <row r="258" spans="1:17">
      <c r="A258" s="10" t="s">
        <v>15</v>
      </c>
      <c r="B258" s="10"/>
      <c r="C258" s="10"/>
      <c r="D258" s="10"/>
      <c r="E258" s="10"/>
      <c r="F258" s="10">
        <v>0</v>
      </c>
      <c r="G258" s="10">
        <v>0</v>
      </c>
      <c r="H258" s="10">
        <v>0</v>
      </c>
      <c r="I258" s="10">
        <v>0</v>
      </c>
      <c r="J258" s="10"/>
      <c r="K258" s="10"/>
      <c r="L258" s="10"/>
      <c r="M258" s="10"/>
      <c r="N258" s="38" t="e">
        <f t="shared" si="84"/>
        <v>#DIV/0!</v>
      </c>
      <c r="O258" s="38" t="e">
        <f t="shared" si="83"/>
        <v>#DIV/0!</v>
      </c>
      <c r="P258" s="38" t="e">
        <f t="shared" si="83"/>
        <v>#DIV/0!</v>
      </c>
      <c r="Q258" s="38" t="e">
        <f t="shared" si="83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4"/>
        <v>#DIV/0!</v>
      </c>
      <c r="O259" s="38" t="e">
        <f t="shared" si="83"/>
        <v>#DIV/0!</v>
      </c>
      <c r="P259" s="38" t="e">
        <f t="shared" si="83"/>
        <v>#DIV/0!</v>
      </c>
      <c r="Q259" s="38" t="e">
        <f t="shared" si="83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4"/>
        <v>#DIV/0!</v>
      </c>
      <c r="O260" s="38" t="e">
        <f t="shared" si="83"/>
        <v>#DIV/0!</v>
      </c>
      <c r="P260" s="38" t="e">
        <f t="shared" si="83"/>
        <v>#DIV/0!</v>
      </c>
      <c r="Q260" s="38" t="e">
        <f t="shared" si="83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4"/>
        <v>#DIV/0!</v>
      </c>
      <c r="O261" s="38" t="e">
        <f t="shared" si="83"/>
        <v>#DIV/0!</v>
      </c>
      <c r="P261" s="38" t="e">
        <f t="shared" si="83"/>
        <v>#DIV/0!</v>
      </c>
      <c r="Q261" s="38" t="e">
        <f t="shared" si="83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4"/>
        <v>#DIV/0!</v>
      </c>
      <c r="O262" s="38" t="e">
        <f t="shared" si="83"/>
        <v>#DIV/0!</v>
      </c>
      <c r="P262" s="38" t="e">
        <f t="shared" si="83"/>
        <v>#DIV/0!</v>
      </c>
      <c r="Q262" s="38" t="e">
        <f t="shared" si="83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4"/>
        <v>#DIV/0!</v>
      </c>
      <c r="O263" s="38" t="e">
        <f t="shared" si="83"/>
        <v>#DIV/0!</v>
      </c>
      <c r="P263" s="38" t="e">
        <f t="shared" si="83"/>
        <v>#DIV/0!</v>
      </c>
      <c r="Q263" s="38" t="e">
        <f t="shared" si="83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4"/>
        <v>#DIV/0!</v>
      </c>
      <c r="O264" s="38" t="e">
        <f t="shared" si="83"/>
        <v>#DIV/0!</v>
      </c>
      <c r="P264" s="38" t="e">
        <f t="shared" si="83"/>
        <v>#DIV/0!</v>
      </c>
      <c r="Q264" s="38" t="e">
        <f t="shared" si="83"/>
        <v>#DIV/0!</v>
      </c>
    </row>
    <row r="265" spans="1:17">
      <c r="A265" s="61" t="s">
        <v>179</v>
      </c>
      <c r="B265" s="61">
        <f>SUM(B253:B264)</f>
        <v>0</v>
      </c>
      <c r="C265" s="61">
        <f t="shared" ref="C265:I265" si="85">SUM(C253:C264)</f>
        <v>0</v>
      </c>
      <c r="D265" s="61">
        <f t="shared" si="85"/>
        <v>0</v>
      </c>
      <c r="E265" s="61">
        <f t="shared" si="85"/>
        <v>0</v>
      </c>
      <c r="F265" s="61">
        <f t="shared" si="85"/>
        <v>0</v>
      </c>
      <c r="G265" s="61">
        <f t="shared" si="85"/>
        <v>0</v>
      </c>
      <c r="H265" s="61">
        <f t="shared" si="85"/>
        <v>0</v>
      </c>
      <c r="I265" s="61">
        <f t="shared" si="85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3"/>
        <v>#DIV/0!</v>
      </c>
      <c r="P265" s="62" t="e">
        <f t="shared" si="83"/>
        <v>#DIV/0!</v>
      </c>
      <c r="Q265" s="62" t="e">
        <f t="shared" si="83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6">SUM(C253:C264)</f>
        <v>0</v>
      </c>
      <c r="D266" s="61">
        <f t="shared" si="86"/>
        <v>0</v>
      </c>
      <c r="E266" s="61">
        <f t="shared" si="86"/>
        <v>0</v>
      </c>
      <c r="F266" s="61">
        <f t="shared" si="86"/>
        <v>0</v>
      </c>
      <c r="G266" s="61">
        <f t="shared" si="86"/>
        <v>0</v>
      </c>
      <c r="H266" s="61">
        <f t="shared" si="86"/>
        <v>0</v>
      </c>
      <c r="I266" s="61">
        <f t="shared" si="86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3"/>
        <v>#DIV/0!</v>
      </c>
      <c r="P266" s="62" t="e">
        <f t="shared" si="83"/>
        <v>#DIV/0!</v>
      </c>
      <c r="Q266" s="62" t="e">
        <f t="shared" si="83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87">C265/12</f>
        <v>0</v>
      </c>
      <c r="D267" s="49">
        <f t="shared" si="87"/>
        <v>0</v>
      </c>
      <c r="E267" s="49">
        <f t="shared" si="87"/>
        <v>0</v>
      </c>
      <c r="F267" s="49">
        <f t="shared" si="87"/>
        <v>0</v>
      </c>
      <c r="G267" s="49">
        <f t="shared" si="87"/>
        <v>0</v>
      </c>
      <c r="H267" s="49">
        <f t="shared" si="87"/>
        <v>0</v>
      </c>
      <c r="I267" s="49">
        <f t="shared" si="87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3"/>
        <v>#DIV/0!</v>
      </c>
      <c r="P267" s="62" t="e">
        <f t="shared" si="83"/>
        <v>#DIV/0!</v>
      </c>
      <c r="Q267" s="62" t="e">
        <f t="shared" si="83"/>
        <v>#DIV/0!</v>
      </c>
    </row>
    <row r="268" spans="1:17">
      <c r="N268" s="64"/>
      <c r="O268" s="64"/>
      <c r="P268" s="64"/>
      <c r="Q268" s="64"/>
    </row>
    <row r="269" spans="1:17">
      <c r="N269" s="64"/>
      <c r="O269" s="64"/>
      <c r="P269" s="64"/>
      <c r="Q269" s="64"/>
    </row>
    <row r="270" spans="1:17">
      <c r="A270" s="12"/>
      <c r="B270" s="360" t="s">
        <v>168</v>
      </c>
      <c r="C270" s="361"/>
      <c r="D270" s="361"/>
      <c r="E270" s="361"/>
      <c r="F270" s="361"/>
      <c r="G270" s="361"/>
      <c r="H270" s="361"/>
      <c r="I270" s="361"/>
      <c r="J270" s="361"/>
      <c r="K270" s="361"/>
      <c r="L270" s="361"/>
      <c r="M270" s="361"/>
      <c r="N270" s="361"/>
      <c r="O270" s="361"/>
      <c r="P270" s="361"/>
      <c r="Q270" s="362"/>
    </row>
    <row r="271" spans="1:17">
      <c r="A271" s="10"/>
      <c r="B271" s="302" t="s">
        <v>160</v>
      </c>
      <c r="C271" s="302"/>
      <c r="D271" s="302"/>
      <c r="E271" s="302"/>
      <c r="F271" s="302" t="s">
        <v>167</v>
      </c>
      <c r="G271" s="302"/>
      <c r="H271" s="302"/>
      <c r="I271" s="302"/>
      <c r="J271" s="299" t="s">
        <v>210</v>
      </c>
      <c r="K271" s="300"/>
      <c r="L271" s="300"/>
      <c r="M271" s="301"/>
      <c r="N271" s="302" t="s">
        <v>130</v>
      </c>
      <c r="O271" s="302"/>
      <c r="P271" s="302"/>
      <c r="Q271" s="302"/>
    </row>
    <row r="272" spans="1:17">
      <c r="A272" s="10" t="s">
        <v>6</v>
      </c>
      <c r="B272" s="10" t="s">
        <v>90</v>
      </c>
      <c r="C272" s="10" t="s">
        <v>7</v>
      </c>
      <c r="D272" s="10" t="s">
        <v>8</v>
      </c>
      <c r="E272" s="29" t="s">
        <v>9</v>
      </c>
      <c r="F272" s="10" t="s">
        <v>90</v>
      </c>
      <c r="G272" s="10" t="s">
        <v>7</v>
      </c>
      <c r="H272" s="10" t="s">
        <v>8</v>
      </c>
      <c r="I272" s="29" t="s">
        <v>9</v>
      </c>
      <c r="J272" s="10" t="s">
        <v>90</v>
      </c>
      <c r="K272" s="10" t="s">
        <v>7</v>
      </c>
      <c r="L272" s="10" t="s">
        <v>8</v>
      </c>
      <c r="M272" s="29" t="s">
        <v>9</v>
      </c>
      <c r="N272" s="29" t="s">
        <v>90</v>
      </c>
      <c r="O272" s="29" t="s">
        <v>7</v>
      </c>
      <c r="P272" s="29" t="s">
        <v>8</v>
      </c>
      <c r="Q272" s="29" t="s">
        <v>9</v>
      </c>
    </row>
    <row r="273" spans="1:17">
      <c r="A273" s="10" t="s">
        <v>10</v>
      </c>
      <c r="B273" s="10">
        <v>0</v>
      </c>
      <c r="C273" s="10">
        <v>0</v>
      </c>
      <c r="D273" s="10">
        <v>0</v>
      </c>
      <c r="E273" s="10">
        <v>0</v>
      </c>
      <c r="F273" s="10"/>
      <c r="G273" s="10"/>
      <c r="H273" s="10"/>
      <c r="I273" s="10"/>
      <c r="J273" s="10"/>
      <c r="K273" s="10"/>
      <c r="L273" s="10"/>
      <c r="M273" s="10"/>
      <c r="N273" s="38" t="e">
        <f>(F273-B273)/B273*100</f>
        <v>#DIV/0!</v>
      </c>
      <c r="O273" s="38" t="e">
        <f t="shared" ref="O273:Q287" si="88">(G273-C273)/C273*100</f>
        <v>#DIV/0!</v>
      </c>
      <c r="P273" s="38" t="e">
        <f t="shared" si="88"/>
        <v>#DIV/0!</v>
      </c>
      <c r="Q273" s="38" t="e">
        <f t="shared" si="88"/>
        <v>#DIV/0!</v>
      </c>
    </row>
    <row r="274" spans="1:17">
      <c r="A274" s="10" t="s">
        <v>11</v>
      </c>
      <c r="B274" s="10">
        <v>1</v>
      </c>
      <c r="C274" s="10">
        <v>2</v>
      </c>
      <c r="D274" s="10">
        <v>121.1</v>
      </c>
      <c r="E274" s="10">
        <v>182099</v>
      </c>
      <c r="F274" s="10"/>
      <c r="G274" s="10"/>
      <c r="H274" s="10"/>
      <c r="I274" s="10"/>
      <c r="J274" s="10"/>
      <c r="K274" s="10"/>
      <c r="L274" s="10"/>
      <c r="M274" s="10"/>
      <c r="N274" s="38">
        <f t="shared" ref="N274:N284" si="89">(F274-B274)/B274*100</f>
        <v>-100</v>
      </c>
      <c r="O274" s="38">
        <f t="shared" si="88"/>
        <v>-100</v>
      </c>
      <c r="P274" s="38">
        <f t="shared" si="88"/>
        <v>-100</v>
      </c>
      <c r="Q274" s="38">
        <f t="shared" si="88"/>
        <v>-100</v>
      </c>
    </row>
    <row r="275" spans="1:17">
      <c r="A275" s="10" t="s">
        <v>12</v>
      </c>
      <c r="B275" s="10">
        <v>0</v>
      </c>
      <c r="C275" s="10">
        <v>0</v>
      </c>
      <c r="D275" s="10">
        <v>0</v>
      </c>
      <c r="E275" s="10">
        <v>0</v>
      </c>
      <c r="F275" s="10"/>
      <c r="G275" s="10"/>
      <c r="H275" s="10"/>
      <c r="I275" s="10"/>
      <c r="J275" s="10"/>
      <c r="K275" s="10"/>
      <c r="L275" s="10"/>
      <c r="M275" s="10"/>
      <c r="N275" s="38" t="e">
        <f t="shared" si="89"/>
        <v>#DIV/0!</v>
      </c>
      <c r="O275" s="38" t="e">
        <f t="shared" si="88"/>
        <v>#DIV/0!</v>
      </c>
      <c r="P275" s="38" t="e">
        <f t="shared" si="88"/>
        <v>#DIV/0!</v>
      </c>
      <c r="Q275" s="38" t="e">
        <f t="shared" si="88"/>
        <v>#DIV/0!</v>
      </c>
    </row>
    <row r="276" spans="1:17">
      <c r="A276" s="10" t="s">
        <v>13</v>
      </c>
      <c r="B276" s="10">
        <v>0</v>
      </c>
      <c r="C276" s="10">
        <v>0</v>
      </c>
      <c r="D276" s="10">
        <v>0</v>
      </c>
      <c r="E276" s="10">
        <v>0</v>
      </c>
      <c r="F276" s="10"/>
      <c r="G276" s="10"/>
      <c r="H276" s="10"/>
      <c r="I276" s="10"/>
      <c r="J276" s="10"/>
      <c r="K276" s="10"/>
      <c r="L276" s="10"/>
      <c r="M276" s="10"/>
      <c r="N276" s="38" t="e">
        <f t="shared" si="89"/>
        <v>#DIV/0!</v>
      </c>
      <c r="O276" s="38" t="e">
        <f t="shared" si="88"/>
        <v>#DIV/0!</v>
      </c>
      <c r="P276" s="38" t="e">
        <f t="shared" si="88"/>
        <v>#DIV/0!</v>
      </c>
      <c r="Q276" s="38" t="e">
        <f t="shared" si="88"/>
        <v>#DIV/0!</v>
      </c>
    </row>
    <row r="277" spans="1:17">
      <c r="A277" s="10" t="s">
        <v>14</v>
      </c>
      <c r="B277" s="10">
        <v>0</v>
      </c>
      <c r="C277" s="10">
        <v>0</v>
      </c>
      <c r="D277" s="10">
        <v>0</v>
      </c>
      <c r="E277" s="10">
        <v>0</v>
      </c>
      <c r="F277" s="10"/>
      <c r="G277" s="10"/>
      <c r="H277" s="10"/>
      <c r="I277" s="10"/>
      <c r="J277" s="10"/>
      <c r="K277" s="10"/>
      <c r="L277" s="10"/>
      <c r="M277" s="10"/>
      <c r="N277" s="38" t="e">
        <f t="shared" si="89"/>
        <v>#DIV/0!</v>
      </c>
      <c r="O277" s="38" t="e">
        <f t="shared" si="88"/>
        <v>#DIV/0!</v>
      </c>
      <c r="P277" s="38" t="e">
        <f t="shared" si="88"/>
        <v>#DIV/0!</v>
      </c>
      <c r="Q277" s="38" t="e">
        <f t="shared" si="88"/>
        <v>#DIV/0!</v>
      </c>
    </row>
    <row r="278" spans="1:17">
      <c r="A278" s="10" t="s">
        <v>15</v>
      </c>
      <c r="B278" s="10">
        <v>0</v>
      </c>
      <c r="C278" s="10">
        <v>0</v>
      </c>
      <c r="D278" s="10">
        <v>0</v>
      </c>
      <c r="E278" s="10">
        <v>0</v>
      </c>
      <c r="F278" s="10"/>
      <c r="G278" s="10"/>
      <c r="H278" s="10"/>
      <c r="I278" s="10"/>
      <c r="J278" s="10"/>
      <c r="K278" s="10"/>
      <c r="L278" s="10"/>
      <c r="M278" s="10"/>
      <c r="N278" s="38" t="e">
        <f t="shared" si="89"/>
        <v>#DIV/0!</v>
      </c>
      <c r="O278" s="38" t="e">
        <f t="shared" si="88"/>
        <v>#DIV/0!</v>
      </c>
      <c r="P278" s="38" t="e">
        <f t="shared" si="88"/>
        <v>#DIV/0!</v>
      </c>
      <c r="Q278" s="38" t="e">
        <f t="shared" si="88"/>
        <v>#DIV/0!</v>
      </c>
    </row>
    <row r="279" spans="1:17">
      <c r="A279" s="10" t="s">
        <v>16</v>
      </c>
      <c r="B279" s="10">
        <v>0</v>
      </c>
      <c r="C279" s="10">
        <v>0</v>
      </c>
      <c r="D279" s="10">
        <v>0</v>
      </c>
      <c r="E279" s="10">
        <v>0</v>
      </c>
      <c r="F279" s="10"/>
      <c r="G279" s="10"/>
      <c r="H279" s="10"/>
      <c r="I279" s="10"/>
      <c r="J279" s="10"/>
      <c r="K279" s="10"/>
      <c r="L279" s="10"/>
      <c r="M279" s="10"/>
      <c r="N279" s="38" t="e">
        <f t="shared" si="89"/>
        <v>#DIV/0!</v>
      </c>
      <c r="O279" s="38" t="e">
        <f t="shared" si="88"/>
        <v>#DIV/0!</v>
      </c>
      <c r="P279" s="38" t="e">
        <f t="shared" si="88"/>
        <v>#DIV/0!</v>
      </c>
      <c r="Q279" s="38" t="e">
        <f t="shared" si="88"/>
        <v>#DIV/0!</v>
      </c>
    </row>
    <row r="280" spans="1:17">
      <c r="A280" s="10" t="s">
        <v>17</v>
      </c>
      <c r="B280" s="10">
        <v>0</v>
      </c>
      <c r="C280" s="10">
        <v>0</v>
      </c>
      <c r="D280" s="10">
        <v>0</v>
      </c>
      <c r="E280" s="10">
        <v>0</v>
      </c>
      <c r="F280" s="10"/>
      <c r="G280" s="10"/>
      <c r="H280" s="10"/>
      <c r="I280" s="10"/>
      <c r="J280" s="10"/>
      <c r="K280" s="10"/>
      <c r="L280" s="10"/>
      <c r="M280" s="10"/>
      <c r="N280" s="38" t="e">
        <f t="shared" si="89"/>
        <v>#DIV/0!</v>
      </c>
      <c r="O280" s="38" t="e">
        <f t="shared" si="88"/>
        <v>#DIV/0!</v>
      </c>
      <c r="P280" s="38" t="e">
        <f t="shared" si="88"/>
        <v>#DIV/0!</v>
      </c>
      <c r="Q280" s="38" t="e">
        <f t="shared" si="88"/>
        <v>#DIV/0!</v>
      </c>
    </row>
    <row r="281" spans="1:17">
      <c r="A281" s="10" t="s">
        <v>18</v>
      </c>
      <c r="B281" s="10">
        <v>0</v>
      </c>
      <c r="C281" s="10">
        <v>0</v>
      </c>
      <c r="D281" s="10">
        <v>0</v>
      </c>
      <c r="E281" s="10">
        <v>0</v>
      </c>
      <c r="F281" s="10"/>
      <c r="G281" s="10"/>
      <c r="H281" s="10"/>
      <c r="I281" s="10"/>
      <c r="J281" s="10"/>
      <c r="K281" s="10"/>
      <c r="L281" s="10"/>
      <c r="M281" s="10"/>
      <c r="N281" s="38" t="e">
        <f t="shared" si="89"/>
        <v>#DIV/0!</v>
      </c>
      <c r="O281" s="38" t="e">
        <f t="shared" si="88"/>
        <v>#DIV/0!</v>
      </c>
      <c r="P281" s="38" t="e">
        <f t="shared" si="88"/>
        <v>#DIV/0!</v>
      </c>
      <c r="Q281" s="38" t="e">
        <f t="shared" si="88"/>
        <v>#DIV/0!</v>
      </c>
    </row>
    <row r="282" spans="1:17">
      <c r="A282" s="10" t="s">
        <v>19</v>
      </c>
      <c r="B282" s="10">
        <v>0</v>
      </c>
      <c r="C282" s="10">
        <v>0</v>
      </c>
      <c r="D282" s="10">
        <v>0</v>
      </c>
      <c r="E282" s="10">
        <v>0</v>
      </c>
      <c r="F282" s="10"/>
      <c r="G282" s="10"/>
      <c r="H282" s="10"/>
      <c r="I282" s="10"/>
      <c r="J282" s="10"/>
      <c r="K282" s="10"/>
      <c r="L282" s="10"/>
      <c r="M282" s="10"/>
      <c r="N282" s="38" t="e">
        <f t="shared" si="89"/>
        <v>#DIV/0!</v>
      </c>
      <c r="O282" s="38" t="e">
        <f t="shared" si="88"/>
        <v>#DIV/0!</v>
      </c>
      <c r="P282" s="38" t="e">
        <f t="shared" si="88"/>
        <v>#DIV/0!</v>
      </c>
      <c r="Q282" s="38" t="e">
        <f t="shared" si="88"/>
        <v>#DIV/0!</v>
      </c>
    </row>
    <row r="283" spans="1:17">
      <c r="A283" s="10" t="s">
        <v>20</v>
      </c>
      <c r="B283" s="10">
        <v>0</v>
      </c>
      <c r="C283" s="10">
        <v>0</v>
      </c>
      <c r="D283" s="10">
        <v>0</v>
      </c>
      <c r="E283" s="10">
        <v>0</v>
      </c>
      <c r="F283" s="10"/>
      <c r="G283" s="10"/>
      <c r="H283" s="10"/>
      <c r="I283" s="10"/>
      <c r="J283" s="10"/>
      <c r="K283" s="10"/>
      <c r="L283" s="10"/>
      <c r="M283" s="10"/>
      <c r="N283" s="38" t="e">
        <f t="shared" si="89"/>
        <v>#DIV/0!</v>
      </c>
      <c r="O283" s="38" t="e">
        <f t="shared" si="88"/>
        <v>#DIV/0!</v>
      </c>
      <c r="P283" s="38" t="e">
        <f t="shared" si="88"/>
        <v>#DIV/0!</v>
      </c>
      <c r="Q283" s="38" t="e">
        <f t="shared" si="88"/>
        <v>#DIV/0!</v>
      </c>
    </row>
    <row r="284" spans="1:17">
      <c r="A284" s="10" t="s">
        <v>21</v>
      </c>
      <c r="B284" s="10">
        <v>0</v>
      </c>
      <c r="C284" s="10">
        <v>0</v>
      </c>
      <c r="D284" s="10">
        <v>0</v>
      </c>
      <c r="E284" s="10">
        <v>0</v>
      </c>
      <c r="F284" s="10"/>
      <c r="G284" s="10"/>
      <c r="H284" s="10"/>
      <c r="I284" s="10"/>
      <c r="J284" s="10"/>
      <c r="K284" s="10"/>
      <c r="L284" s="10"/>
      <c r="M284" s="10"/>
      <c r="N284" s="38" t="e">
        <f t="shared" si="89"/>
        <v>#DIV/0!</v>
      </c>
      <c r="O284" s="38" t="e">
        <f t="shared" si="88"/>
        <v>#DIV/0!</v>
      </c>
      <c r="P284" s="38" t="e">
        <f t="shared" si="88"/>
        <v>#DIV/0!</v>
      </c>
      <c r="Q284" s="38" t="e">
        <f t="shared" si="88"/>
        <v>#DIV/0!</v>
      </c>
    </row>
    <row r="285" spans="1:17">
      <c r="A285" s="61" t="s">
        <v>216</v>
      </c>
      <c r="B285" s="61">
        <f>SUM(B273:B280)</f>
        <v>1</v>
      </c>
      <c r="C285" s="61">
        <f t="shared" ref="C285:M285" si="90">SUM(C273:C280)</f>
        <v>2</v>
      </c>
      <c r="D285" s="61">
        <f t="shared" si="90"/>
        <v>121.1</v>
      </c>
      <c r="E285" s="61">
        <f t="shared" si="90"/>
        <v>182099</v>
      </c>
      <c r="F285" s="61">
        <f t="shared" si="90"/>
        <v>0</v>
      </c>
      <c r="G285" s="61">
        <f t="shared" si="90"/>
        <v>0</v>
      </c>
      <c r="H285" s="61">
        <f t="shared" si="90"/>
        <v>0</v>
      </c>
      <c r="I285" s="61">
        <f t="shared" si="90"/>
        <v>0</v>
      </c>
      <c r="J285" s="61">
        <f t="shared" si="90"/>
        <v>0</v>
      </c>
      <c r="K285" s="61">
        <f t="shared" si="90"/>
        <v>0</v>
      </c>
      <c r="L285" s="61">
        <f t="shared" si="90"/>
        <v>0</v>
      </c>
      <c r="M285" s="61">
        <f t="shared" si="90"/>
        <v>0</v>
      </c>
      <c r="N285" s="62">
        <f>(F285-B285)/B285*100</f>
        <v>-100</v>
      </c>
      <c r="O285" s="62">
        <f t="shared" si="88"/>
        <v>-100</v>
      </c>
      <c r="P285" s="62">
        <f t="shared" si="88"/>
        <v>-100</v>
      </c>
      <c r="Q285" s="62">
        <f t="shared" si="88"/>
        <v>-100</v>
      </c>
    </row>
    <row r="286" spans="1:17">
      <c r="A286" s="61" t="s">
        <v>128</v>
      </c>
      <c r="B286" s="61">
        <f>SUM(B273:B284)</f>
        <v>1</v>
      </c>
      <c r="C286" s="61">
        <f t="shared" ref="C286:M286" si="91">SUM(C273:C284)</f>
        <v>2</v>
      </c>
      <c r="D286" s="61">
        <f t="shared" si="91"/>
        <v>121.1</v>
      </c>
      <c r="E286" s="61">
        <f t="shared" si="91"/>
        <v>182099</v>
      </c>
      <c r="F286" s="61">
        <f t="shared" si="91"/>
        <v>0</v>
      </c>
      <c r="G286" s="61">
        <f t="shared" si="91"/>
        <v>0</v>
      </c>
      <c r="H286" s="61">
        <f t="shared" si="91"/>
        <v>0</v>
      </c>
      <c r="I286" s="61">
        <f t="shared" si="91"/>
        <v>0</v>
      </c>
      <c r="J286" s="61">
        <f t="shared" si="91"/>
        <v>0</v>
      </c>
      <c r="K286" s="61">
        <f t="shared" si="91"/>
        <v>0</v>
      </c>
      <c r="L286" s="61">
        <f t="shared" si="91"/>
        <v>0</v>
      </c>
      <c r="M286" s="61">
        <f t="shared" si="91"/>
        <v>0</v>
      </c>
      <c r="N286" s="62">
        <f>(F286-B286)/B286*100</f>
        <v>-100</v>
      </c>
      <c r="O286" s="62">
        <f t="shared" si="88"/>
        <v>-100</v>
      </c>
      <c r="P286" s="62">
        <f t="shared" si="88"/>
        <v>-100</v>
      </c>
      <c r="Q286" s="62">
        <f t="shared" si="88"/>
        <v>-100</v>
      </c>
    </row>
    <row r="287" spans="1:17">
      <c r="A287" s="63" t="s">
        <v>129</v>
      </c>
      <c r="B287" s="49">
        <f>B285/8</f>
        <v>0.125</v>
      </c>
      <c r="C287" s="49">
        <f t="shared" ref="C287:M287" si="92">C285/8</f>
        <v>0.25</v>
      </c>
      <c r="D287" s="49">
        <f t="shared" si="92"/>
        <v>15.137499999999999</v>
      </c>
      <c r="E287" s="49">
        <f t="shared" si="92"/>
        <v>22762.375</v>
      </c>
      <c r="F287" s="49">
        <f t="shared" si="92"/>
        <v>0</v>
      </c>
      <c r="G287" s="49">
        <f t="shared" si="92"/>
        <v>0</v>
      </c>
      <c r="H287" s="49">
        <f t="shared" si="92"/>
        <v>0</v>
      </c>
      <c r="I287" s="49">
        <f t="shared" si="92"/>
        <v>0</v>
      </c>
      <c r="J287" s="49">
        <f t="shared" si="92"/>
        <v>0</v>
      </c>
      <c r="K287" s="49">
        <f t="shared" si="92"/>
        <v>0</v>
      </c>
      <c r="L287" s="49">
        <f t="shared" si="92"/>
        <v>0</v>
      </c>
      <c r="M287" s="49">
        <f t="shared" si="92"/>
        <v>0</v>
      </c>
      <c r="N287" s="62">
        <f>(F287-B287)/B287*100</f>
        <v>-100</v>
      </c>
      <c r="O287" s="62">
        <f t="shared" si="88"/>
        <v>-100</v>
      </c>
      <c r="P287" s="62">
        <f t="shared" si="88"/>
        <v>-100</v>
      </c>
      <c r="Q287" s="62">
        <f t="shared" si="88"/>
        <v>-100</v>
      </c>
    </row>
    <row r="288" spans="1:17">
      <c r="N288" s="64"/>
      <c r="O288" s="64"/>
      <c r="P288" s="64"/>
      <c r="Q288" s="64"/>
    </row>
    <row r="289" spans="1:19">
      <c r="B289" s="302"/>
      <c r="C289" s="302"/>
      <c r="D289" s="302"/>
      <c r="E289" s="302"/>
      <c r="F289" s="302"/>
      <c r="G289" s="302"/>
      <c r="H289" s="302"/>
      <c r="I289" s="302"/>
      <c r="J289" s="14"/>
      <c r="K289" s="14"/>
      <c r="L289" s="14"/>
      <c r="M289" s="14"/>
      <c r="N289" s="14"/>
      <c r="O289" s="14"/>
      <c r="P289" s="14"/>
      <c r="Q289" s="14"/>
    </row>
    <row r="290" spans="1:19">
      <c r="A290" s="14"/>
      <c r="B290" s="302" t="s">
        <v>167</v>
      </c>
      <c r="C290" s="302"/>
      <c r="D290" s="302"/>
      <c r="E290" s="302"/>
      <c r="F290" s="302" t="s">
        <v>180</v>
      </c>
      <c r="G290" s="302"/>
      <c r="H290" s="302"/>
      <c r="I290" s="302"/>
      <c r="J290" s="299" t="s">
        <v>210</v>
      </c>
      <c r="K290" s="300"/>
      <c r="L290" s="300"/>
      <c r="M290" s="301"/>
      <c r="N290" s="302" t="s">
        <v>130</v>
      </c>
      <c r="O290" s="302"/>
      <c r="P290" s="302"/>
      <c r="Q290" s="302"/>
    </row>
    <row r="291" spans="1:19">
      <c r="A291" s="10" t="s">
        <v>6</v>
      </c>
      <c r="B291" s="10" t="s">
        <v>90</v>
      </c>
      <c r="C291" s="10" t="s">
        <v>7</v>
      </c>
      <c r="D291" s="10" t="s">
        <v>8</v>
      </c>
      <c r="E291" s="29" t="s">
        <v>9</v>
      </c>
      <c r="F291" s="10" t="s">
        <v>90</v>
      </c>
      <c r="G291" s="10" t="s">
        <v>7</v>
      </c>
      <c r="H291" s="10" t="s">
        <v>8</v>
      </c>
      <c r="I291" s="29" t="s">
        <v>9</v>
      </c>
      <c r="J291" s="10" t="s">
        <v>90</v>
      </c>
      <c r="K291" s="10" t="s">
        <v>7</v>
      </c>
      <c r="L291" s="10" t="s">
        <v>8</v>
      </c>
      <c r="M291" s="29" t="s">
        <v>9</v>
      </c>
      <c r="N291" s="29" t="s">
        <v>90</v>
      </c>
      <c r="O291" s="29" t="s">
        <v>7</v>
      </c>
      <c r="P291" s="29" t="s">
        <v>8</v>
      </c>
      <c r="Q291" s="29" t="s">
        <v>9</v>
      </c>
    </row>
    <row r="292" spans="1:19">
      <c r="A292" s="10" t="s">
        <v>10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>(F292-B292)/B292*100</f>
        <v>#DIV/0!</v>
      </c>
      <c r="O292" s="38" t="e">
        <f>(G292-C292)/C292*100</f>
        <v>#DIV/0!</v>
      </c>
      <c r="P292" s="38" t="e">
        <f t="shared" ref="P292:P303" si="93">(H292-D292)/D292*100</f>
        <v>#DIV/0!</v>
      </c>
      <c r="Q292" s="38" t="e">
        <f t="shared" ref="Q292:Q303" si="94">(I292-E292)/E292*100</f>
        <v>#DIV/0!</v>
      </c>
    </row>
    <row r="293" spans="1:19">
      <c r="A293" s="10" t="s">
        <v>11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ref="N293:N303" si="95">(F293-B293)/B293*100</f>
        <v>#DIV/0!</v>
      </c>
      <c r="O293" s="38" t="e">
        <f t="shared" ref="O293:O306" si="96">(G293-C293)/C293*100</f>
        <v>#DIV/0!</v>
      </c>
      <c r="P293" s="38" t="e">
        <f t="shared" si="93"/>
        <v>#DIV/0!</v>
      </c>
      <c r="Q293" s="38" t="e">
        <f t="shared" si="94"/>
        <v>#DIV/0!</v>
      </c>
    </row>
    <row r="294" spans="1:19">
      <c r="A294" s="10" t="s">
        <v>12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5"/>
        <v>#DIV/0!</v>
      </c>
      <c r="O294" s="38" t="e">
        <f t="shared" si="96"/>
        <v>#DIV/0!</v>
      </c>
      <c r="P294" s="38" t="e">
        <f t="shared" si="93"/>
        <v>#DIV/0!</v>
      </c>
      <c r="Q294" s="38" t="e">
        <f t="shared" si="94"/>
        <v>#DIV/0!</v>
      </c>
    </row>
    <row r="295" spans="1:19">
      <c r="A295" s="10" t="s">
        <v>13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5"/>
        <v>#DIV/0!</v>
      </c>
      <c r="O295" s="38" t="e">
        <f t="shared" si="96"/>
        <v>#DIV/0!</v>
      </c>
      <c r="P295" s="38" t="e">
        <f t="shared" si="93"/>
        <v>#DIV/0!</v>
      </c>
      <c r="Q295" s="38" t="e">
        <f t="shared" si="94"/>
        <v>#DIV/0!</v>
      </c>
    </row>
    <row r="296" spans="1:19">
      <c r="A296" s="10" t="s">
        <v>14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5"/>
        <v>#DIV/0!</v>
      </c>
      <c r="O296" s="38" t="e">
        <f t="shared" si="96"/>
        <v>#DIV/0!</v>
      </c>
      <c r="P296" s="38" t="e">
        <f t="shared" si="93"/>
        <v>#DIV/0!</v>
      </c>
      <c r="Q296" s="38" t="e">
        <f t="shared" si="94"/>
        <v>#DIV/0!</v>
      </c>
    </row>
    <row r="297" spans="1:19">
      <c r="A297" s="10" t="s">
        <v>15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5"/>
        <v>#DIV/0!</v>
      </c>
      <c r="O297" s="38" t="e">
        <f t="shared" si="96"/>
        <v>#DIV/0!</v>
      </c>
      <c r="P297" s="38" t="e">
        <f t="shared" si="93"/>
        <v>#DIV/0!</v>
      </c>
      <c r="Q297" s="38" t="e">
        <f t="shared" si="94"/>
        <v>#DIV/0!</v>
      </c>
    </row>
    <row r="298" spans="1:19">
      <c r="A298" s="10" t="s">
        <v>16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5"/>
        <v>#DIV/0!</v>
      </c>
      <c r="O298" s="38" t="e">
        <f t="shared" si="96"/>
        <v>#DIV/0!</v>
      </c>
      <c r="P298" s="38" t="e">
        <f t="shared" si="93"/>
        <v>#DIV/0!</v>
      </c>
      <c r="Q298" s="38" t="e">
        <f t="shared" si="94"/>
        <v>#DIV/0!</v>
      </c>
    </row>
    <row r="299" spans="1:19">
      <c r="A299" s="10" t="s">
        <v>17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5"/>
        <v>#DIV/0!</v>
      </c>
      <c r="O299" s="38" t="e">
        <f t="shared" si="96"/>
        <v>#DIV/0!</v>
      </c>
      <c r="P299" s="38" t="e">
        <f t="shared" si="93"/>
        <v>#DIV/0!</v>
      </c>
      <c r="Q299" s="38" t="e">
        <f t="shared" si="94"/>
        <v>#DIV/0!</v>
      </c>
    </row>
    <row r="300" spans="1:19">
      <c r="A300" s="10" t="s">
        <v>18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5"/>
        <v>#DIV/0!</v>
      </c>
      <c r="O300" s="38" t="e">
        <f t="shared" si="96"/>
        <v>#DIV/0!</v>
      </c>
      <c r="P300" s="38" t="e">
        <f t="shared" si="93"/>
        <v>#DIV/0!</v>
      </c>
      <c r="Q300" s="38" t="e">
        <f t="shared" si="94"/>
        <v>#DIV/0!</v>
      </c>
      <c r="S300" s="7" t="s">
        <v>92</v>
      </c>
    </row>
    <row r="301" spans="1:19">
      <c r="A301" s="10" t="s">
        <v>19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5"/>
        <v>#DIV/0!</v>
      </c>
      <c r="O301" s="38" t="e">
        <f t="shared" si="96"/>
        <v>#DIV/0!</v>
      </c>
      <c r="P301" s="38" t="e">
        <f t="shared" si="93"/>
        <v>#DIV/0!</v>
      </c>
      <c r="Q301" s="38" t="e">
        <f t="shared" si="94"/>
        <v>#DIV/0!</v>
      </c>
    </row>
    <row r="302" spans="1:19">
      <c r="A302" s="10" t="s">
        <v>20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5"/>
        <v>#DIV/0!</v>
      </c>
      <c r="O302" s="38" t="e">
        <f t="shared" si="96"/>
        <v>#DIV/0!</v>
      </c>
      <c r="P302" s="38" t="e">
        <f t="shared" si="93"/>
        <v>#DIV/0!</v>
      </c>
      <c r="Q302" s="38" t="e">
        <f t="shared" si="94"/>
        <v>#DIV/0!</v>
      </c>
    </row>
    <row r="303" spans="1:19">
      <c r="A303" s="10" t="s">
        <v>21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38" t="e">
        <f t="shared" si="95"/>
        <v>#DIV/0!</v>
      </c>
      <c r="O303" s="38" t="e">
        <f t="shared" si="96"/>
        <v>#DIV/0!</v>
      </c>
      <c r="P303" s="38" t="e">
        <f t="shared" si="93"/>
        <v>#DIV/0!</v>
      </c>
      <c r="Q303" s="38" t="e">
        <f t="shared" si="94"/>
        <v>#DIV/0!</v>
      </c>
    </row>
    <row r="304" spans="1:19">
      <c r="A304" s="61" t="s">
        <v>179</v>
      </c>
      <c r="B304" s="61">
        <f>SUM(B292:B303)</f>
        <v>0</v>
      </c>
      <c r="C304" s="61">
        <f t="shared" ref="C304:I304" si="97">SUM(C292:C303)</f>
        <v>0</v>
      </c>
      <c r="D304" s="61">
        <f t="shared" si="97"/>
        <v>0</v>
      </c>
      <c r="E304" s="61">
        <f t="shared" si="97"/>
        <v>0</v>
      </c>
      <c r="F304" s="61">
        <f t="shared" si="97"/>
        <v>0</v>
      </c>
      <c r="G304" s="61">
        <f t="shared" si="97"/>
        <v>0</v>
      </c>
      <c r="H304" s="61">
        <f t="shared" si="97"/>
        <v>0</v>
      </c>
      <c r="I304" s="61">
        <f t="shared" si="97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6"/>
        <v>#DIV/0!</v>
      </c>
      <c r="P304" s="62" t="e">
        <f t="shared" ref="P304:Q306" si="98">(H304-D304)/D304*100</f>
        <v>#DIV/0!</v>
      </c>
      <c r="Q304" s="62" t="e">
        <f t="shared" si="98"/>
        <v>#DIV/0!</v>
      </c>
    </row>
    <row r="305" spans="1:20">
      <c r="A305" s="61" t="s">
        <v>128</v>
      </c>
      <c r="B305" s="61">
        <f>SUM(B292:B303)</f>
        <v>0</v>
      </c>
      <c r="C305" s="61">
        <f t="shared" ref="C305:I305" si="99">SUM(C292:C303)</f>
        <v>0</v>
      </c>
      <c r="D305" s="61">
        <f t="shared" si="99"/>
        <v>0</v>
      </c>
      <c r="E305" s="61">
        <f t="shared" si="99"/>
        <v>0</v>
      </c>
      <c r="F305" s="61">
        <f t="shared" si="99"/>
        <v>0</v>
      </c>
      <c r="G305" s="61">
        <f t="shared" si="99"/>
        <v>0</v>
      </c>
      <c r="H305" s="61">
        <f t="shared" si="99"/>
        <v>0</v>
      </c>
      <c r="I305" s="61">
        <f t="shared" si="99"/>
        <v>0</v>
      </c>
      <c r="J305" s="61"/>
      <c r="K305" s="61"/>
      <c r="L305" s="61"/>
      <c r="M305" s="61"/>
      <c r="N305" s="62" t="e">
        <f>(F305-B305)/B305*100</f>
        <v>#DIV/0!</v>
      </c>
      <c r="O305" s="62" t="e">
        <f t="shared" si="96"/>
        <v>#DIV/0!</v>
      </c>
      <c r="P305" s="62" t="e">
        <f t="shared" si="98"/>
        <v>#DIV/0!</v>
      </c>
      <c r="Q305" s="62" t="e">
        <f t="shared" si="98"/>
        <v>#DIV/0!</v>
      </c>
    </row>
    <row r="306" spans="1:20">
      <c r="A306" s="63" t="s">
        <v>129</v>
      </c>
      <c r="B306" s="49">
        <f>B304/12</f>
        <v>0</v>
      </c>
      <c r="C306" s="49">
        <f t="shared" ref="C306:I306" si="100">C304/12</f>
        <v>0</v>
      </c>
      <c r="D306" s="49">
        <f t="shared" si="100"/>
        <v>0</v>
      </c>
      <c r="E306" s="49">
        <f t="shared" si="100"/>
        <v>0</v>
      </c>
      <c r="F306" s="49">
        <f t="shared" si="100"/>
        <v>0</v>
      </c>
      <c r="G306" s="49">
        <f t="shared" si="100"/>
        <v>0</v>
      </c>
      <c r="H306" s="49">
        <f t="shared" si="100"/>
        <v>0</v>
      </c>
      <c r="I306" s="49">
        <f t="shared" si="100"/>
        <v>0</v>
      </c>
      <c r="J306" s="49"/>
      <c r="K306" s="49"/>
      <c r="L306" s="49"/>
      <c r="M306" s="49"/>
      <c r="N306" s="62" t="e">
        <f>(F306-B306)/B306*100</f>
        <v>#DIV/0!</v>
      </c>
      <c r="O306" s="62" t="e">
        <f t="shared" si="96"/>
        <v>#DIV/0!</v>
      </c>
      <c r="P306" s="62" t="e">
        <f t="shared" si="98"/>
        <v>#DIV/0!</v>
      </c>
      <c r="Q306" s="62" t="e">
        <f t="shared" si="98"/>
        <v>#DIV/0!</v>
      </c>
    </row>
    <row r="308" spans="1:20">
      <c r="B308" s="330" t="s">
        <v>181</v>
      </c>
      <c r="C308" s="330"/>
      <c r="D308" s="330"/>
      <c r="E308" s="330"/>
      <c r="F308" s="330"/>
      <c r="G308" s="330"/>
      <c r="H308" s="330"/>
      <c r="I308" s="330"/>
      <c r="J308" s="14"/>
      <c r="K308" s="14"/>
      <c r="L308" s="14"/>
      <c r="M308" s="14"/>
      <c r="N308" s="14"/>
      <c r="O308" s="14"/>
      <c r="P308" s="14"/>
      <c r="Q308" s="14"/>
    </row>
    <row r="309" spans="1:20">
      <c r="A309" s="14"/>
      <c r="B309" s="302" t="s">
        <v>167</v>
      </c>
      <c r="C309" s="302"/>
      <c r="D309" s="302"/>
      <c r="E309" s="302"/>
      <c r="F309" s="302" t="s">
        <v>180</v>
      </c>
      <c r="G309" s="302"/>
      <c r="H309" s="302"/>
      <c r="I309" s="302"/>
      <c r="J309" s="302" t="s">
        <v>206</v>
      </c>
      <c r="K309" s="302"/>
      <c r="L309" s="302"/>
      <c r="M309" s="302"/>
      <c r="N309" s="302" t="s">
        <v>130</v>
      </c>
      <c r="O309" s="302"/>
      <c r="P309" s="302"/>
      <c r="Q309" s="302"/>
    </row>
    <row r="310" spans="1:20">
      <c r="A310" s="10" t="s">
        <v>6</v>
      </c>
      <c r="B310" s="10" t="s">
        <v>90</v>
      </c>
      <c r="C310" s="10" t="s">
        <v>7</v>
      </c>
      <c r="D310" s="10" t="s">
        <v>8</v>
      </c>
      <c r="E310" s="29" t="s">
        <v>9</v>
      </c>
      <c r="F310" s="10" t="s">
        <v>90</v>
      </c>
      <c r="G310" s="10" t="s">
        <v>7</v>
      </c>
      <c r="H310" s="10" t="s">
        <v>8</v>
      </c>
      <c r="I310" s="29" t="s">
        <v>9</v>
      </c>
      <c r="J310" s="10" t="s">
        <v>90</v>
      </c>
      <c r="K310" s="10" t="s">
        <v>7</v>
      </c>
      <c r="L310" s="10" t="s">
        <v>8</v>
      </c>
      <c r="M310" s="29" t="s">
        <v>9</v>
      </c>
      <c r="N310" s="29" t="s">
        <v>90</v>
      </c>
      <c r="O310" s="29" t="s">
        <v>7</v>
      </c>
      <c r="P310" s="29" t="s">
        <v>8</v>
      </c>
      <c r="Q310" s="29" t="s">
        <v>9</v>
      </c>
    </row>
    <row r="311" spans="1:20">
      <c r="A311" s="10" t="s">
        <v>10</v>
      </c>
      <c r="B311" s="10">
        <v>1</v>
      </c>
      <c r="C311" s="10">
        <v>27</v>
      </c>
      <c r="D311" s="10">
        <v>0</v>
      </c>
      <c r="E311" s="10">
        <v>255462</v>
      </c>
      <c r="F311" s="10">
        <v>1</v>
      </c>
      <c r="G311" s="10">
        <v>27</v>
      </c>
      <c r="H311" s="10">
        <v>0</v>
      </c>
      <c r="I311" s="10">
        <v>228700</v>
      </c>
      <c r="J311" s="10">
        <v>1</v>
      </c>
      <c r="K311" s="10">
        <v>27</v>
      </c>
      <c r="L311" s="10">
        <v>0</v>
      </c>
      <c r="M311" s="10">
        <v>322482</v>
      </c>
      <c r="N311" s="38">
        <f t="shared" ref="N311:Q325" si="101">(J311-F311)/F311*100</f>
        <v>0</v>
      </c>
      <c r="O311" s="38">
        <f t="shared" si="101"/>
        <v>0</v>
      </c>
      <c r="P311" s="38" t="e">
        <f t="shared" si="101"/>
        <v>#DIV/0!</v>
      </c>
      <c r="Q311" s="38">
        <f t="shared" si="101"/>
        <v>41.006558810668999</v>
      </c>
    </row>
    <row r="312" spans="1:20">
      <c r="A312" s="10" t="s">
        <v>11</v>
      </c>
      <c r="B312" s="10">
        <v>0</v>
      </c>
      <c r="C312" s="10">
        <v>0</v>
      </c>
      <c r="D312" s="10">
        <v>0</v>
      </c>
      <c r="E312" s="10">
        <v>0</v>
      </c>
      <c r="F312" s="10">
        <v>1</v>
      </c>
      <c r="G312" s="10">
        <v>27</v>
      </c>
      <c r="H312" s="10">
        <v>0</v>
      </c>
      <c r="I312" s="10">
        <v>255462</v>
      </c>
      <c r="J312" s="10">
        <v>1</v>
      </c>
      <c r="K312" s="10">
        <v>27</v>
      </c>
      <c r="L312" s="10">
        <v>0</v>
      </c>
      <c r="M312" s="10">
        <v>322482</v>
      </c>
      <c r="N312" s="38">
        <f t="shared" si="101"/>
        <v>0</v>
      </c>
      <c r="O312" s="38">
        <f t="shared" si="101"/>
        <v>0</v>
      </c>
      <c r="P312" s="38" t="e">
        <f t="shared" si="101"/>
        <v>#DIV/0!</v>
      </c>
      <c r="Q312" s="38">
        <f t="shared" si="101"/>
        <v>26.234821617305116</v>
      </c>
    </row>
    <row r="313" spans="1:20">
      <c r="A313" s="10" t="s">
        <v>12</v>
      </c>
      <c r="B313" s="10">
        <v>0</v>
      </c>
      <c r="C313" s="10">
        <v>0</v>
      </c>
      <c r="D313" s="10">
        <v>0</v>
      </c>
      <c r="E313" s="10">
        <v>0</v>
      </c>
      <c r="F313" s="10">
        <v>1</v>
      </c>
      <c r="G313" s="10">
        <v>27</v>
      </c>
      <c r="H313" s="10">
        <v>0</v>
      </c>
      <c r="I313" s="10">
        <v>228700</v>
      </c>
      <c r="J313" s="10">
        <v>1</v>
      </c>
      <c r="K313" s="10">
        <v>27</v>
      </c>
      <c r="L313" s="10">
        <v>0</v>
      </c>
      <c r="M313" s="10">
        <v>322482</v>
      </c>
      <c r="N313" s="38">
        <f t="shared" si="101"/>
        <v>0</v>
      </c>
      <c r="O313" s="38">
        <f t="shared" si="101"/>
        <v>0</v>
      </c>
      <c r="P313" s="38" t="e">
        <f t="shared" si="101"/>
        <v>#DIV/0!</v>
      </c>
      <c r="Q313" s="38">
        <f t="shared" si="101"/>
        <v>41.006558810668999</v>
      </c>
      <c r="T313" s="17">
        <f>B320+B321+B322+F311</f>
        <v>2</v>
      </c>
    </row>
    <row r="314" spans="1:20">
      <c r="A314" s="10" t="s">
        <v>13</v>
      </c>
      <c r="B314" s="10">
        <v>1</v>
      </c>
      <c r="C314" s="10">
        <v>27</v>
      </c>
      <c r="D314" s="10">
        <v>0</v>
      </c>
      <c r="E314" s="10">
        <v>255462</v>
      </c>
      <c r="F314" s="10">
        <v>2</v>
      </c>
      <c r="G314" s="10">
        <v>54</v>
      </c>
      <c r="H314" s="10">
        <v>0</v>
      </c>
      <c r="I314" s="10">
        <v>523698</v>
      </c>
      <c r="J314" s="10">
        <v>1</v>
      </c>
      <c r="K314" s="10">
        <v>27</v>
      </c>
      <c r="L314" s="10">
        <v>0</v>
      </c>
      <c r="M314" s="10">
        <v>322482</v>
      </c>
      <c r="N314" s="38">
        <f t="shared" si="101"/>
        <v>-50</v>
      </c>
      <c r="O314" s="38">
        <f t="shared" si="101"/>
        <v>-50</v>
      </c>
      <c r="P314" s="38" t="e">
        <f t="shared" si="101"/>
        <v>#DIV/0!</v>
      </c>
      <c r="Q314" s="38">
        <f t="shared" si="101"/>
        <v>-38.422144060126257</v>
      </c>
      <c r="T314" s="7">
        <f>T313/12</f>
        <v>0.16666666666666666</v>
      </c>
    </row>
    <row r="315" spans="1:20">
      <c r="A315" s="10" t="s">
        <v>14</v>
      </c>
      <c r="B315" s="10">
        <v>0</v>
      </c>
      <c r="C315" s="10">
        <v>0</v>
      </c>
      <c r="D315" s="10">
        <v>0</v>
      </c>
      <c r="E315" s="10">
        <v>0</v>
      </c>
      <c r="F315" s="10">
        <v>3</v>
      </c>
      <c r="G315" s="10">
        <v>81</v>
      </c>
      <c r="H315" s="10">
        <v>0</v>
      </c>
      <c r="I315" s="10">
        <v>712862</v>
      </c>
      <c r="J315" s="10">
        <v>1</v>
      </c>
      <c r="K315" s="10">
        <v>27</v>
      </c>
      <c r="L315" s="10">
        <v>0</v>
      </c>
      <c r="M315" s="10">
        <v>322482</v>
      </c>
      <c r="N315" s="38">
        <f t="shared" si="101"/>
        <v>-66.666666666666657</v>
      </c>
      <c r="O315" s="38">
        <f t="shared" si="101"/>
        <v>-66.666666666666657</v>
      </c>
      <c r="P315" s="38" t="e">
        <f t="shared" si="101"/>
        <v>#DIV/0!</v>
      </c>
      <c r="Q315" s="38">
        <f t="shared" si="101"/>
        <v>-54.762352320645512</v>
      </c>
    </row>
    <row r="316" spans="1:20">
      <c r="A316" s="10" t="s">
        <v>15</v>
      </c>
      <c r="B316" s="10">
        <v>0</v>
      </c>
      <c r="C316" s="10">
        <v>0</v>
      </c>
      <c r="D316" s="10">
        <v>0</v>
      </c>
      <c r="E316" s="10">
        <v>0</v>
      </c>
      <c r="F316" s="10">
        <v>1</v>
      </c>
      <c r="G316" s="10">
        <v>27</v>
      </c>
      <c r="H316" s="10">
        <v>0</v>
      </c>
      <c r="I316" s="10">
        <v>255462</v>
      </c>
      <c r="J316" s="10">
        <v>0</v>
      </c>
      <c r="K316" s="10">
        <v>0</v>
      </c>
      <c r="L316" s="10">
        <v>0</v>
      </c>
      <c r="M316" s="10">
        <v>0</v>
      </c>
      <c r="N316" s="38">
        <f t="shared" si="101"/>
        <v>-100</v>
      </c>
      <c r="O316" s="38">
        <f t="shared" si="101"/>
        <v>-100</v>
      </c>
      <c r="P316" s="38" t="e">
        <f t="shared" si="101"/>
        <v>#DIV/0!</v>
      </c>
      <c r="Q316" s="38">
        <f t="shared" si="101"/>
        <v>-100</v>
      </c>
    </row>
    <row r="317" spans="1:20">
      <c r="A317" s="10" t="s">
        <v>16</v>
      </c>
      <c r="B317" s="10">
        <v>0</v>
      </c>
      <c r="C317" s="10">
        <v>0</v>
      </c>
      <c r="D317" s="10">
        <v>0</v>
      </c>
      <c r="E317" s="10">
        <v>0</v>
      </c>
      <c r="F317" s="10">
        <v>2</v>
      </c>
      <c r="G317" s="10">
        <v>54</v>
      </c>
      <c r="H317" s="10">
        <v>0</v>
      </c>
      <c r="I317" s="10">
        <v>484162</v>
      </c>
      <c r="J317" s="10">
        <v>1</v>
      </c>
      <c r="K317" s="10">
        <v>27</v>
      </c>
      <c r="L317" s="10">
        <v>0</v>
      </c>
      <c r="M317" s="10">
        <v>322482</v>
      </c>
      <c r="N317" s="38">
        <f t="shared" si="101"/>
        <v>-50</v>
      </c>
      <c r="O317" s="38">
        <f t="shared" si="101"/>
        <v>-50</v>
      </c>
      <c r="P317" s="38" t="e">
        <f t="shared" si="101"/>
        <v>#DIV/0!</v>
      </c>
      <c r="Q317" s="38">
        <f t="shared" si="101"/>
        <v>-33.393781420268418</v>
      </c>
    </row>
    <row r="318" spans="1:20">
      <c r="A318" s="10" t="s">
        <v>17</v>
      </c>
      <c r="B318" s="10">
        <v>0</v>
      </c>
      <c r="C318" s="10">
        <v>0</v>
      </c>
      <c r="D318" s="10">
        <v>0</v>
      </c>
      <c r="E318" s="10">
        <v>0</v>
      </c>
      <c r="F318" s="10"/>
      <c r="G318" s="10"/>
      <c r="H318" s="10"/>
      <c r="I318" s="10"/>
      <c r="J318" s="10"/>
      <c r="K318" s="10"/>
      <c r="L318" s="10"/>
      <c r="M318" s="10"/>
      <c r="N318" s="38" t="e">
        <f t="shared" si="101"/>
        <v>#DIV/0!</v>
      </c>
      <c r="O318" s="38" t="e">
        <f t="shared" si="101"/>
        <v>#DIV/0!</v>
      </c>
      <c r="P318" s="38" t="e">
        <f t="shared" si="101"/>
        <v>#DIV/0!</v>
      </c>
      <c r="Q318" s="38" t="e">
        <f t="shared" si="101"/>
        <v>#DIV/0!</v>
      </c>
    </row>
    <row r="319" spans="1:20">
      <c r="A319" s="10" t="s">
        <v>18</v>
      </c>
      <c r="B319" s="10">
        <v>0</v>
      </c>
      <c r="C319" s="10">
        <v>0</v>
      </c>
      <c r="D319" s="10">
        <v>0</v>
      </c>
      <c r="E319" s="10">
        <v>0</v>
      </c>
      <c r="F319" s="10"/>
      <c r="G319" s="10"/>
      <c r="H319" s="10"/>
      <c r="I319" s="10"/>
      <c r="J319" s="10">
        <v>4</v>
      </c>
      <c r="K319" s="10">
        <v>108</v>
      </c>
      <c r="L319" s="10">
        <v>0</v>
      </c>
      <c r="M319" s="10">
        <v>1289928</v>
      </c>
      <c r="N319" s="38" t="e">
        <f t="shared" si="101"/>
        <v>#DIV/0!</v>
      </c>
      <c r="O319" s="38" t="e">
        <f t="shared" si="101"/>
        <v>#DIV/0!</v>
      </c>
      <c r="P319" s="38" t="e">
        <f t="shared" si="101"/>
        <v>#DIV/0!</v>
      </c>
      <c r="Q319" s="38" t="e">
        <f t="shared" si="101"/>
        <v>#DIV/0!</v>
      </c>
    </row>
    <row r="320" spans="1:20">
      <c r="A320" s="10" t="s">
        <v>19</v>
      </c>
      <c r="B320" s="13">
        <v>0</v>
      </c>
      <c r="C320" s="10">
        <v>0</v>
      </c>
      <c r="D320" s="10">
        <v>0</v>
      </c>
      <c r="E320" s="10">
        <v>0</v>
      </c>
      <c r="F320" s="10"/>
      <c r="G320" s="10"/>
      <c r="H320" s="10"/>
      <c r="I320" s="10"/>
      <c r="J320" s="10"/>
      <c r="K320" s="10"/>
      <c r="L320" s="10"/>
      <c r="M320" s="10"/>
      <c r="N320" s="38" t="e">
        <f t="shared" si="101"/>
        <v>#DIV/0!</v>
      </c>
      <c r="O320" s="38" t="e">
        <f t="shared" si="101"/>
        <v>#DIV/0!</v>
      </c>
      <c r="P320" s="38" t="e">
        <f t="shared" si="101"/>
        <v>#DIV/0!</v>
      </c>
      <c r="Q320" s="38" t="e">
        <f t="shared" si="101"/>
        <v>#DIV/0!</v>
      </c>
    </row>
    <row r="321" spans="1:17">
      <c r="A321" s="10" t="s">
        <v>20</v>
      </c>
      <c r="B321" s="13">
        <v>0</v>
      </c>
      <c r="C321" s="10">
        <v>0</v>
      </c>
      <c r="D321" s="10">
        <v>0</v>
      </c>
      <c r="E321" s="10">
        <v>0</v>
      </c>
      <c r="F321" s="10"/>
      <c r="G321" s="10"/>
      <c r="H321" s="10"/>
      <c r="I321" s="10"/>
      <c r="J321" s="10"/>
      <c r="K321" s="10"/>
      <c r="L321" s="10"/>
      <c r="M321" s="10"/>
      <c r="N321" s="38" t="e">
        <f t="shared" si="101"/>
        <v>#DIV/0!</v>
      </c>
      <c r="O321" s="38" t="e">
        <f t="shared" si="101"/>
        <v>#DIV/0!</v>
      </c>
      <c r="P321" s="38" t="e">
        <f t="shared" si="101"/>
        <v>#DIV/0!</v>
      </c>
      <c r="Q321" s="38" t="e">
        <f t="shared" si="101"/>
        <v>#DIV/0!</v>
      </c>
    </row>
    <row r="322" spans="1:17">
      <c r="A322" s="10" t="s">
        <v>21</v>
      </c>
      <c r="B322" s="13">
        <v>1</v>
      </c>
      <c r="C322" s="10">
        <v>27</v>
      </c>
      <c r="D322" s="10">
        <v>0</v>
      </c>
      <c r="E322" s="10">
        <v>255462</v>
      </c>
      <c r="F322" s="10"/>
      <c r="G322" s="10"/>
      <c r="H322" s="10"/>
      <c r="I322" s="10"/>
      <c r="J322" s="10"/>
      <c r="K322" s="10"/>
      <c r="L322" s="10"/>
      <c r="M322" s="10"/>
      <c r="N322" s="38" t="e">
        <f t="shared" si="101"/>
        <v>#DIV/0!</v>
      </c>
      <c r="O322" s="38" t="e">
        <f t="shared" si="101"/>
        <v>#DIV/0!</v>
      </c>
      <c r="P322" s="38" t="e">
        <f t="shared" si="101"/>
        <v>#DIV/0!</v>
      </c>
      <c r="Q322" s="38" t="e">
        <f t="shared" si="101"/>
        <v>#DIV/0!</v>
      </c>
    </row>
    <row r="323" spans="1:17">
      <c r="A323" s="61" t="s">
        <v>205</v>
      </c>
      <c r="B323" s="61">
        <f>SUM(B311:B320)</f>
        <v>2</v>
      </c>
      <c r="C323" s="61">
        <f>SUM(C311:C320)</f>
        <v>54</v>
      </c>
      <c r="D323" s="61">
        <f>SUM(D311:D320)</f>
        <v>0</v>
      </c>
      <c r="E323" s="61">
        <f>SUM(E311:E320)</f>
        <v>510924</v>
      </c>
      <c r="F323" s="61">
        <f>SUM(F311:F321)</f>
        <v>11</v>
      </c>
      <c r="G323" s="61">
        <f t="shared" ref="G323:M323" si="102">SUM(G311:G321)</f>
        <v>297</v>
      </c>
      <c r="H323" s="61">
        <f t="shared" si="102"/>
        <v>0</v>
      </c>
      <c r="I323" s="61">
        <f t="shared" si="102"/>
        <v>2689046</v>
      </c>
      <c r="J323" s="61">
        <f t="shared" si="102"/>
        <v>10</v>
      </c>
      <c r="K323" s="61">
        <f t="shared" si="102"/>
        <v>270</v>
      </c>
      <c r="L323" s="61">
        <f t="shared" si="102"/>
        <v>0</v>
      </c>
      <c r="M323" s="61">
        <f t="shared" si="102"/>
        <v>3224820</v>
      </c>
      <c r="N323" s="38">
        <f t="shared" si="101"/>
        <v>-9.0909090909090917</v>
      </c>
      <c r="O323" s="38">
        <f t="shared" si="101"/>
        <v>-9.0909090909090917</v>
      </c>
      <c r="P323" s="38" t="e">
        <f t="shared" si="101"/>
        <v>#DIV/0!</v>
      </c>
      <c r="Q323" s="38">
        <f t="shared" si="101"/>
        <v>19.924315166047734</v>
      </c>
    </row>
    <row r="324" spans="1:17">
      <c r="A324" s="61" t="s">
        <v>128</v>
      </c>
      <c r="B324" s="61">
        <f>SUM(B311:B322)</f>
        <v>3</v>
      </c>
      <c r="C324" s="61">
        <f t="shared" ref="C324:M324" si="103">SUM(C311:C322)</f>
        <v>81</v>
      </c>
      <c r="D324" s="61">
        <f t="shared" si="103"/>
        <v>0</v>
      </c>
      <c r="E324" s="61">
        <f t="shared" si="103"/>
        <v>766386</v>
      </c>
      <c r="F324" s="61">
        <f t="shared" si="103"/>
        <v>11</v>
      </c>
      <c r="G324" s="61">
        <f t="shared" si="103"/>
        <v>297</v>
      </c>
      <c r="H324" s="61">
        <f t="shared" si="103"/>
        <v>0</v>
      </c>
      <c r="I324" s="61">
        <f t="shared" si="103"/>
        <v>2689046</v>
      </c>
      <c r="J324" s="61">
        <f t="shared" si="103"/>
        <v>10</v>
      </c>
      <c r="K324" s="61">
        <f t="shared" si="103"/>
        <v>270</v>
      </c>
      <c r="L324" s="61">
        <f t="shared" si="103"/>
        <v>0</v>
      </c>
      <c r="M324" s="61">
        <f t="shared" si="103"/>
        <v>3224820</v>
      </c>
      <c r="N324" s="38">
        <f t="shared" si="101"/>
        <v>-9.0909090909090917</v>
      </c>
      <c r="O324" s="38">
        <f t="shared" si="101"/>
        <v>-9.0909090909090917</v>
      </c>
      <c r="P324" s="38" t="e">
        <f t="shared" si="101"/>
        <v>#DIV/0!</v>
      </c>
      <c r="Q324" s="38">
        <f t="shared" si="101"/>
        <v>19.924315166047734</v>
      </c>
    </row>
    <row r="325" spans="1:17">
      <c r="A325" s="63" t="s">
        <v>129</v>
      </c>
      <c r="B325" s="49">
        <f>B323/10</f>
        <v>0.2</v>
      </c>
      <c r="C325" s="49">
        <f>C323/10</f>
        <v>5.4</v>
      </c>
      <c r="D325" s="49">
        <f>D323/10</f>
        <v>0</v>
      </c>
      <c r="E325" s="49">
        <f>E323/10</f>
        <v>51092.4</v>
      </c>
      <c r="F325" s="49">
        <f>F323/11</f>
        <v>1</v>
      </c>
      <c r="G325" s="49">
        <f t="shared" ref="G325:M325" si="104">G323/11</f>
        <v>27</v>
      </c>
      <c r="H325" s="49">
        <f t="shared" si="104"/>
        <v>0</v>
      </c>
      <c r="I325" s="49">
        <f t="shared" si="104"/>
        <v>244458.72727272726</v>
      </c>
      <c r="J325" s="49">
        <f t="shared" si="104"/>
        <v>0.90909090909090906</v>
      </c>
      <c r="K325" s="49">
        <f t="shared" si="104"/>
        <v>24.545454545454547</v>
      </c>
      <c r="L325" s="49">
        <f t="shared" si="104"/>
        <v>0</v>
      </c>
      <c r="M325" s="49">
        <f t="shared" si="104"/>
        <v>293165.45454545453</v>
      </c>
      <c r="N325" s="38">
        <f t="shared" si="101"/>
        <v>-9.0909090909090935</v>
      </c>
      <c r="O325" s="38">
        <f t="shared" si="101"/>
        <v>-9.0909090909090864</v>
      </c>
      <c r="P325" s="38" t="e">
        <f t="shared" si="101"/>
        <v>#DIV/0!</v>
      </c>
      <c r="Q325" s="38">
        <f t="shared" si="101"/>
        <v>19.924315166047734</v>
      </c>
    </row>
  </sheetData>
  <mergeCells count="95">
    <mergeCell ref="N118:Q118"/>
    <mergeCell ref="N137:Q137"/>
    <mergeCell ref="C79:H79"/>
    <mergeCell ref="B80:E80"/>
    <mergeCell ref="AB4:AE4"/>
    <mergeCell ref="C41:H41"/>
    <mergeCell ref="J80:M80"/>
    <mergeCell ref="J99:M99"/>
    <mergeCell ref="J118:M118"/>
    <mergeCell ref="J137:M137"/>
    <mergeCell ref="N309:Q309"/>
    <mergeCell ref="N213:Q213"/>
    <mergeCell ref="N232:Q232"/>
    <mergeCell ref="N251:Q251"/>
    <mergeCell ref="N271:Q271"/>
    <mergeCell ref="N290:Q290"/>
    <mergeCell ref="N156:Q156"/>
    <mergeCell ref="N175:Q175"/>
    <mergeCell ref="N194:Q194"/>
    <mergeCell ref="N80:Q80"/>
    <mergeCell ref="C60:Q60"/>
    <mergeCell ref="C174:H174"/>
    <mergeCell ref="N99:Q99"/>
    <mergeCell ref="J175:M175"/>
    <mergeCell ref="F80:I80"/>
    <mergeCell ref="F156:I156"/>
    <mergeCell ref="C98:H98"/>
    <mergeCell ref="B99:E99"/>
    <mergeCell ref="F99:I99"/>
    <mergeCell ref="C117:H117"/>
    <mergeCell ref="B118:E118"/>
    <mergeCell ref="F118:I118"/>
    <mergeCell ref="A2:I2"/>
    <mergeCell ref="N4:Q4"/>
    <mergeCell ref="N23:Q23"/>
    <mergeCell ref="N42:Q42"/>
    <mergeCell ref="N61:Q61"/>
    <mergeCell ref="B42:E42"/>
    <mergeCell ref="F42:I42"/>
    <mergeCell ref="B61:E61"/>
    <mergeCell ref="F61:I61"/>
    <mergeCell ref="J61:M61"/>
    <mergeCell ref="J4:M4"/>
    <mergeCell ref="J23:M23"/>
    <mergeCell ref="J42:M42"/>
    <mergeCell ref="C22:H22"/>
    <mergeCell ref="B23:E23"/>
    <mergeCell ref="F23:I23"/>
    <mergeCell ref="B232:E232"/>
    <mergeCell ref="F232:I232"/>
    <mergeCell ref="C250:H250"/>
    <mergeCell ref="B251:E251"/>
    <mergeCell ref="F251:I251"/>
    <mergeCell ref="J232:M232"/>
    <mergeCell ref="J251:M251"/>
    <mergeCell ref="B175:E175"/>
    <mergeCell ref="F175:I175"/>
    <mergeCell ref="B271:E271"/>
    <mergeCell ref="F271:I271"/>
    <mergeCell ref="B270:Q270"/>
    <mergeCell ref="B194:E194"/>
    <mergeCell ref="F194:I194"/>
    <mergeCell ref="C193:H193"/>
    <mergeCell ref="C212:H212"/>
    <mergeCell ref="B213:E213"/>
    <mergeCell ref="F213:I213"/>
    <mergeCell ref="C231:H231"/>
    <mergeCell ref="J194:M194"/>
    <mergeCell ref="J213:M213"/>
    <mergeCell ref="B290:E290"/>
    <mergeCell ref="F290:I290"/>
    <mergeCell ref="J290:M290"/>
    <mergeCell ref="J271:M271"/>
    <mergeCell ref="B309:E309"/>
    <mergeCell ref="F309:I309"/>
    <mergeCell ref="B289:E289"/>
    <mergeCell ref="F289:I289"/>
    <mergeCell ref="B308:I308"/>
    <mergeCell ref="J309:M309"/>
    <mergeCell ref="J156:M156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B156:E156"/>
    <mergeCell ref="C136:H136"/>
    <mergeCell ref="B137:E137"/>
    <mergeCell ref="F137:I137"/>
    <mergeCell ref="C155:H155"/>
  </mergeCells>
  <phoneticPr fontId="2" type="noConversion"/>
  <pageMargins left="0.74803149606299213" right="0.74803149606299213" top="0.98425196850393704" bottom="0.98425196850393704" header="0.51181102362204722" footer="0.51181102362204722"/>
  <pageSetup scale="83" orientation="landscape" horizontalDpi="360" verticalDpi="36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51"/>
  </sheetPr>
  <dimension ref="A1:AL324"/>
  <sheetViews>
    <sheetView workbookViewId="0">
      <selection activeCell="A265" sqref="A265:M267"/>
    </sheetView>
  </sheetViews>
  <sheetFormatPr defaultRowHeight="15.75"/>
  <cols>
    <col min="1" max="1" width="13.140625" style="7" customWidth="1"/>
    <col min="2" max="2" width="8.42578125" style="7" hidden="1" customWidth="1"/>
    <col min="3" max="3" width="8.28515625" style="7" hidden="1" customWidth="1"/>
    <col min="4" max="4" width="10.140625" style="7" hidden="1" customWidth="1"/>
    <col min="5" max="5" width="14.7109375" style="7" hidden="1" customWidth="1"/>
    <col min="6" max="6" width="6.85546875" style="7" bestFit="1" customWidth="1"/>
    <col min="7" max="7" width="9.140625" style="7"/>
    <col min="8" max="8" width="11.28515625" style="7" bestFit="1" customWidth="1"/>
    <col min="9" max="9" width="12.7109375" style="7" customWidth="1"/>
    <col min="10" max="11" width="5.85546875" style="7" bestFit="1" customWidth="1"/>
    <col min="12" max="12" width="6.7109375" style="7" bestFit="1" customWidth="1"/>
    <col min="13" max="13" width="11.28515625" style="7" bestFit="1" customWidth="1"/>
    <col min="14" max="17" width="8.28515625" style="7" bestFit="1" customWidth="1"/>
    <col min="18" max="18" width="9.140625" style="7"/>
    <col min="19" max="19" width="13.28515625" style="7" customWidth="1"/>
    <col min="20" max="21" width="0" style="7" hidden="1" customWidth="1"/>
    <col min="22" max="22" width="11.28515625" style="7" hidden="1" customWidth="1"/>
    <col min="23" max="23" width="13.28515625" style="7" hidden="1" customWidth="1"/>
    <col min="24" max="24" width="9.5703125" style="7" customWidth="1"/>
    <col min="25" max="25" width="9.140625" style="7"/>
    <col min="26" max="26" width="10.42578125" style="7" customWidth="1"/>
    <col min="27" max="31" width="14" style="7" customWidth="1"/>
    <col min="32" max="32" width="11.28515625" style="7" bestFit="1" customWidth="1"/>
    <col min="33" max="16384" width="9.140625" style="7"/>
  </cols>
  <sheetData>
    <row r="1" spans="1:38">
      <c r="A1" s="340" t="s">
        <v>85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59" t="s">
        <v>226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63"/>
      <c r="T3" s="363" t="s">
        <v>186</v>
      </c>
      <c r="U3" s="364"/>
      <c r="V3" s="364"/>
      <c r="W3" s="364"/>
      <c r="X3" s="364"/>
      <c r="Y3" s="364"/>
      <c r="Z3" s="364"/>
      <c r="AA3" s="365"/>
      <c r="AB3" s="177"/>
      <c r="AC3" s="177"/>
      <c r="AD3" s="177"/>
      <c r="AE3" s="177"/>
      <c r="AF3" s="366" t="s">
        <v>130</v>
      </c>
      <c r="AG3" s="367"/>
      <c r="AH3" s="367"/>
      <c r="AI3" s="368"/>
      <c r="AL3" s="14"/>
    </row>
    <row r="4" spans="1:38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302" t="s">
        <v>206</v>
      </c>
      <c r="K4" s="302"/>
      <c r="L4" s="302"/>
      <c r="M4" s="302"/>
      <c r="N4" s="302" t="s">
        <v>130</v>
      </c>
      <c r="O4" s="302"/>
      <c r="P4" s="302"/>
      <c r="Q4" s="302"/>
      <c r="S4" s="112"/>
      <c r="T4" s="363" t="s">
        <v>167</v>
      </c>
      <c r="U4" s="364"/>
      <c r="V4" s="364"/>
      <c r="W4" s="365"/>
      <c r="X4" s="363" t="s">
        <v>180</v>
      </c>
      <c r="Y4" s="364"/>
      <c r="Z4" s="364"/>
      <c r="AA4" s="365"/>
      <c r="AB4" s="346" t="s">
        <v>206</v>
      </c>
      <c r="AC4" s="346"/>
      <c r="AD4" s="346"/>
      <c r="AE4" s="346"/>
      <c r="AF4" s="369"/>
      <c r="AG4" s="370"/>
      <c r="AH4" s="370"/>
      <c r="AI4" s="371"/>
      <c r="AL4" s="14"/>
    </row>
    <row r="5" spans="1:38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30" t="s">
        <v>90</v>
      </c>
      <c r="K5" s="30" t="s">
        <v>7</v>
      </c>
      <c r="L5" s="30" t="s">
        <v>8</v>
      </c>
      <c r="M5" s="29" t="s">
        <v>9</v>
      </c>
      <c r="N5" s="29" t="s">
        <v>90</v>
      </c>
      <c r="O5" s="29" t="s">
        <v>7</v>
      </c>
      <c r="P5" s="29" t="s">
        <v>8</v>
      </c>
      <c r="Q5" s="29" t="s">
        <v>9</v>
      </c>
      <c r="S5" s="112" t="s">
        <v>6</v>
      </c>
      <c r="T5" s="112" t="s">
        <v>90</v>
      </c>
      <c r="U5" s="112" t="s">
        <v>7</v>
      </c>
      <c r="V5" s="112" t="s">
        <v>8</v>
      </c>
      <c r="W5" s="112" t="s">
        <v>9</v>
      </c>
      <c r="X5" s="112" t="s">
        <v>90</v>
      </c>
      <c r="Y5" s="112" t="s">
        <v>7</v>
      </c>
      <c r="Z5" s="112" t="s">
        <v>8</v>
      </c>
      <c r="AA5" s="112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111" t="s">
        <v>90</v>
      </c>
      <c r="AG5" s="111" t="s">
        <v>7</v>
      </c>
      <c r="AH5" s="111" t="s">
        <v>8</v>
      </c>
      <c r="AI5" s="111" t="s">
        <v>9</v>
      </c>
      <c r="AJ5" s="14"/>
      <c r="AK5" s="14"/>
      <c r="AL5" s="14"/>
    </row>
    <row r="6" spans="1:38">
      <c r="A6" s="29" t="s">
        <v>10</v>
      </c>
      <c r="B6" s="29">
        <v>8</v>
      </c>
      <c r="C6" s="29">
        <v>336</v>
      </c>
      <c r="D6" s="29">
        <v>21294</v>
      </c>
      <c r="E6" s="29">
        <v>40375256</v>
      </c>
      <c r="F6" s="29">
        <v>6</v>
      </c>
      <c r="G6" s="29">
        <v>252</v>
      </c>
      <c r="H6" s="29">
        <v>15921</v>
      </c>
      <c r="I6" s="29">
        <v>34758442</v>
      </c>
      <c r="J6" s="29">
        <v>0</v>
      </c>
      <c r="K6" s="29">
        <v>0</v>
      </c>
      <c r="L6" s="29">
        <v>0</v>
      </c>
      <c r="M6" s="29">
        <v>0</v>
      </c>
      <c r="N6" s="38">
        <f t="shared" ref="N6:Q20" si="0">(J6-F6)/F6*100</f>
        <v>-100</v>
      </c>
      <c r="O6" s="38">
        <f t="shared" si="0"/>
        <v>-100</v>
      </c>
      <c r="P6" s="38">
        <f t="shared" si="0"/>
        <v>-100</v>
      </c>
      <c r="Q6" s="38">
        <f t="shared" si="0"/>
        <v>-100</v>
      </c>
      <c r="S6" s="10" t="s">
        <v>10</v>
      </c>
      <c r="T6" s="10">
        <f t="shared" ref="T6:T17" si="1">B6+B25+B44+B63+B82+B101+B120+B139+B158+B177+B196+B215+B234+B253+B272+B291+B310</f>
        <v>8</v>
      </c>
      <c r="U6" s="10">
        <f t="shared" ref="U6:U17" si="2">C6+C25+C44+C63+C82+C101+C120+C139+C158+C177+C196+C215+C234+C253+C272+C291+C310</f>
        <v>336</v>
      </c>
      <c r="V6" s="10">
        <f t="shared" ref="V6:V17" si="3">D6+D25+D44+D63+D82+D101+D120+D139+D158+D177+D196+D215+D234+D253+D272+D291+D310</f>
        <v>21294</v>
      </c>
      <c r="W6" s="10">
        <f t="shared" ref="W6:W17" si="4">E6+E25+E44+E63+E82+E101+E120+E139+E158+E177+E196+E215+E234+E253+E272+E291+E310</f>
        <v>40375256</v>
      </c>
      <c r="X6" s="10">
        <f t="shared" ref="X6:X11" si="5">F6+F25+F44+F63+F82+F101+F120+F139+F158+F177+F196+F215+F234+F253+F272+F291+F310</f>
        <v>6</v>
      </c>
      <c r="Y6" s="10">
        <f t="shared" ref="Y6:Y17" si="6">G6+G25+G44+G63+G82+G101+G120+G139+G158+G177+G196+G215+G234+G253+G272+G291+G310</f>
        <v>252</v>
      </c>
      <c r="Z6" s="10">
        <f t="shared" ref="Z6:Z17" si="7">H6+H25+H44+H63+H82+H101+H120+H139+H158+H177+H196+H215+H234+H253+H272+H291+H310</f>
        <v>15921</v>
      </c>
      <c r="AA6" s="10">
        <f t="shared" ref="AA6:AA17" si="8">I6+I25+I44+I63+I82+I101+I120+I139+I158+I177+I196+I215+I234+I253+I272+I291+I310</f>
        <v>34758442</v>
      </c>
      <c r="AB6" s="10">
        <f t="shared" ref="AB6:AE9" si="9">J6+J25+J44+J63+J82+J101+J120+J139+J158+J177+J196+J215+J234+J253+J272+J291+J310</f>
        <v>0</v>
      </c>
      <c r="AC6" s="10">
        <f t="shared" si="9"/>
        <v>0</v>
      </c>
      <c r="AD6" s="10">
        <f t="shared" si="9"/>
        <v>0</v>
      </c>
      <c r="AE6" s="10">
        <f t="shared" si="9"/>
        <v>0</v>
      </c>
      <c r="AF6" s="38">
        <f t="shared" ref="AF6:AI20" si="10">(AB6-X6)/X6*100</f>
        <v>-100</v>
      </c>
      <c r="AG6" s="38">
        <f t="shared" si="10"/>
        <v>-100</v>
      </c>
      <c r="AH6" s="38">
        <f t="shared" si="10"/>
        <v>-100</v>
      </c>
      <c r="AI6" s="38">
        <f t="shared" si="10"/>
        <v>-100</v>
      </c>
    </row>
    <row r="7" spans="1:38">
      <c r="A7" s="29" t="s">
        <v>11</v>
      </c>
      <c r="B7" s="29">
        <v>8.5</v>
      </c>
      <c r="C7" s="29">
        <v>357</v>
      </c>
      <c r="D7" s="29">
        <v>22608</v>
      </c>
      <c r="E7" s="29">
        <v>53603223</v>
      </c>
      <c r="F7" s="29">
        <v>11</v>
      </c>
      <c r="G7" s="29">
        <v>462</v>
      </c>
      <c r="H7" s="29">
        <v>29286</v>
      </c>
      <c r="I7" s="29">
        <v>41468859</v>
      </c>
      <c r="J7" s="29">
        <v>3</v>
      </c>
      <c r="K7" s="29">
        <v>126</v>
      </c>
      <c r="L7" s="29">
        <v>8007</v>
      </c>
      <c r="M7" s="29">
        <v>23518483</v>
      </c>
      <c r="N7" s="38">
        <f t="shared" si="0"/>
        <v>-72.727272727272734</v>
      </c>
      <c r="O7" s="38">
        <f t="shared" si="0"/>
        <v>-72.727272727272734</v>
      </c>
      <c r="P7" s="38">
        <f t="shared" si="0"/>
        <v>-72.659291128867025</v>
      </c>
      <c r="Q7" s="38">
        <f t="shared" si="0"/>
        <v>-43.286399560692033</v>
      </c>
      <c r="S7" s="10" t="s">
        <v>11</v>
      </c>
      <c r="T7" s="10">
        <f t="shared" si="1"/>
        <v>8.5</v>
      </c>
      <c r="U7" s="10">
        <f t="shared" si="2"/>
        <v>357</v>
      </c>
      <c r="V7" s="10">
        <f t="shared" si="3"/>
        <v>22608</v>
      </c>
      <c r="W7" s="10">
        <f t="shared" si="4"/>
        <v>53603223</v>
      </c>
      <c r="X7" s="10">
        <f t="shared" si="5"/>
        <v>11</v>
      </c>
      <c r="Y7" s="10">
        <f t="shared" ref="Y7:AA11" si="11">G7+G26+G45+G64+G83+G102+G121+G140+G159+G178+G197+G216+G235+G254+G273+G292+G311</f>
        <v>462</v>
      </c>
      <c r="Z7" s="10">
        <f t="shared" si="11"/>
        <v>29286</v>
      </c>
      <c r="AA7" s="10">
        <f t="shared" si="11"/>
        <v>41468859</v>
      </c>
      <c r="AB7" s="10">
        <f t="shared" si="9"/>
        <v>4</v>
      </c>
      <c r="AC7" s="10">
        <f t="shared" si="9"/>
        <v>147</v>
      </c>
      <c r="AD7" s="10">
        <f t="shared" si="9"/>
        <v>9330</v>
      </c>
      <c r="AE7" s="10">
        <f t="shared" si="9"/>
        <v>23929090</v>
      </c>
      <c r="AF7" s="38">
        <f t="shared" si="10"/>
        <v>-63.636363636363633</v>
      </c>
      <c r="AG7" s="38">
        <f t="shared" si="10"/>
        <v>-68.181818181818173</v>
      </c>
      <c r="AH7" s="38">
        <f t="shared" si="10"/>
        <v>-68.141774226592915</v>
      </c>
      <c r="AI7" s="38">
        <f t="shared" si="10"/>
        <v>-42.296242103020006</v>
      </c>
    </row>
    <row r="8" spans="1:38">
      <c r="A8" s="29" t="s">
        <v>12</v>
      </c>
      <c r="B8" s="29">
        <v>6</v>
      </c>
      <c r="C8" s="29">
        <v>239</v>
      </c>
      <c r="D8" s="29">
        <v>15086</v>
      </c>
      <c r="E8" s="29">
        <v>24881629</v>
      </c>
      <c r="F8" s="29">
        <v>10</v>
      </c>
      <c r="G8" s="29">
        <v>420</v>
      </c>
      <c r="H8" s="29">
        <v>26556</v>
      </c>
      <c r="I8" s="29">
        <v>49403688</v>
      </c>
      <c r="J8" s="29">
        <v>6</v>
      </c>
      <c r="K8" s="29">
        <v>231</v>
      </c>
      <c r="L8" s="29">
        <v>14729</v>
      </c>
      <c r="M8" s="29">
        <v>40730735</v>
      </c>
      <c r="N8" s="38">
        <f t="shared" si="0"/>
        <v>-40</v>
      </c>
      <c r="O8" s="38">
        <f t="shared" si="0"/>
        <v>-45</v>
      </c>
      <c r="P8" s="38">
        <f t="shared" si="0"/>
        <v>-44.536074710046691</v>
      </c>
      <c r="Q8" s="38">
        <f t="shared" si="0"/>
        <v>-17.555274415950485</v>
      </c>
      <c r="S8" s="10" t="s">
        <v>12</v>
      </c>
      <c r="T8" s="10">
        <f t="shared" si="1"/>
        <v>6</v>
      </c>
      <c r="U8" s="10">
        <f t="shared" si="2"/>
        <v>239</v>
      </c>
      <c r="V8" s="10">
        <f t="shared" si="3"/>
        <v>15086</v>
      </c>
      <c r="W8" s="10">
        <f t="shared" si="4"/>
        <v>24881629</v>
      </c>
      <c r="X8" s="10">
        <f t="shared" si="5"/>
        <v>10</v>
      </c>
      <c r="Y8" s="10">
        <f t="shared" si="11"/>
        <v>420</v>
      </c>
      <c r="Z8" s="10">
        <f t="shared" si="11"/>
        <v>26556</v>
      </c>
      <c r="AA8" s="10">
        <f t="shared" si="11"/>
        <v>49403688</v>
      </c>
      <c r="AB8" s="10">
        <f t="shared" si="9"/>
        <v>6</v>
      </c>
      <c r="AC8" s="10">
        <f t="shared" si="9"/>
        <v>231</v>
      </c>
      <c r="AD8" s="10">
        <f t="shared" si="9"/>
        <v>14729</v>
      </c>
      <c r="AE8" s="10">
        <f t="shared" si="9"/>
        <v>40730735</v>
      </c>
      <c r="AF8" s="38">
        <f t="shared" si="10"/>
        <v>-40</v>
      </c>
      <c r="AG8" s="38">
        <f t="shared" si="10"/>
        <v>-45</v>
      </c>
      <c r="AH8" s="38">
        <f t="shared" si="10"/>
        <v>-44.536074710046691</v>
      </c>
      <c r="AI8" s="38">
        <f t="shared" si="10"/>
        <v>-17.555274415950485</v>
      </c>
    </row>
    <row r="9" spans="1:38">
      <c r="A9" s="29" t="s">
        <v>13</v>
      </c>
      <c r="B9" s="29">
        <v>6</v>
      </c>
      <c r="C9" s="29">
        <v>252</v>
      </c>
      <c r="D9" s="29">
        <v>15993</v>
      </c>
      <c r="E9" s="29">
        <v>29324717</v>
      </c>
      <c r="F9" s="29">
        <v>7</v>
      </c>
      <c r="G9" s="29">
        <v>294</v>
      </c>
      <c r="H9" s="29">
        <v>18630</v>
      </c>
      <c r="I9" s="29">
        <v>47601466</v>
      </c>
      <c r="J9" s="29">
        <v>0</v>
      </c>
      <c r="K9" s="29">
        <v>0</v>
      </c>
      <c r="L9" s="29">
        <v>0</v>
      </c>
      <c r="M9" s="29">
        <v>0</v>
      </c>
      <c r="N9" s="38">
        <f t="shared" si="0"/>
        <v>-100</v>
      </c>
      <c r="O9" s="38">
        <f t="shared" si="0"/>
        <v>-100</v>
      </c>
      <c r="P9" s="38">
        <f t="shared" si="0"/>
        <v>-100</v>
      </c>
      <c r="Q9" s="38">
        <f t="shared" si="0"/>
        <v>-100</v>
      </c>
      <c r="S9" s="10" t="s">
        <v>13</v>
      </c>
      <c r="T9" s="10">
        <f t="shared" si="1"/>
        <v>6</v>
      </c>
      <c r="U9" s="10">
        <f t="shared" si="2"/>
        <v>252</v>
      </c>
      <c r="V9" s="10">
        <f t="shared" si="3"/>
        <v>15993</v>
      </c>
      <c r="W9" s="10">
        <f t="shared" si="4"/>
        <v>29324717</v>
      </c>
      <c r="X9" s="10">
        <f t="shared" si="5"/>
        <v>7</v>
      </c>
      <c r="Y9" s="10">
        <f t="shared" si="11"/>
        <v>294</v>
      </c>
      <c r="Z9" s="10">
        <f t="shared" si="11"/>
        <v>18630</v>
      </c>
      <c r="AA9" s="10">
        <f t="shared" si="11"/>
        <v>47601466</v>
      </c>
      <c r="AB9" s="10">
        <f t="shared" si="9"/>
        <v>0</v>
      </c>
      <c r="AC9" s="10">
        <f t="shared" si="9"/>
        <v>0</v>
      </c>
      <c r="AD9" s="10">
        <f t="shared" si="9"/>
        <v>0</v>
      </c>
      <c r="AE9" s="10">
        <f t="shared" si="9"/>
        <v>0</v>
      </c>
      <c r="AF9" s="38">
        <f t="shared" si="10"/>
        <v>-100</v>
      </c>
      <c r="AG9" s="38">
        <f t="shared" si="10"/>
        <v>-100</v>
      </c>
      <c r="AH9" s="38">
        <f t="shared" si="10"/>
        <v>-100</v>
      </c>
      <c r="AI9" s="38">
        <f t="shared" si="10"/>
        <v>-100</v>
      </c>
    </row>
    <row r="10" spans="1:38">
      <c r="A10" s="29" t="s">
        <v>14</v>
      </c>
      <c r="B10" s="29">
        <v>15.5</v>
      </c>
      <c r="C10" s="29">
        <v>651</v>
      </c>
      <c r="D10" s="29">
        <v>41166</v>
      </c>
      <c r="E10" s="29">
        <v>79848351</v>
      </c>
      <c r="F10" s="29">
        <v>2</v>
      </c>
      <c r="G10" s="29">
        <v>84</v>
      </c>
      <c r="H10" s="29">
        <v>5310</v>
      </c>
      <c r="I10" s="29">
        <v>13154416</v>
      </c>
      <c r="J10" s="29">
        <v>0</v>
      </c>
      <c r="K10" s="29">
        <v>0</v>
      </c>
      <c r="L10" s="29">
        <v>0</v>
      </c>
      <c r="M10" s="29">
        <v>0</v>
      </c>
      <c r="N10" s="38">
        <f t="shared" si="0"/>
        <v>-100</v>
      </c>
      <c r="O10" s="38">
        <f t="shared" si="0"/>
        <v>-100</v>
      </c>
      <c r="P10" s="38">
        <f t="shared" si="0"/>
        <v>-100</v>
      </c>
      <c r="Q10" s="38">
        <f t="shared" si="0"/>
        <v>-100</v>
      </c>
      <c r="S10" s="10" t="s">
        <v>14</v>
      </c>
      <c r="T10" s="10">
        <f t="shared" si="1"/>
        <v>15.5</v>
      </c>
      <c r="U10" s="10">
        <f t="shared" si="2"/>
        <v>651</v>
      </c>
      <c r="V10" s="10">
        <f t="shared" si="3"/>
        <v>41166</v>
      </c>
      <c r="W10" s="10">
        <f t="shared" si="4"/>
        <v>79848351</v>
      </c>
      <c r="X10" s="10">
        <f t="shared" si="5"/>
        <v>2</v>
      </c>
      <c r="Y10" s="10">
        <f t="shared" si="11"/>
        <v>84</v>
      </c>
      <c r="Z10" s="10">
        <f t="shared" si="11"/>
        <v>5310</v>
      </c>
      <c r="AA10" s="10">
        <f t="shared" si="11"/>
        <v>13154416</v>
      </c>
      <c r="AB10" s="10">
        <f t="shared" ref="AB10:AE17" si="12">J10+J29+J48+J67+J86+J105+J124+J143+J162+J181+J200+J219+J238+J257+J277+J296+J315</f>
        <v>0</v>
      </c>
      <c r="AC10" s="10">
        <f t="shared" si="12"/>
        <v>0</v>
      </c>
      <c r="AD10" s="10">
        <f t="shared" si="12"/>
        <v>0</v>
      </c>
      <c r="AE10" s="10">
        <f t="shared" si="12"/>
        <v>0</v>
      </c>
      <c r="AF10" s="38">
        <f t="shared" si="10"/>
        <v>-100</v>
      </c>
      <c r="AG10" s="38">
        <f t="shared" si="10"/>
        <v>-100</v>
      </c>
      <c r="AH10" s="38">
        <f t="shared" si="10"/>
        <v>-100</v>
      </c>
      <c r="AI10" s="38">
        <f t="shared" si="10"/>
        <v>-100</v>
      </c>
    </row>
    <row r="11" spans="1:38">
      <c r="A11" s="29" t="s">
        <v>15</v>
      </c>
      <c r="B11" s="29">
        <v>9.5</v>
      </c>
      <c r="C11" s="29">
        <v>399</v>
      </c>
      <c r="D11" s="29">
        <v>25215</v>
      </c>
      <c r="E11" s="29">
        <v>52489143</v>
      </c>
      <c r="F11" s="29">
        <v>8</v>
      </c>
      <c r="G11" s="29">
        <v>336</v>
      </c>
      <c r="H11" s="29">
        <v>21331</v>
      </c>
      <c r="I11" s="29">
        <v>54503659</v>
      </c>
      <c r="J11" s="29">
        <v>0</v>
      </c>
      <c r="K11" s="29">
        <v>0</v>
      </c>
      <c r="L11" s="29">
        <v>0</v>
      </c>
      <c r="M11" s="29">
        <v>0</v>
      </c>
      <c r="N11" s="38">
        <f t="shared" si="0"/>
        <v>-100</v>
      </c>
      <c r="O11" s="38">
        <f t="shared" si="0"/>
        <v>-100</v>
      </c>
      <c r="P11" s="38">
        <f t="shared" si="0"/>
        <v>-100</v>
      </c>
      <c r="Q11" s="38">
        <f t="shared" si="0"/>
        <v>-100</v>
      </c>
      <c r="S11" s="10" t="s">
        <v>15</v>
      </c>
      <c r="T11" s="10">
        <f t="shared" si="1"/>
        <v>9.5</v>
      </c>
      <c r="U11" s="10">
        <f t="shared" si="2"/>
        <v>399</v>
      </c>
      <c r="V11" s="10">
        <f t="shared" si="3"/>
        <v>25215</v>
      </c>
      <c r="W11" s="10">
        <f t="shared" si="4"/>
        <v>52489143</v>
      </c>
      <c r="X11" s="10">
        <f t="shared" si="5"/>
        <v>8</v>
      </c>
      <c r="Y11" s="10">
        <f t="shared" si="11"/>
        <v>336</v>
      </c>
      <c r="Z11" s="10">
        <f t="shared" si="11"/>
        <v>21331</v>
      </c>
      <c r="AA11" s="10">
        <f t="shared" si="11"/>
        <v>54503659</v>
      </c>
      <c r="AB11" s="10">
        <f t="shared" si="12"/>
        <v>0</v>
      </c>
      <c r="AC11" s="10">
        <f t="shared" si="12"/>
        <v>0</v>
      </c>
      <c r="AD11" s="10">
        <f t="shared" si="12"/>
        <v>0</v>
      </c>
      <c r="AE11" s="10">
        <f t="shared" si="12"/>
        <v>0</v>
      </c>
      <c r="AF11" s="38">
        <f t="shared" si="10"/>
        <v>-100</v>
      </c>
      <c r="AG11" s="38">
        <f t="shared" si="10"/>
        <v>-100</v>
      </c>
      <c r="AH11" s="38">
        <f t="shared" si="10"/>
        <v>-100</v>
      </c>
      <c r="AI11" s="38">
        <f t="shared" si="10"/>
        <v>-100</v>
      </c>
    </row>
    <row r="12" spans="1:38">
      <c r="A12" s="29" t="s">
        <v>16</v>
      </c>
      <c r="B12" s="29">
        <v>11</v>
      </c>
      <c r="C12" s="29">
        <v>462</v>
      </c>
      <c r="D12" s="29">
        <v>29244</v>
      </c>
      <c r="E12" s="29">
        <v>65848000</v>
      </c>
      <c r="F12" s="29">
        <v>7</v>
      </c>
      <c r="G12" s="29">
        <v>294</v>
      </c>
      <c r="H12" s="29">
        <v>18648</v>
      </c>
      <c r="I12" s="29">
        <v>52369207</v>
      </c>
      <c r="J12" s="29">
        <v>4</v>
      </c>
      <c r="K12" s="29">
        <v>168</v>
      </c>
      <c r="L12" s="29">
        <v>10656</v>
      </c>
      <c r="M12" s="29">
        <v>31299231</v>
      </c>
      <c r="N12" s="38">
        <f t="shared" si="0"/>
        <v>-42.857142857142854</v>
      </c>
      <c r="O12" s="38">
        <f t="shared" si="0"/>
        <v>-42.857142857142854</v>
      </c>
      <c r="P12" s="38">
        <f t="shared" si="0"/>
        <v>-42.857142857142854</v>
      </c>
      <c r="Q12" s="38">
        <f t="shared" si="0"/>
        <v>-40.233521198822046</v>
      </c>
      <c r="S12" s="10" t="s">
        <v>16</v>
      </c>
      <c r="T12" s="10">
        <f t="shared" si="1"/>
        <v>11</v>
      </c>
      <c r="U12" s="10">
        <f t="shared" si="2"/>
        <v>462</v>
      </c>
      <c r="V12" s="10">
        <f t="shared" si="3"/>
        <v>29244</v>
      </c>
      <c r="W12" s="10">
        <f t="shared" si="4"/>
        <v>65848000</v>
      </c>
      <c r="X12" s="10">
        <f t="shared" ref="X12:X17" si="13">F12+F31+F50+F69+F88+F107+F126+F145+F164+F183+F202+F221+F240+F259+F278+F297+F316</f>
        <v>7</v>
      </c>
      <c r="Y12" s="10">
        <f t="shared" si="6"/>
        <v>294</v>
      </c>
      <c r="Z12" s="10">
        <f t="shared" si="7"/>
        <v>18648</v>
      </c>
      <c r="AA12" s="10">
        <f t="shared" si="8"/>
        <v>52369207</v>
      </c>
      <c r="AB12" s="10">
        <f t="shared" si="12"/>
        <v>4</v>
      </c>
      <c r="AC12" s="10">
        <f t="shared" si="12"/>
        <v>168</v>
      </c>
      <c r="AD12" s="10">
        <f t="shared" si="12"/>
        <v>10656</v>
      </c>
      <c r="AE12" s="10">
        <f t="shared" si="12"/>
        <v>31299231</v>
      </c>
      <c r="AF12" s="38">
        <f t="shared" si="10"/>
        <v>-42.857142857142854</v>
      </c>
      <c r="AG12" s="38">
        <f t="shared" si="10"/>
        <v>-42.857142857142854</v>
      </c>
      <c r="AH12" s="38">
        <f t="shared" si="10"/>
        <v>-42.857142857142854</v>
      </c>
      <c r="AI12" s="38">
        <f t="shared" si="10"/>
        <v>-40.233521198822046</v>
      </c>
    </row>
    <row r="13" spans="1:38">
      <c r="A13" s="29" t="s">
        <v>17</v>
      </c>
      <c r="B13" s="29">
        <v>7.5</v>
      </c>
      <c r="C13" s="29">
        <v>315</v>
      </c>
      <c r="D13" s="29">
        <v>19944</v>
      </c>
      <c r="E13" s="29">
        <v>42252623</v>
      </c>
      <c r="F13" s="29">
        <v>14</v>
      </c>
      <c r="G13" s="29">
        <v>567</v>
      </c>
      <c r="H13" s="29">
        <v>35859</v>
      </c>
      <c r="I13" s="29">
        <v>78783717</v>
      </c>
      <c r="J13" s="29">
        <v>2</v>
      </c>
      <c r="K13" s="29">
        <v>84</v>
      </c>
      <c r="L13" s="29">
        <v>5365</v>
      </c>
      <c r="M13" s="29">
        <v>15149845</v>
      </c>
      <c r="N13" s="38">
        <f t="shared" si="0"/>
        <v>-85.714285714285708</v>
      </c>
      <c r="O13" s="38">
        <f t="shared" si="0"/>
        <v>-85.18518518518519</v>
      </c>
      <c r="P13" s="38">
        <f t="shared" si="0"/>
        <v>-85.038623497587778</v>
      </c>
      <c r="Q13" s="38">
        <f t="shared" si="0"/>
        <v>-80.770334814235795</v>
      </c>
      <c r="S13" s="10" t="s">
        <v>17</v>
      </c>
      <c r="T13" s="10">
        <f t="shared" si="1"/>
        <v>7.5</v>
      </c>
      <c r="U13" s="10">
        <f t="shared" si="2"/>
        <v>315</v>
      </c>
      <c r="V13" s="10">
        <f t="shared" si="3"/>
        <v>19944</v>
      </c>
      <c r="W13" s="10">
        <f t="shared" si="4"/>
        <v>42252623</v>
      </c>
      <c r="X13" s="10">
        <f t="shared" si="13"/>
        <v>14</v>
      </c>
      <c r="Y13" s="10">
        <f t="shared" si="6"/>
        <v>567</v>
      </c>
      <c r="Z13" s="10">
        <f t="shared" si="7"/>
        <v>35859</v>
      </c>
      <c r="AA13" s="10">
        <f t="shared" si="8"/>
        <v>78783717</v>
      </c>
      <c r="AB13" s="10">
        <f t="shared" si="12"/>
        <v>2</v>
      </c>
      <c r="AC13" s="10">
        <f t="shared" si="12"/>
        <v>84</v>
      </c>
      <c r="AD13" s="10">
        <f t="shared" si="12"/>
        <v>5365</v>
      </c>
      <c r="AE13" s="10">
        <f t="shared" si="12"/>
        <v>15149845</v>
      </c>
      <c r="AF13" s="38">
        <f t="shared" si="10"/>
        <v>-85.714285714285708</v>
      </c>
      <c r="AG13" s="38">
        <f t="shared" si="10"/>
        <v>-85.18518518518519</v>
      </c>
      <c r="AH13" s="38">
        <f t="shared" si="10"/>
        <v>-85.038623497587778</v>
      </c>
      <c r="AI13" s="38">
        <f t="shared" si="10"/>
        <v>-80.770334814235795</v>
      </c>
    </row>
    <row r="14" spans="1:38">
      <c r="A14" s="29" t="s">
        <v>18</v>
      </c>
      <c r="B14" s="29">
        <v>11</v>
      </c>
      <c r="C14" s="29">
        <v>462</v>
      </c>
      <c r="D14" s="29">
        <v>29235</v>
      </c>
      <c r="E14" s="29">
        <v>49934656</v>
      </c>
      <c r="F14" s="2">
        <v>10</v>
      </c>
      <c r="G14" s="2">
        <v>420</v>
      </c>
      <c r="H14" s="2">
        <v>26598</v>
      </c>
      <c r="I14" s="2">
        <v>55268856</v>
      </c>
      <c r="J14" s="2">
        <v>3</v>
      </c>
      <c r="K14" s="2">
        <v>126</v>
      </c>
      <c r="L14" s="2">
        <v>8043</v>
      </c>
      <c r="M14" s="2">
        <v>25403175</v>
      </c>
      <c r="N14" s="38">
        <f t="shared" si="0"/>
        <v>-70</v>
      </c>
      <c r="O14" s="38">
        <f t="shared" si="0"/>
        <v>-70</v>
      </c>
      <c r="P14" s="38">
        <f t="shared" si="0"/>
        <v>-69.760884277013318</v>
      </c>
      <c r="Q14" s="38">
        <f t="shared" si="0"/>
        <v>-54.037089170074367</v>
      </c>
      <c r="S14" s="10" t="s">
        <v>18</v>
      </c>
      <c r="T14" s="10">
        <f t="shared" si="1"/>
        <v>11</v>
      </c>
      <c r="U14" s="10">
        <f t="shared" si="2"/>
        <v>462</v>
      </c>
      <c r="V14" s="10">
        <f t="shared" si="3"/>
        <v>29235</v>
      </c>
      <c r="W14" s="10">
        <f t="shared" si="4"/>
        <v>49934656</v>
      </c>
      <c r="X14" s="10">
        <f t="shared" si="13"/>
        <v>10</v>
      </c>
      <c r="Y14" s="10">
        <f t="shared" si="6"/>
        <v>420</v>
      </c>
      <c r="Z14" s="10">
        <f t="shared" si="7"/>
        <v>26598</v>
      </c>
      <c r="AA14" s="10">
        <f t="shared" si="8"/>
        <v>55268856</v>
      </c>
      <c r="AB14" s="10">
        <f t="shared" si="12"/>
        <v>3</v>
      </c>
      <c r="AC14" s="10">
        <f t="shared" si="12"/>
        <v>126</v>
      </c>
      <c r="AD14" s="10">
        <f t="shared" si="12"/>
        <v>8043</v>
      </c>
      <c r="AE14" s="10">
        <f t="shared" si="12"/>
        <v>25403175</v>
      </c>
      <c r="AF14" s="38">
        <f t="shared" si="10"/>
        <v>-70</v>
      </c>
      <c r="AG14" s="38">
        <f t="shared" si="10"/>
        <v>-70</v>
      </c>
      <c r="AH14" s="38">
        <f t="shared" si="10"/>
        <v>-69.760884277013318</v>
      </c>
      <c r="AI14" s="38">
        <f t="shared" si="10"/>
        <v>-54.037089170074367</v>
      </c>
    </row>
    <row r="15" spans="1:38">
      <c r="A15" s="29" t="s">
        <v>19</v>
      </c>
      <c r="B15" s="29">
        <v>11</v>
      </c>
      <c r="C15" s="29">
        <v>462</v>
      </c>
      <c r="D15" s="29">
        <v>29277</v>
      </c>
      <c r="E15" s="29">
        <v>41560816</v>
      </c>
      <c r="F15" s="29">
        <v>5</v>
      </c>
      <c r="G15" s="29">
        <v>210</v>
      </c>
      <c r="H15" s="29">
        <v>13389</v>
      </c>
      <c r="I15" s="29">
        <v>31688846</v>
      </c>
      <c r="J15" s="29">
        <v>1</v>
      </c>
      <c r="K15" s="29">
        <v>42</v>
      </c>
      <c r="L15" s="29">
        <v>2678</v>
      </c>
      <c r="M15" s="29">
        <v>9220796</v>
      </c>
      <c r="N15" s="38">
        <f t="shared" si="0"/>
        <v>-80</v>
      </c>
      <c r="O15" s="38">
        <f t="shared" si="0"/>
        <v>-80</v>
      </c>
      <c r="P15" s="38">
        <f t="shared" si="0"/>
        <v>-79.998506236462759</v>
      </c>
      <c r="Q15" s="38">
        <f t="shared" si="0"/>
        <v>-70.902077027355304</v>
      </c>
      <c r="S15" s="10" t="s">
        <v>19</v>
      </c>
      <c r="T15" s="10">
        <f t="shared" si="1"/>
        <v>11</v>
      </c>
      <c r="U15" s="10">
        <f t="shared" si="2"/>
        <v>462</v>
      </c>
      <c r="V15" s="10">
        <f t="shared" si="3"/>
        <v>29277</v>
      </c>
      <c r="W15" s="10">
        <f t="shared" si="4"/>
        <v>41560816</v>
      </c>
      <c r="X15" s="10">
        <f t="shared" si="13"/>
        <v>5</v>
      </c>
      <c r="Y15" s="10">
        <f t="shared" si="6"/>
        <v>210</v>
      </c>
      <c r="Z15" s="10">
        <f t="shared" si="7"/>
        <v>13389</v>
      </c>
      <c r="AA15" s="10">
        <f t="shared" si="8"/>
        <v>31688846</v>
      </c>
      <c r="AB15" s="10">
        <f t="shared" si="12"/>
        <v>1</v>
      </c>
      <c r="AC15" s="10">
        <f t="shared" si="12"/>
        <v>42</v>
      </c>
      <c r="AD15" s="10">
        <f t="shared" si="12"/>
        <v>2678</v>
      </c>
      <c r="AE15" s="10">
        <f t="shared" si="12"/>
        <v>9220796</v>
      </c>
      <c r="AF15" s="38">
        <f t="shared" si="10"/>
        <v>-80</v>
      </c>
      <c r="AG15" s="38">
        <f t="shared" si="10"/>
        <v>-80</v>
      </c>
      <c r="AH15" s="38">
        <f t="shared" si="10"/>
        <v>-79.998506236462759</v>
      </c>
      <c r="AI15" s="38">
        <f t="shared" si="10"/>
        <v>-70.902077027355304</v>
      </c>
    </row>
    <row r="16" spans="1:38">
      <c r="A16" s="29" t="s">
        <v>20</v>
      </c>
      <c r="B16" s="29">
        <v>6</v>
      </c>
      <c r="C16" s="29">
        <v>252</v>
      </c>
      <c r="D16" s="29">
        <v>16002</v>
      </c>
      <c r="E16" s="29">
        <v>42568437</v>
      </c>
      <c r="F16" s="29">
        <v>2</v>
      </c>
      <c r="G16" s="29">
        <v>84</v>
      </c>
      <c r="H16" s="29">
        <v>5383</v>
      </c>
      <c r="I16" s="29">
        <v>8862895</v>
      </c>
      <c r="J16" s="29">
        <v>2</v>
      </c>
      <c r="K16" s="29">
        <v>84</v>
      </c>
      <c r="L16" s="29">
        <v>5331.7999999999993</v>
      </c>
      <c r="M16" s="29">
        <v>15150533</v>
      </c>
      <c r="N16" s="38">
        <f t="shared" si="0"/>
        <v>0</v>
      </c>
      <c r="O16" s="38">
        <f t="shared" si="0"/>
        <v>0</v>
      </c>
      <c r="P16" s="38">
        <f t="shared" si="0"/>
        <v>-0.95114248560283721</v>
      </c>
      <c r="Q16" s="38">
        <f t="shared" si="0"/>
        <v>70.943388136720557</v>
      </c>
      <c r="S16" s="10" t="s">
        <v>20</v>
      </c>
      <c r="T16" s="10">
        <f t="shared" si="1"/>
        <v>6</v>
      </c>
      <c r="U16" s="10">
        <f t="shared" si="2"/>
        <v>252</v>
      </c>
      <c r="V16" s="10">
        <f t="shared" si="3"/>
        <v>16002</v>
      </c>
      <c r="W16" s="10">
        <f t="shared" si="4"/>
        <v>42568437</v>
      </c>
      <c r="X16" s="10">
        <f t="shared" si="13"/>
        <v>2</v>
      </c>
      <c r="Y16" s="10">
        <f t="shared" si="6"/>
        <v>84</v>
      </c>
      <c r="Z16" s="10">
        <f t="shared" si="7"/>
        <v>5383</v>
      </c>
      <c r="AA16" s="10">
        <f t="shared" si="8"/>
        <v>8862895</v>
      </c>
      <c r="AB16" s="10">
        <f t="shared" si="12"/>
        <v>2</v>
      </c>
      <c r="AC16" s="10">
        <f t="shared" si="12"/>
        <v>84</v>
      </c>
      <c r="AD16" s="10">
        <f t="shared" si="12"/>
        <v>5331.7999999999993</v>
      </c>
      <c r="AE16" s="10">
        <f t="shared" si="12"/>
        <v>15150533</v>
      </c>
      <c r="AF16" s="38">
        <f t="shared" si="10"/>
        <v>0</v>
      </c>
      <c r="AG16" s="38">
        <f t="shared" si="10"/>
        <v>0</v>
      </c>
      <c r="AH16" s="38">
        <f t="shared" si="10"/>
        <v>-0.95114248560283721</v>
      </c>
      <c r="AI16" s="38">
        <f t="shared" si="10"/>
        <v>70.943388136720557</v>
      </c>
    </row>
    <row r="17" spans="1:35">
      <c r="A17" s="29" t="s">
        <v>21</v>
      </c>
      <c r="B17" s="29">
        <v>3</v>
      </c>
      <c r="C17" s="29">
        <v>126</v>
      </c>
      <c r="D17" s="29">
        <v>7965</v>
      </c>
      <c r="E17" s="29">
        <v>18171483</v>
      </c>
      <c r="F17" s="29">
        <v>4</v>
      </c>
      <c r="G17" s="29">
        <v>147</v>
      </c>
      <c r="H17" s="29">
        <v>9382</v>
      </c>
      <c r="I17" s="29">
        <v>23890047</v>
      </c>
      <c r="J17" s="29"/>
      <c r="K17" s="29"/>
      <c r="L17" s="29"/>
      <c r="M17" s="29"/>
      <c r="N17" s="38">
        <f t="shared" si="0"/>
        <v>-100</v>
      </c>
      <c r="O17" s="38">
        <f t="shared" si="0"/>
        <v>-100</v>
      </c>
      <c r="P17" s="38">
        <f t="shared" si="0"/>
        <v>-100</v>
      </c>
      <c r="Q17" s="38">
        <f t="shared" si="0"/>
        <v>-100</v>
      </c>
      <c r="S17" s="10" t="s">
        <v>21</v>
      </c>
      <c r="T17" s="10">
        <f t="shared" si="1"/>
        <v>3</v>
      </c>
      <c r="U17" s="10">
        <f t="shared" si="2"/>
        <v>126</v>
      </c>
      <c r="V17" s="10">
        <f t="shared" si="3"/>
        <v>7965</v>
      </c>
      <c r="W17" s="10">
        <f t="shared" si="4"/>
        <v>18171483</v>
      </c>
      <c r="X17" s="10">
        <f t="shared" si="13"/>
        <v>4</v>
      </c>
      <c r="Y17" s="10">
        <f t="shared" si="6"/>
        <v>147</v>
      </c>
      <c r="Z17" s="10">
        <f t="shared" si="7"/>
        <v>9382</v>
      </c>
      <c r="AA17" s="10">
        <f t="shared" si="8"/>
        <v>23890047</v>
      </c>
      <c r="AB17" s="10">
        <f t="shared" si="12"/>
        <v>0</v>
      </c>
      <c r="AC17" s="10">
        <f t="shared" si="12"/>
        <v>0</v>
      </c>
      <c r="AD17" s="10">
        <f t="shared" si="12"/>
        <v>0</v>
      </c>
      <c r="AE17" s="10">
        <f t="shared" si="12"/>
        <v>0</v>
      </c>
      <c r="AF17" s="38">
        <f t="shared" si="10"/>
        <v>-100</v>
      </c>
      <c r="AG17" s="38">
        <f t="shared" si="10"/>
        <v>-100</v>
      </c>
      <c r="AH17" s="38">
        <f t="shared" si="10"/>
        <v>-100</v>
      </c>
      <c r="AI17" s="38">
        <f t="shared" si="10"/>
        <v>-100</v>
      </c>
    </row>
    <row r="18" spans="1:35">
      <c r="A18" s="61" t="s">
        <v>205</v>
      </c>
      <c r="B18" s="61">
        <f>SUM(B6:B15)</f>
        <v>94</v>
      </c>
      <c r="C18" s="61">
        <f>SUM(C6:C15)</f>
        <v>3935</v>
      </c>
      <c r="D18" s="61">
        <f>SUM(D6:D15)</f>
        <v>249062</v>
      </c>
      <c r="E18" s="61">
        <f>SUM(E6:E15)</f>
        <v>480118414</v>
      </c>
      <c r="F18" s="61">
        <f>SUM(F6:F16)</f>
        <v>82</v>
      </c>
      <c r="G18" s="61">
        <f t="shared" ref="G18:M18" si="14">SUM(G6:G16)</f>
        <v>3423</v>
      </c>
      <c r="H18" s="61">
        <f t="shared" si="14"/>
        <v>216911</v>
      </c>
      <c r="I18" s="61">
        <f t="shared" si="14"/>
        <v>467864051</v>
      </c>
      <c r="J18" s="61">
        <f t="shared" si="14"/>
        <v>21</v>
      </c>
      <c r="K18" s="61">
        <f t="shared" si="14"/>
        <v>861</v>
      </c>
      <c r="L18" s="61">
        <f t="shared" si="14"/>
        <v>54809.8</v>
      </c>
      <c r="M18" s="61">
        <f t="shared" si="14"/>
        <v>160472798</v>
      </c>
      <c r="N18" s="38">
        <f t="shared" si="0"/>
        <v>-74.390243902439025</v>
      </c>
      <c r="O18" s="38">
        <f t="shared" si="0"/>
        <v>-74.846625766871171</v>
      </c>
      <c r="P18" s="38">
        <f t="shared" si="0"/>
        <v>-74.731664138748158</v>
      </c>
      <c r="Q18" s="38">
        <f t="shared" si="0"/>
        <v>-65.700977098580296</v>
      </c>
      <c r="S18" s="61" t="s">
        <v>205</v>
      </c>
      <c r="T18" s="61">
        <f>SUM(T6:T15)</f>
        <v>94</v>
      </c>
      <c r="U18" s="61">
        <f>SUM(U6:U15)</f>
        <v>3935</v>
      </c>
      <c r="V18" s="61">
        <f>SUM(V6:V15)</f>
        <v>249062</v>
      </c>
      <c r="W18" s="61">
        <f>SUM(W6:W15)</f>
        <v>480118414</v>
      </c>
      <c r="X18" s="61">
        <f>SUM(X6:X16)</f>
        <v>82</v>
      </c>
      <c r="Y18" s="61">
        <f t="shared" ref="Y18:AE18" si="15">SUM(Y6:Y16)</f>
        <v>3423</v>
      </c>
      <c r="Z18" s="61">
        <f t="shared" si="15"/>
        <v>216911</v>
      </c>
      <c r="AA18" s="61">
        <f t="shared" si="15"/>
        <v>467864051</v>
      </c>
      <c r="AB18" s="61">
        <f t="shared" si="15"/>
        <v>22</v>
      </c>
      <c r="AC18" s="61">
        <f t="shared" si="15"/>
        <v>882</v>
      </c>
      <c r="AD18" s="61">
        <f t="shared" si="15"/>
        <v>56132.800000000003</v>
      </c>
      <c r="AE18" s="61">
        <f t="shared" si="15"/>
        <v>160883405</v>
      </c>
      <c r="AF18" s="38">
        <f t="shared" si="10"/>
        <v>-73.170731707317074</v>
      </c>
      <c r="AG18" s="38">
        <f t="shared" si="10"/>
        <v>-74.233128834355838</v>
      </c>
      <c r="AH18" s="38">
        <f t="shared" si="10"/>
        <v>-74.121736564766209</v>
      </c>
      <c r="AI18" s="38">
        <f t="shared" si="10"/>
        <v>-65.613215066185973</v>
      </c>
    </row>
    <row r="19" spans="1:35">
      <c r="A19" s="61" t="s">
        <v>128</v>
      </c>
      <c r="B19" s="61">
        <f>SUM(B6:B17)</f>
        <v>103</v>
      </c>
      <c r="C19" s="61">
        <f t="shared" ref="C19:M19" si="16">SUM(C6:C17)</f>
        <v>4313</v>
      </c>
      <c r="D19" s="61">
        <f t="shared" si="16"/>
        <v>273029</v>
      </c>
      <c r="E19" s="61">
        <f t="shared" si="16"/>
        <v>540858334</v>
      </c>
      <c r="F19" s="61">
        <f t="shared" si="16"/>
        <v>86</v>
      </c>
      <c r="G19" s="61">
        <f t="shared" si="16"/>
        <v>3570</v>
      </c>
      <c r="H19" s="61">
        <f t="shared" si="16"/>
        <v>226293</v>
      </c>
      <c r="I19" s="61">
        <f t="shared" si="16"/>
        <v>491754098</v>
      </c>
      <c r="J19" s="61">
        <f t="shared" si="16"/>
        <v>21</v>
      </c>
      <c r="K19" s="61">
        <f t="shared" si="16"/>
        <v>861</v>
      </c>
      <c r="L19" s="61">
        <f t="shared" si="16"/>
        <v>54809.8</v>
      </c>
      <c r="M19" s="61">
        <f t="shared" si="16"/>
        <v>160472798</v>
      </c>
      <c r="N19" s="38">
        <f t="shared" si="0"/>
        <v>-75.581395348837205</v>
      </c>
      <c r="O19" s="38">
        <f t="shared" si="0"/>
        <v>-75.882352941176464</v>
      </c>
      <c r="P19" s="38">
        <f t="shared" si="0"/>
        <v>-75.779277308622014</v>
      </c>
      <c r="Q19" s="38">
        <f t="shared" si="0"/>
        <v>-67.367267776180284</v>
      </c>
      <c r="S19" s="61" t="s">
        <v>128</v>
      </c>
      <c r="T19" s="61">
        <f>SUM(T6:T17)</f>
        <v>103</v>
      </c>
      <c r="U19" s="61">
        <f t="shared" ref="U19:AE19" si="17">SUM(U6:U17)</f>
        <v>4313</v>
      </c>
      <c r="V19" s="61">
        <f t="shared" si="17"/>
        <v>273029</v>
      </c>
      <c r="W19" s="61">
        <f t="shared" si="17"/>
        <v>540858334</v>
      </c>
      <c r="X19" s="61">
        <f t="shared" si="17"/>
        <v>86</v>
      </c>
      <c r="Y19" s="61">
        <f t="shared" si="17"/>
        <v>3570</v>
      </c>
      <c r="Z19" s="61">
        <f t="shared" si="17"/>
        <v>226293</v>
      </c>
      <c r="AA19" s="61">
        <f t="shared" si="17"/>
        <v>491754098</v>
      </c>
      <c r="AB19" s="61">
        <f t="shared" si="17"/>
        <v>22</v>
      </c>
      <c r="AC19" s="61">
        <f t="shared" si="17"/>
        <v>882</v>
      </c>
      <c r="AD19" s="61">
        <f t="shared" si="17"/>
        <v>56132.800000000003</v>
      </c>
      <c r="AE19" s="61">
        <f t="shared" si="17"/>
        <v>160883405</v>
      </c>
      <c r="AF19" s="38">
        <f t="shared" si="10"/>
        <v>-74.418604651162795</v>
      </c>
      <c r="AG19" s="38">
        <f t="shared" si="10"/>
        <v>-75.294117647058826</v>
      </c>
      <c r="AH19" s="38">
        <f t="shared" si="10"/>
        <v>-75.194637041357893</v>
      </c>
      <c r="AI19" s="38">
        <f t="shared" si="10"/>
        <v>-67.283769336275057</v>
      </c>
    </row>
    <row r="20" spans="1:35">
      <c r="A20" s="63" t="s">
        <v>129</v>
      </c>
      <c r="B20" s="49">
        <f>B18/10</f>
        <v>9.4</v>
      </c>
      <c r="C20" s="49">
        <f>C18/10</f>
        <v>393.5</v>
      </c>
      <c r="D20" s="49">
        <f>D18/10</f>
        <v>24906.2</v>
      </c>
      <c r="E20" s="49">
        <f>E18/10</f>
        <v>48011841.399999999</v>
      </c>
      <c r="F20" s="49">
        <f>F18/11</f>
        <v>7.4545454545454541</v>
      </c>
      <c r="G20" s="49">
        <f t="shared" ref="G20:M20" si="18">G18/11</f>
        <v>311.18181818181819</v>
      </c>
      <c r="H20" s="49">
        <f t="shared" si="18"/>
        <v>19719.18181818182</v>
      </c>
      <c r="I20" s="49">
        <f t="shared" si="18"/>
        <v>42533095.545454547</v>
      </c>
      <c r="J20" s="49">
        <f t="shared" si="18"/>
        <v>1.9090909090909092</v>
      </c>
      <c r="K20" s="49">
        <f t="shared" si="18"/>
        <v>78.272727272727266</v>
      </c>
      <c r="L20" s="49">
        <f t="shared" si="18"/>
        <v>4982.7090909090912</v>
      </c>
      <c r="M20" s="49">
        <f t="shared" si="18"/>
        <v>14588436.181818182</v>
      </c>
      <c r="N20" s="38">
        <f t="shared" si="0"/>
        <v>-74.390243902439025</v>
      </c>
      <c r="O20" s="38">
        <f t="shared" si="0"/>
        <v>-74.846625766871171</v>
      </c>
      <c r="P20" s="38">
        <f t="shared" si="0"/>
        <v>-74.731664138748158</v>
      </c>
      <c r="Q20" s="38">
        <f t="shared" si="0"/>
        <v>-65.700977098580296</v>
      </c>
      <c r="S20" s="63" t="s">
        <v>129</v>
      </c>
      <c r="T20" s="49">
        <f>T18/10</f>
        <v>9.4</v>
      </c>
      <c r="U20" s="49">
        <f>U18/10</f>
        <v>393.5</v>
      </c>
      <c r="V20" s="49">
        <f>V18/10</f>
        <v>24906.2</v>
      </c>
      <c r="W20" s="49">
        <f>W18/10</f>
        <v>48011841.399999999</v>
      </c>
      <c r="X20" s="49">
        <f>X18/11</f>
        <v>7.4545454545454541</v>
      </c>
      <c r="Y20" s="49">
        <f t="shared" ref="Y20:AE20" si="19">Y18/11</f>
        <v>311.18181818181819</v>
      </c>
      <c r="Z20" s="49">
        <f t="shared" si="19"/>
        <v>19719.18181818182</v>
      </c>
      <c r="AA20" s="49">
        <f t="shared" si="19"/>
        <v>42533095.545454547</v>
      </c>
      <c r="AB20" s="49">
        <f t="shared" si="19"/>
        <v>2</v>
      </c>
      <c r="AC20" s="49">
        <f t="shared" si="19"/>
        <v>80.181818181818187</v>
      </c>
      <c r="AD20" s="49">
        <f t="shared" si="19"/>
        <v>5102.9818181818182</v>
      </c>
      <c r="AE20" s="49">
        <f t="shared" si="19"/>
        <v>14625764.090909092</v>
      </c>
      <c r="AF20" s="38">
        <f t="shared" si="10"/>
        <v>-73.170731707317074</v>
      </c>
      <c r="AG20" s="38">
        <f t="shared" si="10"/>
        <v>-74.233128834355824</v>
      </c>
      <c r="AH20" s="38">
        <f t="shared" si="10"/>
        <v>-74.121736564766195</v>
      </c>
      <c r="AI20" s="38">
        <f t="shared" si="10"/>
        <v>-65.613215066185958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  <c r="AA22" s="82"/>
      <c r="AB22" s="82"/>
      <c r="AC22" s="82"/>
      <c r="AD22" s="82"/>
      <c r="AE22" s="82"/>
    </row>
    <row r="23" spans="1:35">
      <c r="A23" s="14"/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  <c r="AA23" s="82"/>
      <c r="AB23" s="82"/>
      <c r="AC23" s="82"/>
      <c r="AD23" s="82"/>
      <c r="AE23" s="8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0">(G25-C25)/C25*100</f>
        <v>#DIV/0!</v>
      </c>
      <c r="P25" s="38" t="e">
        <f t="shared" si="20"/>
        <v>#DIV/0!</v>
      </c>
      <c r="Q25" s="38" t="e">
        <f t="shared" si="20"/>
        <v>#DIV/0!</v>
      </c>
      <c r="W25" s="82"/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1">(F26-B26)/B26*100</f>
        <v>#DIV/0!</v>
      </c>
      <c r="O26" s="38" t="e">
        <f t="shared" si="20"/>
        <v>#DIV/0!</v>
      </c>
      <c r="P26" s="38" t="e">
        <f t="shared" si="20"/>
        <v>#DIV/0!</v>
      </c>
      <c r="Q26" s="38" t="e">
        <f t="shared" si="20"/>
        <v>#DIV/0!</v>
      </c>
      <c r="W26" s="82"/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1"/>
        <v>#DIV/0!</v>
      </c>
      <c r="O27" s="38" t="e">
        <f t="shared" si="20"/>
        <v>#DIV/0!</v>
      </c>
      <c r="P27" s="38" t="e">
        <f t="shared" si="20"/>
        <v>#DIV/0!</v>
      </c>
      <c r="Q27" s="38" t="e">
        <f t="shared" si="20"/>
        <v>#DIV/0!</v>
      </c>
      <c r="W27" s="82"/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1"/>
        <v>#DIV/0!</v>
      </c>
      <c r="O28" s="38" t="e">
        <f t="shared" si="20"/>
        <v>#DIV/0!</v>
      </c>
      <c r="P28" s="38" t="e">
        <f t="shared" si="20"/>
        <v>#DIV/0!</v>
      </c>
      <c r="Q28" s="38" t="e">
        <f t="shared" si="20"/>
        <v>#DIV/0!</v>
      </c>
      <c r="W28" s="82"/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1"/>
        <v>#DIV/0!</v>
      </c>
      <c r="O29" s="38" t="e">
        <f t="shared" si="20"/>
        <v>#DIV/0!</v>
      </c>
      <c r="P29" s="38" t="e">
        <f t="shared" si="20"/>
        <v>#DIV/0!</v>
      </c>
      <c r="Q29" s="38" t="e">
        <f t="shared" si="20"/>
        <v>#DIV/0!</v>
      </c>
      <c r="W29" s="82"/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1"/>
        <v>#DIV/0!</v>
      </c>
      <c r="O30" s="38" t="e">
        <f t="shared" si="20"/>
        <v>#DIV/0!</v>
      </c>
      <c r="P30" s="38" t="e">
        <f t="shared" si="20"/>
        <v>#DIV/0!</v>
      </c>
      <c r="Q30" s="38" t="e">
        <f t="shared" si="20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1"/>
        <v>#DIV/0!</v>
      </c>
      <c r="O31" s="38" t="e">
        <f t="shared" si="20"/>
        <v>#DIV/0!</v>
      </c>
      <c r="P31" s="38" t="e">
        <f t="shared" si="20"/>
        <v>#DIV/0!</v>
      </c>
      <c r="Q31" s="38" t="e">
        <f t="shared" si="20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1"/>
        <v>#DIV/0!</v>
      </c>
      <c r="O32" s="38" t="e">
        <f t="shared" si="20"/>
        <v>#DIV/0!</v>
      </c>
      <c r="P32" s="38" t="e">
        <f t="shared" si="20"/>
        <v>#DIV/0!</v>
      </c>
      <c r="Q32" s="38" t="e">
        <f t="shared" si="20"/>
        <v>#DIV/0!</v>
      </c>
    </row>
    <row r="33" spans="1:26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1"/>
        <v>#DIV/0!</v>
      </c>
      <c r="O33" s="38" t="e">
        <f t="shared" si="20"/>
        <v>#DIV/0!</v>
      </c>
      <c r="P33" s="38" t="e">
        <f t="shared" si="20"/>
        <v>#DIV/0!</v>
      </c>
      <c r="Q33" s="38" t="e">
        <f t="shared" si="20"/>
        <v>#DIV/0!</v>
      </c>
      <c r="X33" s="14"/>
      <c r="Y33" s="14"/>
      <c r="Z33" s="14"/>
    </row>
    <row r="34" spans="1:26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1"/>
        <v>#DIV/0!</v>
      </c>
      <c r="O34" s="38" t="e">
        <f t="shared" si="20"/>
        <v>#DIV/0!</v>
      </c>
      <c r="P34" s="38" t="e">
        <f t="shared" si="20"/>
        <v>#DIV/0!</v>
      </c>
      <c r="Q34" s="38" t="e">
        <f t="shared" si="20"/>
        <v>#DIV/0!</v>
      </c>
    </row>
    <row r="35" spans="1:26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1"/>
        <v>#DIV/0!</v>
      </c>
      <c r="O35" s="38" t="e">
        <f t="shared" si="20"/>
        <v>#DIV/0!</v>
      </c>
      <c r="P35" s="38" t="e">
        <f t="shared" si="20"/>
        <v>#DIV/0!</v>
      </c>
      <c r="Q35" s="38" t="e">
        <f t="shared" si="20"/>
        <v>#DIV/0!</v>
      </c>
      <c r="X35" s="17"/>
    </row>
    <row r="36" spans="1:26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1"/>
        <v>#DIV/0!</v>
      </c>
      <c r="O36" s="38" t="e">
        <f t="shared" si="20"/>
        <v>#DIV/0!</v>
      </c>
      <c r="P36" s="38" t="e">
        <f t="shared" si="20"/>
        <v>#DIV/0!</v>
      </c>
      <c r="Q36" s="38" t="e">
        <f t="shared" si="20"/>
        <v>#DIV/0!</v>
      </c>
    </row>
    <row r="37" spans="1:26">
      <c r="A37" s="61" t="s">
        <v>214</v>
      </c>
      <c r="B37" s="61">
        <f>SUM(B25:B31)</f>
        <v>0</v>
      </c>
      <c r="C37" s="61">
        <f t="shared" ref="C37:M37" si="22">SUM(C25:C31)</f>
        <v>0</v>
      </c>
      <c r="D37" s="61">
        <f t="shared" si="22"/>
        <v>0</v>
      </c>
      <c r="E37" s="61">
        <f t="shared" si="22"/>
        <v>0</v>
      </c>
      <c r="F37" s="61">
        <f t="shared" si="22"/>
        <v>0</v>
      </c>
      <c r="G37" s="61">
        <f t="shared" si="22"/>
        <v>0</v>
      </c>
      <c r="H37" s="61">
        <f t="shared" si="22"/>
        <v>0</v>
      </c>
      <c r="I37" s="61">
        <f t="shared" si="22"/>
        <v>0</v>
      </c>
      <c r="J37" s="61">
        <f t="shared" si="22"/>
        <v>0</v>
      </c>
      <c r="K37" s="61">
        <f t="shared" si="22"/>
        <v>0</v>
      </c>
      <c r="L37" s="61">
        <f t="shared" si="22"/>
        <v>0</v>
      </c>
      <c r="M37" s="61">
        <f t="shared" si="22"/>
        <v>0</v>
      </c>
      <c r="N37" s="62" t="e">
        <f>(F37-B37)/B37*100</f>
        <v>#DIV/0!</v>
      </c>
      <c r="O37" s="62" t="e">
        <f t="shared" si="20"/>
        <v>#DIV/0!</v>
      </c>
      <c r="P37" s="62" t="e">
        <f t="shared" si="20"/>
        <v>#DIV/0!</v>
      </c>
      <c r="Q37" s="62" t="e">
        <f t="shared" si="20"/>
        <v>#DIV/0!</v>
      </c>
    </row>
    <row r="38" spans="1:26">
      <c r="A38" s="61" t="s">
        <v>128</v>
      </c>
      <c r="B38" s="61">
        <f>SUM(B25:B36)</f>
        <v>0</v>
      </c>
      <c r="C38" s="61">
        <f t="shared" ref="C38:M38" si="23">SUM(C25:C36)</f>
        <v>0</v>
      </c>
      <c r="D38" s="61">
        <f t="shared" si="23"/>
        <v>0</v>
      </c>
      <c r="E38" s="61">
        <f t="shared" si="23"/>
        <v>0</v>
      </c>
      <c r="F38" s="61">
        <f t="shared" si="23"/>
        <v>0</v>
      </c>
      <c r="G38" s="61">
        <f t="shared" si="23"/>
        <v>0</v>
      </c>
      <c r="H38" s="61">
        <f t="shared" si="23"/>
        <v>0</v>
      </c>
      <c r="I38" s="61">
        <f t="shared" si="23"/>
        <v>0</v>
      </c>
      <c r="J38" s="61">
        <f t="shared" si="23"/>
        <v>0</v>
      </c>
      <c r="K38" s="61">
        <f t="shared" si="23"/>
        <v>0</v>
      </c>
      <c r="L38" s="61">
        <f t="shared" si="23"/>
        <v>0</v>
      </c>
      <c r="M38" s="61">
        <f t="shared" si="23"/>
        <v>0</v>
      </c>
      <c r="N38" s="62" t="e">
        <f>(F38-B38)/B38*100</f>
        <v>#DIV/0!</v>
      </c>
      <c r="O38" s="62" t="e">
        <f t="shared" si="20"/>
        <v>#DIV/0!</v>
      </c>
      <c r="P38" s="62" t="e">
        <f t="shared" si="20"/>
        <v>#DIV/0!</v>
      </c>
      <c r="Q38" s="62" t="e">
        <f t="shared" si="20"/>
        <v>#DIV/0!</v>
      </c>
    </row>
    <row r="39" spans="1:26">
      <c r="A39" s="63" t="s">
        <v>129</v>
      </c>
      <c r="B39" s="49">
        <f>B37/7</f>
        <v>0</v>
      </c>
      <c r="C39" s="49">
        <f t="shared" ref="C39:M39" si="24">C37/7</f>
        <v>0</v>
      </c>
      <c r="D39" s="49">
        <f t="shared" si="24"/>
        <v>0</v>
      </c>
      <c r="E39" s="49">
        <f t="shared" si="24"/>
        <v>0</v>
      </c>
      <c r="F39" s="49">
        <f t="shared" si="24"/>
        <v>0</v>
      </c>
      <c r="G39" s="49">
        <f t="shared" si="24"/>
        <v>0</v>
      </c>
      <c r="H39" s="49">
        <f t="shared" si="24"/>
        <v>0</v>
      </c>
      <c r="I39" s="49">
        <f t="shared" si="24"/>
        <v>0</v>
      </c>
      <c r="J39" s="49">
        <f t="shared" si="24"/>
        <v>0</v>
      </c>
      <c r="K39" s="49">
        <f t="shared" si="24"/>
        <v>0</v>
      </c>
      <c r="L39" s="49">
        <f t="shared" si="24"/>
        <v>0</v>
      </c>
      <c r="M39" s="49">
        <f t="shared" si="24"/>
        <v>0</v>
      </c>
      <c r="N39" s="62" t="e">
        <f>(F39-B39)/B39*100</f>
        <v>#DIV/0!</v>
      </c>
      <c r="O39" s="62" t="e">
        <f t="shared" si="20"/>
        <v>#DIV/0!</v>
      </c>
      <c r="P39" s="62" t="e">
        <f t="shared" si="20"/>
        <v>#DIV/0!</v>
      </c>
      <c r="Q39" s="62" t="e">
        <f t="shared" si="20"/>
        <v>#DIV/0!</v>
      </c>
    </row>
    <row r="40" spans="1:26">
      <c r="N40" s="64"/>
      <c r="O40" s="64"/>
      <c r="P40" s="64"/>
      <c r="Q40" s="64"/>
    </row>
    <row r="41" spans="1:26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6">
      <c r="A42" s="14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26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</row>
    <row r="44" spans="1:26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5">(G44-C44)/C44*100</f>
        <v>#DIV/0!</v>
      </c>
      <c r="P44" s="38" t="e">
        <f t="shared" si="25"/>
        <v>#DIV/0!</v>
      </c>
      <c r="Q44" s="38" t="e">
        <f t="shared" si="25"/>
        <v>#DIV/0!</v>
      </c>
    </row>
    <row r="45" spans="1:26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6">(F45-B45)/B45*100</f>
        <v>#DIV/0!</v>
      </c>
      <c r="O45" s="38" t="e">
        <f t="shared" si="25"/>
        <v>#DIV/0!</v>
      </c>
      <c r="P45" s="38" t="e">
        <f t="shared" si="25"/>
        <v>#DIV/0!</v>
      </c>
      <c r="Q45" s="38" t="e">
        <f t="shared" si="25"/>
        <v>#DIV/0!</v>
      </c>
    </row>
    <row r="46" spans="1:26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6"/>
        <v>#DIV/0!</v>
      </c>
      <c r="O46" s="38" t="e">
        <f t="shared" si="25"/>
        <v>#DIV/0!</v>
      </c>
      <c r="P46" s="38" t="e">
        <f t="shared" si="25"/>
        <v>#DIV/0!</v>
      </c>
      <c r="Q46" s="38" t="e">
        <f t="shared" si="25"/>
        <v>#DIV/0!</v>
      </c>
    </row>
    <row r="47" spans="1:26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6"/>
        <v>#DIV/0!</v>
      </c>
      <c r="O47" s="38" t="e">
        <f t="shared" si="25"/>
        <v>#DIV/0!</v>
      </c>
      <c r="P47" s="38" t="e">
        <f t="shared" si="25"/>
        <v>#DIV/0!</v>
      </c>
      <c r="Q47" s="38" t="e">
        <f t="shared" si="25"/>
        <v>#DIV/0!</v>
      </c>
    </row>
    <row r="48" spans="1:26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6"/>
        <v>#DIV/0!</v>
      </c>
      <c r="O48" s="38" t="e">
        <f t="shared" si="25"/>
        <v>#DIV/0!</v>
      </c>
      <c r="P48" s="38" t="e">
        <f t="shared" si="25"/>
        <v>#DIV/0!</v>
      </c>
      <c r="Q48" s="38" t="e">
        <f t="shared" si="25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6"/>
        <v>#DIV/0!</v>
      </c>
      <c r="O49" s="38" t="e">
        <f t="shared" si="25"/>
        <v>#DIV/0!</v>
      </c>
      <c r="P49" s="38" t="e">
        <f t="shared" si="25"/>
        <v>#DIV/0!</v>
      </c>
      <c r="Q49" s="38" t="e">
        <f t="shared" si="25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6"/>
        <v>#DIV/0!</v>
      </c>
      <c r="O50" s="38" t="e">
        <f t="shared" si="25"/>
        <v>#DIV/0!</v>
      </c>
      <c r="P50" s="38" t="e">
        <f t="shared" si="25"/>
        <v>#DIV/0!</v>
      </c>
      <c r="Q50" s="38" t="e">
        <f t="shared" si="25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6"/>
        <v>#DIV/0!</v>
      </c>
      <c r="O51" s="38" t="e">
        <f t="shared" si="25"/>
        <v>#DIV/0!</v>
      </c>
      <c r="P51" s="38" t="e">
        <f t="shared" si="25"/>
        <v>#DIV/0!</v>
      </c>
      <c r="Q51" s="38" t="e">
        <f t="shared" si="25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6"/>
        <v>#DIV/0!</v>
      </c>
      <c r="O52" s="38" t="e">
        <f t="shared" si="25"/>
        <v>#DIV/0!</v>
      </c>
      <c r="P52" s="38" t="e">
        <f t="shared" si="25"/>
        <v>#DIV/0!</v>
      </c>
      <c r="Q52" s="38" t="e">
        <f t="shared" si="25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6"/>
        <v>#DIV/0!</v>
      </c>
      <c r="O53" s="38" t="e">
        <f t="shared" si="25"/>
        <v>#DIV/0!</v>
      </c>
      <c r="P53" s="38" t="e">
        <f t="shared" si="25"/>
        <v>#DIV/0!</v>
      </c>
      <c r="Q53" s="38" t="e">
        <f t="shared" si="25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6"/>
        <v>#DIV/0!</v>
      </c>
      <c r="O54" s="38" t="e">
        <f t="shared" si="25"/>
        <v>#DIV/0!</v>
      </c>
      <c r="P54" s="38" t="e">
        <f t="shared" si="25"/>
        <v>#DIV/0!</v>
      </c>
      <c r="Q54" s="38" t="e">
        <f t="shared" si="25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6"/>
        <v>#DIV/0!</v>
      </c>
      <c r="O55" s="38" t="e">
        <f t="shared" si="25"/>
        <v>#DIV/0!</v>
      </c>
      <c r="P55" s="38" t="e">
        <f t="shared" si="25"/>
        <v>#DIV/0!</v>
      </c>
      <c r="Q55" s="38" t="e">
        <f t="shared" si="25"/>
        <v>#DIV/0!</v>
      </c>
    </row>
    <row r="56" spans="1:17">
      <c r="A56" s="61" t="s">
        <v>214</v>
      </c>
      <c r="B56" s="61">
        <f>SUM(B44:B50)</f>
        <v>0</v>
      </c>
      <c r="C56" s="61">
        <f t="shared" ref="C56:M56" si="27">SUM(C44:C50)</f>
        <v>0</v>
      </c>
      <c r="D56" s="61">
        <f t="shared" si="27"/>
        <v>0</v>
      </c>
      <c r="E56" s="61">
        <f t="shared" si="27"/>
        <v>0</v>
      </c>
      <c r="F56" s="61">
        <f t="shared" si="27"/>
        <v>0</v>
      </c>
      <c r="G56" s="61">
        <f t="shared" si="27"/>
        <v>0</v>
      </c>
      <c r="H56" s="61">
        <f t="shared" si="27"/>
        <v>0</v>
      </c>
      <c r="I56" s="61">
        <f t="shared" si="27"/>
        <v>0</v>
      </c>
      <c r="J56" s="61">
        <f t="shared" si="27"/>
        <v>0</v>
      </c>
      <c r="K56" s="61">
        <f t="shared" si="27"/>
        <v>0</v>
      </c>
      <c r="L56" s="61">
        <f t="shared" si="27"/>
        <v>0</v>
      </c>
      <c r="M56" s="61">
        <f t="shared" si="27"/>
        <v>0</v>
      </c>
      <c r="N56" s="62" t="e">
        <f>(F56-B56)/B56*100</f>
        <v>#DIV/0!</v>
      </c>
      <c r="O56" s="62" t="e">
        <f t="shared" si="25"/>
        <v>#DIV/0!</v>
      </c>
      <c r="P56" s="62" t="e">
        <f t="shared" si="25"/>
        <v>#DIV/0!</v>
      </c>
      <c r="Q56" s="62" t="e">
        <f t="shared" si="25"/>
        <v>#DIV/0!</v>
      </c>
    </row>
    <row r="57" spans="1:17">
      <c r="A57" s="61" t="s">
        <v>128</v>
      </c>
      <c r="B57" s="61">
        <f>SUM(B44:B55)</f>
        <v>0</v>
      </c>
      <c r="C57" s="61">
        <f t="shared" ref="C57:M57" si="28">SUM(C44:C55)</f>
        <v>0</v>
      </c>
      <c r="D57" s="61">
        <f t="shared" si="28"/>
        <v>0</v>
      </c>
      <c r="E57" s="61">
        <f t="shared" si="28"/>
        <v>0</v>
      </c>
      <c r="F57" s="61">
        <f t="shared" si="28"/>
        <v>0</v>
      </c>
      <c r="G57" s="61">
        <f t="shared" si="28"/>
        <v>0</v>
      </c>
      <c r="H57" s="61">
        <f t="shared" si="28"/>
        <v>0</v>
      </c>
      <c r="I57" s="61">
        <f t="shared" si="28"/>
        <v>0</v>
      </c>
      <c r="J57" s="61">
        <f t="shared" si="28"/>
        <v>0</v>
      </c>
      <c r="K57" s="61">
        <f t="shared" si="28"/>
        <v>0</v>
      </c>
      <c r="L57" s="61">
        <f t="shared" si="28"/>
        <v>0</v>
      </c>
      <c r="M57" s="61">
        <f t="shared" si="28"/>
        <v>0</v>
      </c>
      <c r="N57" s="62" t="e">
        <f>(F57-B57)/B57*100</f>
        <v>#DIV/0!</v>
      </c>
      <c r="O57" s="62" t="e">
        <f t="shared" si="25"/>
        <v>#DIV/0!</v>
      </c>
      <c r="P57" s="62" t="e">
        <f t="shared" si="25"/>
        <v>#DIV/0!</v>
      </c>
      <c r="Q57" s="62" t="e">
        <f t="shared" si="25"/>
        <v>#DIV/0!</v>
      </c>
    </row>
    <row r="58" spans="1:17">
      <c r="A58" s="63" t="s">
        <v>129</v>
      </c>
      <c r="B58" s="49">
        <f>B56/7</f>
        <v>0</v>
      </c>
      <c r="C58" s="49">
        <f t="shared" ref="C58:M58" si="29">C56/7</f>
        <v>0</v>
      </c>
      <c r="D58" s="49">
        <f t="shared" si="29"/>
        <v>0</v>
      </c>
      <c r="E58" s="49">
        <f t="shared" si="29"/>
        <v>0</v>
      </c>
      <c r="F58" s="49">
        <f t="shared" si="29"/>
        <v>0</v>
      </c>
      <c r="G58" s="49">
        <f t="shared" si="29"/>
        <v>0</v>
      </c>
      <c r="H58" s="49">
        <f t="shared" si="29"/>
        <v>0</v>
      </c>
      <c r="I58" s="49">
        <f t="shared" si="29"/>
        <v>0</v>
      </c>
      <c r="J58" s="49">
        <f t="shared" si="29"/>
        <v>0</v>
      </c>
      <c r="K58" s="49">
        <f t="shared" si="29"/>
        <v>0</v>
      </c>
      <c r="L58" s="49">
        <f t="shared" si="29"/>
        <v>0</v>
      </c>
      <c r="M58" s="49">
        <f t="shared" si="29"/>
        <v>0</v>
      </c>
      <c r="N58" s="62" t="e">
        <f>(F58-B58)/B58*100</f>
        <v>#DIV/0!</v>
      </c>
      <c r="O58" s="62" t="e">
        <f t="shared" si="25"/>
        <v>#DIV/0!</v>
      </c>
      <c r="P58" s="62" t="e">
        <f t="shared" si="25"/>
        <v>#DIV/0!</v>
      </c>
      <c r="Q58" s="62" t="e">
        <f t="shared" si="25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A61" s="14"/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30" t="s">
        <v>90</v>
      </c>
      <c r="K62" s="30" t="s">
        <v>7</v>
      </c>
      <c r="L62" s="3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0">(G63-C63)/C63*100</f>
        <v>#DIV/0!</v>
      </c>
      <c r="P63" s="38" t="e">
        <f t="shared" si="30"/>
        <v>#DIV/0!</v>
      </c>
      <c r="Q63" s="38" t="e">
        <f t="shared" si="30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1">(F64-B64)/B64*100</f>
        <v>#DIV/0!</v>
      </c>
      <c r="O64" s="38" t="e">
        <f t="shared" si="30"/>
        <v>#DIV/0!</v>
      </c>
      <c r="P64" s="38" t="e">
        <f t="shared" si="30"/>
        <v>#DIV/0!</v>
      </c>
      <c r="Q64" s="38" t="e">
        <f t="shared" si="30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1"/>
        <v>#DIV/0!</v>
      </c>
      <c r="O65" s="38" t="e">
        <f t="shared" si="30"/>
        <v>#DIV/0!</v>
      </c>
      <c r="P65" s="38" t="e">
        <f t="shared" si="30"/>
        <v>#DIV/0!</v>
      </c>
      <c r="Q65" s="38" t="e">
        <f t="shared" si="30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1"/>
        <v>#DIV/0!</v>
      </c>
      <c r="O66" s="38" t="e">
        <f t="shared" si="30"/>
        <v>#DIV/0!</v>
      </c>
      <c r="P66" s="38" t="e">
        <f t="shared" si="30"/>
        <v>#DIV/0!</v>
      </c>
      <c r="Q66" s="38" t="e">
        <f t="shared" si="30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1"/>
        <v>#DIV/0!</v>
      </c>
      <c r="O67" s="38" t="e">
        <f t="shared" si="30"/>
        <v>#DIV/0!</v>
      </c>
      <c r="P67" s="38" t="e">
        <f t="shared" si="30"/>
        <v>#DIV/0!</v>
      </c>
      <c r="Q67" s="38" t="e">
        <f t="shared" si="30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1"/>
        <v>#DIV/0!</v>
      </c>
      <c r="O68" s="38" t="e">
        <f t="shared" si="30"/>
        <v>#DIV/0!</v>
      </c>
      <c r="P68" s="38" t="e">
        <f t="shared" si="30"/>
        <v>#DIV/0!</v>
      </c>
      <c r="Q68" s="38" t="e">
        <f t="shared" si="30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1"/>
        <v>#DIV/0!</v>
      </c>
      <c r="O69" s="38" t="e">
        <f t="shared" si="30"/>
        <v>#DIV/0!</v>
      </c>
      <c r="P69" s="38" t="e">
        <f t="shared" si="30"/>
        <v>#DIV/0!</v>
      </c>
      <c r="Q69" s="38" t="e">
        <f t="shared" si="30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1"/>
        <v>#DIV/0!</v>
      </c>
      <c r="O70" s="38" t="e">
        <f t="shared" si="30"/>
        <v>#DIV/0!</v>
      </c>
      <c r="P70" s="38" t="e">
        <f t="shared" si="30"/>
        <v>#DIV/0!</v>
      </c>
      <c r="Q70" s="38" t="e">
        <f t="shared" si="30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1"/>
        <v>#DIV/0!</v>
      </c>
      <c r="O71" s="38" t="e">
        <f t="shared" si="30"/>
        <v>#DIV/0!</v>
      </c>
      <c r="P71" s="38" t="e">
        <f t="shared" si="30"/>
        <v>#DIV/0!</v>
      </c>
      <c r="Q71" s="38" t="e">
        <f t="shared" si="30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1"/>
        <v>#DIV/0!</v>
      </c>
      <c r="O72" s="38" t="e">
        <f t="shared" si="30"/>
        <v>#DIV/0!</v>
      </c>
      <c r="P72" s="38" t="e">
        <f t="shared" si="30"/>
        <v>#DIV/0!</v>
      </c>
      <c r="Q72" s="38" t="e">
        <f t="shared" si="30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1"/>
        <v>#DIV/0!</v>
      </c>
      <c r="O73" s="38" t="e">
        <f t="shared" si="30"/>
        <v>#DIV/0!</v>
      </c>
      <c r="P73" s="38" t="e">
        <f t="shared" si="30"/>
        <v>#DIV/0!</v>
      </c>
      <c r="Q73" s="38" t="e">
        <f t="shared" si="30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1"/>
        <v>#DIV/0!</v>
      </c>
      <c r="O74" s="38" t="e">
        <f t="shared" si="30"/>
        <v>#DIV/0!</v>
      </c>
      <c r="P74" s="38" t="e">
        <f t="shared" si="30"/>
        <v>#DIV/0!</v>
      </c>
      <c r="Q74" s="38" t="e">
        <f t="shared" si="30"/>
        <v>#DIV/0!</v>
      </c>
    </row>
    <row r="75" spans="1:17">
      <c r="A75" s="61" t="s">
        <v>200</v>
      </c>
      <c r="B75" s="61">
        <f>SUM(B63:B69)</f>
        <v>0</v>
      </c>
      <c r="C75" s="61">
        <f t="shared" ref="C75:I75" si="32">SUM(C63:C69)</f>
        <v>0</v>
      </c>
      <c r="D75" s="61">
        <f t="shared" si="32"/>
        <v>0</v>
      </c>
      <c r="E75" s="61">
        <f t="shared" si="32"/>
        <v>0</v>
      </c>
      <c r="F75" s="61">
        <f t="shared" si="32"/>
        <v>0</v>
      </c>
      <c r="G75" s="61">
        <f t="shared" si="32"/>
        <v>0</v>
      </c>
      <c r="H75" s="61">
        <f t="shared" si="32"/>
        <v>0</v>
      </c>
      <c r="I75" s="61">
        <f t="shared" si="32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0"/>
        <v>#DIV/0!</v>
      </c>
      <c r="P75" s="62" t="e">
        <f t="shared" si="30"/>
        <v>#DIV/0!</v>
      </c>
      <c r="Q75" s="62" t="e">
        <f t="shared" si="30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3">SUM(C63:C74)</f>
        <v>0</v>
      </c>
      <c r="D76" s="61">
        <f t="shared" si="33"/>
        <v>0</v>
      </c>
      <c r="E76" s="61">
        <f t="shared" si="33"/>
        <v>0</v>
      </c>
      <c r="F76" s="61">
        <f t="shared" si="33"/>
        <v>0</v>
      </c>
      <c r="G76" s="61">
        <f t="shared" si="33"/>
        <v>0</v>
      </c>
      <c r="H76" s="61">
        <f t="shared" si="33"/>
        <v>0</v>
      </c>
      <c r="I76" s="61">
        <f t="shared" si="33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0"/>
        <v>#DIV/0!</v>
      </c>
      <c r="P76" s="62" t="e">
        <f t="shared" si="30"/>
        <v>#DIV/0!</v>
      </c>
      <c r="Q76" s="62" t="e">
        <f t="shared" si="30"/>
        <v>#DIV/0!</v>
      </c>
    </row>
    <row r="77" spans="1:17">
      <c r="A77" s="63" t="s">
        <v>129</v>
      </c>
      <c r="B77" s="49">
        <f>B75/7</f>
        <v>0</v>
      </c>
      <c r="C77" s="49">
        <f t="shared" ref="C77:I77" si="34">C75/7</f>
        <v>0</v>
      </c>
      <c r="D77" s="49">
        <f t="shared" si="34"/>
        <v>0</v>
      </c>
      <c r="E77" s="49">
        <f t="shared" si="34"/>
        <v>0</v>
      </c>
      <c r="F77" s="49">
        <f t="shared" si="34"/>
        <v>0</v>
      </c>
      <c r="G77" s="49">
        <f t="shared" si="34"/>
        <v>0</v>
      </c>
      <c r="H77" s="49">
        <f t="shared" si="34"/>
        <v>0</v>
      </c>
      <c r="I77" s="49">
        <f t="shared" si="34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0"/>
        <v>#DIV/0!</v>
      </c>
      <c r="P77" s="62" t="e">
        <f t="shared" si="30"/>
        <v>#DIV/0!</v>
      </c>
      <c r="Q77" s="62" t="e">
        <f t="shared" si="30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A80" s="14"/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5">(G82-C82)/C82*100</f>
        <v>#DIV/0!</v>
      </c>
      <c r="P82" s="38" t="e">
        <f t="shared" si="35"/>
        <v>#DIV/0!</v>
      </c>
      <c r="Q82" s="38" t="e">
        <f t="shared" si="35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6">(F83-B83)/B83*100</f>
        <v>#DIV/0!</v>
      </c>
      <c r="O83" s="38" t="e">
        <f t="shared" si="35"/>
        <v>#DIV/0!</v>
      </c>
      <c r="P83" s="38" t="e">
        <f t="shared" si="35"/>
        <v>#DIV/0!</v>
      </c>
      <c r="Q83" s="38" t="e">
        <f t="shared" si="35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6"/>
        <v>#DIV/0!</v>
      </c>
      <c r="O84" s="38" t="e">
        <f t="shared" si="35"/>
        <v>#DIV/0!</v>
      </c>
      <c r="P84" s="38" t="e">
        <f t="shared" si="35"/>
        <v>#DIV/0!</v>
      </c>
      <c r="Q84" s="38" t="e">
        <f t="shared" si="35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6"/>
        <v>#DIV/0!</v>
      </c>
      <c r="O85" s="38" t="e">
        <f t="shared" si="35"/>
        <v>#DIV/0!</v>
      </c>
      <c r="P85" s="38" t="e">
        <f t="shared" si="35"/>
        <v>#DIV/0!</v>
      </c>
      <c r="Q85" s="38" t="e">
        <f t="shared" si="35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6"/>
        <v>#DIV/0!</v>
      </c>
      <c r="O86" s="38" t="e">
        <f t="shared" si="35"/>
        <v>#DIV/0!</v>
      </c>
      <c r="P86" s="38" t="e">
        <f t="shared" si="35"/>
        <v>#DIV/0!</v>
      </c>
      <c r="Q86" s="38" t="e">
        <f t="shared" si="35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6"/>
        <v>#DIV/0!</v>
      </c>
      <c r="O87" s="38" t="e">
        <f t="shared" si="35"/>
        <v>#DIV/0!</v>
      </c>
      <c r="P87" s="38" t="e">
        <f t="shared" si="35"/>
        <v>#DIV/0!</v>
      </c>
      <c r="Q87" s="38" t="e">
        <f t="shared" si="35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6"/>
        <v>#DIV/0!</v>
      </c>
      <c r="O88" s="38" t="e">
        <f t="shared" si="35"/>
        <v>#DIV/0!</v>
      </c>
      <c r="P88" s="38" t="e">
        <f t="shared" si="35"/>
        <v>#DIV/0!</v>
      </c>
      <c r="Q88" s="38" t="e">
        <f t="shared" si="35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6"/>
        <v>#DIV/0!</v>
      </c>
      <c r="O89" s="38" t="e">
        <f t="shared" si="35"/>
        <v>#DIV/0!</v>
      </c>
      <c r="P89" s="38" t="e">
        <f t="shared" si="35"/>
        <v>#DIV/0!</v>
      </c>
      <c r="Q89" s="38" t="e">
        <f t="shared" si="35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6"/>
        <v>#DIV/0!</v>
      </c>
      <c r="O90" s="38" t="e">
        <f t="shared" si="35"/>
        <v>#DIV/0!</v>
      </c>
      <c r="P90" s="38" t="e">
        <f t="shared" si="35"/>
        <v>#DIV/0!</v>
      </c>
      <c r="Q90" s="38" t="e">
        <f t="shared" si="35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6"/>
        <v>#DIV/0!</v>
      </c>
      <c r="O91" s="38" t="e">
        <f t="shared" si="35"/>
        <v>#DIV/0!</v>
      </c>
      <c r="P91" s="38" t="e">
        <f t="shared" si="35"/>
        <v>#DIV/0!</v>
      </c>
      <c r="Q91" s="38" t="e">
        <f t="shared" si="35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6"/>
        <v>#DIV/0!</v>
      </c>
      <c r="O92" s="38" t="e">
        <f t="shared" si="35"/>
        <v>#DIV/0!</v>
      </c>
      <c r="P92" s="38" t="e">
        <f t="shared" si="35"/>
        <v>#DIV/0!</v>
      </c>
      <c r="Q92" s="38" t="e">
        <f t="shared" si="35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6"/>
        <v>#DIV/0!</v>
      </c>
      <c r="O93" s="38" t="e">
        <f t="shared" si="35"/>
        <v>#DIV/0!</v>
      </c>
      <c r="P93" s="38" t="e">
        <f t="shared" si="35"/>
        <v>#DIV/0!</v>
      </c>
      <c r="Q93" s="38" t="e">
        <f t="shared" si="35"/>
        <v>#DIV/0!</v>
      </c>
    </row>
    <row r="94" spans="1:17">
      <c r="A94" s="61" t="s">
        <v>200</v>
      </c>
      <c r="B94" s="61">
        <f>SUM(B82:B88)</f>
        <v>0</v>
      </c>
      <c r="C94" s="61">
        <f t="shared" ref="C94:I94" si="37">SUM(C82:C88)</f>
        <v>0</v>
      </c>
      <c r="D94" s="61">
        <f t="shared" si="37"/>
        <v>0</v>
      </c>
      <c r="E94" s="61">
        <f t="shared" si="37"/>
        <v>0</v>
      </c>
      <c r="F94" s="61">
        <f t="shared" si="37"/>
        <v>0</v>
      </c>
      <c r="G94" s="61">
        <f t="shared" si="37"/>
        <v>0</v>
      </c>
      <c r="H94" s="61">
        <f t="shared" si="37"/>
        <v>0</v>
      </c>
      <c r="I94" s="61">
        <f t="shared" si="37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5"/>
        <v>#DIV/0!</v>
      </c>
      <c r="P94" s="62" t="e">
        <f t="shared" si="35"/>
        <v>#DIV/0!</v>
      </c>
      <c r="Q94" s="62" t="e">
        <f t="shared" si="35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38">SUM(C82:C93)</f>
        <v>0</v>
      </c>
      <c r="D95" s="61">
        <f t="shared" si="38"/>
        <v>0</v>
      </c>
      <c r="E95" s="61">
        <f t="shared" si="38"/>
        <v>0</v>
      </c>
      <c r="F95" s="61">
        <f t="shared" si="38"/>
        <v>0</v>
      </c>
      <c r="G95" s="61">
        <f t="shared" si="38"/>
        <v>0</v>
      </c>
      <c r="H95" s="61">
        <f t="shared" si="38"/>
        <v>0</v>
      </c>
      <c r="I95" s="61">
        <f t="shared" si="38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5"/>
        <v>#DIV/0!</v>
      </c>
      <c r="P95" s="62" t="e">
        <f t="shared" si="35"/>
        <v>#DIV/0!</v>
      </c>
      <c r="Q95" s="62" t="e">
        <f t="shared" si="35"/>
        <v>#DIV/0!</v>
      </c>
    </row>
    <row r="96" spans="1:17">
      <c r="A96" s="63" t="s">
        <v>129</v>
      </c>
      <c r="B96" s="49">
        <f>B94/7</f>
        <v>0</v>
      </c>
      <c r="C96" s="49">
        <f t="shared" ref="C96:I96" si="39">C94/7</f>
        <v>0</v>
      </c>
      <c r="D96" s="49">
        <f t="shared" si="39"/>
        <v>0</v>
      </c>
      <c r="E96" s="49">
        <f t="shared" si="39"/>
        <v>0</v>
      </c>
      <c r="F96" s="49">
        <f t="shared" si="39"/>
        <v>0</v>
      </c>
      <c r="G96" s="49">
        <f t="shared" si="39"/>
        <v>0</v>
      </c>
      <c r="H96" s="49">
        <f t="shared" si="39"/>
        <v>0</v>
      </c>
      <c r="I96" s="49">
        <f t="shared" si="39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5"/>
        <v>#DIV/0!</v>
      </c>
      <c r="P96" s="62" t="e">
        <f t="shared" si="35"/>
        <v>#DIV/0!</v>
      </c>
      <c r="Q96" s="62" t="e">
        <f t="shared" si="35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A99" s="14"/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0">(G101-C101)/C101*100</f>
        <v>#DIV/0!</v>
      </c>
      <c r="P101" s="38" t="e">
        <f t="shared" si="40"/>
        <v>#DIV/0!</v>
      </c>
      <c r="Q101" s="38" t="e">
        <f t="shared" si="40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1">(F102-B102)/B102*100</f>
        <v>#DIV/0!</v>
      </c>
      <c r="O102" s="38" t="e">
        <f t="shared" si="40"/>
        <v>#DIV/0!</v>
      </c>
      <c r="P102" s="38" t="e">
        <f t="shared" si="40"/>
        <v>#DIV/0!</v>
      </c>
      <c r="Q102" s="38" t="e">
        <f t="shared" si="40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1"/>
        <v>#DIV/0!</v>
      </c>
      <c r="O103" s="38" t="e">
        <f t="shared" si="40"/>
        <v>#DIV/0!</v>
      </c>
      <c r="P103" s="38" t="e">
        <f t="shared" si="40"/>
        <v>#DIV/0!</v>
      </c>
      <c r="Q103" s="38" t="e">
        <f t="shared" si="40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1"/>
        <v>#DIV/0!</v>
      </c>
      <c r="O104" s="38" t="e">
        <f t="shared" si="40"/>
        <v>#DIV/0!</v>
      </c>
      <c r="P104" s="38" t="e">
        <f t="shared" si="40"/>
        <v>#DIV/0!</v>
      </c>
      <c r="Q104" s="38" t="e">
        <f t="shared" si="40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1"/>
        <v>#DIV/0!</v>
      </c>
      <c r="O105" s="38" t="e">
        <f t="shared" si="40"/>
        <v>#DIV/0!</v>
      </c>
      <c r="P105" s="38" t="e">
        <f t="shared" si="40"/>
        <v>#DIV/0!</v>
      </c>
      <c r="Q105" s="38" t="e">
        <f t="shared" si="40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1"/>
        <v>#DIV/0!</v>
      </c>
      <c r="O106" s="38" t="e">
        <f t="shared" si="40"/>
        <v>#DIV/0!</v>
      </c>
      <c r="P106" s="38" t="e">
        <f t="shared" si="40"/>
        <v>#DIV/0!</v>
      </c>
      <c r="Q106" s="38" t="e">
        <f t="shared" si="40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1"/>
        <v>#DIV/0!</v>
      </c>
      <c r="O107" s="38" t="e">
        <f t="shared" si="40"/>
        <v>#DIV/0!</v>
      </c>
      <c r="P107" s="38" t="e">
        <f t="shared" si="40"/>
        <v>#DIV/0!</v>
      </c>
      <c r="Q107" s="38" t="e">
        <f t="shared" si="40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1"/>
        <v>#DIV/0!</v>
      </c>
      <c r="O108" s="38" t="e">
        <f t="shared" si="40"/>
        <v>#DIV/0!</v>
      </c>
      <c r="P108" s="38" t="e">
        <f t="shared" si="40"/>
        <v>#DIV/0!</v>
      </c>
      <c r="Q108" s="38" t="e">
        <f t="shared" si="40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1"/>
        <v>#DIV/0!</v>
      </c>
      <c r="O109" s="38" t="e">
        <f t="shared" si="40"/>
        <v>#DIV/0!</v>
      </c>
      <c r="P109" s="38" t="e">
        <f t="shared" si="40"/>
        <v>#DIV/0!</v>
      </c>
      <c r="Q109" s="38" t="e">
        <f t="shared" si="40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1"/>
        <v>#DIV/0!</v>
      </c>
      <c r="O110" s="38" t="e">
        <f t="shared" si="40"/>
        <v>#DIV/0!</v>
      </c>
      <c r="P110" s="38" t="e">
        <f t="shared" si="40"/>
        <v>#DIV/0!</v>
      </c>
      <c r="Q110" s="38" t="e">
        <f t="shared" si="40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1"/>
        <v>#DIV/0!</v>
      </c>
      <c r="O111" s="38" t="e">
        <f t="shared" si="40"/>
        <v>#DIV/0!</v>
      </c>
      <c r="P111" s="38" t="e">
        <f t="shared" si="40"/>
        <v>#DIV/0!</v>
      </c>
      <c r="Q111" s="38" t="e">
        <f t="shared" si="40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1"/>
        <v>#DIV/0!</v>
      </c>
      <c r="O112" s="38" t="e">
        <f t="shared" si="40"/>
        <v>#DIV/0!</v>
      </c>
      <c r="P112" s="38" t="e">
        <f t="shared" si="40"/>
        <v>#DIV/0!</v>
      </c>
      <c r="Q112" s="38" t="e">
        <f t="shared" si="40"/>
        <v>#DIV/0!</v>
      </c>
    </row>
    <row r="113" spans="1:17">
      <c r="A113" s="61" t="s">
        <v>200</v>
      </c>
      <c r="B113" s="61">
        <f>SUM(B101:B107)</f>
        <v>0</v>
      </c>
      <c r="C113" s="61">
        <f t="shared" ref="C113:I113" si="42">SUM(C101:C107)</f>
        <v>0</v>
      </c>
      <c r="D113" s="61">
        <f t="shared" si="42"/>
        <v>0</v>
      </c>
      <c r="E113" s="61">
        <f t="shared" si="42"/>
        <v>0</v>
      </c>
      <c r="F113" s="61">
        <f t="shared" si="42"/>
        <v>0</v>
      </c>
      <c r="G113" s="61">
        <f t="shared" si="42"/>
        <v>0</v>
      </c>
      <c r="H113" s="61">
        <f t="shared" si="42"/>
        <v>0</v>
      </c>
      <c r="I113" s="61">
        <f t="shared" si="42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0"/>
        <v>#DIV/0!</v>
      </c>
      <c r="P113" s="62" t="e">
        <f t="shared" si="40"/>
        <v>#DIV/0!</v>
      </c>
      <c r="Q113" s="62" t="e">
        <f t="shared" si="40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3">SUM(C101:C112)</f>
        <v>0</v>
      </c>
      <c r="D114" s="61">
        <f t="shared" si="43"/>
        <v>0</v>
      </c>
      <c r="E114" s="61">
        <f t="shared" si="43"/>
        <v>0</v>
      </c>
      <c r="F114" s="61">
        <f t="shared" si="43"/>
        <v>0</v>
      </c>
      <c r="G114" s="61">
        <f t="shared" si="43"/>
        <v>0</v>
      </c>
      <c r="H114" s="61">
        <f t="shared" si="43"/>
        <v>0</v>
      </c>
      <c r="I114" s="61">
        <f t="shared" si="43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0"/>
        <v>#DIV/0!</v>
      </c>
      <c r="P114" s="62" t="e">
        <f t="shared" si="40"/>
        <v>#DIV/0!</v>
      </c>
      <c r="Q114" s="62" t="e">
        <f t="shared" si="40"/>
        <v>#DIV/0!</v>
      </c>
    </row>
    <row r="115" spans="1:17">
      <c r="A115" s="63" t="s">
        <v>129</v>
      </c>
      <c r="B115" s="49">
        <f>B113/7</f>
        <v>0</v>
      </c>
      <c r="C115" s="49">
        <f t="shared" ref="C115:I115" si="44">C113/7</f>
        <v>0</v>
      </c>
      <c r="D115" s="49">
        <f t="shared" si="44"/>
        <v>0</v>
      </c>
      <c r="E115" s="49">
        <f t="shared" si="44"/>
        <v>0</v>
      </c>
      <c r="F115" s="49">
        <f t="shared" si="44"/>
        <v>0</v>
      </c>
      <c r="G115" s="49">
        <f t="shared" si="44"/>
        <v>0</v>
      </c>
      <c r="H115" s="49">
        <f t="shared" si="44"/>
        <v>0</v>
      </c>
      <c r="I115" s="49">
        <f t="shared" si="44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0"/>
        <v>#DIV/0!</v>
      </c>
      <c r="P115" s="62" t="e">
        <f t="shared" si="40"/>
        <v>#DIV/0!</v>
      </c>
      <c r="Q115" s="62" t="e">
        <f t="shared" si="40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A118" s="14"/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5">(G120-C120)/C120*100</f>
        <v>#DIV/0!</v>
      </c>
      <c r="P120" s="38" t="e">
        <f t="shared" si="45"/>
        <v>#DIV/0!</v>
      </c>
      <c r="Q120" s="38" t="e">
        <f t="shared" si="45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6">(F121-B121)/B121*100</f>
        <v>#DIV/0!</v>
      </c>
      <c r="O121" s="38" t="e">
        <f t="shared" si="45"/>
        <v>#DIV/0!</v>
      </c>
      <c r="P121" s="38" t="e">
        <f t="shared" si="45"/>
        <v>#DIV/0!</v>
      </c>
      <c r="Q121" s="38" t="e">
        <f t="shared" si="45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6"/>
        <v>#DIV/0!</v>
      </c>
      <c r="O122" s="38" t="e">
        <f t="shared" si="45"/>
        <v>#DIV/0!</v>
      </c>
      <c r="P122" s="38" t="e">
        <f t="shared" si="45"/>
        <v>#DIV/0!</v>
      </c>
      <c r="Q122" s="38" t="e">
        <f t="shared" si="45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6"/>
        <v>#DIV/0!</v>
      </c>
      <c r="O123" s="38" t="e">
        <f t="shared" si="45"/>
        <v>#DIV/0!</v>
      </c>
      <c r="P123" s="38" t="e">
        <f t="shared" si="45"/>
        <v>#DIV/0!</v>
      </c>
      <c r="Q123" s="38" t="e">
        <f t="shared" si="45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6"/>
        <v>#DIV/0!</v>
      </c>
      <c r="O124" s="38" t="e">
        <f t="shared" si="45"/>
        <v>#DIV/0!</v>
      </c>
      <c r="P124" s="38" t="e">
        <f t="shared" si="45"/>
        <v>#DIV/0!</v>
      </c>
      <c r="Q124" s="38" t="e">
        <f t="shared" si="45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6"/>
        <v>#DIV/0!</v>
      </c>
      <c r="O125" s="38" t="e">
        <f t="shared" si="45"/>
        <v>#DIV/0!</v>
      </c>
      <c r="P125" s="38" t="e">
        <f t="shared" si="45"/>
        <v>#DIV/0!</v>
      </c>
      <c r="Q125" s="38" t="e">
        <f t="shared" si="45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6"/>
        <v>#DIV/0!</v>
      </c>
      <c r="O126" s="38" t="e">
        <f t="shared" si="45"/>
        <v>#DIV/0!</v>
      </c>
      <c r="P126" s="38" t="e">
        <f t="shared" si="45"/>
        <v>#DIV/0!</v>
      </c>
      <c r="Q126" s="38" t="e">
        <f t="shared" si="45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6"/>
        <v>#DIV/0!</v>
      </c>
      <c r="O127" s="38" t="e">
        <f t="shared" si="45"/>
        <v>#DIV/0!</v>
      </c>
      <c r="P127" s="38" t="e">
        <f t="shared" si="45"/>
        <v>#DIV/0!</v>
      </c>
      <c r="Q127" s="38" t="e">
        <f t="shared" si="45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6"/>
        <v>#DIV/0!</v>
      </c>
      <c r="O128" s="38" t="e">
        <f t="shared" si="45"/>
        <v>#DIV/0!</v>
      </c>
      <c r="P128" s="38" t="e">
        <f t="shared" si="45"/>
        <v>#DIV/0!</v>
      </c>
      <c r="Q128" s="38" t="e">
        <f t="shared" si="45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6"/>
        <v>#DIV/0!</v>
      </c>
      <c r="O129" s="38" t="e">
        <f t="shared" si="45"/>
        <v>#DIV/0!</v>
      </c>
      <c r="P129" s="38" t="e">
        <f t="shared" si="45"/>
        <v>#DIV/0!</v>
      </c>
      <c r="Q129" s="38" t="e">
        <f t="shared" si="45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6"/>
        <v>#DIV/0!</v>
      </c>
      <c r="O130" s="38" t="e">
        <f t="shared" si="45"/>
        <v>#DIV/0!</v>
      </c>
      <c r="P130" s="38" t="e">
        <f t="shared" si="45"/>
        <v>#DIV/0!</v>
      </c>
      <c r="Q130" s="38" t="e">
        <f t="shared" si="45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6"/>
        <v>#DIV/0!</v>
      </c>
      <c r="O131" s="38" t="e">
        <f t="shared" si="45"/>
        <v>#DIV/0!</v>
      </c>
      <c r="P131" s="38" t="e">
        <f t="shared" si="45"/>
        <v>#DIV/0!</v>
      </c>
      <c r="Q131" s="38" t="e">
        <f t="shared" si="45"/>
        <v>#DIV/0!</v>
      </c>
    </row>
    <row r="132" spans="1:17">
      <c r="A132" s="61" t="s">
        <v>200</v>
      </c>
      <c r="B132" s="61">
        <f>SUM(B120:B126)</f>
        <v>0</v>
      </c>
      <c r="C132" s="61">
        <f t="shared" ref="C132:I132" si="47">SUM(C120:C126)</f>
        <v>0</v>
      </c>
      <c r="D132" s="61">
        <f t="shared" si="47"/>
        <v>0</v>
      </c>
      <c r="E132" s="61">
        <f t="shared" si="47"/>
        <v>0</v>
      </c>
      <c r="F132" s="61">
        <f t="shared" si="47"/>
        <v>0</v>
      </c>
      <c r="G132" s="61">
        <f t="shared" si="47"/>
        <v>0</v>
      </c>
      <c r="H132" s="61">
        <f t="shared" si="47"/>
        <v>0</v>
      </c>
      <c r="I132" s="61">
        <f t="shared" si="47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5"/>
        <v>#DIV/0!</v>
      </c>
      <c r="P132" s="62" t="e">
        <f t="shared" si="45"/>
        <v>#DIV/0!</v>
      </c>
      <c r="Q132" s="62" t="e">
        <f t="shared" si="45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48">SUM(C120:C131)</f>
        <v>0</v>
      </c>
      <c r="D133" s="61">
        <f t="shared" si="48"/>
        <v>0</v>
      </c>
      <c r="E133" s="61">
        <f t="shared" si="48"/>
        <v>0</v>
      </c>
      <c r="F133" s="61">
        <f t="shared" si="48"/>
        <v>0</v>
      </c>
      <c r="G133" s="61">
        <f t="shared" si="48"/>
        <v>0</v>
      </c>
      <c r="H133" s="61">
        <f t="shared" si="48"/>
        <v>0</v>
      </c>
      <c r="I133" s="61">
        <f t="shared" si="48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5"/>
        <v>#DIV/0!</v>
      </c>
      <c r="P133" s="62" t="e">
        <f t="shared" si="45"/>
        <v>#DIV/0!</v>
      </c>
      <c r="Q133" s="62" t="e">
        <f t="shared" si="45"/>
        <v>#DIV/0!</v>
      </c>
    </row>
    <row r="134" spans="1:17">
      <c r="A134" s="63" t="s">
        <v>129</v>
      </c>
      <c r="B134" s="49">
        <f>B132/7</f>
        <v>0</v>
      </c>
      <c r="C134" s="49">
        <f t="shared" ref="C134:I134" si="49">C132/7</f>
        <v>0</v>
      </c>
      <c r="D134" s="49">
        <f t="shared" si="49"/>
        <v>0</v>
      </c>
      <c r="E134" s="49">
        <f t="shared" si="49"/>
        <v>0</v>
      </c>
      <c r="F134" s="49">
        <f t="shared" si="49"/>
        <v>0</v>
      </c>
      <c r="G134" s="49">
        <f t="shared" si="49"/>
        <v>0</v>
      </c>
      <c r="H134" s="49">
        <f t="shared" si="49"/>
        <v>0</v>
      </c>
      <c r="I134" s="49">
        <f t="shared" si="49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5"/>
        <v>#DIV/0!</v>
      </c>
      <c r="P134" s="62" t="e">
        <f t="shared" si="45"/>
        <v>#DIV/0!</v>
      </c>
      <c r="Q134" s="62" t="e">
        <f t="shared" si="45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0">(G139-C139)/C139*100</f>
        <v>#DIV/0!</v>
      </c>
      <c r="P139" s="38" t="e">
        <f t="shared" si="50"/>
        <v>#DIV/0!</v>
      </c>
      <c r="Q139" s="38" t="e">
        <f t="shared" si="50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1">(F140-B140)/B140*100</f>
        <v>#DIV/0!</v>
      </c>
      <c r="O140" s="38" t="e">
        <f t="shared" si="50"/>
        <v>#DIV/0!</v>
      </c>
      <c r="P140" s="38" t="e">
        <f t="shared" si="50"/>
        <v>#DIV/0!</v>
      </c>
      <c r="Q140" s="38" t="e">
        <f t="shared" si="50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1"/>
        <v>#DIV/0!</v>
      </c>
      <c r="O141" s="38" t="e">
        <f t="shared" si="50"/>
        <v>#DIV/0!</v>
      </c>
      <c r="P141" s="38" t="e">
        <f t="shared" si="50"/>
        <v>#DIV/0!</v>
      </c>
      <c r="Q141" s="38" t="e">
        <f t="shared" si="50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1"/>
        <v>#DIV/0!</v>
      </c>
      <c r="O142" s="38" t="e">
        <f t="shared" si="50"/>
        <v>#DIV/0!</v>
      </c>
      <c r="P142" s="38" t="e">
        <f t="shared" si="50"/>
        <v>#DIV/0!</v>
      </c>
      <c r="Q142" s="38" t="e">
        <f t="shared" si="50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1"/>
        <v>#DIV/0!</v>
      </c>
      <c r="O143" s="38" t="e">
        <f t="shared" si="50"/>
        <v>#DIV/0!</v>
      </c>
      <c r="P143" s="38" t="e">
        <f t="shared" si="50"/>
        <v>#DIV/0!</v>
      </c>
      <c r="Q143" s="38" t="e">
        <f t="shared" si="50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1"/>
        <v>#DIV/0!</v>
      </c>
      <c r="O144" s="38" t="e">
        <f t="shared" si="50"/>
        <v>#DIV/0!</v>
      </c>
      <c r="P144" s="38" t="e">
        <f t="shared" si="50"/>
        <v>#DIV/0!</v>
      </c>
      <c r="Q144" s="38" t="e">
        <f t="shared" si="50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1"/>
        <v>#DIV/0!</v>
      </c>
      <c r="O145" s="38" t="e">
        <f t="shared" si="50"/>
        <v>#DIV/0!</v>
      </c>
      <c r="P145" s="38" t="e">
        <f t="shared" si="50"/>
        <v>#DIV/0!</v>
      </c>
      <c r="Q145" s="38" t="e">
        <f t="shared" si="50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1"/>
        <v>#DIV/0!</v>
      </c>
      <c r="O146" s="38" t="e">
        <f t="shared" si="50"/>
        <v>#DIV/0!</v>
      </c>
      <c r="P146" s="38" t="e">
        <f t="shared" si="50"/>
        <v>#DIV/0!</v>
      </c>
      <c r="Q146" s="38" t="e">
        <f t="shared" si="50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1"/>
        <v>#DIV/0!</v>
      </c>
      <c r="O147" s="38" t="e">
        <f t="shared" si="50"/>
        <v>#DIV/0!</v>
      </c>
      <c r="P147" s="38" t="e">
        <f t="shared" si="50"/>
        <v>#DIV/0!</v>
      </c>
      <c r="Q147" s="38" t="e">
        <f t="shared" si="50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1"/>
        <v>#DIV/0!</v>
      </c>
      <c r="O148" s="38" t="e">
        <f t="shared" si="50"/>
        <v>#DIV/0!</v>
      </c>
      <c r="P148" s="38" t="e">
        <f t="shared" si="50"/>
        <v>#DIV/0!</v>
      </c>
      <c r="Q148" s="38" t="e">
        <f t="shared" si="50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1"/>
        <v>#DIV/0!</v>
      </c>
      <c r="O149" s="38" t="e">
        <f t="shared" si="50"/>
        <v>#DIV/0!</v>
      </c>
      <c r="P149" s="38" t="e">
        <f t="shared" si="50"/>
        <v>#DIV/0!</v>
      </c>
      <c r="Q149" s="38" t="e">
        <f t="shared" si="50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1"/>
        <v>#DIV/0!</v>
      </c>
      <c r="O150" s="38" t="e">
        <f t="shared" si="50"/>
        <v>#DIV/0!</v>
      </c>
      <c r="P150" s="38" t="e">
        <f t="shared" si="50"/>
        <v>#DIV/0!</v>
      </c>
      <c r="Q150" s="38" t="e">
        <f t="shared" si="50"/>
        <v>#DIV/0!</v>
      </c>
    </row>
    <row r="151" spans="1:17">
      <c r="A151" s="61" t="s">
        <v>200</v>
      </c>
      <c r="B151" s="61">
        <f>SUM(B139:B145)</f>
        <v>0</v>
      </c>
      <c r="C151" s="61">
        <f t="shared" ref="C151:I151" si="52">SUM(C139:C145)</f>
        <v>0</v>
      </c>
      <c r="D151" s="61">
        <f t="shared" si="52"/>
        <v>0</v>
      </c>
      <c r="E151" s="61">
        <f t="shared" si="52"/>
        <v>0</v>
      </c>
      <c r="F151" s="61">
        <f t="shared" si="52"/>
        <v>0</v>
      </c>
      <c r="G151" s="61">
        <f t="shared" si="52"/>
        <v>0</v>
      </c>
      <c r="H151" s="61">
        <f t="shared" si="52"/>
        <v>0</v>
      </c>
      <c r="I151" s="61">
        <f t="shared" si="52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0"/>
        <v>#DIV/0!</v>
      </c>
      <c r="P151" s="62" t="e">
        <f t="shared" si="50"/>
        <v>#DIV/0!</v>
      </c>
      <c r="Q151" s="62" t="e">
        <f t="shared" si="50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3">SUM(C139:C150)</f>
        <v>0</v>
      </c>
      <c r="D152" s="61">
        <f t="shared" si="53"/>
        <v>0</v>
      </c>
      <c r="E152" s="61">
        <f t="shared" si="53"/>
        <v>0</v>
      </c>
      <c r="F152" s="61">
        <f t="shared" si="53"/>
        <v>0</v>
      </c>
      <c r="G152" s="61">
        <f t="shared" si="53"/>
        <v>0</v>
      </c>
      <c r="H152" s="61">
        <f t="shared" si="53"/>
        <v>0</v>
      </c>
      <c r="I152" s="61">
        <f t="shared" si="53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0"/>
        <v>#DIV/0!</v>
      </c>
      <c r="P152" s="62" t="e">
        <f t="shared" si="50"/>
        <v>#DIV/0!</v>
      </c>
      <c r="Q152" s="62" t="e">
        <f t="shared" si="50"/>
        <v>#DIV/0!</v>
      </c>
    </row>
    <row r="153" spans="1:17">
      <c r="A153" s="63" t="s">
        <v>129</v>
      </c>
      <c r="B153" s="49">
        <f>B151/7</f>
        <v>0</v>
      </c>
      <c r="C153" s="49">
        <f t="shared" ref="C153:I153" si="54">C151/7</f>
        <v>0</v>
      </c>
      <c r="D153" s="49">
        <f t="shared" si="54"/>
        <v>0</v>
      </c>
      <c r="E153" s="49">
        <f t="shared" si="54"/>
        <v>0</v>
      </c>
      <c r="F153" s="49">
        <f t="shared" si="54"/>
        <v>0</v>
      </c>
      <c r="G153" s="49">
        <f t="shared" si="54"/>
        <v>0</v>
      </c>
      <c r="H153" s="49">
        <f t="shared" si="54"/>
        <v>0</v>
      </c>
      <c r="I153" s="49">
        <f t="shared" si="54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0"/>
        <v>#DIV/0!</v>
      </c>
      <c r="P153" s="62" t="e">
        <f t="shared" si="50"/>
        <v>#DIV/0!</v>
      </c>
      <c r="Q153" s="62" t="e">
        <f t="shared" si="50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5">(G158-C158)/C158*100</f>
        <v>#DIV/0!</v>
      </c>
      <c r="P158" s="38" t="e">
        <f t="shared" si="55"/>
        <v>#DIV/0!</v>
      </c>
      <c r="Q158" s="38" t="e">
        <f t="shared" si="55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6">(F159-B159)/B159*100</f>
        <v>#DIV/0!</v>
      </c>
      <c r="O159" s="38" t="e">
        <f t="shared" si="55"/>
        <v>#DIV/0!</v>
      </c>
      <c r="P159" s="38" t="e">
        <f t="shared" si="55"/>
        <v>#DIV/0!</v>
      </c>
      <c r="Q159" s="38" t="e">
        <f t="shared" si="55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6"/>
        <v>#DIV/0!</v>
      </c>
      <c r="O160" s="38" t="e">
        <f t="shared" si="55"/>
        <v>#DIV/0!</v>
      </c>
      <c r="P160" s="38" t="e">
        <f t="shared" si="55"/>
        <v>#DIV/0!</v>
      </c>
      <c r="Q160" s="38" t="e">
        <f t="shared" si="55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6"/>
        <v>#DIV/0!</v>
      </c>
      <c r="O161" s="38" t="e">
        <f t="shared" si="55"/>
        <v>#DIV/0!</v>
      </c>
      <c r="P161" s="38" t="e">
        <f t="shared" si="55"/>
        <v>#DIV/0!</v>
      </c>
      <c r="Q161" s="38" t="e">
        <f t="shared" si="55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6"/>
        <v>#DIV/0!</v>
      </c>
      <c r="O162" s="38" t="e">
        <f t="shared" si="55"/>
        <v>#DIV/0!</v>
      </c>
      <c r="P162" s="38" t="e">
        <f t="shared" si="55"/>
        <v>#DIV/0!</v>
      </c>
      <c r="Q162" s="38" t="e">
        <f t="shared" si="55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6"/>
        <v>#DIV/0!</v>
      </c>
      <c r="O163" s="38" t="e">
        <f t="shared" si="55"/>
        <v>#DIV/0!</v>
      </c>
      <c r="P163" s="38" t="e">
        <f t="shared" si="55"/>
        <v>#DIV/0!</v>
      </c>
      <c r="Q163" s="38" t="e">
        <f t="shared" si="55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6"/>
        <v>#DIV/0!</v>
      </c>
      <c r="O164" s="38" t="e">
        <f t="shared" si="55"/>
        <v>#DIV/0!</v>
      </c>
      <c r="P164" s="38" t="e">
        <f t="shared" si="55"/>
        <v>#DIV/0!</v>
      </c>
      <c r="Q164" s="38" t="e">
        <f t="shared" si="55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6"/>
        <v>#DIV/0!</v>
      </c>
      <c r="O165" s="38" t="e">
        <f t="shared" si="55"/>
        <v>#DIV/0!</v>
      </c>
      <c r="P165" s="38" t="e">
        <f t="shared" si="55"/>
        <v>#DIV/0!</v>
      </c>
      <c r="Q165" s="38" t="e">
        <f t="shared" si="55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6"/>
        <v>#DIV/0!</v>
      </c>
      <c r="O166" s="38" t="e">
        <f t="shared" si="55"/>
        <v>#DIV/0!</v>
      </c>
      <c r="P166" s="38" t="e">
        <f t="shared" si="55"/>
        <v>#DIV/0!</v>
      </c>
      <c r="Q166" s="38" t="e">
        <f t="shared" si="55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6"/>
        <v>#DIV/0!</v>
      </c>
      <c r="O167" s="38" t="e">
        <f t="shared" si="55"/>
        <v>#DIV/0!</v>
      </c>
      <c r="P167" s="38" t="e">
        <f t="shared" si="55"/>
        <v>#DIV/0!</v>
      </c>
      <c r="Q167" s="38" t="e">
        <f t="shared" si="55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6"/>
        <v>#DIV/0!</v>
      </c>
      <c r="O168" s="38" t="e">
        <f t="shared" si="55"/>
        <v>#DIV/0!</v>
      </c>
      <c r="P168" s="38" t="e">
        <f t="shared" si="55"/>
        <v>#DIV/0!</v>
      </c>
      <c r="Q168" s="38" t="e">
        <f t="shared" si="55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6"/>
        <v>#DIV/0!</v>
      </c>
      <c r="O169" s="38" t="e">
        <f t="shared" si="55"/>
        <v>#DIV/0!</v>
      </c>
      <c r="P169" s="38" t="e">
        <f t="shared" si="55"/>
        <v>#DIV/0!</v>
      </c>
      <c r="Q169" s="38" t="e">
        <f t="shared" si="55"/>
        <v>#DIV/0!</v>
      </c>
    </row>
    <row r="170" spans="1:17">
      <c r="A170" s="61" t="s">
        <v>200</v>
      </c>
      <c r="B170" s="61">
        <f>SUM(B158:B164)</f>
        <v>0</v>
      </c>
      <c r="C170" s="61">
        <f t="shared" ref="C170:I170" si="57">SUM(C158:C164)</f>
        <v>0</v>
      </c>
      <c r="D170" s="61">
        <f t="shared" si="57"/>
        <v>0</v>
      </c>
      <c r="E170" s="61">
        <f t="shared" si="57"/>
        <v>0</v>
      </c>
      <c r="F170" s="61">
        <f t="shared" si="57"/>
        <v>0</v>
      </c>
      <c r="G170" s="61">
        <f t="shared" si="57"/>
        <v>0</v>
      </c>
      <c r="H170" s="61">
        <f t="shared" si="57"/>
        <v>0</v>
      </c>
      <c r="I170" s="61">
        <f t="shared" si="57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5"/>
        <v>#DIV/0!</v>
      </c>
      <c r="P170" s="62" t="e">
        <f t="shared" si="55"/>
        <v>#DIV/0!</v>
      </c>
      <c r="Q170" s="62" t="e">
        <f t="shared" si="55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58">SUM(C158:C169)</f>
        <v>0</v>
      </c>
      <c r="D171" s="61">
        <f t="shared" si="58"/>
        <v>0</v>
      </c>
      <c r="E171" s="61">
        <f t="shared" si="58"/>
        <v>0</v>
      </c>
      <c r="F171" s="61">
        <f t="shared" si="58"/>
        <v>0</v>
      </c>
      <c r="G171" s="61">
        <f t="shared" si="58"/>
        <v>0</v>
      </c>
      <c r="H171" s="61">
        <f t="shared" si="58"/>
        <v>0</v>
      </c>
      <c r="I171" s="61">
        <f t="shared" si="58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5"/>
        <v>#DIV/0!</v>
      </c>
      <c r="P171" s="62" t="e">
        <f t="shared" si="55"/>
        <v>#DIV/0!</v>
      </c>
      <c r="Q171" s="62" t="e">
        <f t="shared" si="55"/>
        <v>#DIV/0!</v>
      </c>
    </row>
    <row r="172" spans="1:17">
      <c r="A172" s="63" t="s">
        <v>129</v>
      </c>
      <c r="B172" s="49">
        <f>B170/7</f>
        <v>0</v>
      </c>
      <c r="C172" s="49">
        <f t="shared" ref="C172:I172" si="59">C170/7</f>
        <v>0</v>
      </c>
      <c r="D172" s="49">
        <f t="shared" si="59"/>
        <v>0</v>
      </c>
      <c r="E172" s="49">
        <f t="shared" si="59"/>
        <v>0</v>
      </c>
      <c r="F172" s="49">
        <f t="shared" si="59"/>
        <v>0</v>
      </c>
      <c r="G172" s="49">
        <f t="shared" si="59"/>
        <v>0</v>
      </c>
      <c r="H172" s="49">
        <f t="shared" si="59"/>
        <v>0</v>
      </c>
      <c r="I172" s="49">
        <f t="shared" si="59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5"/>
        <v>#DIV/0!</v>
      </c>
      <c r="P172" s="62" t="e">
        <f t="shared" si="55"/>
        <v>#DIV/0!</v>
      </c>
      <c r="Q172" s="62" t="e">
        <f t="shared" si="55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0">(G177-C177)/C177*100</f>
        <v>#DIV/0!</v>
      </c>
      <c r="P177" s="38" t="e">
        <f t="shared" si="60"/>
        <v>#DIV/0!</v>
      </c>
      <c r="Q177" s="38" t="e">
        <f t="shared" si="60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1">(F178-B178)/B178*100</f>
        <v>#DIV/0!</v>
      </c>
      <c r="O178" s="38" t="e">
        <f t="shared" si="60"/>
        <v>#DIV/0!</v>
      </c>
      <c r="P178" s="38" t="e">
        <f t="shared" si="60"/>
        <v>#DIV/0!</v>
      </c>
      <c r="Q178" s="38" t="e">
        <f t="shared" si="60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1"/>
        <v>#DIV/0!</v>
      </c>
      <c r="O179" s="38" t="e">
        <f t="shared" si="60"/>
        <v>#DIV/0!</v>
      </c>
      <c r="P179" s="38" t="e">
        <f t="shared" si="60"/>
        <v>#DIV/0!</v>
      </c>
      <c r="Q179" s="38" t="e">
        <f t="shared" si="60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1"/>
        <v>#DIV/0!</v>
      </c>
      <c r="O180" s="38" t="e">
        <f t="shared" si="60"/>
        <v>#DIV/0!</v>
      </c>
      <c r="P180" s="38" t="e">
        <f t="shared" si="60"/>
        <v>#DIV/0!</v>
      </c>
      <c r="Q180" s="38" t="e">
        <f t="shared" si="60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1"/>
        <v>#DIV/0!</v>
      </c>
      <c r="O181" s="38" t="e">
        <f t="shared" si="60"/>
        <v>#DIV/0!</v>
      </c>
      <c r="P181" s="38" t="e">
        <f t="shared" si="60"/>
        <v>#DIV/0!</v>
      </c>
      <c r="Q181" s="38" t="e">
        <f t="shared" si="60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1"/>
        <v>#DIV/0!</v>
      </c>
      <c r="O182" s="38" t="e">
        <f t="shared" si="60"/>
        <v>#DIV/0!</v>
      </c>
      <c r="P182" s="38" t="e">
        <f t="shared" si="60"/>
        <v>#DIV/0!</v>
      </c>
      <c r="Q182" s="38" t="e">
        <f t="shared" si="60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1"/>
        <v>#DIV/0!</v>
      </c>
      <c r="O183" s="38" t="e">
        <f t="shared" si="60"/>
        <v>#DIV/0!</v>
      </c>
      <c r="P183" s="38" t="e">
        <f t="shared" si="60"/>
        <v>#DIV/0!</v>
      </c>
      <c r="Q183" s="38" t="e">
        <f t="shared" si="60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1"/>
        <v>#DIV/0!</v>
      </c>
      <c r="O184" s="38" t="e">
        <f t="shared" si="60"/>
        <v>#DIV/0!</v>
      </c>
      <c r="P184" s="38" t="e">
        <f t="shared" si="60"/>
        <v>#DIV/0!</v>
      </c>
      <c r="Q184" s="38" t="e">
        <f t="shared" si="60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1"/>
        <v>#DIV/0!</v>
      </c>
      <c r="O185" s="38" t="e">
        <f t="shared" si="60"/>
        <v>#DIV/0!</v>
      </c>
      <c r="P185" s="38" t="e">
        <f t="shared" si="60"/>
        <v>#DIV/0!</v>
      </c>
      <c r="Q185" s="38" t="e">
        <f t="shared" si="60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1"/>
        <v>#DIV/0!</v>
      </c>
      <c r="O186" s="38" t="e">
        <f t="shared" si="60"/>
        <v>#DIV/0!</v>
      </c>
      <c r="P186" s="38" t="e">
        <f t="shared" si="60"/>
        <v>#DIV/0!</v>
      </c>
      <c r="Q186" s="38" t="e">
        <f t="shared" si="60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1"/>
        <v>#DIV/0!</v>
      </c>
      <c r="O187" s="38" t="e">
        <f t="shared" si="60"/>
        <v>#DIV/0!</v>
      </c>
      <c r="P187" s="38" t="e">
        <f t="shared" si="60"/>
        <v>#DIV/0!</v>
      </c>
      <c r="Q187" s="38" t="e">
        <f t="shared" si="60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1"/>
        <v>#DIV/0!</v>
      </c>
      <c r="O188" s="38" t="e">
        <f t="shared" si="60"/>
        <v>#DIV/0!</v>
      </c>
      <c r="P188" s="38" t="e">
        <f t="shared" si="60"/>
        <v>#DIV/0!</v>
      </c>
      <c r="Q188" s="38" t="e">
        <f t="shared" si="60"/>
        <v>#DIV/0!</v>
      </c>
    </row>
    <row r="189" spans="1:17">
      <c r="A189" s="61" t="s">
        <v>200</v>
      </c>
      <c r="B189" s="61">
        <f>SUM(B177:B183)</f>
        <v>0</v>
      </c>
      <c r="C189" s="61">
        <f t="shared" ref="C189:I189" si="62">SUM(C177:C183)</f>
        <v>0</v>
      </c>
      <c r="D189" s="61">
        <f t="shared" si="62"/>
        <v>0</v>
      </c>
      <c r="E189" s="61">
        <f t="shared" si="62"/>
        <v>0</v>
      </c>
      <c r="F189" s="61">
        <f t="shared" si="62"/>
        <v>0</v>
      </c>
      <c r="G189" s="61">
        <f t="shared" si="62"/>
        <v>0</v>
      </c>
      <c r="H189" s="61">
        <f t="shared" si="62"/>
        <v>0</v>
      </c>
      <c r="I189" s="61">
        <f t="shared" si="62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0"/>
        <v>#DIV/0!</v>
      </c>
      <c r="P189" s="62" t="e">
        <f t="shared" si="60"/>
        <v>#DIV/0!</v>
      </c>
      <c r="Q189" s="62" t="e">
        <f t="shared" si="60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3">SUM(C177:C188)</f>
        <v>0</v>
      </c>
      <c r="D190" s="61">
        <f t="shared" si="63"/>
        <v>0</v>
      </c>
      <c r="E190" s="61">
        <f t="shared" si="63"/>
        <v>0</v>
      </c>
      <c r="F190" s="61">
        <f t="shared" si="63"/>
        <v>0</v>
      </c>
      <c r="G190" s="61">
        <f t="shared" si="63"/>
        <v>0</v>
      </c>
      <c r="H190" s="61">
        <f t="shared" si="63"/>
        <v>0</v>
      </c>
      <c r="I190" s="61">
        <f t="shared" si="63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0"/>
        <v>#DIV/0!</v>
      </c>
      <c r="P190" s="62" t="e">
        <f t="shared" si="60"/>
        <v>#DIV/0!</v>
      </c>
      <c r="Q190" s="62" t="e">
        <f t="shared" si="60"/>
        <v>#DIV/0!</v>
      </c>
    </row>
    <row r="191" spans="1:17">
      <c r="A191" s="63" t="s">
        <v>129</v>
      </c>
      <c r="B191" s="49">
        <f>B189/7</f>
        <v>0</v>
      </c>
      <c r="C191" s="49">
        <f t="shared" ref="C191:I191" si="64">C189/7</f>
        <v>0</v>
      </c>
      <c r="D191" s="49">
        <f t="shared" si="64"/>
        <v>0</v>
      </c>
      <c r="E191" s="49">
        <f t="shared" si="64"/>
        <v>0</v>
      </c>
      <c r="F191" s="49">
        <f t="shared" si="64"/>
        <v>0</v>
      </c>
      <c r="G191" s="49">
        <f t="shared" si="64"/>
        <v>0</v>
      </c>
      <c r="H191" s="49">
        <f t="shared" si="64"/>
        <v>0</v>
      </c>
      <c r="I191" s="49">
        <f t="shared" si="64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0"/>
        <v>#DIV/0!</v>
      </c>
      <c r="P191" s="62" t="e">
        <f t="shared" si="60"/>
        <v>#DIV/0!</v>
      </c>
      <c r="Q191" s="62" t="e">
        <f t="shared" si="60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A194" s="14"/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30" t="s">
        <v>90</v>
      </c>
      <c r="K195" s="30" t="s">
        <v>7</v>
      </c>
      <c r="L195" s="3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5">(G196-C196)/C196*100</f>
        <v>#DIV/0!</v>
      </c>
      <c r="P196" s="38" t="e">
        <f t="shared" si="65"/>
        <v>#DIV/0!</v>
      </c>
      <c r="Q196" s="38" t="e">
        <f t="shared" si="65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6">(F197-B197)/B197*100</f>
        <v>#DIV/0!</v>
      </c>
      <c r="O197" s="38" t="e">
        <f t="shared" si="65"/>
        <v>#DIV/0!</v>
      </c>
      <c r="P197" s="38" t="e">
        <f t="shared" si="65"/>
        <v>#DIV/0!</v>
      </c>
      <c r="Q197" s="38" t="e">
        <f t="shared" si="65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6"/>
        <v>#DIV/0!</v>
      </c>
      <c r="O198" s="38" t="e">
        <f t="shared" si="65"/>
        <v>#DIV/0!</v>
      </c>
      <c r="P198" s="38" t="e">
        <f t="shared" si="65"/>
        <v>#DIV/0!</v>
      </c>
      <c r="Q198" s="38" t="e">
        <f t="shared" si="65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6"/>
        <v>#DIV/0!</v>
      </c>
      <c r="O199" s="38" t="e">
        <f t="shared" si="65"/>
        <v>#DIV/0!</v>
      </c>
      <c r="P199" s="38" t="e">
        <f t="shared" si="65"/>
        <v>#DIV/0!</v>
      </c>
      <c r="Q199" s="38" t="e">
        <f t="shared" si="65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6"/>
        <v>#DIV/0!</v>
      </c>
      <c r="O200" s="38" t="e">
        <f t="shared" si="65"/>
        <v>#DIV/0!</v>
      </c>
      <c r="P200" s="38" t="e">
        <f t="shared" si="65"/>
        <v>#DIV/0!</v>
      </c>
      <c r="Q200" s="38" t="e">
        <f t="shared" si="65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6"/>
        <v>#DIV/0!</v>
      </c>
      <c r="O201" s="38" t="e">
        <f t="shared" si="65"/>
        <v>#DIV/0!</v>
      </c>
      <c r="P201" s="38" t="e">
        <f t="shared" si="65"/>
        <v>#DIV/0!</v>
      </c>
      <c r="Q201" s="38" t="e">
        <f t="shared" si="65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6"/>
        <v>#DIV/0!</v>
      </c>
      <c r="O202" s="38" t="e">
        <f t="shared" si="65"/>
        <v>#DIV/0!</v>
      </c>
      <c r="P202" s="38" t="e">
        <f t="shared" si="65"/>
        <v>#DIV/0!</v>
      </c>
      <c r="Q202" s="38" t="e">
        <f t="shared" si="65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6"/>
        <v>#DIV/0!</v>
      </c>
      <c r="O203" s="38" t="e">
        <f t="shared" si="65"/>
        <v>#DIV/0!</v>
      </c>
      <c r="P203" s="38" t="e">
        <f t="shared" si="65"/>
        <v>#DIV/0!</v>
      </c>
      <c r="Q203" s="38" t="e">
        <f t="shared" si="65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6"/>
        <v>#DIV/0!</v>
      </c>
      <c r="O204" s="38" t="e">
        <f t="shared" si="65"/>
        <v>#DIV/0!</v>
      </c>
      <c r="P204" s="38" t="e">
        <f t="shared" si="65"/>
        <v>#DIV/0!</v>
      </c>
      <c r="Q204" s="38" t="e">
        <f t="shared" si="65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6"/>
        <v>#DIV/0!</v>
      </c>
      <c r="O205" s="38" t="e">
        <f t="shared" si="65"/>
        <v>#DIV/0!</v>
      </c>
      <c r="P205" s="38" t="e">
        <f t="shared" si="65"/>
        <v>#DIV/0!</v>
      </c>
      <c r="Q205" s="38" t="e">
        <f t="shared" si="65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6"/>
        <v>#DIV/0!</v>
      </c>
      <c r="O206" s="38" t="e">
        <f t="shared" si="65"/>
        <v>#DIV/0!</v>
      </c>
      <c r="P206" s="38" t="e">
        <f t="shared" si="65"/>
        <v>#DIV/0!</v>
      </c>
      <c r="Q206" s="38" t="e">
        <f t="shared" si="65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6"/>
        <v>#DIV/0!</v>
      </c>
      <c r="O207" s="38" t="e">
        <f t="shared" si="65"/>
        <v>#DIV/0!</v>
      </c>
      <c r="P207" s="38" t="e">
        <f t="shared" si="65"/>
        <v>#DIV/0!</v>
      </c>
      <c r="Q207" s="38" t="e">
        <f t="shared" si="65"/>
        <v>#DIV/0!</v>
      </c>
    </row>
    <row r="208" spans="1:17">
      <c r="A208" s="61" t="s">
        <v>200</v>
      </c>
      <c r="B208" s="61">
        <f>SUM(B196:B202)</f>
        <v>0</v>
      </c>
      <c r="C208" s="61">
        <f t="shared" ref="C208:I208" si="67">SUM(C196:C202)</f>
        <v>0</v>
      </c>
      <c r="D208" s="61">
        <f t="shared" si="67"/>
        <v>0</v>
      </c>
      <c r="E208" s="61">
        <f t="shared" si="67"/>
        <v>0</v>
      </c>
      <c r="F208" s="61">
        <f t="shared" si="67"/>
        <v>0</v>
      </c>
      <c r="G208" s="61">
        <f t="shared" si="67"/>
        <v>0</v>
      </c>
      <c r="H208" s="61">
        <f t="shared" si="67"/>
        <v>0</v>
      </c>
      <c r="I208" s="61">
        <f t="shared" si="67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5"/>
        <v>#DIV/0!</v>
      </c>
      <c r="P208" s="62" t="e">
        <f t="shared" si="65"/>
        <v>#DIV/0!</v>
      </c>
      <c r="Q208" s="62" t="e">
        <f t="shared" si="65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68">SUM(C196:C207)</f>
        <v>0</v>
      </c>
      <c r="D209" s="61">
        <f t="shared" si="68"/>
        <v>0</v>
      </c>
      <c r="E209" s="61">
        <f t="shared" si="68"/>
        <v>0</v>
      </c>
      <c r="F209" s="61">
        <f t="shared" si="68"/>
        <v>0</v>
      </c>
      <c r="G209" s="61">
        <f t="shared" si="68"/>
        <v>0</v>
      </c>
      <c r="H209" s="61">
        <f t="shared" si="68"/>
        <v>0</v>
      </c>
      <c r="I209" s="61">
        <f t="shared" si="68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5"/>
        <v>#DIV/0!</v>
      </c>
      <c r="P209" s="62" t="e">
        <f t="shared" si="65"/>
        <v>#DIV/0!</v>
      </c>
      <c r="Q209" s="62" t="e">
        <f t="shared" si="65"/>
        <v>#DIV/0!</v>
      </c>
    </row>
    <row r="210" spans="1:17">
      <c r="A210" s="63" t="s">
        <v>129</v>
      </c>
      <c r="B210" s="49">
        <f>B208/7</f>
        <v>0</v>
      </c>
      <c r="C210" s="49">
        <f t="shared" ref="C210:I210" si="69">C208/7</f>
        <v>0</v>
      </c>
      <c r="D210" s="49">
        <f t="shared" si="69"/>
        <v>0</v>
      </c>
      <c r="E210" s="49">
        <f t="shared" si="69"/>
        <v>0</v>
      </c>
      <c r="F210" s="49">
        <f t="shared" si="69"/>
        <v>0</v>
      </c>
      <c r="G210" s="49">
        <f t="shared" si="69"/>
        <v>0</v>
      </c>
      <c r="H210" s="49">
        <f t="shared" si="69"/>
        <v>0</v>
      </c>
      <c r="I210" s="49">
        <f t="shared" si="69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5"/>
        <v>#DIV/0!</v>
      </c>
      <c r="P210" s="62" t="e">
        <f t="shared" si="65"/>
        <v>#DIV/0!</v>
      </c>
      <c r="Q210" s="62" t="e">
        <f t="shared" si="65"/>
        <v>#DIV/0!</v>
      </c>
    </row>
    <row r="211" spans="1:17">
      <c r="A211" s="2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>
      <c r="A213" s="14"/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30" t="s">
        <v>90</v>
      </c>
      <c r="K214" s="30" t="s">
        <v>7</v>
      </c>
      <c r="L214" s="3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0">(G215-C215)/C215*100</f>
        <v>#DIV/0!</v>
      </c>
      <c r="P215" s="38" t="e">
        <f t="shared" si="70"/>
        <v>#DIV/0!</v>
      </c>
      <c r="Q215" s="38" t="e">
        <f t="shared" si="70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1">(F216-B216)/B216*100</f>
        <v>#DIV/0!</v>
      </c>
      <c r="O216" s="38" t="e">
        <f t="shared" si="70"/>
        <v>#DIV/0!</v>
      </c>
      <c r="P216" s="38" t="e">
        <f t="shared" si="70"/>
        <v>#DIV/0!</v>
      </c>
      <c r="Q216" s="38" t="e">
        <f t="shared" si="70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1"/>
        <v>#DIV/0!</v>
      </c>
      <c r="O217" s="38" t="e">
        <f t="shared" si="70"/>
        <v>#DIV/0!</v>
      </c>
      <c r="P217" s="38" t="e">
        <f t="shared" si="70"/>
        <v>#DIV/0!</v>
      </c>
      <c r="Q217" s="38" t="e">
        <f t="shared" si="70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1"/>
        <v>#DIV/0!</v>
      </c>
      <c r="O218" s="38" t="e">
        <f t="shared" si="70"/>
        <v>#DIV/0!</v>
      </c>
      <c r="P218" s="38" t="e">
        <f t="shared" si="70"/>
        <v>#DIV/0!</v>
      </c>
      <c r="Q218" s="38" t="e">
        <f t="shared" si="70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1"/>
        <v>#DIV/0!</v>
      </c>
      <c r="O219" s="38" t="e">
        <f t="shared" si="70"/>
        <v>#DIV/0!</v>
      </c>
      <c r="P219" s="38" t="e">
        <f t="shared" si="70"/>
        <v>#DIV/0!</v>
      </c>
      <c r="Q219" s="38" t="e">
        <f t="shared" si="70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1"/>
        <v>#DIV/0!</v>
      </c>
      <c r="O220" s="38" t="e">
        <f t="shared" si="70"/>
        <v>#DIV/0!</v>
      </c>
      <c r="P220" s="38" t="e">
        <f t="shared" si="70"/>
        <v>#DIV/0!</v>
      </c>
      <c r="Q220" s="38" t="e">
        <f t="shared" si="70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1"/>
        <v>#DIV/0!</v>
      </c>
      <c r="O221" s="38" t="e">
        <f t="shared" si="70"/>
        <v>#DIV/0!</v>
      </c>
      <c r="P221" s="38" t="e">
        <f t="shared" si="70"/>
        <v>#DIV/0!</v>
      </c>
      <c r="Q221" s="38" t="e">
        <f t="shared" si="70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1"/>
        <v>#DIV/0!</v>
      </c>
      <c r="O222" s="38" t="e">
        <f t="shared" si="70"/>
        <v>#DIV/0!</v>
      </c>
      <c r="P222" s="38" t="e">
        <f t="shared" si="70"/>
        <v>#DIV/0!</v>
      </c>
      <c r="Q222" s="38" t="e">
        <f t="shared" si="70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1"/>
        <v>#DIV/0!</v>
      </c>
      <c r="O223" s="38" t="e">
        <f t="shared" si="70"/>
        <v>#DIV/0!</v>
      </c>
      <c r="P223" s="38" t="e">
        <f t="shared" si="70"/>
        <v>#DIV/0!</v>
      </c>
      <c r="Q223" s="38" t="e">
        <f t="shared" si="70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1"/>
        <v>#DIV/0!</v>
      </c>
      <c r="O224" s="38" t="e">
        <f t="shared" si="70"/>
        <v>#DIV/0!</v>
      </c>
      <c r="P224" s="38" t="e">
        <f t="shared" si="70"/>
        <v>#DIV/0!</v>
      </c>
      <c r="Q224" s="38" t="e">
        <f t="shared" si="70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1"/>
        <v>#DIV/0!</v>
      </c>
      <c r="O225" s="38" t="e">
        <f t="shared" si="70"/>
        <v>#DIV/0!</v>
      </c>
      <c r="P225" s="38" t="e">
        <f t="shared" si="70"/>
        <v>#DIV/0!</v>
      </c>
      <c r="Q225" s="38" t="e">
        <f t="shared" si="70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1"/>
        <v>#DIV/0!</v>
      </c>
      <c r="O226" s="38" t="e">
        <f t="shared" si="70"/>
        <v>#DIV/0!</v>
      </c>
      <c r="P226" s="38" t="e">
        <f t="shared" si="70"/>
        <v>#DIV/0!</v>
      </c>
      <c r="Q226" s="38" t="e">
        <f t="shared" si="70"/>
        <v>#DIV/0!</v>
      </c>
    </row>
    <row r="227" spans="1:17">
      <c r="A227" s="61" t="s">
        <v>200</v>
      </c>
      <c r="B227" s="61">
        <f>SUM(B215:B221)</f>
        <v>0</v>
      </c>
      <c r="C227" s="61">
        <f t="shared" ref="C227:I227" si="72">SUM(C215:C221)</f>
        <v>0</v>
      </c>
      <c r="D227" s="61">
        <f t="shared" si="72"/>
        <v>0</v>
      </c>
      <c r="E227" s="61">
        <f t="shared" si="72"/>
        <v>0</v>
      </c>
      <c r="F227" s="61">
        <f t="shared" si="72"/>
        <v>0</v>
      </c>
      <c r="G227" s="61">
        <f t="shared" si="72"/>
        <v>0</v>
      </c>
      <c r="H227" s="61">
        <f t="shared" si="72"/>
        <v>0</v>
      </c>
      <c r="I227" s="61">
        <f t="shared" si="72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0"/>
        <v>#DIV/0!</v>
      </c>
      <c r="P227" s="62" t="e">
        <f t="shared" si="70"/>
        <v>#DIV/0!</v>
      </c>
      <c r="Q227" s="62" t="e">
        <f t="shared" si="70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3">SUM(C215:C226)</f>
        <v>0</v>
      </c>
      <c r="D228" s="61">
        <f t="shared" si="73"/>
        <v>0</v>
      </c>
      <c r="E228" s="61">
        <f t="shared" si="73"/>
        <v>0</v>
      </c>
      <c r="F228" s="61">
        <f t="shared" si="73"/>
        <v>0</v>
      </c>
      <c r="G228" s="61">
        <f t="shared" si="73"/>
        <v>0</v>
      </c>
      <c r="H228" s="61">
        <f t="shared" si="73"/>
        <v>0</v>
      </c>
      <c r="I228" s="61">
        <f t="shared" si="73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0"/>
        <v>#DIV/0!</v>
      </c>
      <c r="P228" s="62" t="e">
        <f t="shared" si="70"/>
        <v>#DIV/0!</v>
      </c>
      <c r="Q228" s="62" t="e">
        <f t="shared" si="70"/>
        <v>#DIV/0!</v>
      </c>
    </row>
    <row r="229" spans="1:17">
      <c r="A229" s="63" t="s">
        <v>129</v>
      </c>
      <c r="B229" s="49">
        <f>B227/7</f>
        <v>0</v>
      </c>
      <c r="C229" s="49">
        <f t="shared" ref="C229:I229" si="74">C227/7</f>
        <v>0</v>
      </c>
      <c r="D229" s="49">
        <f t="shared" si="74"/>
        <v>0</v>
      </c>
      <c r="E229" s="49">
        <f t="shared" si="74"/>
        <v>0</v>
      </c>
      <c r="F229" s="49">
        <f t="shared" si="74"/>
        <v>0</v>
      </c>
      <c r="G229" s="49">
        <f t="shared" si="74"/>
        <v>0</v>
      </c>
      <c r="H229" s="49">
        <f t="shared" si="74"/>
        <v>0</v>
      </c>
      <c r="I229" s="49">
        <f t="shared" si="74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0"/>
        <v>#DIV/0!</v>
      </c>
      <c r="P229" s="62" t="e">
        <f t="shared" si="70"/>
        <v>#DIV/0!</v>
      </c>
      <c r="Q229" s="62" t="e">
        <f t="shared" si="70"/>
        <v>#DIV/0!</v>
      </c>
    </row>
    <row r="230" spans="1:17">
      <c r="A230" s="2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>
      <c r="A232" s="14"/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30" t="s">
        <v>90</v>
      </c>
      <c r="K233" s="30" t="s">
        <v>7</v>
      </c>
      <c r="L233" s="3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5">(G234-C234)/C234*100</f>
        <v>#DIV/0!</v>
      </c>
      <c r="P234" s="38" t="e">
        <f t="shared" si="75"/>
        <v>#DIV/0!</v>
      </c>
      <c r="Q234" s="38" t="e">
        <f t="shared" si="75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6">(F235-B235)/B235*100</f>
        <v>#DIV/0!</v>
      </c>
      <c r="O235" s="38" t="e">
        <f t="shared" si="75"/>
        <v>#DIV/0!</v>
      </c>
      <c r="P235" s="38" t="e">
        <f t="shared" si="75"/>
        <v>#DIV/0!</v>
      </c>
      <c r="Q235" s="38" t="e">
        <f t="shared" si="75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6"/>
        <v>#DIV/0!</v>
      </c>
      <c r="O236" s="38" t="e">
        <f t="shared" si="75"/>
        <v>#DIV/0!</v>
      </c>
      <c r="P236" s="38" t="e">
        <f t="shared" si="75"/>
        <v>#DIV/0!</v>
      </c>
      <c r="Q236" s="38" t="e">
        <f t="shared" si="75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6"/>
        <v>#DIV/0!</v>
      </c>
      <c r="O237" s="38" t="e">
        <f t="shared" si="75"/>
        <v>#DIV/0!</v>
      </c>
      <c r="P237" s="38" t="e">
        <f t="shared" si="75"/>
        <v>#DIV/0!</v>
      </c>
      <c r="Q237" s="38" t="e">
        <f t="shared" si="75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6"/>
        <v>#DIV/0!</v>
      </c>
      <c r="O238" s="38" t="e">
        <f t="shared" si="75"/>
        <v>#DIV/0!</v>
      </c>
      <c r="P238" s="38" t="e">
        <f t="shared" si="75"/>
        <v>#DIV/0!</v>
      </c>
      <c r="Q238" s="38" t="e">
        <f t="shared" si="75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6"/>
        <v>#DIV/0!</v>
      </c>
      <c r="O239" s="38" t="e">
        <f t="shared" si="75"/>
        <v>#DIV/0!</v>
      </c>
      <c r="P239" s="38" t="e">
        <f t="shared" si="75"/>
        <v>#DIV/0!</v>
      </c>
      <c r="Q239" s="38" t="e">
        <f t="shared" si="75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6"/>
        <v>#DIV/0!</v>
      </c>
      <c r="O240" s="38" t="e">
        <f t="shared" si="75"/>
        <v>#DIV/0!</v>
      </c>
      <c r="P240" s="38" t="e">
        <f t="shared" si="75"/>
        <v>#DIV/0!</v>
      </c>
      <c r="Q240" s="38" t="e">
        <f t="shared" si="75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6"/>
        <v>#DIV/0!</v>
      </c>
      <c r="O241" s="38" t="e">
        <f t="shared" si="75"/>
        <v>#DIV/0!</v>
      </c>
      <c r="P241" s="38" t="e">
        <f t="shared" si="75"/>
        <v>#DIV/0!</v>
      </c>
      <c r="Q241" s="38" t="e">
        <f t="shared" si="75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6"/>
        <v>#DIV/0!</v>
      </c>
      <c r="O242" s="38" t="e">
        <f t="shared" si="75"/>
        <v>#DIV/0!</v>
      </c>
      <c r="P242" s="38" t="e">
        <f t="shared" si="75"/>
        <v>#DIV/0!</v>
      </c>
      <c r="Q242" s="38" t="e">
        <f t="shared" si="75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6"/>
        <v>#DIV/0!</v>
      </c>
      <c r="O243" s="38" t="e">
        <f t="shared" si="75"/>
        <v>#DIV/0!</v>
      </c>
      <c r="P243" s="38" t="e">
        <f t="shared" si="75"/>
        <v>#DIV/0!</v>
      </c>
      <c r="Q243" s="38" t="e">
        <f t="shared" si="75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6"/>
        <v>#DIV/0!</v>
      </c>
      <c r="O244" s="38" t="e">
        <f t="shared" si="75"/>
        <v>#DIV/0!</v>
      </c>
      <c r="P244" s="38" t="e">
        <f t="shared" si="75"/>
        <v>#DIV/0!</v>
      </c>
      <c r="Q244" s="38" t="e">
        <f t="shared" si="75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6"/>
        <v>#DIV/0!</v>
      </c>
      <c r="O245" s="38" t="e">
        <f t="shared" si="75"/>
        <v>#DIV/0!</v>
      </c>
      <c r="P245" s="38" t="e">
        <f t="shared" si="75"/>
        <v>#DIV/0!</v>
      </c>
      <c r="Q245" s="38" t="e">
        <f t="shared" si="75"/>
        <v>#DIV/0!</v>
      </c>
    </row>
    <row r="246" spans="1:17">
      <c r="A246" s="61" t="s">
        <v>200</v>
      </c>
      <c r="B246" s="61">
        <f>SUM(B234:B240)</f>
        <v>0</v>
      </c>
      <c r="C246" s="61">
        <f t="shared" ref="C246:I246" si="77">SUM(C234:C240)</f>
        <v>0</v>
      </c>
      <c r="D246" s="61">
        <f t="shared" si="77"/>
        <v>0</v>
      </c>
      <c r="E246" s="61">
        <f t="shared" si="77"/>
        <v>0</v>
      </c>
      <c r="F246" s="61">
        <f t="shared" si="77"/>
        <v>0</v>
      </c>
      <c r="G246" s="61">
        <f t="shared" si="77"/>
        <v>0</v>
      </c>
      <c r="H246" s="61">
        <f t="shared" si="77"/>
        <v>0</v>
      </c>
      <c r="I246" s="61">
        <f t="shared" si="77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5"/>
        <v>#DIV/0!</v>
      </c>
      <c r="P246" s="62" t="e">
        <f t="shared" si="75"/>
        <v>#DIV/0!</v>
      </c>
      <c r="Q246" s="62" t="e">
        <f t="shared" si="75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78">SUM(C234:C245)</f>
        <v>0</v>
      </c>
      <c r="D247" s="61">
        <f t="shared" si="78"/>
        <v>0</v>
      </c>
      <c r="E247" s="61">
        <f t="shared" si="78"/>
        <v>0</v>
      </c>
      <c r="F247" s="61">
        <f t="shared" si="78"/>
        <v>0</v>
      </c>
      <c r="G247" s="61">
        <f t="shared" si="78"/>
        <v>0</v>
      </c>
      <c r="H247" s="61">
        <f t="shared" si="78"/>
        <v>0</v>
      </c>
      <c r="I247" s="61">
        <f t="shared" si="78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5"/>
        <v>#DIV/0!</v>
      </c>
      <c r="P247" s="62" t="e">
        <f t="shared" si="75"/>
        <v>#DIV/0!</v>
      </c>
      <c r="Q247" s="62" t="e">
        <f t="shared" si="75"/>
        <v>#DIV/0!</v>
      </c>
    </row>
    <row r="248" spans="1:17">
      <c r="A248" s="63" t="s">
        <v>129</v>
      </c>
      <c r="B248" s="49">
        <f>B246/7</f>
        <v>0</v>
      </c>
      <c r="C248" s="49">
        <f t="shared" ref="C248:I248" si="79">C246/7</f>
        <v>0</v>
      </c>
      <c r="D248" s="49">
        <f t="shared" si="79"/>
        <v>0</v>
      </c>
      <c r="E248" s="49">
        <f t="shared" si="79"/>
        <v>0</v>
      </c>
      <c r="F248" s="49">
        <f t="shared" si="79"/>
        <v>0</v>
      </c>
      <c r="G248" s="49">
        <f t="shared" si="79"/>
        <v>0</v>
      </c>
      <c r="H248" s="49">
        <f t="shared" si="79"/>
        <v>0</v>
      </c>
      <c r="I248" s="49">
        <f t="shared" si="79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5"/>
        <v>#DIV/0!</v>
      </c>
      <c r="P248" s="62" t="e">
        <f t="shared" si="75"/>
        <v>#DIV/0!</v>
      </c>
      <c r="Q248" s="62" t="e">
        <f t="shared" si="75"/>
        <v>#DIV/0!</v>
      </c>
    </row>
    <row r="249" spans="1:17">
      <c r="A249" s="2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>
      <c r="A251" s="14"/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180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0">(G253-C253)/C253*100</f>
        <v>#DIV/0!</v>
      </c>
      <c r="P253" s="38" t="e">
        <f t="shared" si="80"/>
        <v>#DIV/0!</v>
      </c>
      <c r="Q253" s="38" t="e">
        <f t="shared" si="80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>
        <v>1</v>
      </c>
      <c r="K254" s="10">
        <v>21</v>
      </c>
      <c r="L254" s="10">
        <v>1323</v>
      </c>
      <c r="M254" s="10">
        <v>410607</v>
      </c>
      <c r="N254" s="38" t="e">
        <f t="shared" ref="N254:N264" si="81">(F254-B254)/B254*100</f>
        <v>#DIV/0!</v>
      </c>
      <c r="O254" s="38" t="e">
        <f t="shared" si="80"/>
        <v>#DIV/0!</v>
      </c>
      <c r="P254" s="38" t="e">
        <f t="shared" si="80"/>
        <v>#DIV/0!</v>
      </c>
      <c r="Q254" s="38" t="e">
        <f t="shared" si="80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1"/>
        <v>#DIV/0!</v>
      </c>
      <c r="O255" s="38" t="e">
        <f t="shared" si="80"/>
        <v>#DIV/0!</v>
      </c>
      <c r="P255" s="38" t="e">
        <f t="shared" si="80"/>
        <v>#DIV/0!</v>
      </c>
      <c r="Q255" s="38" t="e">
        <f t="shared" si="80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1"/>
        <v>#DIV/0!</v>
      </c>
      <c r="O256" s="38" t="e">
        <f t="shared" si="80"/>
        <v>#DIV/0!</v>
      </c>
      <c r="P256" s="38" t="e">
        <f t="shared" si="80"/>
        <v>#DIV/0!</v>
      </c>
      <c r="Q256" s="38" t="e">
        <f t="shared" si="80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1"/>
        <v>#DIV/0!</v>
      </c>
      <c r="O257" s="38" t="e">
        <f t="shared" si="80"/>
        <v>#DIV/0!</v>
      </c>
      <c r="P257" s="38" t="e">
        <f t="shared" si="80"/>
        <v>#DIV/0!</v>
      </c>
      <c r="Q257" s="38" t="e">
        <f t="shared" si="80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1"/>
        <v>#DIV/0!</v>
      </c>
      <c r="O258" s="38" t="e">
        <f t="shared" si="80"/>
        <v>#DIV/0!</v>
      </c>
      <c r="P258" s="38" t="e">
        <f t="shared" si="80"/>
        <v>#DIV/0!</v>
      </c>
      <c r="Q258" s="38" t="e">
        <f t="shared" si="80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1"/>
        <v>#DIV/0!</v>
      </c>
      <c r="O259" s="38" t="e">
        <f t="shared" si="80"/>
        <v>#DIV/0!</v>
      </c>
      <c r="P259" s="38" t="e">
        <f t="shared" si="80"/>
        <v>#DIV/0!</v>
      </c>
      <c r="Q259" s="38" t="e">
        <f t="shared" si="80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1"/>
        <v>#DIV/0!</v>
      </c>
      <c r="O260" s="38" t="e">
        <f t="shared" si="80"/>
        <v>#DIV/0!</v>
      </c>
      <c r="P260" s="38" t="e">
        <f t="shared" si="80"/>
        <v>#DIV/0!</v>
      </c>
      <c r="Q260" s="38" t="e">
        <f t="shared" si="80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1"/>
        <v>#DIV/0!</v>
      </c>
      <c r="O261" s="38" t="e">
        <f t="shared" si="80"/>
        <v>#DIV/0!</v>
      </c>
      <c r="P261" s="38" t="e">
        <f t="shared" si="80"/>
        <v>#DIV/0!</v>
      </c>
      <c r="Q261" s="38" t="e">
        <f t="shared" si="80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1"/>
        <v>#DIV/0!</v>
      </c>
      <c r="O262" s="38" t="e">
        <f t="shared" si="80"/>
        <v>#DIV/0!</v>
      </c>
      <c r="P262" s="38" t="e">
        <f t="shared" si="80"/>
        <v>#DIV/0!</v>
      </c>
      <c r="Q262" s="38" t="e">
        <f t="shared" si="80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1"/>
        <v>#DIV/0!</v>
      </c>
      <c r="O263" s="38" t="e">
        <f t="shared" si="80"/>
        <v>#DIV/0!</v>
      </c>
      <c r="P263" s="38" t="e">
        <f t="shared" si="80"/>
        <v>#DIV/0!</v>
      </c>
      <c r="Q263" s="38" t="e">
        <f t="shared" si="80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1"/>
        <v>#DIV/0!</v>
      </c>
      <c r="O264" s="38" t="e">
        <f t="shared" si="80"/>
        <v>#DIV/0!</v>
      </c>
      <c r="P264" s="38" t="e">
        <f t="shared" si="80"/>
        <v>#DIV/0!</v>
      </c>
      <c r="Q264" s="38" t="e">
        <f t="shared" si="80"/>
        <v>#DIV/0!</v>
      </c>
    </row>
    <row r="265" spans="1:17">
      <c r="A265" s="61" t="s">
        <v>205</v>
      </c>
      <c r="B265" s="61">
        <f>SUM(B253:B262)</f>
        <v>0</v>
      </c>
      <c r="C265" s="61">
        <f>SUM(C253:C262)</f>
        <v>0</v>
      </c>
      <c r="D265" s="61">
        <f>SUM(D253:D262)</f>
        <v>0</v>
      </c>
      <c r="E265" s="61">
        <f>SUM(E253:E262)</f>
        <v>0</v>
      </c>
      <c r="F265" s="61">
        <f>SUM(F253:F263)</f>
        <v>0</v>
      </c>
      <c r="G265" s="61">
        <f t="shared" ref="G265:M265" si="82">SUM(G253:G263)</f>
        <v>0</v>
      </c>
      <c r="H265" s="61">
        <f t="shared" si="82"/>
        <v>0</v>
      </c>
      <c r="I265" s="61">
        <f t="shared" si="82"/>
        <v>0</v>
      </c>
      <c r="J265" s="61">
        <f t="shared" si="82"/>
        <v>1</v>
      </c>
      <c r="K265" s="61">
        <f t="shared" si="82"/>
        <v>21</v>
      </c>
      <c r="L265" s="61">
        <f t="shared" si="82"/>
        <v>1323</v>
      </c>
      <c r="M265" s="61">
        <f t="shared" si="82"/>
        <v>410607</v>
      </c>
      <c r="N265" s="62" t="e">
        <f>(F265-B265)/B265*100</f>
        <v>#DIV/0!</v>
      </c>
      <c r="O265" s="62" t="e">
        <f t="shared" si="80"/>
        <v>#DIV/0!</v>
      </c>
      <c r="P265" s="62" t="e">
        <f t="shared" si="80"/>
        <v>#DIV/0!</v>
      </c>
      <c r="Q265" s="62" t="e">
        <f t="shared" si="80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M266" si="83">SUM(C253:C264)</f>
        <v>0</v>
      </c>
      <c r="D266" s="61">
        <f t="shared" si="83"/>
        <v>0</v>
      </c>
      <c r="E266" s="61">
        <f t="shared" si="83"/>
        <v>0</v>
      </c>
      <c r="F266" s="61">
        <f t="shared" si="83"/>
        <v>0</v>
      </c>
      <c r="G266" s="61">
        <f t="shared" si="83"/>
        <v>0</v>
      </c>
      <c r="H266" s="61">
        <f t="shared" si="83"/>
        <v>0</v>
      </c>
      <c r="I266" s="61">
        <f t="shared" si="83"/>
        <v>0</v>
      </c>
      <c r="J266" s="61">
        <f t="shared" si="83"/>
        <v>1</v>
      </c>
      <c r="K266" s="61">
        <f t="shared" si="83"/>
        <v>21</v>
      </c>
      <c r="L266" s="61">
        <f t="shared" si="83"/>
        <v>1323</v>
      </c>
      <c r="M266" s="61">
        <f t="shared" si="83"/>
        <v>410607</v>
      </c>
      <c r="N266" s="62" t="e">
        <f>(F266-B266)/B266*100</f>
        <v>#DIV/0!</v>
      </c>
      <c r="O266" s="62" t="e">
        <f t="shared" si="80"/>
        <v>#DIV/0!</v>
      </c>
      <c r="P266" s="62" t="e">
        <f t="shared" si="80"/>
        <v>#DIV/0!</v>
      </c>
      <c r="Q266" s="62" t="e">
        <f t="shared" si="80"/>
        <v>#DIV/0!</v>
      </c>
    </row>
    <row r="267" spans="1:17">
      <c r="A267" s="63" t="s">
        <v>129</v>
      </c>
      <c r="B267" s="49">
        <f>B265/10</f>
        <v>0</v>
      </c>
      <c r="C267" s="49">
        <f>C265/10</f>
        <v>0</v>
      </c>
      <c r="D267" s="49">
        <f>D265/10</f>
        <v>0</v>
      </c>
      <c r="E267" s="49">
        <f>E265/10</f>
        <v>0</v>
      </c>
      <c r="F267" s="49">
        <f>F265/11</f>
        <v>0</v>
      </c>
      <c r="G267" s="49">
        <f t="shared" ref="G267:M267" si="84">G265/11</f>
        <v>0</v>
      </c>
      <c r="H267" s="49">
        <f t="shared" si="84"/>
        <v>0</v>
      </c>
      <c r="I267" s="49">
        <f t="shared" si="84"/>
        <v>0</v>
      </c>
      <c r="J267" s="49">
        <f t="shared" si="84"/>
        <v>9.0909090909090912E-2</v>
      </c>
      <c r="K267" s="49">
        <f t="shared" si="84"/>
        <v>1.9090909090909092</v>
      </c>
      <c r="L267" s="49">
        <f t="shared" si="84"/>
        <v>120.27272727272727</v>
      </c>
      <c r="M267" s="49">
        <f t="shared" si="84"/>
        <v>37327.909090909088</v>
      </c>
      <c r="N267" s="62" t="e">
        <f>(F267-B267)/B267*100</f>
        <v>#DIV/0!</v>
      </c>
      <c r="O267" s="62" t="e">
        <f t="shared" si="80"/>
        <v>#DIV/0!</v>
      </c>
      <c r="P267" s="62" t="e">
        <f t="shared" si="80"/>
        <v>#DIV/0!</v>
      </c>
      <c r="Q267" s="62" t="e">
        <f t="shared" si="80"/>
        <v>#DIV/0!</v>
      </c>
    </row>
    <row r="268" spans="1:17">
      <c r="A268" s="2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>
      <c r="A270" s="14"/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30" t="s">
        <v>90</v>
      </c>
      <c r="K271" s="30" t="s">
        <v>7</v>
      </c>
      <c r="L271" s="3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5">(G272-C272)/C272*100</f>
        <v>#DIV/0!</v>
      </c>
      <c r="P272" s="38" t="e">
        <f t="shared" si="85"/>
        <v>#DIV/0!</v>
      </c>
      <c r="Q272" s="38" t="e">
        <f t="shared" si="85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86">(F273-B273)/B273*100</f>
        <v>#DIV/0!</v>
      </c>
      <c r="O273" s="38" t="e">
        <f t="shared" si="85"/>
        <v>#DIV/0!</v>
      </c>
      <c r="P273" s="38" t="e">
        <f t="shared" si="85"/>
        <v>#DIV/0!</v>
      </c>
      <c r="Q273" s="38" t="e">
        <f t="shared" si="85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86"/>
        <v>#DIV/0!</v>
      </c>
      <c r="O274" s="38" t="e">
        <f t="shared" si="85"/>
        <v>#DIV/0!</v>
      </c>
      <c r="P274" s="38" t="e">
        <f t="shared" si="85"/>
        <v>#DIV/0!</v>
      </c>
      <c r="Q274" s="38" t="e">
        <f t="shared" si="85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86"/>
        <v>#DIV/0!</v>
      </c>
      <c r="O275" s="38" t="e">
        <f t="shared" si="85"/>
        <v>#DIV/0!</v>
      </c>
      <c r="P275" s="38" t="e">
        <f t="shared" si="85"/>
        <v>#DIV/0!</v>
      </c>
      <c r="Q275" s="38" t="e">
        <f t="shared" si="85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86"/>
        <v>#DIV/0!</v>
      </c>
      <c r="O276" s="38" t="e">
        <f t="shared" si="85"/>
        <v>#DIV/0!</v>
      </c>
      <c r="P276" s="38" t="e">
        <f t="shared" si="85"/>
        <v>#DIV/0!</v>
      </c>
      <c r="Q276" s="38" t="e">
        <f t="shared" si="85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86"/>
        <v>#DIV/0!</v>
      </c>
      <c r="O277" s="38" t="e">
        <f t="shared" si="85"/>
        <v>#DIV/0!</v>
      </c>
      <c r="P277" s="38" t="e">
        <f t="shared" si="85"/>
        <v>#DIV/0!</v>
      </c>
      <c r="Q277" s="38" t="e">
        <f t="shared" si="85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86"/>
        <v>#DIV/0!</v>
      </c>
      <c r="O278" s="38" t="e">
        <f t="shared" si="85"/>
        <v>#DIV/0!</v>
      </c>
      <c r="P278" s="38" t="e">
        <f t="shared" si="85"/>
        <v>#DIV/0!</v>
      </c>
      <c r="Q278" s="38" t="e">
        <f t="shared" si="85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86"/>
        <v>#DIV/0!</v>
      </c>
      <c r="O279" s="38" t="e">
        <f t="shared" si="85"/>
        <v>#DIV/0!</v>
      </c>
      <c r="P279" s="38" t="e">
        <f t="shared" si="85"/>
        <v>#DIV/0!</v>
      </c>
      <c r="Q279" s="38" t="e">
        <f t="shared" si="85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86"/>
        <v>#DIV/0!</v>
      </c>
      <c r="O280" s="38" t="e">
        <f t="shared" si="85"/>
        <v>#DIV/0!</v>
      </c>
      <c r="P280" s="38" t="e">
        <f t="shared" si="85"/>
        <v>#DIV/0!</v>
      </c>
      <c r="Q280" s="38" t="e">
        <f t="shared" si="85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86"/>
        <v>#DIV/0!</v>
      </c>
      <c r="O281" s="38" t="e">
        <f t="shared" si="85"/>
        <v>#DIV/0!</v>
      </c>
      <c r="P281" s="38" t="e">
        <f t="shared" si="85"/>
        <v>#DIV/0!</v>
      </c>
      <c r="Q281" s="38" t="e">
        <f t="shared" si="85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86"/>
        <v>#DIV/0!</v>
      </c>
      <c r="O282" s="38" t="e">
        <f t="shared" si="85"/>
        <v>#DIV/0!</v>
      </c>
      <c r="P282" s="38" t="e">
        <f t="shared" si="85"/>
        <v>#DIV/0!</v>
      </c>
      <c r="Q282" s="38" t="e">
        <f t="shared" si="85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86"/>
        <v>#DIV/0!</v>
      </c>
      <c r="O283" s="38" t="e">
        <f t="shared" si="85"/>
        <v>#DIV/0!</v>
      </c>
      <c r="P283" s="38" t="e">
        <f t="shared" si="85"/>
        <v>#DIV/0!</v>
      </c>
      <c r="Q283" s="38" t="e">
        <f t="shared" si="85"/>
        <v>#DIV/0!</v>
      </c>
    </row>
    <row r="284" spans="1:17">
      <c r="A284" s="61" t="s">
        <v>200</v>
      </c>
      <c r="B284" s="61">
        <f>SUM(B272:B278)</f>
        <v>0</v>
      </c>
      <c r="C284" s="61">
        <f t="shared" ref="C284:I284" si="87">SUM(C272:C278)</f>
        <v>0</v>
      </c>
      <c r="D284" s="61">
        <f t="shared" si="87"/>
        <v>0</v>
      </c>
      <c r="E284" s="61">
        <f t="shared" si="87"/>
        <v>0</v>
      </c>
      <c r="F284" s="61">
        <f t="shared" si="87"/>
        <v>0</v>
      </c>
      <c r="G284" s="61">
        <f t="shared" si="87"/>
        <v>0</v>
      </c>
      <c r="H284" s="61">
        <f t="shared" si="87"/>
        <v>0</v>
      </c>
      <c r="I284" s="61">
        <f t="shared" si="87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5"/>
        <v>#DIV/0!</v>
      </c>
      <c r="P284" s="62" t="e">
        <f t="shared" si="85"/>
        <v>#DIV/0!</v>
      </c>
      <c r="Q284" s="62" t="e">
        <f t="shared" si="85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88">SUM(C272:C283)</f>
        <v>0</v>
      </c>
      <c r="D285" s="61">
        <f t="shared" si="88"/>
        <v>0</v>
      </c>
      <c r="E285" s="61">
        <f t="shared" si="88"/>
        <v>0</v>
      </c>
      <c r="F285" s="61">
        <f t="shared" si="88"/>
        <v>0</v>
      </c>
      <c r="G285" s="61">
        <f t="shared" si="88"/>
        <v>0</v>
      </c>
      <c r="H285" s="61">
        <f t="shared" si="88"/>
        <v>0</v>
      </c>
      <c r="I285" s="61">
        <f t="shared" si="88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5"/>
        <v>#DIV/0!</v>
      </c>
      <c r="P285" s="62" t="e">
        <f t="shared" si="85"/>
        <v>#DIV/0!</v>
      </c>
      <c r="Q285" s="62" t="e">
        <f t="shared" si="85"/>
        <v>#DIV/0!</v>
      </c>
    </row>
    <row r="286" spans="1:17">
      <c r="A286" s="63" t="s">
        <v>129</v>
      </c>
      <c r="B286" s="49">
        <f>B284/7</f>
        <v>0</v>
      </c>
      <c r="C286" s="49">
        <f t="shared" ref="C286:I286" si="89">C284/7</f>
        <v>0</v>
      </c>
      <c r="D286" s="49">
        <f t="shared" si="89"/>
        <v>0</v>
      </c>
      <c r="E286" s="49">
        <f t="shared" si="89"/>
        <v>0</v>
      </c>
      <c r="F286" s="49">
        <f t="shared" si="89"/>
        <v>0</v>
      </c>
      <c r="G286" s="49">
        <f t="shared" si="89"/>
        <v>0</v>
      </c>
      <c r="H286" s="49">
        <f t="shared" si="89"/>
        <v>0</v>
      </c>
      <c r="I286" s="49">
        <f t="shared" si="89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5"/>
        <v>#DIV/0!</v>
      </c>
      <c r="P286" s="62" t="e">
        <f t="shared" si="85"/>
        <v>#DIV/0!</v>
      </c>
      <c r="Q286" s="62" t="e">
        <f t="shared" si="85"/>
        <v>#DIV/0!</v>
      </c>
    </row>
    <row r="287" spans="1:17">
      <c r="A287" s="2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9">
      <c r="A289" s="14"/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30" t="s">
        <v>90</v>
      </c>
      <c r="K290" s="30" t="s">
        <v>7</v>
      </c>
      <c r="L290" s="3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0">(G291-C291)/C291*100</f>
        <v>#DIV/0!</v>
      </c>
      <c r="P291" s="38" t="e">
        <f t="shared" si="90"/>
        <v>#DIV/0!</v>
      </c>
      <c r="Q291" s="38" t="e">
        <f t="shared" si="90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1">(F292-B292)/B292*100</f>
        <v>#DIV/0!</v>
      </c>
      <c r="O292" s="38" t="e">
        <f t="shared" si="90"/>
        <v>#DIV/0!</v>
      </c>
      <c r="P292" s="38" t="e">
        <f t="shared" si="90"/>
        <v>#DIV/0!</v>
      </c>
      <c r="Q292" s="38" t="e">
        <f t="shared" si="90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1"/>
        <v>#DIV/0!</v>
      </c>
      <c r="O293" s="38" t="e">
        <f t="shared" si="90"/>
        <v>#DIV/0!</v>
      </c>
      <c r="P293" s="38" t="e">
        <f t="shared" si="90"/>
        <v>#DIV/0!</v>
      </c>
      <c r="Q293" s="38" t="e">
        <f t="shared" si="90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1"/>
        <v>#DIV/0!</v>
      </c>
      <c r="O294" s="38" t="e">
        <f t="shared" si="90"/>
        <v>#DIV/0!</v>
      </c>
      <c r="P294" s="38" t="e">
        <f t="shared" si="90"/>
        <v>#DIV/0!</v>
      </c>
      <c r="Q294" s="38" t="e">
        <f t="shared" si="90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1"/>
        <v>#DIV/0!</v>
      </c>
      <c r="O295" s="38" t="e">
        <f t="shared" si="90"/>
        <v>#DIV/0!</v>
      </c>
      <c r="P295" s="38" t="e">
        <f t="shared" si="90"/>
        <v>#DIV/0!</v>
      </c>
      <c r="Q295" s="38" t="e">
        <f t="shared" si="90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1"/>
        <v>#DIV/0!</v>
      </c>
      <c r="O296" s="38" t="e">
        <f t="shared" si="90"/>
        <v>#DIV/0!</v>
      </c>
      <c r="P296" s="38" t="e">
        <f t="shared" si="90"/>
        <v>#DIV/0!</v>
      </c>
      <c r="Q296" s="38" t="e">
        <f t="shared" si="90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1"/>
        <v>#DIV/0!</v>
      </c>
      <c r="O297" s="38" t="e">
        <f t="shared" si="90"/>
        <v>#DIV/0!</v>
      </c>
      <c r="P297" s="38" t="e">
        <f t="shared" si="90"/>
        <v>#DIV/0!</v>
      </c>
      <c r="Q297" s="38" t="e">
        <f t="shared" si="90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1"/>
        <v>#DIV/0!</v>
      </c>
      <c r="O298" s="38" t="e">
        <f t="shared" si="90"/>
        <v>#DIV/0!</v>
      </c>
      <c r="P298" s="38" t="e">
        <f t="shared" si="90"/>
        <v>#DIV/0!</v>
      </c>
      <c r="Q298" s="38" t="e">
        <f t="shared" si="90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1"/>
        <v>#DIV/0!</v>
      </c>
      <c r="O299" s="38" t="e">
        <f t="shared" si="90"/>
        <v>#DIV/0!</v>
      </c>
      <c r="P299" s="38" t="e">
        <f t="shared" si="90"/>
        <v>#DIV/0!</v>
      </c>
      <c r="Q299" s="38" t="e">
        <f t="shared" si="90"/>
        <v>#DIV/0!</v>
      </c>
      <c r="S299" s="7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1"/>
        <v>#DIV/0!</v>
      </c>
      <c r="O300" s="38" t="e">
        <f t="shared" si="90"/>
        <v>#DIV/0!</v>
      </c>
      <c r="P300" s="38" t="e">
        <f t="shared" si="90"/>
        <v>#DIV/0!</v>
      </c>
      <c r="Q300" s="38" t="e">
        <f t="shared" si="90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1"/>
        <v>#DIV/0!</v>
      </c>
      <c r="O301" s="38" t="e">
        <f t="shared" si="90"/>
        <v>#DIV/0!</v>
      </c>
      <c r="P301" s="38" t="e">
        <f t="shared" si="90"/>
        <v>#DIV/0!</v>
      </c>
      <c r="Q301" s="38" t="e">
        <f t="shared" si="90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1"/>
        <v>#DIV/0!</v>
      </c>
      <c r="O302" s="38" t="e">
        <f t="shared" si="90"/>
        <v>#DIV/0!</v>
      </c>
      <c r="P302" s="38" t="e">
        <f t="shared" si="90"/>
        <v>#DIV/0!</v>
      </c>
      <c r="Q302" s="38" t="e">
        <f t="shared" si="90"/>
        <v>#DIV/0!</v>
      </c>
    </row>
    <row r="303" spans="1:19">
      <c r="A303" s="61" t="s">
        <v>200</v>
      </c>
      <c r="B303" s="61">
        <f>SUM(B291:B297)</f>
        <v>0</v>
      </c>
      <c r="C303" s="61">
        <f t="shared" ref="C303:I303" si="92">SUM(C291:C297)</f>
        <v>0</v>
      </c>
      <c r="D303" s="61">
        <f t="shared" si="92"/>
        <v>0</v>
      </c>
      <c r="E303" s="61">
        <f t="shared" si="92"/>
        <v>0</v>
      </c>
      <c r="F303" s="61">
        <f t="shared" si="92"/>
        <v>0</v>
      </c>
      <c r="G303" s="61">
        <f t="shared" si="92"/>
        <v>0</v>
      </c>
      <c r="H303" s="61">
        <f t="shared" si="92"/>
        <v>0</v>
      </c>
      <c r="I303" s="61">
        <f t="shared" si="92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0"/>
        <v>#DIV/0!</v>
      </c>
      <c r="P303" s="62" t="e">
        <f t="shared" si="90"/>
        <v>#DIV/0!</v>
      </c>
      <c r="Q303" s="62" t="e">
        <f t="shared" si="90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3">SUM(C291:C302)</f>
        <v>0</v>
      </c>
      <c r="D304" s="61">
        <f t="shared" si="93"/>
        <v>0</v>
      </c>
      <c r="E304" s="61">
        <f t="shared" si="93"/>
        <v>0</v>
      </c>
      <c r="F304" s="61">
        <f t="shared" si="93"/>
        <v>0</v>
      </c>
      <c r="G304" s="61">
        <f t="shared" si="93"/>
        <v>0</v>
      </c>
      <c r="H304" s="61">
        <f t="shared" si="93"/>
        <v>0</v>
      </c>
      <c r="I304" s="61">
        <f t="shared" si="93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0"/>
        <v>#DIV/0!</v>
      </c>
      <c r="P304" s="62" t="e">
        <f t="shared" si="90"/>
        <v>#DIV/0!</v>
      </c>
      <c r="Q304" s="62" t="e">
        <f t="shared" si="90"/>
        <v>#DIV/0!</v>
      </c>
    </row>
    <row r="305" spans="1:17">
      <c r="A305" s="63" t="s">
        <v>129</v>
      </c>
      <c r="B305" s="49">
        <f>B303/7</f>
        <v>0</v>
      </c>
      <c r="C305" s="49">
        <f t="shared" ref="C305:I305" si="94">C303/7</f>
        <v>0</v>
      </c>
      <c r="D305" s="49">
        <f t="shared" si="94"/>
        <v>0</v>
      </c>
      <c r="E305" s="49">
        <f t="shared" si="94"/>
        <v>0</v>
      </c>
      <c r="F305" s="49">
        <f t="shared" si="94"/>
        <v>0</v>
      </c>
      <c r="G305" s="49">
        <f t="shared" si="94"/>
        <v>0</v>
      </c>
      <c r="H305" s="49">
        <f t="shared" si="94"/>
        <v>0</v>
      </c>
      <c r="I305" s="49">
        <f t="shared" si="94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0"/>
        <v>#DIV/0!</v>
      </c>
      <c r="P305" s="62" t="e">
        <f t="shared" si="90"/>
        <v>#DIV/0!</v>
      </c>
      <c r="Q305" s="62" t="e">
        <f t="shared" si="90"/>
        <v>#DIV/0!</v>
      </c>
    </row>
    <row r="306" spans="1:17">
      <c r="A306" s="2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>
      <c r="A308" s="14"/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30" t="s">
        <v>90</v>
      </c>
      <c r="K309" s="30" t="s">
        <v>7</v>
      </c>
      <c r="L309" s="3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5">(G310-C310)/C310*100</f>
        <v>#DIV/0!</v>
      </c>
      <c r="P310" s="38" t="e">
        <f t="shared" si="95"/>
        <v>#DIV/0!</v>
      </c>
      <c r="Q310" s="38" t="e">
        <f t="shared" si="95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96">(F311-B311)/B311*100</f>
        <v>#DIV/0!</v>
      </c>
      <c r="O311" s="38" t="e">
        <f t="shared" si="95"/>
        <v>#DIV/0!</v>
      </c>
      <c r="P311" s="38" t="e">
        <f t="shared" si="95"/>
        <v>#DIV/0!</v>
      </c>
      <c r="Q311" s="38" t="e">
        <f t="shared" si="95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96"/>
        <v>#DIV/0!</v>
      </c>
      <c r="O312" s="38" t="e">
        <f t="shared" si="95"/>
        <v>#DIV/0!</v>
      </c>
      <c r="P312" s="38" t="e">
        <f t="shared" si="95"/>
        <v>#DIV/0!</v>
      </c>
      <c r="Q312" s="38" t="e">
        <f t="shared" si="95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96"/>
        <v>#DIV/0!</v>
      </c>
      <c r="O313" s="38" t="e">
        <f t="shared" si="95"/>
        <v>#DIV/0!</v>
      </c>
      <c r="P313" s="38" t="e">
        <f t="shared" si="95"/>
        <v>#DIV/0!</v>
      </c>
      <c r="Q313" s="38" t="e">
        <f t="shared" si="95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96"/>
        <v>#DIV/0!</v>
      </c>
      <c r="O314" s="38" t="e">
        <f t="shared" si="95"/>
        <v>#DIV/0!</v>
      </c>
      <c r="P314" s="38" t="e">
        <f t="shared" si="95"/>
        <v>#DIV/0!</v>
      </c>
      <c r="Q314" s="38" t="e">
        <f t="shared" si="95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96"/>
        <v>#DIV/0!</v>
      </c>
      <c r="O315" s="38" t="e">
        <f t="shared" si="95"/>
        <v>#DIV/0!</v>
      </c>
      <c r="P315" s="38" t="e">
        <f t="shared" si="95"/>
        <v>#DIV/0!</v>
      </c>
      <c r="Q315" s="38" t="e">
        <f t="shared" si="95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96"/>
        <v>#DIV/0!</v>
      </c>
      <c r="O316" s="38" t="e">
        <f t="shared" si="95"/>
        <v>#DIV/0!</v>
      </c>
      <c r="P316" s="38" t="e">
        <f t="shared" si="95"/>
        <v>#DIV/0!</v>
      </c>
      <c r="Q316" s="38" t="e">
        <f t="shared" si="95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96"/>
        <v>#DIV/0!</v>
      </c>
      <c r="O317" s="38" t="e">
        <f t="shared" si="95"/>
        <v>#DIV/0!</v>
      </c>
      <c r="P317" s="38" t="e">
        <f t="shared" si="95"/>
        <v>#DIV/0!</v>
      </c>
      <c r="Q317" s="38" t="e">
        <f t="shared" si="95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96"/>
        <v>#DIV/0!</v>
      </c>
      <c r="O318" s="38" t="e">
        <f t="shared" si="95"/>
        <v>#DIV/0!</v>
      </c>
      <c r="P318" s="38" t="e">
        <f t="shared" si="95"/>
        <v>#DIV/0!</v>
      </c>
      <c r="Q318" s="38" t="e">
        <f t="shared" si="95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96"/>
        <v>#DIV/0!</v>
      </c>
      <c r="O319" s="38" t="e">
        <f t="shared" si="95"/>
        <v>#DIV/0!</v>
      </c>
      <c r="P319" s="38" t="e">
        <f t="shared" si="95"/>
        <v>#DIV/0!</v>
      </c>
      <c r="Q319" s="38" t="e">
        <f t="shared" si="95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96"/>
        <v>#DIV/0!</v>
      </c>
      <c r="O320" s="38" t="e">
        <f t="shared" si="95"/>
        <v>#DIV/0!</v>
      </c>
      <c r="P320" s="38" t="e">
        <f t="shared" si="95"/>
        <v>#DIV/0!</v>
      </c>
      <c r="Q320" s="38" t="e">
        <f t="shared" si="95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96"/>
        <v>#DIV/0!</v>
      </c>
      <c r="O321" s="38" t="e">
        <f t="shared" si="95"/>
        <v>#DIV/0!</v>
      </c>
      <c r="P321" s="38" t="e">
        <f t="shared" si="95"/>
        <v>#DIV/0!</v>
      </c>
      <c r="Q321" s="38" t="e">
        <f t="shared" si="95"/>
        <v>#DIV/0!</v>
      </c>
    </row>
    <row r="322" spans="1:17">
      <c r="A322" s="61" t="s">
        <v>200</v>
      </c>
      <c r="B322" s="61">
        <f>SUM(B310:B316)</f>
        <v>0</v>
      </c>
      <c r="C322" s="61">
        <f t="shared" ref="C322:I322" si="97">SUM(C310:C316)</f>
        <v>0</v>
      </c>
      <c r="D322" s="61">
        <f t="shared" si="97"/>
        <v>0</v>
      </c>
      <c r="E322" s="61">
        <f t="shared" si="97"/>
        <v>0</v>
      </c>
      <c r="F322" s="61">
        <f t="shared" si="97"/>
        <v>0</v>
      </c>
      <c r="G322" s="61">
        <f t="shared" si="97"/>
        <v>0</v>
      </c>
      <c r="H322" s="61">
        <f t="shared" si="97"/>
        <v>0</v>
      </c>
      <c r="I322" s="61">
        <f t="shared" si="97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95"/>
        <v>#DIV/0!</v>
      </c>
      <c r="P322" s="62" t="e">
        <f t="shared" si="95"/>
        <v>#DIV/0!</v>
      </c>
      <c r="Q322" s="62" t="e">
        <f t="shared" si="95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98">SUM(C310:C321)</f>
        <v>0</v>
      </c>
      <c r="D323" s="61">
        <f t="shared" si="98"/>
        <v>0</v>
      </c>
      <c r="E323" s="61">
        <f t="shared" si="98"/>
        <v>0</v>
      </c>
      <c r="F323" s="61">
        <f t="shared" si="98"/>
        <v>0</v>
      </c>
      <c r="G323" s="61">
        <f t="shared" si="98"/>
        <v>0</v>
      </c>
      <c r="H323" s="61">
        <f t="shared" si="98"/>
        <v>0</v>
      </c>
      <c r="I323" s="61">
        <f t="shared" si="98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95"/>
        <v>#DIV/0!</v>
      </c>
      <c r="P323" s="62" t="e">
        <f t="shared" si="95"/>
        <v>#DIV/0!</v>
      </c>
      <c r="Q323" s="62" t="e">
        <f t="shared" si="95"/>
        <v>#DIV/0!</v>
      </c>
    </row>
    <row r="324" spans="1:17">
      <c r="A324" s="63" t="s">
        <v>129</v>
      </c>
      <c r="B324" s="49">
        <f>B322/7</f>
        <v>0</v>
      </c>
      <c r="C324" s="49">
        <f t="shared" ref="C324:I324" si="99">C322/7</f>
        <v>0</v>
      </c>
      <c r="D324" s="49">
        <f t="shared" si="99"/>
        <v>0</v>
      </c>
      <c r="E324" s="49">
        <f t="shared" si="99"/>
        <v>0</v>
      </c>
      <c r="F324" s="49">
        <f t="shared" si="99"/>
        <v>0</v>
      </c>
      <c r="G324" s="49">
        <f t="shared" si="99"/>
        <v>0</v>
      </c>
      <c r="H324" s="49">
        <f t="shared" si="99"/>
        <v>0</v>
      </c>
      <c r="I324" s="49">
        <f t="shared" si="99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95"/>
        <v>#DIV/0!</v>
      </c>
      <c r="P324" s="62" t="e">
        <f t="shared" si="95"/>
        <v>#DIV/0!</v>
      </c>
      <c r="Q324" s="62" t="e">
        <f t="shared" si="95"/>
        <v>#DIV/0!</v>
      </c>
    </row>
  </sheetData>
  <mergeCells count="94">
    <mergeCell ref="N23:Q23"/>
    <mergeCell ref="N42:Q42"/>
    <mergeCell ref="N61:Q61"/>
    <mergeCell ref="N99:Q99"/>
    <mergeCell ref="N118:Q118"/>
    <mergeCell ref="N80:Q80"/>
    <mergeCell ref="N137:Q137"/>
    <mergeCell ref="N156:Q156"/>
    <mergeCell ref="N175:Q175"/>
    <mergeCell ref="N289:Q289"/>
    <mergeCell ref="N308:Q308"/>
    <mergeCell ref="N194:Q194"/>
    <mergeCell ref="N213:Q213"/>
    <mergeCell ref="N232:Q232"/>
    <mergeCell ref="N251:Q251"/>
    <mergeCell ref="N270:Q27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N4:Q4"/>
    <mergeCell ref="AF3:AI4"/>
    <mergeCell ref="J4:M4"/>
    <mergeCell ref="AB4:AE4"/>
    <mergeCell ref="A2:Q2"/>
    <mergeCell ref="J23:M23"/>
    <mergeCell ref="J42:M42"/>
    <mergeCell ref="J61:M61"/>
    <mergeCell ref="J80:M80"/>
    <mergeCell ref="J99:M99"/>
    <mergeCell ref="J118:M118"/>
    <mergeCell ref="J137:M137"/>
    <mergeCell ref="J156:M156"/>
    <mergeCell ref="J175:M175"/>
    <mergeCell ref="J194:M194"/>
    <mergeCell ref="J213:M213"/>
    <mergeCell ref="J232:M232"/>
    <mergeCell ref="J270:M270"/>
    <mergeCell ref="J289:M289"/>
    <mergeCell ref="J308:M308"/>
    <mergeCell ref="J251:M251"/>
  </mergeCells>
  <pageMargins left="0.74803149606299213" right="0.74803149606299213" top="0.98425196850393704" bottom="0.98425196850393704" header="0.51181102362204722" footer="0.51181102362204722"/>
  <pageSetup orientation="landscape" horizontalDpi="360" verticalDpi="36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L384"/>
  <sheetViews>
    <sheetView topLeftCell="A22" zoomScale="85" zoomScaleNormal="85" workbookViewId="0">
      <selection activeCell="S18" sqref="S18:AE20"/>
    </sheetView>
  </sheetViews>
  <sheetFormatPr defaultRowHeight="15.75"/>
  <cols>
    <col min="1" max="1" width="13" style="7" customWidth="1"/>
    <col min="2" max="2" width="8.42578125" style="7" hidden="1" customWidth="1"/>
    <col min="3" max="3" width="8.28515625" style="7" hidden="1" customWidth="1"/>
    <col min="4" max="4" width="11.42578125" style="7" hidden="1" customWidth="1"/>
    <col min="5" max="5" width="14" style="7" hidden="1" customWidth="1"/>
    <col min="6" max="6" width="6.85546875" style="7" bestFit="1" customWidth="1"/>
    <col min="7" max="7" width="9.140625" style="7"/>
    <col min="8" max="8" width="11.28515625" style="7" bestFit="1" customWidth="1"/>
    <col min="9" max="9" width="14.140625" style="7" customWidth="1"/>
    <col min="10" max="11" width="6.140625" style="7" bestFit="1" customWidth="1"/>
    <col min="12" max="12" width="10.5703125" style="7" bestFit="1" customWidth="1"/>
    <col min="13" max="13" width="11.7109375" style="7" bestFit="1" customWidth="1"/>
    <col min="14" max="17" width="8.85546875" style="7" bestFit="1" customWidth="1"/>
    <col min="18" max="18" width="9.140625" style="7"/>
    <col min="19" max="19" width="12.85546875" style="7" customWidth="1"/>
    <col min="20" max="20" width="9.42578125" style="7" bestFit="1" customWidth="1"/>
    <col min="21" max="21" width="9.140625" style="7"/>
    <col min="22" max="22" width="10" style="7" customWidth="1"/>
    <col min="23" max="23" width="12.28515625" style="7" customWidth="1"/>
    <col min="24" max="24" width="9.5703125" style="7" customWidth="1"/>
    <col min="25" max="25" width="9.140625" style="7"/>
    <col min="26" max="26" width="10.42578125" style="7" customWidth="1"/>
    <col min="27" max="31" width="13.28515625" style="7" customWidth="1"/>
    <col min="32" max="16384" width="9.140625" style="7"/>
  </cols>
  <sheetData>
    <row r="1" spans="1:38">
      <c r="A1" s="340" t="s">
        <v>2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82" t="s">
        <v>119</v>
      </c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382"/>
      <c r="N2" s="382"/>
      <c r="O2" s="382"/>
      <c r="P2" s="382"/>
      <c r="Q2" s="382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>
      <c r="A3" s="375"/>
      <c r="B3" s="375" t="s">
        <v>184</v>
      </c>
      <c r="C3" s="375"/>
      <c r="D3" s="375"/>
      <c r="E3" s="375"/>
      <c r="F3" s="375"/>
      <c r="G3" s="375"/>
      <c r="H3" s="375"/>
      <c r="I3" s="375"/>
      <c r="J3" s="372" t="s">
        <v>211</v>
      </c>
      <c r="K3" s="373"/>
      <c r="L3" s="373"/>
      <c r="M3" s="374"/>
      <c r="N3" s="376" t="s">
        <v>130</v>
      </c>
      <c r="O3" s="377"/>
      <c r="P3" s="377"/>
      <c r="Q3" s="378"/>
      <c r="S3" s="63"/>
      <c r="T3" s="346" t="s">
        <v>185</v>
      </c>
      <c r="U3" s="346"/>
      <c r="V3" s="346"/>
      <c r="W3" s="346"/>
      <c r="X3" s="346"/>
      <c r="Y3" s="346"/>
      <c r="Z3" s="346"/>
      <c r="AA3" s="346"/>
      <c r="AB3" s="112"/>
      <c r="AC3" s="112"/>
      <c r="AD3" s="112"/>
      <c r="AE3" s="112"/>
      <c r="AF3" s="346" t="s">
        <v>130</v>
      </c>
      <c r="AG3" s="346"/>
      <c r="AH3" s="346"/>
      <c r="AI3" s="346"/>
      <c r="AL3" s="14"/>
    </row>
    <row r="4" spans="1:38">
      <c r="A4" s="375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302" t="s">
        <v>206</v>
      </c>
      <c r="K4" s="302"/>
      <c r="L4" s="302"/>
      <c r="M4" s="302"/>
      <c r="N4" s="379"/>
      <c r="O4" s="380"/>
      <c r="P4" s="380"/>
      <c r="Q4" s="381"/>
      <c r="S4" s="112"/>
      <c r="T4" s="346" t="s">
        <v>167</v>
      </c>
      <c r="U4" s="346"/>
      <c r="V4" s="346"/>
      <c r="W4" s="346"/>
      <c r="X4" s="346" t="s">
        <v>180</v>
      </c>
      <c r="Y4" s="346"/>
      <c r="Z4" s="346"/>
      <c r="AA4" s="346"/>
      <c r="AB4" s="346" t="s">
        <v>206</v>
      </c>
      <c r="AC4" s="346"/>
      <c r="AD4" s="346"/>
      <c r="AE4" s="346"/>
      <c r="AF4" s="346"/>
      <c r="AG4" s="346"/>
      <c r="AH4" s="346"/>
      <c r="AI4" s="346"/>
      <c r="AL4" s="14"/>
    </row>
    <row r="5" spans="1:38">
      <c r="A5" s="81" t="s">
        <v>6</v>
      </c>
      <c r="B5" s="81" t="s">
        <v>90</v>
      </c>
      <c r="C5" s="81" t="s">
        <v>7</v>
      </c>
      <c r="D5" s="81" t="s">
        <v>8</v>
      </c>
      <c r="E5" s="81" t="s">
        <v>9</v>
      </c>
      <c r="F5" s="81" t="s">
        <v>90</v>
      </c>
      <c r="G5" s="81" t="s">
        <v>7</v>
      </c>
      <c r="H5" s="81" t="s">
        <v>8</v>
      </c>
      <c r="I5" s="81" t="s">
        <v>9</v>
      </c>
      <c r="J5" s="81" t="s">
        <v>90</v>
      </c>
      <c r="K5" s="81" t="s">
        <v>7</v>
      </c>
      <c r="L5" s="81" t="s">
        <v>8</v>
      </c>
      <c r="M5" s="81" t="s">
        <v>9</v>
      </c>
      <c r="N5" s="81" t="s">
        <v>90</v>
      </c>
      <c r="O5" s="81" t="s">
        <v>7</v>
      </c>
      <c r="P5" s="81" t="s">
        <v>8</v>
      </c>
      <c r="Q5" s="81" t="s">
        <v>9</v>
      </c>
      <c r="S5" s="112" t="s">
        <v>6</v>
      </c>
      <c r="T5" s="112" t="s">
        <v>90</v>
      </c>
      <c r="U5" s="112" t="s">
        <v>7</v>
      </c>
      <c r="V5" s="112" t="s">
        <v>8</v>
      </c>
      <c r="W5" s="112" t="s">
        <v>9</v>
      </c>
      <c r="X5" s="112" t="s">
        <v>90</v>
      </c>
      <c r="Y5" s="112" t="s">
        <v>7</v>
      </c>
      <c r="Z5" s="112" t="s">
        <v>8</v>
      </c>
      <c r="AA5" s="112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111" t="s">
        <v>90</v>
      </c>
      <c r="AG5" s="111" t="s">
        <v>7</v>
      </c>
      <c r="AH5" s="111" t="s">
        <v>8</v>
      </c>
      <c r="AI5" s="111" t="s">
        <v>9</v>
      </c>
      <c r="AJ5" s="14"/>
      <c r="AK5" s="14"/>
      <c r="AL5" s="14"/>
    </row>
    <row r="6" spans="1:38">
      <c r="A6" s="81" t="s">
        <v>10</v>
      </c>
      <c r="B6" s="10">
        <v>0</v>
      </c>
      <c r="C6" s="10">
        <v>0</v>
      </c>
      <c r="D6" s="10">
        <v>0</v>
      </c>
      <c r="E6" s="10">
        <v>0</v>
      </c>
      <c r="F6" s="81">
        <v>0</v>
      </c>
      <c r="G6" s="81">
        <v>0</v>
      </c>
      <c r="H6" s="81">
        <v>0</v>
      </c>
      <c r="I6" s="81">
        <v>0</v>
      </c>
      <c r="J6" s="81"/>
      <c r="K6" s="81"/>
      <c r="L6" s="81"/>
      <c r="M6" s="81"/>
      <c r="N6" s="38" t="s">
        <v>125</v>
      </c>
      <c r="O6" s="38" t="s">
        <v>125</v>
      </c>
      <c r="P6" s="38" t="s">
        <v>125</v>
      </c>
      <c r="Q6" s="38" t="s">
        <v>125</v>
      </c>
      <c r="S6" s="10" t="s">
        <v>10</v>
      </c>
      <c r="T6" s="10">
        <f t="shared" ref="T6:T17" si="0">B6+B25+B44+B63+B82+B101+B120+B139+B158+B177+B196+B215+B234+B253+B272+B291+B310</f>
        <v>9</v>
      </c>
      <c r="U6" s="10">
        <f t="shared" ref="U6:U17" si="1">C6+C25+C44+C63+C82+C101+C120+C139+C158+C177+C196+C215+C234+C253+C272+C291+C310</f>
        <v>217</v>
      </c>
      <c r="V6" s="10">
        <f t="shared" ref="V6:V17" si="2">D6+D25+D44+D63+D82+D101+D120+D139+D158+D177+D196+D215+D234+D253+D272+D291+D310</f>
        <v>13454</v>
      </c>
      <c r="W6" s="10">
        <f t="shared" ref="W6:W17" si="3">E6+E25+E44+E63+E82+E101+E120+E139+E158+E177+E196+E215+E234+E253+E272+E291+E310</f>
        <v>3405842</v>
      </c>
      <c r="X6" s="10">
        <f t="shared" ref="X6:X17" si="4">F6+F25+F44+F63+F82+F101+F120+F139+F158+F177+F196+F215+F234+F253+F272+F291+F310</f>
        <v>7</v>
      </c>
      <c r="Y6" s="10">
        <f t="shared" ref="Y6:Y17" si="5">G6+G25+G44+G63+G82+G101+G120+G139+G158+G177+G196+G215+G234+G253+G272+G291+G310</f>
        <v>168</v>
      </c>
      <c r="Z6" s="10">
        <f t="shared" ref="Z6:Z17" si="6">H6+H25+H44+H63+H82+H101+H120+H139+H158+H177+H196+H215+H234+H253+H272+H291+H310</f>
        <v>10416</v>
      </c>
      <c r="AA6" s="10">
        <f t="shared" ref="AA6:AA17" si="7">I6+I25+I44+I63+I82+I101+I120+I139+I158+I177+I196+I215+I234+I253+I272+I291+I310</f>
        <v>3184175</v>
      </c>
      <c r="AB6" s="10">
        <f t="shared" ref="AB6:AE8" si="8">J6+J25+J44+J63+J82+J101+J120+J139+J158+J177+J196+J215+J234+J253+J272+J291+J310</f>
        <v>2</v>
      </c>
      <c r="AC6" s="10">
        <f t="shared" si="8"/>
        <v>41</v>
      </c>
      <c r="AD6" s="10">
        <f t="shared" si="8"/>
        <v>2542</v>
      </c>
      <c r="AE6" s="10">
        <f t="shared" si="8"/>
        <v>1411853</v>
      </c>
      <c r="AF6" s="38">
        <f t="shared" ref="AF6:AI20" si="9">(AB6-X6)/X6*100</f>
        <v>-71.428571428571431</v>
      </c>
      <c r="AG6" s="38">
        <f t="shared" si="9"/>
        <v>-75.595238095238088</v>
      </c>
      <c r="AH6" s="38">
        <f t="shared" si="9"/>
        <v>-75.595238095238088</v>
      </c>
      <c r="AI6" s="38">
        <f t="shared" si="9"/>
        <v>-55.660320177125946</v>
      </c>
    </row>
    <row r="7" spans="1:38">
      <c r="A7" s="81" t="s">
        <v>11</v>
      </c>
      <c r="B7" s="10">
        <v>0</v>
      </c>
      <c r="C7" s="10">
        <v>0</v>
      </c>
      <c r="D7" s="10">
        <v>0</v>
      </c>
      <c r="E7" s="10">
        <v>0</v>
      </c>
      <c r="F7" s="81"/>
      <c r="G7" s="81"/>
      <c r="H7" s="81"/>
      <c r="I7" s="81"/>
      <c r="J7" s="81"/>
      <c r="K7" s="81"/>
      <c r="L7" s="81"/>
      <c r="M7" s="81"/>
      <c r="N7" s="38" t="s">
        <v>125</v>
      </c>
      <c r="O7" s="38" t="s">
        <v>125</v>
      </c>
      <c r="P7" s="38" t="s">
        <v>125</v>
      </c>
      <c r="Q7" s="38" t="s">
        <v>125</v>
      </c>
      <c r="S7" s="10" t="s">
        <v>11</v>
      </c>
      <c r="T7" s="10">
        <f t="shared" si="0"/>
        <v>7</v>
      </c>
      <c r="U7" s="10">
        <f t="shared" si="1"/>
        <v>130</v>
      </c>
      <c r="V7" s="10">
        <f t="shared" si="2"/>
        <v>8060</v>
      </c>
      <c r="W7" s="10">
        <f t="shared" si="3"/>
        <v>2680014</v>
      </c>
      <c r="X7" s="10">
        <f t="shared" si="4"/>
        <v>9</v>
      </c>
      <c r="Y7" s="10">
        <f t="shared" si="5"/>
        <v>190</v>
      </c>
      <c r="Z7" s="10">
        <f t="shared" si="6"/>
        <v>11780</v>
      </c>
      <c r="AA7" s="10">
        <f t="shared" si="7"/>
        <v>3410181</v>
      </c>
      <c r="AB7" s="10">
        <f t="shared" si="8"/>
        <v>8</v>
      </c>
      <c r="AC7" s="10">
        <f t="shared" si="8"/>
        <v>105</v>
      </c>
      <c r="AD7" s="10">
        <f t="shared" si="8"/>
        <v>6561</v>
      </c>
      <c r="AE7" s="10">
        <f t="shared" si="8"/>
        <v>1904714</v>
      </c>
      <c r="AF7" s="38">
        <f t="shared" si="9"/>
        <v>-11.111111111111111</v>
      </c>
      <c r="AG7" s="38">
        <f t="shared" si="9"/>
        <v>-44.736842105263158</v>
      </c>
      <c r="AH7" s="38">
        <f t="shared" si="9"/>
        <v>-44.303904923599319</v>
      </c>
      <c r="AI7" s="38">
        <f t="shared" si="9"/>
        <v>-44.146249128711936</v>
      </c>
    </row>
    <row r="8" spans="1:38">
      <c r="A8" s="81" t="s">
        <v>12</v>
      </c>
      <c r="B8" s="10">
        <v>0</v>
      </c>
      <c r="C8" s="10">
        <v>0</v>
      </c>
      <c r="D8" s="10">
        <v>0</v>
      </c>
      <c r="E8" s="10">
        <v>0</v>
      </c>
      <c r="F8" s="81">
        <v>8</v>
      </c>
      <c r="G8" s="81">
        <v>336</v>
      </c>
      <c r="H8" s="81">
        <v>21306</v>
      </c>
      <c r="I8" s="81">
        <v>32239917</v>
      </c>
      <c r="J8" s="81">
        <v>1</v>
      </c>
      <c r="K8" s="81">
        <v>21</v>
      </c>
      <c r="L8" s="81">
        <v>1340</v>
      </c>
      <c r="M8" s="81">
        <v>3630034</v>
      </c>
      <c r="N8" s="38">
        <f t="shared" ref="N8:Q20" si="10">(J8-F8)/F8*100</f>
        <v>-87.5</v>
      </c>
      <c r="O8" s="38">
        <f t="shared" si="10"/>
        <v>-93.75</v>
      </c>
      <c r="P8" s="38">
        <f t="shared" si="10"/>
        <v>-93.710691823899367</v>
      </c>
      <c r="Q8" s="38">
        <f t="shared" si="10"/>
        <v>-88.740560343253989</v>
      </c>
      <c r="S8" s="10" t="s">
        <v>12</v>
      </c>
      <c r="T8" s="10">
        <f t="shared" si="0"/>
        <v>5</v>
      </c>
      <c r="U8" s="10">
        <f t="shared" si="1"/>
        <v>90</v>
      </c>
      <c r="V8" s="10">
        <f t="shared" si="2"/>
        <v>5580</v>
      </c>
      <c r="W8" s="10">
        <f t="shared" si="3"/>
        <v>1956362</v>
      </c>
      <c r="X8" s="10">
        <f t="shared" si="4"/>
        <v>10</v>
      </c>
      <c r="Y8" s="10">
        <f t="shared" si="5"/>
        <v>369</v>
      </c>
      <c r="Z8" s="10">
        <f t="shared" si="6"/>
        <v>23352</v>
      </c>
      <c r="AA8" s="10">
        <f t="shared" si="7"/>
        <v>33501399</v>
      </c>
      <c r="AB8" s="10">
        <f t="shared" si="8"/>
        <v>14</v>
      </c>
      <c r="AC8" s="10">
        <f t="shared" si="8"/>
        <v>277</v>
      </c>
      <c r="AD8" s="10">
        <f t="shared" si="8"/>
        <v>17212</v>
      </c>
      <c r="AE8" s="10">
        <f t="shared" si="8"/>
        <v>8312738</v>
      </c>
      <c r="AF8" s="38">
        <f t="shared" si="9"/>
        <v>40</v>
      </c>
      <c r="AG8" s="38">
        <f t="shared" si="9"/>
        <v>-24.932249322493224</v>
      </c>
      <c r="AH8" s="38">
        <f t="shared" si="9"/>
        <v>-26.293251113395002</v>
      </c>
      <c r="AI8" s="38">
        <f t="shared" si="9"/>
        <v>-75.186892941396266</v>
      </c>
    </row>
    <row r="9" spans="1:38">
      <c r="A9" s="81" t="s">
        <v>13</v>
      </c>
      <c r="B9" s="10">
        <v>0</v>
      </c>
      <c r="C9" s="10">
        <v>0</v>
      </c>
      <c r="D9" s="10">
        <v>0</v>
      </c>
      <c r="E9" s="10">
        <v>0</v>
      </c>
      <c r="F9" s="81">
        <v>1</v>
      </c>
      <c r="G9" s="81">
        <v>42</v>
      </c>
      <c r="H9" s="81">
        <v>2667</v>
      </c>
      <c r="I9" s="81">
        <v>7585309</v>
      </c>
      <c r="J9" s="81">
        <v>3</v>
      </c>
      <c r="K9" s="81">
        <v>126</v>
      </c>
      <c r="L9" s="81">
        <v>8025</v>
      </c>
      <c r="M9" s="81">
        <v>23571353</v>
      </c>
      <c r="N9" s="38">
        <f t="shared" si="10"/>
        <v>200</v>
      </c>
      <c r="O9" s="38">
        <f t="shared" si="10"/>
        <v>200</v>
      </c>
      <c r="P9" s="38">
        <f t="shared" si="10"/>
        <v>200.89988751406077</v>
      </c>
      <c r="Q9" s="38">
        <f t="shared" si="10"/>
        <v>210.7500696411972</v>
      </c>
      <c r="S9" s="10" t="s">
        <v>13</v>
      </c>
      <c r="T9" s="10">
        <f t="shared" si="0"/>
        <v>12</v>
      </c>
      <c r="U9" s="10">
        <f t="shared" si="1"/>
        <v>176</v>
      </c>
      <c r="V9" s="10">
        <f t="shared" si="2"/>
        <v>11000</v>
      </c>
      <c r="W9" s="10">
        <f t="shared" si="3"/>
        <v>3972581</v>
      </c>
      <c r="X9" s="10">
        <f t="shared" si="4"/>
        <v>10</v>
      </c>
      <c r="Y9" s="10">
        <f t="shared" si="5"/>
        <v>221</v>
      </c>
      <c r="Z9" s="10">
        <f t="shared" si="6"/>
        <v>13822</v>
      </c>
      <c r="AA9" s="10">
        <f t="shared" si="7"/>
        <v>10656427</v>
      </c>
      <c r="AB9" s="11">
        <f t="shared" ref="AB9:AE11" si="11">J9+J28+J47+J66+J85+J104+J123+J142+J161+J180+J199+J218+J237+J256+J276+J295+J314</f>
        <v>11</v>
      </c>
      <c r="AC9" s="11">
        <f t="shared" si="11"/>
        <v>348</v>
      </c>
      <c r="AD9" s="11">
        <f t="shared" si="11"/>
        <v>21789</v>
      </c>
      <c r="AE9" s="11">
        <f t="shared" si="11"/>
        <v>27659222</v>
      </c>
      <c r="AF9" s="38">
        <f t="shared" si="9"/>
        <v>10</v>
      </c>
      <c r="AG9" s="38">
        <f t="shared" si="9"/>
        <v>57.466063348416284</v>
      </c>
      <c r="AH9" s="38">
        <f t="shared" si="9"/>
        <v>57.6399942121256</v>
      </c>
      <c r="AI9" s="38">
        <f t="shared" si="9"/>
        <v>159.55437033444699</v>
      </c>
    </row>
    <row r="10" spans="1:38">
      <c r="A10" s="81" t="s">
        <v>14</v>
      </c>
      <c r="B10" s="10">
        <v>3</v>
      </c>
      <c r="C10" s="10">
        <v>125</v>
      </c>
      <c r="D10" s="10">
        <v>7937</v>
      </c>
      <c r="E10" s="10">
        <v>12873544</v>
      </c>
      <c r="F10" s="81"/>
      <c r="G10" s="81"/>
      <c r="H10" s="81"/>
      <c r="I10" s="81"/>
      <c r="J10" s="81">
        <v>6</v>
      </c>
      <c r="K10" s="81">
        <v>252</v>
      </c>
      <c r="L10" s="81">
        <v>16014</v>
      </c>
      <c r="M10" s="81">
        <v>41228053</v>
      </c>
      <c r="N10" s="38" t="s">
        <v>125</v>
      </c>
      <c r="O10" s="38" t="s">
        <v>125</v>
      </c>
      <c r="P10" s="38" t="s">
        <v>125</v>
      </c>
      <c r="Q10" s="38" t="s">
        <v>125</v>
      </c>
      <c r="S10" s="10" t="s">
        <v>14</v>
      </c>
      <c r="T10" s="10">
        <f t="shared" si="0"/>
        <v>22</v>
      </c>
      <c r="U10" s="10">
        <f t="shared" si="1"/>
        <v>328</v>
      </c>
      <c r="V10" s="10">
        <f t="shared" si="2"/>
        <v>20659</v>
      </c>
      <c r="W10" s="10">
        <f t="shared" si="3"/>
        <v>16603874</v>
      </c>
      <c r="X10" s="10">
        <f t="shared" si="4"/>
        <v>15</v>
      </c>
      <c r="Y10" s="10">
        <f t="shared" si="5"/>
        <v>221</v>
      </c>
      <c r="Z10" s="10">
        <f t="shared" si="6"/>
        <v>11110</v>
      </c>
      <c r="AA10" s="10">
        <f t="shared" si="7"/>
        <v>2820724</v>
      </c>
      <c r="AB10" s="11">
        <f t="shared" si="11"/>
        <v>16</v>
      </c>
      <c r="AC10" s="11">
        <f t="shared" si="11"/>
        <v>430</v>
      </c>
      <c r="AD10" s="11">
        <f t="shared" si="11"/>
        <v>27050</v>
      </c>
      <c r="AE10" s="11">
        <f t="shared" si="11"/>
        <v>44161960</v>
      </c>
      <c r="AF10" s="38">
        <f t="shared" si="9"/>
        <v>6.666666666666667</v>
      </c>
      <c r="AG10" s="38">
        <f t="shared" si="9"/>
        <v>94.570135746606326</v>
      </c>
      <c r="AH10" s="38">
        <f t="shared" si="9"/>
        <v>143.47434743474346</v>
      </c>
      <c r="AI10" s="38">
        <f t="shared" si="9"/>
        <v>1465.6249955685134</v>
      </c>
    </row>
    <row r="11" spans="1:38">
      <c r="A11" s="81" t="s">
        <v>15</v>
      </c>
      <c r="B11" s="10">
        <v>9</v>
      </c>
      <c r="C11" s="10">
        <v>378</v>
      </c>
      <c r="D11" s="10">
        <v>23904</v>
      </c>
      <c r="E11" s="10">
        <v>48134793</v>
      </c>
      <c r="F11" s="81">
        <v>1</v>
      </c>
      <c r="G11" s="81">
        <v>42</v>
      </c>
      <c r="H11" s="81">
        <v>2673</v>
      </c>
      <c r="I11" s="81">
        <v>6844591</v>
      </c>
      <c r="J11" s="81">
        <v>4</v>
      </c>
      <c r="K11" s="81">
        <v>168</v>
      </c>
      <c r="L11" s="81">
        <v>10683</v>
      </c>
      <c r="M11" s="81">
        <v>26911736</v>
      </c>
      <c r="N11" s="38">
        <f t="shared" si="10"/>
        <v>300</v>
      </c>
      <c r="O11" s="38">
        <f t="shared" si="10"/>
        <v>300</v>
      </c>
      <c r="P11" s="38">
        <f t="shared" si="10"/>
        <v>299.66329966329965</v>
      </c>
      <c r="Q11" s="38">
        <f t="shared" si="10"/>
        <v>293.18252909487217</v>
      </c>
      <c r="S11" s="10" t="s">
        <v>15</v>
      </c>
      <c r="T11" s="10">
        <f t="shared" si="0"/>
        <v>20</v>
      </c>
      <c r="U11" s="10">
        <f t="shared" si="1"/>
        <v>512</v>
      </c>
      <c r="V11" s="10">
        <f t="shared" si="2"/>
        <v>32419</v>
      </c>
      <c r="W11" s="10">
        <f t="shared" si="3"/>
        <v>50678927</v>
      </c>
      <c r="X11" s="10">
        <f t="shared" si="4"/>
        <v>11</v>
      </c>
      <c r="Y11" s="10">
        <f t="shared" si="5"/>
        <v>216</v>
      </c>
      <c r="Z11" s="10">
        <f t="shared" si="6"/>
        <v>12646</v>
      </c>
      <c r="AA11" s="10">
        <f t="shared" si="7"/>
        <v>9575710</v>
      </c>
      <c r="AB11" s="11">
        <f t="shared" si="11"/>
        <v>14</v>
      </c>
      <c r="AC11" s="11">
        <f t="shared" si="11"/>
        <v>355</v>
      </c>
      <c r="AD11" s="11">
        <f t="shared" si="11"/>
        <v>22277</v>
      </c>
      <c r="AE11" s="11">
        <f t="shared" si="11"/>
        <v>29855343</v>
      </c>
      <c r="AF11" s="38">
        <f t="shared" si="9"/>
        <v>27.27272727272727</v>
      </c>
      <c r="AG11" s="38">
        <f t="shared" si="9"/>
        <v>64.351851851851848</v>
      </c>
      <c r="AH11" s="38">
        <f t="shared" si="9"/>
        <v>76.158469081132381</v>
      </c>
      <c r="AI11" s="38">
        <f t="shared" si="9"/>
        <v>211.7820297398313</v>
      </c>
    </row>
    <row r="12" spans="1:38">
      <c r="A12" s="81" t="s">
        <v>16</v>
      </c>
      <c r="B12" s="10">
        <v>7</v>
      </c>
      <c r="C12" s="10">
        <v>294</v>
      </c>
      <c r="D12" s="10">
        <v>18669</v>
      </c>
      <c r="E12" s="10">
        <v>44396450</v>
      </c>
      <c r="F12" s="81">
        <v>3</v>
      </c>
      <c r="G12" s="81">
        <v>126</v>
      </c>
      <c r="H12" s="81">
        <v>7989</v>
      </c>
      <c r="I12" s="81">
        <v>21467011</v>
      </c>
      <c r="J12" s="81">
        <v>7</v>
      </c>
      <c r="K12" s="81">
        <v>210</v>
      </c>
      <c r="L12" s="81">
        <v>13347</v>
      </c>
      <c r="M12" s="81">
        <v>40718347</v>
      </c>
      <c r="N12" s="38">
        <f t="shared" si="10"/>
        <v>133.33333333333331</v>
      </c>
      <c r="O12" s="38">
        <f t="shared" si="10"/>
        <v>66.666666666666657</v>
      </c>
      <c r="P12" s="38">
        <f t="shared" si="10"/>
        <v>67.067217423957942</v>
      </c>
      <c r="Q12" s="38">
        <f t="shared" si="10"/>
        <v>89.678698166223512</v>
      </c>
      <c r="S12" s="10" t="s">
        <v>16</v>
      </c>
      <c r="T12" s="10">
        <f>B12+B31+B50+B69+B88+B107+B126+B145+B164+B183+B202+B221+B240+B259+B278+B297+B316+B336</f>
        <v>10</v>
      </c>
      <c r="U12" s="10">
        <f t="shared" si="1"/>
        <v>372</v>
      </c>
      <c r="V12" s="10">
        <f t="shared" si="2"/>
        <v>23505</v>
      </c>
      <c r="W12" s="10">
        <f t="shared" si="3"/>
        <v>46231373</v>
      </c>
      <c r="X12" s="10">
        <f t="shared" si="4"/>
        <v>8</v>
      </c>
      <c r="Y12" s="10">
        <f t="shared" si="5"/>
        <v>233</v>
      </c>
      <c r="Z12" s="10">
        <f t="shared" si="6"/>
        <v>14623</v>
      </c>
      <c r="AA12" s="10">
        <f t="shared" si="7"/>
        <v>23364140</v>
      </c>
      <c r="AB12" s="11">
        <f>J12+J31+J50+J69+J88+J107+J126+J145+J164+J183+J202+J221+J240+J259+J279+J298+J317+J336+J356+J376</f>
        <v>16</v>
      </c>
      <c r="AC12" s="11">
        <f>K12+K31+K50+K69+K88+K107+K126+K145+K164+K183+K202+K221+K240+K259+K279+K298+K317+K336+K356+K376</f>
        <v>377</v>
      </c>
      <c r="AD12" s="11">
        <f>L12+L31+L50+L69+L88+L107+L126+L145+L164+L183+L202+L221+L240+L259+L279+L298+L317+L336+L356+L376</f>
        <v>23719</v>
      </c>
      <c r="AE12" s="11">
        <f>M12+M31+M50+M69+M88+M107+M126+M145+M164+M183+M202+M221+M240+M259+M279+M298+M317+M336+M356+M376</f>
        <v>46577386</v>
      </c>
      <c r="AF12" s="38">
        <f t="shared" si="9"/>
        <v>100</v>
      </c>
      <c r="AG12" s="38">
        <f t="shared" si="9"/>
        <v>61.802575107296143</v>
      </c>
      <c r="AH12" s="38">
        <f t="shared" si="9"/>
        <v>62.203378239759289</v>
      </c>
      <c r="AI12" s="38">
        <f t="shared" si="9"/>
        <v>99.354164116462243</v>
      </c>
    </row>
    <row r="13" spans="1:38">
      <c r="A13" s="81" t="s">
        <v>17</v>
      </c>
      <c r="B13" s="81">
        <v>8.5</v>
      </c>
      <c r="C13" s="81">
        <v>357</v>
      </c>
      <c r="D13" s="81">
        <v>22596</v>
      </c>
      <c r="E13" s="81">
        <v>43509192</v>
      </c>
      <c r="F13" s="81"/>
      <c r="G13" s="81"/>
      <c r="H13" s="81"/>
      <c r="I13" s="81"/>
      <c r="J13" s="81">
        <v>2</v>
      </c>
      <c r="K13" s="81">
        <v>84</v>
      </c>
      <c r="L13" s="81">
        <v>5331</v>
      </c>
      <c r="M13" s="81">
        <v>15658428</v>
      </c>
      <c r="N13" s="38" t="e">
        <f t="shared" si="10"/>
        <v>#DIV/0!</v>
      </c>
      <c r="O13" s="38" t="e">
        <f t="shared" si="10"/>
        <v>#DIV/0!</v>
      </c>
      <c r="P13" s="38" t="e">
        <f t="shared" si="10"/>
        <v>#DIV/0!</v>
      </c>
      <c r="Q13" s="38" t="e">
        <f t="shared" si="10"/>
        <v>#DIV/0!</v>
      </c>
      <c r="S13" s="10" t="s">
        <v>17</v>
      </c>
      <c r="T13" s="10">
        <f t="shared" si="0"/>
        <v>12.5</v>
      </c>
      <c r="U13" s="10">
        <f t="shared" si="1"/>
        <v>467</v>
      </c>
      <c r="V13" s="10">
        <f t="shared" si="2"/>
        <v>29416</v>
      </c>
      <c r="W13" s="10">
        <f t="shared" si="3"/>
        <v>45240724</v>
      </c>
      <c r="X13" s="10">
        <f t="shared" si="4"/>
        <v>8</v>
      </c>
      <c r="Y13" s="10">
        <f t="shared" si="5"/>
        <v>175</v>
      </c>
      <c r="Z13" s="10">
        <f t="shared" si="6"/>
        <v>10782</v>
      </c>
      <c r="AA13" s="10">
        <f t="shared" si="7"/>
        <v>4557710</v>
      </c>
      <c r="AB13" s="11">
        <f t="shared" ref="AB13:AE17" si="12">J13+J32+J51+J70+J89+J108+J127+J146+J165+J184+J203+J222+J241+J260+J280+J299+J318+J337</f>
        <v>8</v>
      </c>
      <c r="AC13" s="11">
        <f t="shared" si="12"/>
        <v>208</v>
      </c>
      <c r="AD13" s="11">
        <f t="shared" si="12"/>
        <v>13019</v>
      </c>
      <c r="AE13" s="11">
        <f t="shared" si="12"/>
        <v>17856966</v>
      </c>
      <c r="AF13" s="38">
        <f t="shared" si="9"/>
        <v>0</v>
      </c>
      <c r="AG13" s="38">
        <f t="shared" si="9"/>
        <v>18.857142857142858</v>
      </c>
      <c r="AH13" s="38">
        <f t="shared" si="9"/>
        <v>20.747542199962901</v>
      </c>
      <c r="AI13" s="38">
        <f t="shared" si="9"/>
        <v>291.79688922726547</v>
      </c>
    </row>
    <row r="14" spans="1:38">
      <c r="A14" s="81" t="s">
        <v>18</v>
      </c>
      <c r="B14" s="10">
        <v>8</v>
      </c>
      <c r="C14" s="10">
        <v>336</v>
      </c>
      <c r="D14" s="10">
        <v>21240</v>
      </c>
      <c r="E14" s="10">
        <v>54937043</v>
      </c>
      <c r="F14" s="81"/>
      <c r="G14" s="81"/>
      <c r="H14" s="81"/>
      <c r="I14" s="81"/>
      <c r="J14" s="81">
        <v>2</v>
      </c>
      <c r="K14" s="81">
        <v>84</v>
      </c>
      <c r="L14" s="81">
        <v>5349</v>
      </c>
      <c r="M14" s="81">
        <v>14706974</v>
      </c>
      <c r="N14" s="38" t="e">
        <f t="shared" si="10"/>
        <v>#DIV/0!</v>
      </c>
      <c r="O14" s="38" t="e">
        <f t="shared" si="10"/>
        <v>#DIV/0!</v>
      </c>
      <c r="P14" s="38" t="e">
        <f t="shared" si="10"/>
        <v>#DIV/0!</v>
      </c>
      <c r="Q14" s="38" t="e">
        <f t="shared" si="10"/>
        <v>#DIV/0!</v>
      </c>
      <c r="S14" s="10" t="s">
        <v>18</v>
      </c>
      <c r="T14" s="10">
        <f t="shared" si="0"/>
        <v>11</v>
      </c>
      <c r="U14" s="10">
        <f t="shared" si="1"/>
        <v>419</v>
      </c>
      <c r="V14" s="10">
        <f t="shared" si="2"/>
        <v>26386</v>
      </c>
      <c r="W14" s="10">
        <f t="shared" si="3"/>
        <v>56243563</v>
      </c>
      <c r="X14" s="10">
        <f t="shared" si="4"/>
        <v>6</v>
      </c>
      <c r="Y14" s="10">
        <f t="shared" si="5"/>
        <v>134</v>
      </c>
      <c r="Z14" s="10">
        <f t="shared" si="6"/>
        <v>8228</v>
      </c>
      <c r="AA14" s="10">
        <f t="shared" si="7"/>
        <v>5439567</v>
      </c>
      <c r="AB14" s="11">
        <f t="shared" si="12"/>
        <v>19</v>
      </c>
      <c r="AC14" s="11">
        <f t="shared" si="12"/>
        <v>422</v>
      </c>
      <c r="AD14" s="11">
        <f t="shared" si="12"/>
        <v>26305</v>
      </c>
      <c r="AE14" s="11">
        <f t="shared" si="12"/>
        <v>21490586</v>
      </c>
      <c r="AF14" s="38">
        <f t="shared" si="9"/>
        <v>216.66666666666666</v>
      </c>
      <c r="AG14" s="38">
        <f t="shared" si="9"/>
        <v>214.92537313432837</v>
      </c>
      <c r="AH14" s="38">
        <f t="shared" si="9"/>
        <v>219.70102090422947</v>
      </c>
      <c r="AI14" s="38">
        <f t="shared" si="9"/>
        <v>295.07898330878174</v>
      </c>
    </row>
    <row r="15" spans="1:38">
      <c r="A15" s="81" t="s">
        <v>19</v>
      </c>
      <c r="B15" s="10">
        <v>9</v>
      </c>
      <c r="C15" s="10">
        <v>378</v>
      </c>
      <c r="D15" s="10">
        <v>23994</v>
      </c>
      <c r="E15" s="10">
        <v>39129062</v>
      </c>
      <c r="F15" s="81"/>
      <c r="G15" s="81"/>
      <c r="H15" s="81"/>
      <c r="I15" s="81"/>
      <c r="J15" s="81">
        <v>2</v>
      </c>
      <c r="K15" s="81">
        <v>63</v>
      </c>
      <c r="L15" s="81">
        <v>4016.3999999999996</v>
      </c>
      <c r="M15" s="81">
        <v>11194578</v>
      </c>
      <c r="N15" s="38" t="e">
        <f t="shared" si="10"/>
        <v>#DIV/0!</v>
      </c>
      <c r="O15" s="38" t="e">
        <f t="shared" si="10"/>
        <v>#DIV/0!</v>
      </c>
      <c r="P15" s="38" t="e">
        <f t="shared" si="10"/>
        <v>#DIV/0!</v>
      </c>
      <c r="Q15" s="38" t="e">
        <f t="shared" si="10"/>
        <v>#DIV/0!</v>
      </c>
      <c r="S15" s="10" t="s">
        <v>19</v>
      </c>
      <c r="T15" s="10">
        <f t="shared" si="0"/>
        <v>16</v>
      </c>
      <c r="U15" s="10">
        <f t="shared" si="1"/>
        <v>563</v>
      </c>
      <c r="V15" s="10">
        <f t="shared" si="2"/>
        <v>35464</v>
      </c>
      <c r="W15" s="10">
        <f t="shared" si="3"/>
        <v>42041185</v>
      </c>
      <c r="X15" s="10">
        <f t="shared" si="4"/>
        <v>2</v>
      </c>
      <c r="Y15" s="10">
        <f t="shared" si="5"/>
        <v>34</v>
      </c>
      <c r="Z15" s="10">
        <f t="shared" si="6"/>
        <v>2108</v>
      </c>
      <c r="AA15" s="10">
        <f t="shared" si="7"/>
        <v>602826</v>
      </c>
      <c r="AB15" s="11">
        <f t="shared" si="12"/>
        <v>14</v>
      </c>
      <c r="AC15" s="11">
        <f t="shared" si="12"/>
        <v>294</v>
      </c>
      <c r="AD15" s="11">
        <f t="shared" si="12"/>
        <v>19123.800000000003</v>
      </c>
      <c r="AE15" s="11">
        <f t="shared" si="12"/>
        <v>16669227</v>
      </c>
      <c r="AF15" s="38">
        <f t="shared" si="9"/>
        <v>600</v>
      </c>
      <c r="AG15" s="38">
        <f t="shared" si="9"/>
        <v>764.70588235294122</v>
      </c>
      <c r="AH15" s="38">
        <f t="shared" si="9"/>
        <v>807.20113851992426</v>
      </c>
      <c r="AI15" s="38">
        <f t="shared" si="9"/>
        <v>2665.1804998457264</v>
      </c>
    </row>
    <row r="16" spans="1:38">
      <c r="A16" s="81" t="s">
        <v>20</v>
      </c>
      <c r="B16" s="10">
        <v>0</v>
      </c>
      <c r="C16" s="10">
        <v>0</v>
      </c>
      <c r="D16" s="10">
        <v>0</v>
      </c>
      <c r="E16" s="10">
        <v>0</v>
      </c>
      <c r="F16" s="81"/>
      <c r="G16" s="81"/>
      <c r="H16" s="81"/>
      <c r="I16" s="81"/>
      <c r="J16" s="81"/>
      <c r="K16" s="81"/>
      <c r="L16" s="81"/>
      <c r="M16" s="81"/>
      <c r="N16" s="38" t="e">
        <f t="shared" si="10"/>
        <v>#DIV/0!</v>
      </c>
      <c r="O16" s="38" t="e">
        <f t="shared" si="10"/>
        <v>#DIV/0!</v>
      </c>
      <c r="P16" s="38" t="e">
        <f t="shared" si="10"/>
        <v>#DIV/0!</v>
      </c>
      <c r="Q16" s="38" t="e">
        <f t="shared" si="10"/>
        <v>#DIV/0!</v>
      </c>
      <c r="S16" s="10" t="s">
        <v>20</v>
      </c>
      <c r="T16" s="10">
        <f t="shared" si="0"/>
        <v>3</v>
      </c>
      <c r="U16" s="10">
        <f t="shared" si="1"/>
        <v>82</v>
      </c>
      <c r="V16" s="10">
        <f t="shared" si="2"/>
        <v>5084</v>
      </c>
      <c r="W16" s="10">
        <f t="shared" si="3"/>
        <v>1290778</v>
      </c>
      <c r="X16" s="10">
        <f t="shared" si="4"/>
        <v>10</v>
      </c>
      <c r="Y16" s="10">
        <f t="shared" si="5"/>
        <v>208</v>
      </c>
      <c r="Z16" s="10">
        <f t="shared" si="6"/>
        <v>12896</v>
      </c>
      <c r="AA16" s="10">
        <f t="shared" si="7"/>
        <v>5210402</v>
      </c>
      <c r="AB16" s="11">
        <f t="shared" si="12"/>
        <v>9</v>
      </c>
      <c r="AC16" s="11">
        <f t="shared" si="12"/>
        <v>155</v>
      </c>
      <c r="AD16" s="11">
        <f t="shared" si="12"/>
        <v>10137</v>
      </c>
      <c r="AE16" s="11">
        <f t="shared" si="12"/>
        <v>4044836</v>
      </c>
      <c r="AF16" s="38">
        <f t="shared" si="9"/>
        <v>-10</v>
      </c>
      <c r="AG16" s="38">
        <f t="shared" si="9"/>
        <v>-25.48076923076923</v>
      </c>
      <c r="AH16" s="38">
        <f t="shared" si="9"/>
        <v>-21.394230769230766</v>
      </c>
      <c r="AI16" s="38">
        <f t="shared" si="9"/>
        <v>-22.369982200989483</v>
      </c>
    </row>
    <row r="17" spans="1:35">
      <c r="A17" s="81" t="s">
        <v>21</v>
      </c>
      <c r="B17" s="10">
        <v>1</v>
      </c>
      <c r="C17" s="10">
        <v>42</v>
      </c>
      <c r="D17" s="10">
        <v>2655</v>
      </c>
      <c r="E17" s="10">
        <v>3736409</v>
      </c>
      <c r="F17" s="81"/>
      <c r="G17" s="81"/>
      <c r="H17" s="81"/>
      <c r="I17" s="81"/>
      <c r="J17" s="81"/>
      <c r="K17" s="81"/>
      <c r="L17" s="81"/>
      <c r="M17" s="81"/>
      <c r="N17" s="38" t="e">
        <f t="shared" si="10"/>
        <v>#DIV/0!</v>
      </c>
      <c r="O17" s="38" t="e">
        <f t="shared" si="10"/>
        <v>#DIV/0!</v>
      </c>
      <c r="P17" s="38" t="e">
        <f t="shared" si="10"/>
        <v>#DIV/0!</v>
      </c>
      <c r="Q17" s="38" t="e">
        <f t="shared" si="10"/>
        <v>#DIV/0!</v>
      </c>
      <c r="S17" s="10" t="s">
        <v>21</v>
      </c>
      <c r="T17" s="10">
        <f t="shared" si="0"/>
        <v>5</v>
      </c>
      <c r="U17" s="10">
        <f t="shared" si="1"/>
        <v>122</v>
      </c>
      <c r="V17" s="10">
        <f t="shared" si="2"/>
        <v>7615</v>
      </c>
      <c r="W17" s="10">
        <f t="shared" si="3"/>
        <v>4888485</v>
      </c>
      <c r="X17" s="10">
        <f t="shared" si="4"/>
        <v>4</v>
      </c>
      <c r="Y17" s="10">
        <f t="shared" si="5"/>
        <v>63</v>
      </c>
      <c r="Z17" s="10">
        <f t="shared" si="6"/>
        <v>3906</v>
      </c>
      <c r="AA17" s="10">
        <f t="shared" si="7"/>
        <v>1117000</v>
      </c>
      <c r="AB17" s="11">
        <f t="shared" si="12"/>
        <v>0</v>
      </c>
      <c r="AC17" s="11">
        <f t="shared" si="12"/>
        <v>0</v>
      </c>
      <c r="AD17" s="11">
        <f t="shared" si="12"/>
        <v>0</v>
      </c>
      <c r="AE17" s="11">
        <f t="shared" si="12"/>
        <v>0</v>
      </c>
      <c r="AF17" s="38">
        <f t="shared" si="9"/>
        <v>-100</v>
      </c>
      <c r="AG17" s="38">
        <f t="shared" si="9"/>
        <v>-100</v>
      </c>
      <c r="AH17" s="38">
        <f t="shared" si="9"/>
        <v>-100</v>
      </c>
      <c r="AI17" s="38">
        <f t="shared" si="9"/>
        <v>-100</v>
      </c>
    </row>
    <row r="18" spans="1:35">
      <c r="A18" s="61" t="s">
        <v>205</v>
      </c>
      <c r="B18" s="61">
        <f>SUM(B6:B15)</f>
        <v>44.5</v>
      </c>
      <c r="C18" s="61">
        <f>SUM(C6:C15)</f>
        <v>1868</v>
      </c>
      <c r="D18" s="61">
        <f>SUM(D6:D15)</f>
        <v>118340</v>
      </c>
      <c r="E18" s="61">
        <f>SUM(E6:E15)</f>
        <v>242980084</v>
      </c>
      <c r="F18" s="61">
        <f>SUM(F6:F16)</f>
        <v>13</v>
      </c>
      <c r="G18" s="61">
        <f t="shared" ref="G18:M18" si="13">SUM(G6:G16)</f>
        <v>546</v>
      </c>
      <c r="H18" s="61">
        <f t="shared" si="13"/>
        <v>34635</v>
      </c>
      <c r="I18" s="61">
        <f t="shared" si="13"/>
        <v>68136828</v>
      </c>
      <c r="J18" s="61">
        <f t="shared" si="13"/>
        <v>27</v>
      </c>
      <c r="K18" s="61">
        <f t="shared" si="13"/>
        <v>1008</v>
      </c>
      <c r="L18" s="61">
        <f t="shared" si="13"/>
        <v>64105.4</v>
      </c>
      <c r="M18" s="61">
        <f t="shared" si="13"/>
        <v>177619503</v>
      </c>
      <c r="N18" s="38">
        <f t="shared" si="10"/>
        <v>107.69230769230769</v>
      </c>
      <c r="O18" s="38">
        <f t="shared" si="10"/>
        <v>84.615384615384613</v>
      </c>
      <c r="P18" s="38">
        <f t="shared" si="10"/>
        <v>85.088494297675766</v>
      </c>
      <c r="Q18" s="38">
        <f t="shared" si="10"/>
        <v>160.68061606859655</v>
      </c>
      <c r="S18" s="61" t="s">
        <v>205</v>
      </c>
      <c r="T18" s="61">
        <f>SUM(T6:T16)</f>
        <v>127.5</v>
      </c>
      <c r="U18" s="61">
        <f t="shared" ref="U18:AE18" si="14">SUM(U6:U16)</f>
        <v>3356</v>
      </c>
      <c r="V18" s="61">
        <f t="shared" si="14"/>
        <v>211027</v>
      </c>
      <c r="W18" s="61">
        <f t="shared" si="14"/>
        <v>270345223</v>
      </c>
      <c r="X18" s="61">
        <f t="shared" si="14"/>
        <v>96</v>
      </c>
      <c r="Y18" s="61">
        <f t="shared" si="14"/>
        <v>2169</v>
      </c>
      <c r="Z18" s="61">
        <f t="shared" si="14"/>
        <v>131763</v>
      </c>
      <c r="AA18" s="61">
        <f t="shared" si="14"/>
        <v>102323261</v>
      </c>
      <c r="AB18" s="61">
        <f t="shared" si="14"/>
        <v>131</v>
      </c>
      <c r="AC18" s="61">
        <f t="shared" si="14"/>
        <v>3012</v>
      </c>
      <c r="AD18" s="61">
        <f t="shared" si="14"/>
        <v>189734.8</v>
      </c>
      <c r="AE18" s="61">
        <f t="shared" si="14"/>
        <v>219944831</v>
      </c>
      <c r="AF18" s="38">
        <f t="shared" si="9"/>
        <v>36.458333333333329</v>
      </c>
      <c r="AG18" s="38">
        <f t="shared" si="9"/>
        <v>38.865836791147998</v>
      </c>
      <c r="AH18" s="38">
        <f t="shared" si="9"/>
        <v>43.997024961483866</v>
      </c>
      <c r="AI18" s="38">
        <f t="shared" si="9"/>
        <v>114.95095919587629</v>
      </c>
    </row>
    <row r="19" spans="1:35">
      <c r="A19" s="61" t="s">
        <v>128</v>
      </c>
      <c r="B19" s="61">
        <f>SUM(B6:B17)</f>
        <v>45.5</v>
      </c>
      <c r="C19" s="61">
        <f t="shared" ref="C19:M19" si="15">SUM(C6:C17)</f>
        <v>1910</v>
      </c>
      <c r="D19" s="61">
        <f t="shared" si="15"/>
        <v>120995</v>
      </c>
      <c r="E19" s="61">
        <f t="shared" si="15"/>
        <v>246716493</v>
      </c>
      <c r="F19" s="61">
        <f t="shared" si="15"/>
        <v>13</v>
      </c>
      <c r="G19" s="61">
        <f t="shared" si="15"/>
        <v>546</v>
      </c>
      <c r="H19" s="61">
        <f t="shared" si="15"/>
        <v>34635</v>
      </c>
      <c r="I19" s="61">
        <f t="shared" si="15"/>
        <v>68136828</v>
      </c>
      <c r="J19" s="61">
        <f t="shared" si="15"/>
        <v>27</v>
      </c>
      <c r="K19" s="61">
        <f t="shared" si="15"/>
        <v>1008</v>
      </c>
      <c r="L19" s="61">
        <f t="shared" si="15"/>
        <v>64105.4</v>
      </c>
      <c r="M19" s="61">
        <f t="shared" si="15"/>
        <v>177619503</v>
      </c>
      <c r="N19" s="38">
        <f t="shared" si="10"/>
        <v>107.69230769230769</v>
      </c>
      <c r="O19" s="38">
        <f t="shared" si="10"/>
        <v>84.615384615384613</v>
      </c>
      <c r="P19" s="38">
        <f t="shared" si="10"/>
        <v>85.088494297675766</v>
      </c>
      <c r="Q19" s="38">
        <f t="shared" si="10"/>
        <v>160.68061606859655</v>
      </c>
      <c r="S19" s="61" t="s">
        <v>128</v>
      </c>
      <c r="T19" s="61">
        <f>SUM(T6:T17)</f>
        <v>132.5</v>
      </c>
      <c r="U19" s="61">
        <f t="shared" ref="U19:AE19" si="16">SUM(U6:U17)</f>
        <v>3478</v>
      </c>
      <c r="V19" s="61">
        <f t="shared" si="16"/>
        <v>218642</v>
      </c>
      <c r="W19" s="61">
        <f t="shared" si="16"/>
        <v>275233708</v>
      </c>
      <c r="X19" s="61">
        <f t="shared" si="16"/>
        <v>100</v>
      </c>
      <c r="Y19" s="61">
        <f t="shared" si="16"/>
        <v>2232</v>
      </c>
      <c r="Z19" s="61">
        <f t="shared" si="16"/>
        <v>135669</v>
      </c>
      <c r="AA19" s="61">
        <f t="shared" si="16"/>
        <v>103440261</v>
      </c>
      <c r="AB19" s="61">
        <f t="shared" si="16"/>
        <v>131</v>
      </c>
      <c r="AC19" s="61">
        <f t="shared" si="16"/>
        <v>3012</v>
      </c>
      <c r="AD19" s="61">
        <f t="shared" si="16"/>
        <v>189734.8</v>
      </c>
      <c r="AE19" s="61">
        <f t="shared" si="16"/>
        <v>219944831</v>
      </c>
      <c r="AF19" s="38">
        <f t="shared" si="9"/>
        <v>31</v>
      </c>
      <c r="AG19" s="38">
        <f t="shared" si="9"/>
        <v>34.946236559139784</v>
      </c>
      <c r="AH19" s="38">
        <f t="shared" si="9"/>
        <v>39.85125562951005</v>
      </c>
      <c r="AI19" s="38">
        <f t="shared" si="9"/>
        <v>112.62981055316557</v>
      </c>
    </row>
    <row r="20" spans="1:35">
      <c r="A20" s="63" t="s">
        <v>129</v>
      </c>
      <c r="B20" s="49">
        <f>B18/10</f>
        <v>4.45</v>
      </c>
      <c r="C20" s="49">
        <f>C18/10</f>
        <v>186.8</v>
      </c>
      <c r="D20" s="49">
        <f>D18/10</f>
        <v>11834</v>
      </c>
      <c r="E20" s="49">
        <f>E18/10</f>
        <v>24298008.399999999</v>
      </c>
      <c r="F20" s="49">
        <f>F18/11</f>
        <v>1.1818181818181819</v>
      </c>
      <c r="G20" s="49">
        <f t="shared" ref="G20:M20" si="17">G18/11</f>
        <v>49.636363636363633</v>
      </c>
      <c r="H20" s="49">
        <f t="shared" si="17"/>
        <v>3148.6363636363635</v>
      </c>
      <c r="I20" s="49">
        <f t="shared" si="17"/>
        <v>6194257.0909090908</v>
      </c>
      <c r="J20" s="49">
        <f t="shared" si="17"/>
        <v>2.4545454545454546</v>
      </c>
      <c r="K20" s="49">
        <f t="shared" si="17"/>
        <v>91.63636363636364</v>
      </c>
      <c r="L20" s="49">
        <f t="shared" si="17"/>
        <v>5827.7636363636366</v>
      </c>
      <c r="M20" s="49">
        <f t="shared" si="17"/>
        <v>16147227.545454545</v>
      </c>
      <c r="N20" s="38">
        <f t="shared" si="10"/>
        <v>107.69230769230769</v>
      </c>
      <c r="O20" s="38">
        <f t="shared" si="10"/>
        <v>84.615384615384642</v>
      </c>
      <c r="P20" s="38">
        <f t="shared" si="10"/>
        <v>85.08849429767578</v>
      </c>
      <c r="Q20" s="38">
        <f t="shared" si="10"/>
        <v>160.68061606859655</v>
      </c>
      <c r="S20" s="63" t="s">
        <v>129</v>
      </c>
      <c r="T20" s="49">
        <f>T18/11</f>
        <v>11.590909090909092</v>
      </c>
      <c r="U20" s="49">
        <f t="shared" ref="U20:AE20" si="18">U18/11</f>
        <v>305.09090909090907</v>
      </c>
      <c r="V20" s="49">
        <f t="shared" si="18"/>
        <v>19184.272727272728</v>
      </c>
      <c r="W20" s="49">
        <f t="shared" si="18"/>
        <v>24576838.454545453</v>
      </c>
      <c r="X20" s="49">
        <f t="shared" si="18"/>
        <v>8.7272727272727266</v>
      </c>
      <c r="Y20" s="49">
        <f t="shared" si="18"/>
        <v>197.18181818181819</v>
      </c>
      <c r="Z20" s="49">
        <f t="shared" si="18"/>
        <v>11978.454545454546</v>
      </c>
      <c r="AA20" s="49">
        <f t="shared" si="18"/>
        <v>9302114.6363636367</v>
      </c>
      <c r="AB20" s="49">
        <f t="shared" si="18"/>
        <v>11.909090909090908</v>
      </c>
      <c r="AC20" s="49">
        <f t="shared" si="18"/>
        <v>273.81818181818181</v>
      </c>
      <c r="AD20" s="49">
        <f t="shared" si="18"/>
        <v>17248.618181818179</v>
      </c>
      <c r="AE20" s="49">
        <f t="shared" si="18"/>
        <v>19994984.636363637</v>
      </c>
      <c r="AF20" s="38">
        <f t="shared" si="9"/>
        <v>36.458333333333329</v>
      </c>
      <c r="AG20" s="38">
        <f t="shared" si="9"/>
        <v>38.865836791147991</v>
      </c>
      <c r="AH20" s="38">
        <f t="shared" si="9"/>
        <v>43.997024961483852</v>
      </c>
      <c r="AI20" s="38">
        <f t="shared" si="9"/>
        <v>114.95095919587628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  <c r="Z22" s="7">
        <f>Z20/30</f>
        <v>399.28181818181821</v>
      </c>
      <c r="AA22" s="82"/>
      <c r="AB22" s="82"/>
      <c r="AC22" s="82"/>
      <c r="AD22" s="82"/>
      <c r="AE22" s="82">
        <f>AE18/10000000</f>
        <v>21.9944831</v>
      </c>
    </row>
    <row r="23" spans="1:35">
      <c r="A23" s="14"/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  <c r="T23" s="7">
        <f>T19-87</f>
        <v>45.5</v>
      </c>
      <c r="AA23" s="82"/>
      <c r="AB23" s="82"/>
      <c r="AC23" s="82"/>
      <c r="AD23" s="82"/>
      <c r="AE23" s="8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19">(G25-C25)/C25*100</f>
        <v>#DIV/0!</v>
      </c>
      <c r="P25" s="38" t="e">
        <f t="shared" si="19"/>
        <v>#DIV/0!</v>
      </c>
      <c r="Q25" s="38" t="e">
        <f t="shared" si="19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0">(F26-B26)/B26*100</f>
        <v>#DIV/0!</v>
      </c>
      <c r="O26" s="38" t="e">
        <f t="shared" si="19"/>
        <v>#DIV/0!</v>
      </c>
      <c r="P26" s="38" t="e">
        <f t="shared" si="19"/>
        <v>#DIV/0!</v>
      </c>
      <c r="Q26" s="38" t="e">
        <f t="shared" si="19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0"/>
        <v>#DIV/0!</v>
      </c>
      <c r="O27" s="38" t="e">
        <f t="shared" si="19"/>
        <v>#DIV/0!</v>
      </c>
      <c r="P27" s="38" t="e">
        <f t="shared" si="19"/>
        <v>#DIV/0!</v>
      </c>
      <c r="Q27" s="38" t="e">
        <f t="shared" si="19"/>
        <v>#DIV/0!</v>
      </c>
      <c r="T27" s="7">
        <f>L18/1000000</f>
        <v>6.4105400000000007E-2</v>
      </c>
      <c r="U27" s="7">
        <f>M18/10000000</f>
        <v>17.761950299999999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0"/>
        <v>#DIV/0!</v>
      </c>
      <c r="O28" s="38" t="e">
        <f t="shared" si="19"/>
        <v>#DIV/0!</v>
      </c>
      <c r="P28" s="38" t="e">
        <f t="shared" si="19"/>
        <v>#DIV/0!</v>
      </c>
      <c r="Q28" s="38" t="e">
        <f t="shared" si="19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0"/>
        <v>#DIV/0!</v>
      </c>
      <c r="O29" s="38" t="e">
        <f t="shared" si="19"/>
        <v>#DIV/0!</v>
      </c>
      <c r="P29" s="38" t="e">
        <f t="shared" si="19"/>
        <v>#DIV/0!</v>
      </c>
      <c r="Q29" s="38" t="e">
        <f t="shared" si="19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0"/>
        <v>#DIV/0!</v>
      </c>
      <c r="O30" s="38" t="e">
        <f t="shared" si="19"/>
        <v>#DIV/0!</v>
      </c>
      <c r="P30" s="38" t="e">
        <f t="shared" si="19"/>
        <v>#DIV/0!</v>
      </c>
      <c r="Q30" s="38" t="e">
        <f t="shared" si="19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0"/>
        <v>#DIV/0!</v>
      </c>
      <c r="O31" s="38" t="e">
        <f t="shared" si="19"/>
        <v>#DIV/0!</v>
      </c>
      <c r="P31" s="38" t="e">
        <f t="shared" si="19"/>
        <v>#DIV/0!</v>
      </c>
      <c r="Q31" s="38" t="e">
        <f t="shared" si="19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0"/>
        <v>#DIV/0!</v>
      </c>
      <c r="O32" s="38" t="e">
        <f t="shared" si="19"/>
        <v>#DIV/0!</v>
      </c>
      <c r="P32" s="38" t="e">
        <f t="shared" si="19"/>
        <v>#DIV/0!</v>
      </c>
      <c r="Q32" s="38" t="e">
        <f t="shared" si="19"/>
        <v>#DIV/0!</v>
      </c>
      <c r="W32" s="70"/>
    </row>
    <row r="33" spans="1:25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0"/>
        <v>#DIV/0!</v>
      </c>
      <c r="O33" s="38" t="e">
        <f t="shared" si="19"/>
        <v>#DIV/0!</v>
      </c>
      <c r="P33" s="38" t="e">
        <f t="shared" si="19"/>
        <v>#DIV/0!</v>
      </c>
      <c r="Q33" s="38" t="e">
        <f t="shared" si="19"/>
        <v>#DIV/0!</v>
      </c>
    </row>
    <row r="34" spans="1:25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0"/>
        <v>#DIV/0!</v>
      </c>
      <c r="O34" s="38" t="e">
        <f t="shared" si="19"/>
        <v>#DIV/0!</v>
      </c>
      <c r="P34" s="38" t="e">
        <f t="shared" si="19"/>
        <v>#DIV/0!</v>
      </c>
      <c r="Q34" s="38" t="e">
        <f t="shared" si="19"/>
        <v>#DIV/0!</v>
      </c>
    </row>
    <row r="35" spans="1:25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0"/>
        <v>#DIV/0!</v>
      </c>
      <c r="O35" s="38" t="e">
        <f t="shared" si="19"/>
        <v>#DIV/0!</v>
      </c>
      <c r="P35" s="38" t="e">
        <f t="shared" si="19"/>
        <v>#DIV/0!</v>
      </c>
      <c r="Q35" s="38" t="e">
        <f t="shared" si="19"/>
        <v>#DIV/0!</v>
      </c>
    </row>
    <row r="36" spans="1:25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0"/>
        <v>#DIV/0!</v>
      </c>
      <c r="O36" s="38" t="e">
        <f t="shared" si="19"/>
        <v>#DIV/0!</v>
      </c>
      <c r="P36" s="38" t="e">
        <f t="shared" si="19"/>
        <v>#DIV/0!</v>
      </c>
      <c r="Q36" s="38" t="e">
        <f t="shared" si="19"/>
        <v>#DIV/0!</v>
      </c>
      <c r="V36" s="14"/>
      <c r="W36" s="14"/>
      <c r="X36" s="14"/>
    </row>
    <row r="37" spans="1:25">
      <c r="A37" s="61" t="s">
        <v>200</v>
      </c>
      <c r="B37" s="61">
        <f>SUM(B25:B31)</f>
        <v>0</v>
      </c>
      <c r="C37" s="61">
        <f t="shared" ref="C37:I37" si="21">SUM(C25:C31)</f>
        <v>0</v>
      </c>
      <c r="D37" s="61">
        <f t="shared" si="21"/>
        <v>0</v>
      </c>
      <c r="E37" s="61">
        <f t="shared" si="21"/>
        <v>0</v>
      </c>
      <c r="F37" s="61">
        <f t="shared" si="21"/>
        <v>0</v>
      </c>
      <c r="G37" s="61">
        <f t="shared" si="21"/>
        <v>0</v>
      </c>
      <c r="H37" s="61">
        <f t="shared" si="21"/>
        <v>0</v>
      </c>
      <c r="I37" s="61">
        <f t="shared" si="21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19"/>
        <v>#DIV/0!</v>
      </c>
      <c r="P37" s="62" t="e">
        <f t="shared" si="19"/>
        <v>#DIV/0!</v>
      </c>
      <c r="Q37" s="62" t="e">
        <f t="shared" si="19"/>
        <v>#DIV/0!</v>
      </c>
    </row>
    <row r="38" spans="1:25">
      <c r="A38" s="61" t="s">
        <v>128</v>
      </c>
      <c r="B38" s="61">
        <f>SUM(B25:B36)</f>
        <v>0</v>
      </c>
      <c r="C38" s="61">
        <f t="shared" ref="C38:I38" si="22">SUM(C25:C36)</f>
        <v>0</v>
      </c>
      <c r="D38" s="61">
        <f t="shared" si="22"/>
        <v>0</v>
      </c>
      <c r="E38" s="61">
        <f t="shared" si="22"/>
        <v>0</v>
      </c>
      <c r="F38" s="61">
        <f t="shared" si="22"/>
        <v>0</v>
      </c>
      <c r="G38" s="61">
        <f t="shared" si="22"/>
        <v>0</v>
      </c>
      <c r="H38" s="61">
        <f t="shared" si="22"/>
        <v>0</v>
      </c>
      <c r="I38" s="61">
        <f t="shared" si="22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19"/>
        <v>#DIV/0!</v>
      </c>
      <c r="P38" s="62" t="e">
        <f t="shared" si="19"/>
        <v>#DIV/0!</v>
      </c>
      <c r="Q38" s="62" t="e">
        <f t="shared" si="19"/>
        <v>#DIV/0!</v>
      </c>
      <c r="Y38" s="17"/>
    </row>
    <row r="39" spans="1:25">
      <c r="A39" s="63" t="s">
        <v>129</v>
      </c>
      <c r="B39" s="49">
        <f>B37/7</f>
        <v>0</v>
      </c>
      <c r="C39" s="49">
        <f t="shared" ref="C39:I39" si="23">C37/7</f>
        <v>0</v>
      </c>
      <c r="D39" s="49">
        <f t="shared" si="23"/>
        <v>0</v>
      </c>
      <c r="E39" s="49">
        <f t="shared" si="23"/>
        <v>0</v>
      </c>
      <c r="F39" s="49">
        <f t="shared" si="23"/>
        <v>0</v>
      </c>
      <c r="G39" s="49">
        <f t="shared" si="23"/>
        <v>0</v>
      </c>
      <c r="H39" s="49">
        <f t="shared" si="23"/>
        <v>0</v>
      </c>
      <c r="I39" s="49">
        <f t="shared" si="23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19"/>
        <v>#DIV/0!</v>
      </c>
      <c r="P39" s="62" t="e">
        <f t="shared" si="19"/>
        <v>#DIV/0!</v>
      </c>
      <c r="Q39" s="62" t="e">
        <f t="shared" si="19"/>
        <v>#DIV/0!</v>
      </c>
    </row>
    <row r="40" spans="1:25">
      <c r="N40" s="64"/>
      <c r="O40" s="64"/>
      <c r="P40" s="64"/>
      <c r="Q40" s="64"/>
      <c r="W40" s="82"/>
    </row>
    <row r="41" spans="1:25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5">
      <c r="A42" s="14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25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</row>
    <row r="44" spans="1:25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4">(G44-C44)/C44*100</f>
        <v>#DIV/0!</v>
      </c>
      <c r="P44" s="38" t="e">
        <f t="shared" si="24"/>
        <v>#DIV/0!</v>
      </c>
      <c r="Q44" s="38" t="e">
        <f t="shared" si="24"/>
        <v>#DIV/0!</v>
      </c>
    </row>
    <row r="45" spans="1:25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5">(F45-B45)/B45*100</f>
        <v>#DIV/0!</v>
      </c>
      <c r="O45" s="38" t="e">
        <f t="shared" si="24"/>
        <v>#DIV/0!</v>
      </c>
      <c r="P45" s="38" t="e">
        <f t="shared" si="24"/>
        <v>#DIV/0!</v>
      </c>
      <c r="Q45" s="38" t="e">
        <f t="shared" si="24"/>
        <v>#DIV/0!</v>
      </c>
    </row>
    <row r="46" spans="1:25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5"/>
        <v>#DIV/0!</v>
      </c>
      <c r="O46" s="38" t="e">
        <f t="shared" si="24"/>
        <v>#DIV/0!</v>
      </c>
      <c r="P46" s="38" t="e">
        <f t="shared" si="24"/>
        <v>#DIV/0!</v>
      </c>
      <c r="Q46" s="38" t="e">
        <f t="shared" si="24"/>
        <v>#DIV/0!</v>
      </c>
    </row>
    <row r="47" spans="1:25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5"/>
        <v>#DIV/0!</v>
      </c>
      <c r="O47" s="38" t="e">
        <f t="shared" si="24"/>
        <v>#DIV/0!</v>
      </c>
      <c r="P47" s="38" t="e">
        <f t="shared" si="24"/>
        <v>#DIV/0!</v>
      </c>
      <c r="Q47" s="38" t="e">
        <f t="shared" si="24"/>
        <v>#DIV/0!</v>
      </c>
    </row>
    <row r="48" spans="1:25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5"/>
        <v>#DIV/0!</v>
      </c>
      <c r="O48" s="38" t="e">
        <f t="shared" si="24"/>
        <v>#DIV/0!</v>
      </c>
      <c r="P48" s="38" t="e">
        <f t="shared" si="24"/>
        <v>#DIV/0!</v>
      </c>
      <c r="Q48" s="38" t="e">
        <f t="shared" si="24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5"/>
        <v>#DIV/0!</v>
      </c>
      <c r="O49" s="38" t="e">
        <f t="shared" si="24"/>
        <v>#DIV/0!</v>
      </c>
      <c r="P49" s="38" t="e">
        <f t="shared" si="24"/>
        <v>#DIV/0!</v>
      </c>
      <c r="Q49" s="38" t="e">
        <f t="shared" si="24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5"/>
        <v>#DIV/0!</v>
      </c>
      <c r="O50" s="38" t="e">
        <f t="shared" si="24"/>
        <v>#DIV/0!</v>
      </c>
      <c r="P50" s="38" t="e">
        <f t="shared" si="24"/>
        <v>#DIV/0!</v>
      </c>
      <c r="Q50" s="38" t="e">
        <f t="shared" si="24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5"/>
        <v>#DIV/0!</v>
      </c>
      <c r="O51" s="38" t="e">
        <f t="shared" si="24"/>
        <v>#DIV/0!</v>
      </c>
      <c r="P51" s="38" t="e">
        <f t="shared" si="24"/>
        <v>#DIV/0!</v>
      </c>
      <c r="Q51" s="38" t="e">
        <f t="shared" si="24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5"/>
        <v>#DIV/0!</v>
      </c>
      <c r="O52" s="38" t="e">
        <f t="shared" si="24"/>
        <v>#DIV/0!</v>
      </c>
      <c r="P52" s="38" t="e">
        <f t="shared" si="24"/>
        <v>#DIV/0!</v>
      </c>
      <c r="Q52" s="38" t="e">
        <f t="shared" si="24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5"/>
        <v>#DIV/0!</v>
      </c>
      <c r="O53" s="38" t="e">
        <f t="shared" si="24"/>
        <v>#DIV/0!</v>
      </c>
      <c r="P53" s="38" t="e">
        <f t="shared" si="24"/>
        <v>#DIV/0!</v>
      </c>
      <c r="Q53" s="38" t="e">
        <f t="shared" si="24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5"/>
        <v>#DIV/0!</v>
      </c>
      <c r="O54" s="38" t="e">
        <f t="shared" si="24"/>
        <v>#DIV/0!</v>
      </c>
      <c r="P54" s="38" t="e">
        <f t="shared" si="24"/>
        <v>#DIV/0!</v>
      </c>
      <c r="Q54" s="38" t="e">
        <f t="shared" si="24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5"/>
        <v>#DIV/0!</v>
      </c>
      <c r="O55" s="38" t="e">
        <f t="shared" si="24"/>
        <v>#DIV/0!</v>
      </c>
      <c r="P55" s="38" t="e">
        <f t="shared" si="24"/>
        <v>#DIV/0!</v>
      </c>
      <c r="Q55" s="38" t="e">
        <f t="shared" si="24"/>
        <v>#DIV/0!</v>
      </c>
    </row>
    <row r="56" spans="1:17">
      <c r="A56" s="61" t="s">
        <v>214</v>
      </c>
      <c r="B56" s="61">
        <f>SUM(B44:B50)</f>
        <v>0</v>
      </c>
      <c r="C56" s="61">
        <f t="shared" ref="C56:M56" si="26">SUM(C44:C50)</f>
        <v>0</v>
      </c>
      <c r="D56" s="61">
        <f t="shared" si="26"/>
        <v>0</v>
      </c>
      <c r="E56" s="61">
        <f t="shared" si="26"/>
        <v>0</v>
      </c>
      <c r="F56" s="61">
        <f t="shared" si="26"/>
        <v>0</v>
      </c>
      <c r="G56" s="61">
        <f t="shared" si="26"/>
        <v>0</v>
      </c>
      <c r="H56" s="61">
        <f t="shared" si="26"/>
        <v>0</v>
      </c>
      <c r="I56" s="61">
        <f t="shared" si="26"/>
        <v>0</v>
      </c>
      <c r="J56" s="61">
        <f t="shared" si="26"/>
        <v>0</v>
      </c>
      <c r="K56" s="61">
        <f t="shared" si="26"/>
        <v>0</v>
      </c>
      <c r="L56" s="61">
        <f t="shared" si="26"/>
        <v>0</v>
      </c>
      <c r="M56" s="61">
        <f t="shared" si="26"/>
        <v>0</v>
      </c>
      <c r="N56" s="62" t="e">
        <f>(F56-B56)/B56*100</f>
        <v>#DIV/0!</v>
      </c>
      <c r="O56" s="62" t="e">
        <f t="shared" si="24"/>
        <v>#DIV/0!</v>
      </c>
      <c r="P56" s="62" t="e">
        <f t="shared" si="24"/>
        <v>#DIV/0!</v>
      </c>
      <c r="Q56" s="62" t="e">
        <f t="shared" si="24"/>
        <v>#DIV/0!</v>
      </c>
    </row>
    <row r="57" spans="1:17">
      <c r="A57" s="61" t="s">
        <v>128</v>
      </c>
      <c r="B57" s="61">
        <f>SUM(B44:B55)</f>
        <v>0</v>
      </c>
      <c r="C57" s="61">
        <f t="shared" ref="C57:M57" si="27">SUM(C44:C55)</f>
        <v>0</v>
      </c>
      <c r="D57" s="61">
        <f t="shared" si="27"/>
        <v>0</v>
      </c>
      <c r="E57" s="61">
        <f t="shared" si="27"/>
        <v>0</v>
      </c>
      <c r="F57" s="61">
        <f t="shared" si="27"/>
        <v>0</v>
      </c>
      <c r="G57" s="61">
        <f t="shared" si="27"/>
        <v>0</v>
      </c>
      <c r="H57" s="61">
        <f t="shared" si="27"/>
        <v>0</v>
      </c>
      <c r="I57" s="61">
        <f t="shared" si="27"/>
        <v>0</v>
      </c>
      <c r="J57" s="61">
        <f t="shared" si="27"/>
        <v>0</v>
      </c>
      <c r="K57" s="61">
        <f t="shared" si="27"/>
        <v>0</v>
      </c>
      <c r="L57" s="61">
        <f t="shared" si="27"/>
        <v>0</v>
      </c>
      <c r="M57" s="61">
        <f t="shared" si="27"/>
        <v>0</v>
      </c>
      <c r="N57" s="62" t="e">
        <f>(F57-B57)/B57*100</f>
        <v>#DIV/0!</v>
      </c>
      <c r="O57" s="62" t="e">
        <f t="shared" si="24"/>
        <v>#DIV/0!</v>
      </c>
      <c r="P57" s="62" t="e">
        <f t="shared" si="24"/>
        <v>#DIV/0!</v>
      </c>
      <c r="Q57" s="62" t="e">
        <f t="shared" si="24"/>
        <v>#DIV/0!</v>
      </c>
    </row>
    <row r="58" spans="1:17">
      <c r="A58" s="63" t="s">
        <v>129</v>
      </c>
      <c r="B58" s="49">
        <f>B56/7</f>
        <v>0</v>
      </c>
      <c r="C58" s="49">
        <f t="shared" ref="C58:M58" si="28">C56/7</f>
        <v>0</v>
      </c>
      <c r="D58" s="49">
        <f t="shared" si="28"/>
        <v>0</v>
      </c>
      <c r="E58" s="49">
        <f t="shared" si="28"/>
        <v>0</v>
      </c>
      <c r="F58" s="49">
        <f t="shared" si="28"/>
        <v>0</v>
      </c>
      <c r="G58" s="49">
        <f t="shared" si="28"/>
        <v>0</v>
      </c>
      <c r="H58" s="49">
        <f t="shared" si="28"/>
        <v>0</v>
      </c>
      <c r="I58" s="49">
        <f t="shared" si="28"/>
        <v>0</v>
      </c>
      <c r="J58" s="49">
        <f t="shared" si="28"/>
        <v>0</v>
      </c>
      <c r="K58" s="49">
        <f t="shared" si="28"/>
        <v>0</v>
      </c>
      <c r="L58" s="49">
        <f t="shared" si="28"/>
        <v>0</v>
      </c>
      <c r="M58" s="49">
        <f t="shared" si="28"/>
        <v>0</v>
      </c>
      <c r="N58" s="62" t="e">
        <f>(F58-B58)/B58*100</f>
        <v>#DIV/0!</v>
      </c>
      <c r="O58" s="62" t="e">
        <f t="shared" si="24"/>
        <v>#DIV/0!</v>
      </c>
      <c r="P58" s="62" t="e">
        <f t="shared" si="24"/>
        <v>#DIV/0!</v>
      </c>
      <c r="Q58" s="62" t="e">
        <f t="shared" si="24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A61" s="14"/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30" t="s">
        <v>90</v>
      </c>
      <c r="K62" s="30" t="s">
        <v>7</v>
      </c>
      <c r="L62" s="3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 t="shared" ref="N63:Q77" si="29">(J63-F63)/F63*100</f>
        <v>#DIV/0!</v>
      </c>
      <c r="O63" s="38" t="e">
        <f t="shared" si="29"/>
        <v>#DIV/0!</v>
      </c>
      <c r="P63" s="38" t="e">
        <f t="shared" si="29"/>
        <v>#DIV/0!</v>
      </c>
      <c r="Q63" s="38" t="e">
        <f t="shared" si="29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si="29"/>
        <v>#DIV/0!</v>
      </c>
      <c r="O64" s="38" t="e">
        <f t="shared" si="29"/>
        <v>#DIV/0!</v>
      </c>
      <c r="P64" s="38" t="e">
        <f t="shared" si="29"/>
        <v>#DIV/0!</v>
      </c>
      <c r="Q64" s="38" t="e">
        <f t="shared" si="29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29"/>
        <v>#DIV/0!</v>
      </c>
      <c r="O65" s="38" t="e">
        <f t="shared" si="29"/>
        <v>#DIV/0!</v>
      </c>
      <c r="P65" s="38" t="e">
        <f t="shared" si="29"/>
        <v>#DIV/0!</v>
      </c>
      <c r="Q65" s="38" t="e">
        <f t="shared" si="29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29"/>
        <v>#DIV/0!</v>
      </c>
      <c r="O66" s="38" t="e">
        <f t="shared" si="29"/>
        <v>#DIV/0!</v>
      </c>
      <c r="P66" s="38" t="e">
        <f t="shared" si="29"/>
        <v>#DIV/0!</v>
      </c>
      <c r="Q66" s="38" t="e">
        <f t="shared" si="29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29"/>
        <v>#DIV/0!</v>
      </c>
      <c r="O67" s="38" t="e">
        <f t="shared" si="29"/>
        <v>#DIV/0!</v>
      </c>
      <c r="P67" s="38" t="e">
        <f t="shared" si="29"/>
        <v>#DIV/0!</v>
      </c>
      <c r="Q67" s="38" t="e">
        <f t="shared" si="29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29"/>
        <v>#DIV/0!</v>
      </c>
      <c r="O68" s="38" t="e">
        <f t="shared" si="29"/>
        <v>#DIV/0!</v>
      </c>
      <c r="P68" s="38" t="e">
        <f t="shared" si="29"/>
        <v>#DIV/0!</v>
      </c>
      <c r="Q68" s="38" t="e">
        <f t="shared" si="29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29"/>
        <v>#DIV/0!</v>
      </c>
      <c r="O69" s="38" t="e">
        <f t="shared" si="29"/>
        <v>#DIV/0!</v>
      </c>
      <c r="P69" s="38" t="e">
        <f t="shared" si="29"/>
        <v>#DIV/0!</v>
      </c>
      <c r="Q69" s="38" t="e">
        <f t="shared" si="29"/>
        <v>#DIV/0!</v>
      </c>
    </row>
    <row r="70" spans="1:17">
      <c r="A70" s="10" t="s">
        <v>17</v>
      </c>
      <c r="B70" s="10"/>
      <c r="C70" s="10"/>
      <c r="D70" s="10"/>
      <c r="E70" s="10"/>
      <c r="F70" s="10">
        <v>1</v>
      </c>
      <c r="G70" s="10">
        <v>25</v>
      </c>
      <c r="H70" s="10">
        <v>1470</v>
      </c>
      <c r="I70" s="10">
        <v>1894752</v>
      </c>
      <c r="J70" s="10"/>
      <c r="K70" s="10"/>
      <c r="L70" s="10"/>
      <c r="M70" s="10"/>
      <c r="N70" s="38">
        <f t="shared" si="29"/>
        <v>-100</v>
      </c>
      <c r="O70" s="38">
        <f t="shared" si="29"/>
        <v>-100</v>
      </c>
      <c r="P70" s="38">
        <f t="shared" si="29"/>
        <v>-100</v>
      </c>
      <c r="Q70" s="38">
        <f t="shared" si="29"/>
        <v>-100</v>
      </c>
    </row>
    <row r="71" spans="1:17">
      <c r="A71" s="10" t="s">
        <v>18</v>
      </c>
      <c r="B71" s="10"/>
      <c r="C71" s="10"/>
      <c r="D71" s="10"/>
      <c r="E71" s="10"/>
      <c r="F71" s="2">
        <v>1</v>
      </c>
      <c r="G71" s="2">
        <v>25</v>
      </c>
      <c r="H71" s="2">
        <v>1470</v>
      </c>
      <c r="I71" s="2">
        <v>1894752</v>
      </c>
      <c r="J71" s="2"/>
      <c r="K71" s="2"/>
      <c r="L71" s="2"/>
      <c r="M71" s="2"/>
      <c r="N71" s="38">
        <f t="shared" si="29"/>
        <v>-100</v>
      </c>
      <c r="O71" s="38">
        <f t="shared" si="29"/>
        <v>-100</v>
      </c>
      <c r="P71" s="38">
        <f t="shared" si="29"/>
        <v>-100</v>
      </c>
      <c r="Q71" s="38">
        <f t="shared" si="29"/>
        <v>-100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29"/>
        <v>#DIV/0!</v>
      </c>
      <c r="O72" s="38" t="e">
        <f t="shared" si="29"/>
        <v>#DIV/0!</v>
      </c>
      <c r="P72" s="38" t="e">
        <f t="shared" si="29"/>
        <v>#DIV/0!</v>
      </c>
      <c r="Q72" s="38" t="e">
        <f t="shared" si="29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29"/>
        <v>#DIV/0!</v>
      </c>
      <c r="O73" s="38" t="e">
        <f t="shared" si="29"/>
        <v>#DIV/0!</v>
      </c>
      <c r="P73" s="38" t="e">
        <f t="shared" si="29"/>
        <v>#DIV/0!</v>
      </c>
      <c r="Q73" s="38" t="e">
        <f t="shared" si="29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29"/>
        <v>#DIV/0!</v>
      </c>
      <c r="O74" s="38" t="e">
        <f t="shared" si="29"/>
        <v>#DIV/0!</v>
      </c>
      <c r="P74" s="38" t="e">
        <f t="shared" si="29"/>
        <v>#DIV/0!</v>
      </c>
      <c r="Q74" s="38" t="e">
        <f t="shared" si="29"/>
        <v>#DIV/0!</v>
      </c>
    </row>
    <row r="75" spans="1:17">
      <c r="A75" s="61" t="s">
        <v>205</v>
      </c>
      <c r="B75" s="61">
        <f>SUM(B63:B72)</f>
        <v>0</v>
      </c>
      <c r="C75" s="61">
        <f>SUM(C63:C72)</f>
        <v>0</v>
      </c>
      <c r="D75" s="61">
        <f>SUM(D63:D72)</f>
        <v>0</v>
      </c>
      <c r="E75" s="61">
        <f>SUM(E63:E72)</f>
        <v>0</v>
      </c>
      <c r="F75" s="61">
        <f>SUM(F63:F73)</f>
        <v>2</v>
      </c>
      <c r="G75" s="61">
        <f t="shared" ref="G75:M75" si="30">SUM(G63:G73)</f>
        <v>50</v>
      </c>
      <c r="H75" s="61">
        <f t="shared" si="30"/>
        <v>2940</v>
      </c>
      <c r="I75" s="61">
        <f t="shared" si="30"/>
        <v>3789504</v>
      </c>
      <c r="J75" s="61">
        <f t="shared" si="30"/>
        <v>0</v>
      </c>
      <c r="K75" s="61">
        <f t="shared" si="30"/>
        <v>0</v>
      </c>
      <c r="L75" s="61">
        <f t="shared" si="30"/>
        <v>0</v>
      </c>
      <c r="M75" s="61">
        <f t="shared" si="30"/>
        <v>0</v>
      </c>
      <c r="N75" s="38">
        <f t="shared" si="29"/>
        <v>-100</v>
      </c>
      <c r="O75" s="38">
        <f t="shared" si="29"/>
        <v>-100</v>
      </c>
      <c r="P75" s="38">
        <f t="shared" si="29"/>
        <v>-100</v>
      </c>
      <c r="Q75" s="38">
        <f t="shared" si="29"/>
        <v>-100</v>
      </c>
    </row>
    <row r="76" spans="1:17">
      <c r="A76" s="61" t="s">
        <v>128</v>
      </c>
      <c r="B76" s="61">
        <f>SUM(B63:B74)</f>
        <v>0</v>
      </c>
      <c r="C76" s="61">
        <f t="shared" ref="C76:M76" si="31">SUM(C63:C74)</f>
        <v>0</v>
      </c>
      <c r="D76" s="61">
        <f t="shared" si="31"/>
        <v>0</v>
      </c>
      <c r="E76" s="61">
        <f t="shared" si="31"/>
        <v>0</v>
      </c>
      <c r="F76" s="61">
        <f t="shared" si="31"/>
        <v>2</v>
      </c>
      <c r="G76" s="61">
        <f t="shared" si="31"/>
        <v>50</v>
      </c>
      <c r="H76" s="61">
        <f t="shared" si="31"/>
        <v>2940</v>
      </c>
      <c r="I76" s="61">
        <f t="shared" si="31"/>
        <v>3789504</v>
      </c>
      <c r="J76" s="61">
        <f t="shared" si="31"/>
        <v>0</v>
      </c>
      <c r="K76" s="61">
        <f t="shared" si="31"/>
        <v>0</v>
      </c>
      <c r="L76" s="61">
        <f t="shared" si="31"/>
        <v>0</v>
      </c>
      <c r="M76" s="61">
        <f t="shared" si="31"/>
        <v>0</v>
      </c>
      <c r="N76" s="38">
        <f t="shared" si="29"/>
        <v>-100</v>
      </c>
      <c r="O76" s="38">
        <f t="shared" si="29"/>
        <v>-100</v>
      </c>
      <c r="P76" s="38">
        <f t="shared" si="29"/>
        <v>-100</v>
      </c>
      <c r="Q76" s="38">
        <f t="shared" si="29"/>
        <v>-100</v>
      </c>
    </row>
    <row r="77" spans="1:17">
      <c r="A77" s="63" t="s">
        <v>129</v>
      </c>
      <c r="B77" s="49">
        <f>B75/10</f>
        <v>0</v>
      </c>
      <c r="C77" s="49">
        <f>C75/10</f>
        <v>0</v>
      </c>
      <c r="D77" s="49">
        <f>D75/10</f>
        <v>0</v>
      </c>
      <c r="E77" s="49">
        <f>E75/10</f>
        <v>0</v>
      </c>
      <c r="F77" s="49">
        <f>F75/11</f>
        <v>0.18181818181818182</v>
      </c>
      <c r="G77" s="49">
        <f t="shared" ref="G77:M77" si="32">G75/11</f>
        <v>4.5454545454545459</v>
      </c>
      <c r="H77" s="49">
        <f t="shared" si="32"/>
        <v>267.27272727272725</v>
      </c>
      <c r="I77" s="49">
        <f t="shared" si="32"/>
        <v>344500.36363636365</v>
      </c>
      <c r="J77" s="49">
        <f t="shared" si="32"/>
        <v>0</v>
      </c>
      <c r="K77" s="49">
        <f t="shared" si="32"/>
        <v>0</v>
      </c>
      <c r="L77" s="49">
        <f t="shared" si="32"/>
        <v>0</v>
      </c>
      <c r="M77" s="49">
        <f t="shared" si="32"/>
        <v>0</v>
      </c>
      <c r="N77" s="38">
        <f t="shared" si="29"/>
        <v>-100</v>
      </c>
      <c r="O77" s="38">
        <f t="shared" si="29"/>
        <v>-100</v>
      </c>
      <c r="P77" s="38">
        <f t="shared" si="29"/>
        <v>-100</v>
      </c>
      <c r="Q77" s="38">
        <f t="shared" si="29"/>
        <v>-100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A80" s="14"/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3">(G82-C82)/C82*100</f>
        <v>#DIV/0!</v>
      </c>
      <c r="P82" s="38" t="e">
        <f t="shared" si="33"/>
        <v>#DIV/0!</v>
      </c>
      <c r="Q82" s="38" t="e">
        <f t="shared" si="33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4">(F83-B83)/B83*100</f>
        <v>#DIV/0!</v>
      </c>
      <c r="O83" s="38" t="e">
        <f t="shared" si="33"/>
        <v>#DIV/0!</v>
      </c>
      <c r="P83" s="38" t="e">
        <f t="shared" si="33"/>
        <v>#DIV/0!</v>
      </c>
      <c r="Q83" s="38" t="e">
        <f t="shared" si="33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4"/>
        <v>#DIV/0!</v>
      </c>
      <c r="O84" s="38" t="e">
        <f t="shared" si="33"/>
        <v>#DIV/0!</v>
      </c>
      <c r="P84" s="38" t="e">
        <f t="shared" si="33"/>
        <v>#DIV/0!</v>
      </c>
      <c r="Q84" s="38" t="e">
        <f t="shared" si="33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4"/>
        <v>#DIV/0!</v>
      </c>
      <c r="O85" s="38" t="e">
        <f t="shared" si="33"/>
        <v>#DIV/0!</v>
      </c>
      <c r="P85" s="38" t="e">
        <f t="shared" si="33"/>
        <v>#DIV/0!</v>
      </c>
      <c r="Q85" s="38" t="e">
        <f t="shared" si="33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4"/>
        <v>#DIV/0!</v>
      </c>
      <c r="O86" s="38" t="e">
        <f t="shared" si="33"/>
        <v>#DIV/0!</v>
      </c>
      <c r="P86" s="38" t="e">
        <f t="shared" si="33"/>
        <v>#DIV/0!</v>
      </c>
      <c r="Q86" s="38" t="e">
        <f t="shared" si="33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4"/>
        <v>#DIV/0!</v>
      </c>
      <c r="O87" s="38" t="e">
        <f t="shared" si="33"/>
        <v>#DIV/0!</v>
      </c>
      <c r="P87" s="38" t="e">
        <f t="shared" si="33"/>
        <v>#DIV/0!</v>
      </c>
      <c r="Q87" s="38" t="e">
        <f t="shared" si="33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4"/>
        <v>#DIV/0!</v>
      </c>
      <c r="O88" s="38" t="e">
        <f t="shared" si="33"/>
        <v>#DIV/0!</v>
      </c>
      <c r="P88" s="38" t="e">
        <f t="shared" si="33"/>
        <v>#DIV/0!</v>
      </c>
      <c r="Q88" s="38" t="e">
        <f t="shared" si="33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4"/>
        <v>#DIV/0!</v>
      </c>
      <c r="O89" s="38" t="e">
        <f t="shared" si="33"/>
        <v>#DIV/0!</v>
      </c>
      <c r="P89" s="38" t="e">
        <f t="shared" si="33"/>
        <v>#DIV/0!</v>
      </c>
      <c r="Q89" s="38" t="e">
        <f t="shared" si="33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4"/>
        <v>#DIV/0!</v>
      </c>
      <c r="O90" s="38" t="e">
        <f t="shared" si="33"/>
        <v>#DIV/0!</v>
      </c>
      <c r="P90" s="38" t="e">
        <f t="shared" si="33"/>
        <v>#DIV/0!</v>
      </c>
      <c r="Q90" s="38" t="e">
        <f t="shared" si="33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4"/>
        <v>#DIV/0!</v>
      </c>
      <c r="O91" s="38" t="e">
        <f t="shared" si="33"/>
        <v>#DIV/0!</v>
      </c>
      <c r="P91" s="38" t="e">
        <f t="shared" si="33"/>
        <v>#DIV/0!</v>
      </c>
      <c r="Q91" s="38" t="e">
        <f t="shared" si="33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4"/>
        <v>#DIV/0!</v>
      </c>
      <c r="O92" s="38" t="e">
        <f t="shared" si="33"/>
        <v>#DIV/0!</v>
      </c>
      <c r="P92" s="38" t="e">
        <f t="shared" si="33"/>
        <v>#DIV/0!</v>
      </c>
      <c r="Q92" s="38" t="e">
        <f t="shared" si="33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4"/>
        <v>#DIV/0!</v>
      </c>
      <c r="O93" s="38" t="e">
        <f t="shared" si="33"/>
        <v>#DIV/0!</v>
      </c>
      <c r="P93" s="38" t="e">
        <f t="shared" si="33"/>
        <v>#DIV/0!</v>
      </c>
      <c r="Q93" s="38" t="e">
        <f t="shared" si="33"/>
        <v>#DIV/0!</v>
      </c>
    </row>
    <row r="94" spans="1:17">
      <c r="A94" s="61" t="s">
        <v>200</v>
      </c>
      <c r="B94" s="61">
        <f>SUM(B82:B88)</f>
        <v>0</v>
      </c>
      <c r="C94" s="61">
        <f t="shared" ref="C94:I94" si="35">SUM(C82:C88)</f>
        <v>0</v>
      </c>
      <c r="D94" s="61">
        <f t="shared" si="35"/>
        <v>0</v>
      </c>
      <c r="E94" s="61">
        <f t="shared" si="35"/>
        <v>0</v>
      </c>
      <c r="F94" s="61">
        <f t="shared" si="35"/>
        <v>0</v>
      </c>
      <c r="G94" s="61">
        <f t="shared" si="35"/>
        <v>0</v>
      </c>
      <c r="H94" s="61">
        <f t="shared" si="35"/>
        <v>0</v>
      </c>
      <c r="I94" s="61">
        <f t="shared" si="35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3"/>
        <v>#DIV/0!</v>
      </c>
      <c r="P94" s="62" t="e">
        <f t="shared" si="33"/>
        <v>#DIV/0!</v>
      </c>
      <c r="Q94" s="62" t="e">
        <f t="shared" si="33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36">SUM(C82:C93)</f>
        <v>0</v>
      </c>
      <c r="D95" s="61">
        <f t="shared" si="36"/>
        <v>0</v>
      </c>
      <c r="E95" s="61">
        <f t="shared" si="36"/>
        <v>0</v>
      </c>
      <c r="F95" s="61">
        <f t="shared" si="36"/>
        <v>0</v>
      </c>
      <c r="G95" s="61">
        <f t="shared" si="36"/>
        <v>0</v>
      </c>
      <c r="H95" s="61">
        <f t="shared" si="36"/>
        <v>0</v>
      </c>
      <c r="I95" s="61">
        <f t="shared" si="36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3"/>
        <v>#DIV/0!</v>
      </c>
      <c r="P95" s="62" t="e">
        <f t="shared" si="33"/>
        <v>#DIV/0!</v>
      </c>
      <c r="Q95" s="62" t="e">
        <f t="shared" si="33"/>
        <v>#DIV/0!</v>
      </c>
    </row>
    <row r="96" spans="1:17">
      <c r="A96" s="63" t="s">
        <v>129</v>
      </c>
      <c r="B96" s="49">
        <f>B94/7</f>
        <v>0</v>
      </c>
      <c r="C96" s="49">
        <f t="shared" ref="C96:I96" si="37">C94/7</f>
        <v>0</v>
      </c>
      <c r="D96" s="49">
        <f t="shared" si="37"/>
        <v>0</v>
      </c>
      <c r="E96" s="49">
        <f t="shared" si="37"/>
        <v>0</v>
      </c>
      <c r="F96" s="49">
        <f t="shared" si="37"/>
        <v>0</v>
      </c>
      <c r="G96" s="49">
        <f t="shared" si="37"/>
        <v>0</v>
      </c>
      <c r="H96" s="49">
        <f t="shared" si="37"/>
        <v>0</v>
      </c>
      <c r="I96" s="49">
        <f t="shared" si="37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3"/>
        <v>#DIV/0!</v>
      </c>
      <c r="P96" s="62" t="e">
        <f t="shared" si="33"/>
        <v>#DIV/0!</v>
      </c>
      <c r="Q96" s="62" t="e">
        <f t="shared" si="33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A99" s="14"/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38">(G101-C101)/C101*100</f>
        <v>#DIV/0!</v>
      </c>
      <c r="P101" s="38" t="e">
        <f t="shared" si="38"/>
        <v>#DIV/0!</v>
      </c>
      <c r="Q101" s="38" t="e">
        <f t="shared" si="38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39">(F102-B102)/B102*100</f>
        <v>#DIV/0!</v>
      </c>
      <c r="O102" s="38" t="e">
        <f t="shared" si="38"/>
        <v>#DIV/0!</v>
      </c>
      <c r="P102" s="38" t="e">
        <f t="shared" si="38"/>
        <v>#DIV/0!</v>
      </c>
      <c r="Q102" s="38" t="e">
        <f t="shared" si="38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39"/>
        <v>#DIV/0!</v>
      </c>
      <c r="O103" s="38" t="e">
        <f t="shared" si="38"/>
        <v>#DIV/0!</v>
      </c>
      <c r="P103" s="38" t="e">
        <f t="shared" si="38"/>
        <v>#DIV/0!</v>
      </c>
      <c r="Q103" s="38" t="e">
        <f t="shared" si="38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39"/>
        <v>#DIV/0!</v>
      </c>
      <c r="O104" s="38" t="e">
        <f t="shared" si="38"/>
        <v>#DIV/0!</v>
      </c>
      <c r="P104" s="38" t="e">
        <f t="shared" si="38"/>
        <v>#DIV/0!</v>
      </c>
      <c r="Q104" s="38" t="e">
        <f t="shared" si="38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39"/>
        <v>#DIV/0!</v>
      </c>
      <c r="O105" s="38" t="e">
        <f t="shared" si="38"/>
        <v>#DIV/0!</v>
      </c>
      <c r="P105" s="38" t="e">
        <f t="shared" si="38"/>
        <v>#DIV/0!</v>
      </c>
      <c r="Q105" s="38" t="e">
        <f t="shared" si="38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39"/>
        <v>#DIV/0!</v>
      </c>
      <c r="O106" s="38" t="e">
        <f t="shared" si="38"/>
        <v>#DIV/0!</v>
      </c>
      <c r="P106" s="38" t="e">
        <f t="shared" si="38"/>
        <v>#DIV/0!</v>
      </c>
      <c r="Q106" s="38" t="e">
        <f t="shared" si="38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39"/>
        <v>#DIV/0!</v>
      </c>
      <c r="O107" s="38" t="e">
        <f t="shared" si="38"/>
        <v>#DIV/0!</v>
      </c>
      <c r="P107" s="38" t="e">
        <f t="shared" si="38"/>
        <v>#DIV/0!</v>
      </c>
      <c r="Q107" s="38" t="e">
        <f t="shared" si="38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39"/>
        <v>#DIV/0!</v>
      </c>
      <c r="O108" s="38" t="e">
        <f t="shared" si="38"/>
        <v>#DIV/0!</v>
      </c>
      <c r="P108" s="38" t="e">
        <f t="shared" si="38"/>
        <v>#DIV/0!</v>
      </c>
      <c r="Q108" s="38" t="e">
        <f t="shared" si="38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39"/>
        <v>#DIV/0!</v>
      </c>
      <c r="O109" s="38" t="e">
        <f t="shared" si="38"/>
        <v>#DIV/0!</v>
      </c>
      <c r="P109" s="38" t="e">
        <f t="shared" si="38"/>
        <v>#DIV/0!</v>
      </c>
      <c r="Q109" s="38" t="e">
        <f t="shared" si="38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39"/>
        <v>#DIV/0!</v>
      </c>
      <c r="O110" s="38" t="e">
        <f t="shared" si="38"/>
        <v>#DIV/0!</v>
      </c>
      <c r="P110" s="38" t="e">
        <f t="shared" si="38"/>
        <v>#DIV/0!</v>
      </c>
      <c r="Q110" s="38" t="e">
        <f t="shared" si="38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39"/>
        <v>#DIV/0!</v>
      </c>
      <c r="O111" s="38" t="e">
        <f t="shared" si="38"/>
        <v>#DIV/0!</v>
      </c>
      <c r="P111" s="38" t="e">
        <f t="shared" si="38"/>
        <v>#DIV/0!</v>
      </c>
      <c r="Q111" s="38" t="e">
        <f t="shared" si="38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39"/>
        <v>#DIV/0!</v>
      </c>
      <c r="O112" s="38" t="e">
        <f t="shared" si="38"/>
        <v>#DIV/0!</v>
      </c>
      <c r="P112" s="38" t="e">
        <f t="shared" si="38"/>
        <v>#DIV/0!</v>
      </c>
      <c r="Q112" s="38" t="e">
        <f t="shared" si="38"/>
        <v>#DIV/0!</v>
      </c>
    </row>
    <row r="113" spans="1:17">
      <c r="A113" s="61" t="s">
        <v>200</v>
      </c>
      <c r="B113" s="61">
        <f>SUM(B101:B107)</f>
        <v>0</v>
      </c>
      <c r="C113" s="61">
        <f t="shared" ref="C113:I113" si="40">SUM(C101:C107)</f>
        <v>0</v>
      </c>
      <c r="D113" s="61">
        <f t="shared" si="40"/>
        <v>0</v>
      </c>
      <c r="E113" s="61">
        <f t="shared" si="40"/>
        <v>0</v>
      </c>
      <c r="F113" s="61">
        <f t="shared" si="40"/>
        <v>0</v>
      </c>
      <c r="G113" s="61">
        <f t="shared" si="40"/>
        <v>0</v>
      </c>
      <c r="H113" s="61">
        <f t="shared" si="40"/>
        <v>0</v>
      </c>
      <c r="I113" s="61">
        <f t="shared" si="40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38"/>
        <v>#DIV/0!</v>
      </c>
      <c r="P113" s="62" t="e">
        <f t="shared" si="38"/>
        <v>#DIV/0!</v>
      </c>
      <c r="Q113" s="62" t="e">
        <f t="shared" si="38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1">SUM(C101:C112)</f>
        <v>0</v>
      </c>
      <c r="D114" s="61">
        <f t="shared" si="41"/>
        <v>0</v>
      </c>
      <c r="E114" s="61">
        <f t="shared" si="41"/>
        <v>0</v>
      </c>
      <c r="F114" s="61">
        <f t="shared" si="41"/>
        <v>0</v>
      </c>
      <c r="G114" s="61">
        <f t="shared" si="41"/>
        <v>0</v>
      </c>
      <c r="H114" s="61">
        <f t="shared" si="41"/>
        <v>0</v>
      </c>
      <c r="I114" s="61">
        <f t="shared" si="41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38"/>
        <v>#DIV/0!</v>
      </c>
      <c r="P114" s="62" t="e">
        <f t="shared" si="38"/>
        <v>#DIV/0!</v>
      </c>
      <c r="Q114" s="62" t="e">
        <f t="shared" si="38"/>
        <v>#DIV/0!</v>
      </c>
    </row>
    <row r="115" spans="1:17">
      <c r="A115" s="63" t="s">
        <v>129</v>
      </c>
      <c r="B115" s="49">
        <f>B113/7</f>
        <v>0</v>
      </c>
      <c r="C115" s="49">
        <f t="shared" ref="C115:I115" si="42">C113/7</f>
        <v>0</v>
      </c>
      <c r="D115" s="49">
        <f t="shared" si="42"/>
        <v>0</v>
      </c>
      <c r="E115" s="49">
        <f t="shared" si="42"/>
        <v>0</v>
      </c>
      <c r="F115" s="49">
        <f t="shared" si="42"/>
        <v>0</v>
      </c>
      <c r="G115" s="49">
        <f t="shared" si="42"/>
        <v>0</v>
      </c>
      <c r="H115" s="49">
        <f t="shared" si="42"/>
        <v>0</v>
      </c>
      <c r="I115" s="49">
        <f t="shared" si="42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38"/>
        <v>#DIV/0!</v>
      </c>
      <c r="P115" s="62" t="e">
        <f t="shared" si="38"/>
        <v>#DIV/0!</v>
      </c>
      <c r="Q115" s="62" t="e">
        <f t="shared" si="38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A118" s="14"/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3">(G120-C120)/C120*100</f>
        <v>#DIV/0!</v>
      </c>
      <c r="P120" s="38" t="e">
        <f t="shared" si="43"/>
        <v>#DIV/0!</v>
      </c>
      <c r="Q120" s="38" t="e">
        <f t="shared" si="43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4">(F121-B121)/B121*100</f>
        <v>#DIV/0!</v>
      </c>
      <c r="O121" s="38" t="e">
        <f t="shared" si="43"/>
        <v>#DIV/0!</v>
      </c>
      <c r="P121" s="38" t="e">
        <f t="shared" si="43"/>
        <v>#DIV/0!</v>
      </c>
      <c r="Q121" s="38" t="e">
        <f t="shared" si="43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4"/>
        <v>#DIV/0!</v>
      </c>
      <c r="O122" s="38" t="e">
        <f t="shared" si="43"/>
        <v>#DIV/0!</v>
      </c>
      <c r="P122" s="38" t="e">
        <f t="shared" si="43"/>
        <v>#DIV/0!</v>
      </c>
      <c r="Q122" s="38" t="e">
        <f t="shared" si="43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4"/>
        <v>#DIV/0!</v>
      </c>
      <c r="O123" s="38" t="e">
        <f t="shared" si="43"/>
        <v>#DIV/0!</v>
      </c>
      <c r="P123" s="38" t="e">
        <f t="shared" si="43"/>
        <v>#DIV/0!</v>
      </c>
      <c r="Q123" s="38" t="e">
        <f t="shared" si="43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4"/>
        <v>#DIV/0!</v>
      </c>
      <c r="O124" s="38" t="e">
        <f t="shared" si="43"/>
        <v>#DIV/0!</v>
      </c>
      <c r="P124" s="38" t="e">
        <f t="shared" si="43"/>
        <v>#DIV/0!</v>
      </c>
      <c r="Q124" s="38" t="e">
        <f t="shared" si="43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4"/>
        <v>#DIV/0!</v>
      </c>
      <c r="O125" s="38" t="e">
        <f t="shared" si="43"/>
        <v>#DIV/0!</v>
      </c>
      <c r="P125" s="38" t="e">
        <f t="shared" si="43"/>
        <v>#DIV/0!</v>
      </c>
      <c r="Q125" s="38" t="e">
        <f t="shared" si="43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4"/>
        <v>#DIV/0!</v>
      </c>
      <c r="O126" s="38" t="e">
        <f t="shared" si="43"/>
        <v>#DIV/0!</v>
      </c>
      <c r="P126" s="38" t="e">
        <f t="shared" si="43"/>
        <v>#DIV/0!</v>
      </c>
      <c r="Q126" s="38" t="e">
        <f t="shared" si="43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4"/>
        <v>#DIV/0!</v>
      </c>
      <c r="O127" s="38" t="e">
        <f t="shared" si="43"/>
        <v>#DIV/0!</v>
      </c>
      <c r="P127" s="38" t="e">
        <f t="shared" si="43"/>
        <v>#DIV/0!</v>
      </c>
      <c r="Q127" s="38" t="e">
        <f t="shared" si="43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4"/>
        <v>#DIV/0!</v>
      </c>
      <c r="O128" s="38" t="e">
        <f t="shared" si="43"/>
        <v>#DIV/0!</v>
      </c>
      <c r="P128" s="38" t="e">
        <f t="shared" si="43"/>
        <v>#DIV/0!</v>
      </c>
      <c r="Q128" s="38" t="e">
        <f t="shared" si="43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4"/>
        <v>#DIV/0!</v>
      </c>
      <c r="O129" s="38" t="e">
        <f t="shared" si="43"/>
        <v>#DIV/0!</v>
      </c>
      <c r="P129" s="38" t="e">
        <f t="shared" si="43"/>
        <v>#DIV/0!</v>
      </c>
      <c r="Q129" s="38" t="e">
        <f t="shared" si="43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4"/>
        <v>#DIV/0!</v>
      </c>
      <c r="O130" s="38" t="e">
        <f t="shared" si="43"/>
        <v>#DIV/0!</v>
      </c>
      <c r="P130" s="38" t="e">
        <f t="shared" si="43"/>
        <v>#DIV/0!</v>
      </c>
      <c r="Q130" s="38" t="e">
        <f t="shared" si="43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4"/>
        <v>#DIV/0!</v>
      </c>
      <c r="O131" s="38" t="e">
        <f t="shared" si="43"/>
        <v>#DIV/0!</v>
      </c>
      <c r="P131" s="38" t="e">
        <f t="shared" si="43"/>
        <v>#DIV/0!</v>
      </c>
      <c r="Q131" s="38" t="e">
        <f t="shared" si="43"/>
        <v>#DIV/0!</v>
      </c>
    </row>
    <row r="132" spans="1:17">
      <c r="A132" s="61" t="s">
        <v>200</v>
      </c>
      <c r="B132" s="61">
        <f>SUM(B120:B126)</f>
        <v>0</v>
      </c>
      <c r="C132" s="61">
        <f t="shared" ref="C132:I132" si="45">SUM(C120:C126)</f>
        <v>0</v>
      </c>
      <c r="D132" s="61">
        <f t="shared" si="45"/>
        <v>0</v>
      </c>
      <c r="E132" s="61">
        <f t="shared" si="45"/>
        <v>0</v>
      </c>
      <c r="F132" s="61">
        <f t="shared" si="45"/>
        <v>0</v>
      </c>
      <c r="G132" s="61">
        <f t="shared" si="45"/>
        <v>0</v>
      </c>
      <c r="H132" s="61">
        <f t="shared" si="45"/>
        <v>0</v>
      </c>
      <c r="I132" s="61">
        <f t="shared" si="45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3"/>
        <v>#DIV/0!</v>
      </c>
      <c r="P132" s="62" t="e">
        <f t="shared" si="43"/>
        <v>#DIV/0!</v>
      </c>
      <c r="Q132" s="62" t="e">
        <f t="shared" si="43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46">SUM(C120:C131)</f>
        <v>0</v>
      </c>
      <c r="D133" s="61">
        <f t="shared" si="46"/>
        <v>0</v>
      </c>
      <c r="E133" s="61">
        <f t="shared" si="46"/>
        <v>0</v>
      </c>
      <c r="F133" s="61">
        <f t="shared" si="46"/>
        <v>0</v>
      </c>
      <c r="G133" s="61">
        <f t="shared" si="46"/>
        <v>0</v>
      </c>
      <c r="H133" s="61">
        <f t="shared" si="46"/>
        <v>0</v>
      </c>
      <c r="I133" s="61">
        <f t="shared" si="46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3"/>
        <v>#DIV/0!</v>
      </c>
      <c r="P133" s="62" t="e">
        <f t="shared" si="43"/>
        <v>#DIV/0!</v>
      </c>
      <c r="Q133" s="62" t="e">
        <f t="shared" si="43"/>
        <v>#DIV/0!</v>
      </c>
    </row>
    <row r="134" spans="1:17">
      <c r="A134" s="63" t="s">
        <v>129</v>
      </c>
      <c r="B134" s="49">
        <f>B132/7</f>
        <v>0</v>
      </c>
      <c r="C134" s="49">
        <f t="shared" ref="C134:I134" si="47">C132/7</f>
        <v>0</v>
      </c>
      <c r="D134" s="49">
        <f t="shared" si="47"/>
        <v>0</v>
      </c>
      <c r="E134" s="49">
        <f t="shared" si="47"/>
        <v>0</v>
      </c>
      <c r="F134" s="49">
        <f t="shared" si="47"/>
        <v>0</v>
      </c>
      <c r="G134" s="49">
        <f t="shared" si="47"/>
        <v>0</v>
      </c>
      <c r="H134" s="49">
        <f t="shared" si="47"/>
        <v>0</v>
      </c>
      <c r="I134" s="49">
        <f t="shared" si="47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3"/>
        <v>#DIV/0!</v>
      </c>
      <c r="P134" s="62" t="e">
        <f t="shared" si="43"/>
        <v>#DIV/0!</v>
      </c>
      <c r="Q134" s="62" t="e">
        <f t="shared" si="43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48">(G139-C139)/C139*100</f>
        <v>#DIV/0!</v>
      </c>
      <c r="P139" s="38" t="e">
        <f t="shared" si="48"/>
        <v>#DIV/0!</v>
      </c>
      <c r="Q139" s="38" t="e">
        <f t="shared" si="48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49">(F140-B140)/B140*100</f>
        <v>#DIV/0!</v>
      </c>
      <c r="O140" s="38" t="e">
        <f t="shared" si="48"/>
        <v>#DIV/0!</v>
      </c>
      <c r="P140" s="38" t="e">
        <f t="shared" si="48"/>
        <v>#DIV/0!</v>
      </c>
      <c r="Q140" s="38" t="e">
        <f t="shared" si="48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49"/>
        <v>#DIV/0!</v>
      </c>
      <c r="O141" s="38" t="e">
        <f t="shared" si="48"/>
        <v>#DIV/0!</v>
      </c>
      <c r="P141" s="38" t="e">
        <f t="shared" si="48"/>
        <v>#DIV/0!</v>
      </c>
      <c r="Q141" s="38" t="e">
        <f t="shared" si="48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49"/>
        <v>#DIV/0!</v>
      </c>
      <c r="O142" s="38" t="e">
        <f t="shared" si="48"/>
        <v>#DIV/0!</v>
      </c>
      <c r="P142" s="38" t="e">
        <f t="shared" si="48"/>
        <v>#DIV/0!</v>
      </c>
      <c r="Q142" s="38" t="e">
        <f t="shared" si="48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49"/>
        <v>#DIV/0!</v>
      </c>
      <c r="O143" s="38" t="e">
        <f t="shared" si="48"/>
        <v>#DIV/0!</v>
      </c>
      <c r="P143" s="38" t="e">
        <f t="shared" si="48"/>
        <v>#DIV/0!</v>
      </c>
      <c r="Q143" s="38" t="e">
        <f t="shared" si="48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49"/>
        <v>#DIV/0!</v>
      </c>
      <c r="O144" s="38" t="e">
        <f t="shared" si="48"/>
        <v>#DIV/0!</v>
      </c>
      <c r="P144" s="38" t="e">
        <f t="shared" si="48"/>
        <v>#DIV/0!</v>
      </c>
      <c r="Q144" s="38" t="e">
        <f t="shared" si="48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49"/>
        <v>#DIV/0!</v>
      </c>
      <c r="O145" s="38" t="e">
        <f t="shared" si="48"/>
        <v>#DIV/0!</v>
      </c>
      <c r="P145" s="38" t="e">
        <f t="shared" si="48"/>
        <v>#DIV/0!</v>
      </c>
      <c r="Q145" s="38" t="e">
        <f t="shared" si="48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49"/>
        <v>#DIV/0!</v>
      </c>
      <c r="O146" s="38" t="e">
        <f t="shared" si="48"/>
        <v>#DIV/0!</v>
      </c>
      <c r="P146" s="38" t="e">
        <f t="shared" si="48"/>
        <v>#DIV/0!</v>
      </c>
      <c r="Q146" s="38" t="e">
        <f t="shared" si="48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49"/>
        <v>#DIV/0!</v>
      </c>
      <c r="O147" s="38" t="e">
        <f t="shared" si="48"/>
        <v>#DIV/0!</v>
      </c>
      <c r="P147" s="38" t="e">
        <f t="shared" si="48"/>
        <v>#DIV/0!</v>
      </c>
      <c r="Q147" s="38" t="e">
        <f t="shared" si="48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49"/>
        <v>#DIV/0!</v>
      </c>
      <c r="O148" s="38" t="e">
        <f t="shared" si="48"/>
        <v>#DIV/0!</v>
      </c>
      <c r="P148" s="38" t="e">
        <f t="shared" si="48"/>
        <v>#DIV/0!</v>
      </c>
      <c r="Q148" s="38" t="e">
        <f t="shared" si="48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49"/>
        <v>#DIV/0!</v>
      </c>
      <c r="O149" s="38" t="e">
        <f t="shared" si="48"/>
        <v>#DIV/0!</v>
      </c>
      <c r="P149" s="38" t="e">
        <f t="shared" si="48"/>
        <v>#DIV/0!</v>
      </c>
      <c r="Q149" s="38" t="e">
        <f t="shared" si="48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49"/>
        <v>#DIV/0!</v>
      </c>
      <c r="O150" s="38" t="e">
        <f t="shared" si="48"/>
        <v>#DIV/0!</v>
      </c>
      <c r="P150" s="38" t="e">
        <f t="shared" si="48"/>
        <v>#DIV/0!</v>
      </c>
      <c r="Q150" s="38" t="e">
        <f t="shared" si="48"/>
        <v>#DIV/0!</v>
      </c>
    </row>
    <row r="151" spans="1:17">
      <c r="A151" s="61" t="s">
        <v>200</v>
      </c>
      <c r="B151" s="61">
        <f>SUM(B139:B145)</f>
        <v>0</v>
      </c>
      <c r="C151" s="61">
        <f t="shared" ref="C151:I151" si="50">SUM(C139:C145)</f>
        <v>0</v>
      </c>
      <c r="D151" s="61">
        <f t="shared" si="50"/>
        <v>0</v>
      </c>
      <c r="E151" s="61">
        <f t="shared" si="50"/>
        <v>0</v>
      </c>
      <c r="F151" s="61">
        <f t="shared" si="50"/>
        <v>0</v>
      </c>
      <c r="G151" s="61">
        <f t="shared" si="50"/>
        <v>0</v>
      </c>
      <c r="H151" s="61">
        <f t="shared" si="50"/>
        <v>0</v>
      </c>
      <c r="I151" s="61">
        <f t="shared" si="50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48"/>
        <v>#DIV/0!</v>
      </c>
      <c r="P151" s="62" t="e">
        <f t="shared" si="48"/>
        <v>#DIV/0!</v>
      </c>
      <c r="Q151" s="62" t="e">
        <f t="shared" si="48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1">SUM(C139:C150)</f>
        <v>0</v>
      </c>
      <c r="D152" s="61">
        <f t="shared" si="51"/>
        <v>0</v>
      </c>
      <c r="E152" s="61">
        <f t="shared" si="51"/>
        <v>0</v>
      </c>
      <c r="F152" s="61">
        <f t="shared" si="51"/>
        <v>0</v>
      </c>
      <c r="G152" s="61">
        <f t="shared" si="51"/>
        <v>0</v>
      </c>
      <c r="H152" s="61">
        <f t="shared" si="51"/>
        <v>0</v>
      </c>
      <c r="I152" s="61">
        <f t="shared" si="51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48"/>
        <v>#DIV/0!</v>
      </c>
      <c r="P152" s="62" t="e">
        <f t="shared" si="48"/>
        <v>#DIV/0!</v>
      </c>
      <c r="Q152" s="62" t="e">
        <f t="shared" si="48"/>
        <v>#DIV/0!</v>
      </c>
    </row>
    <row r="153" spans="1:17">
      <c r="A153" s="63" t="s">
        <v>129</v>
      </c>
      <c r="B153" s="49">
        <f>B151/7</f>
        <v>0</v>
      </c>
      <c r="C153" s="49">
        <f t="shared" ref="C153:I153" si="52">C151/7</f>
        <v>0</v>
      </c>
      <c r="D153" s="49">
        <f t="shared" si="52"/>
        <v>0</v>
      </c>
      <c r="E153" s="49">
        <f t="shared" si="52"/>
        <v>0</v>
      </c>
      <c r="F153" s="49">
        <f t="shared" si="52"/>
        <v>0</v>
      </c>
      <c r="G153" s="49">
        <f t="shared" si="52"/>
        <v>0</v>
      </c>
      <c r="H153" s="49">
        <f t="shared" si="52"/>
        <v>0</v>
      </c>
      <c r="I153" s="49">
        <f t="shared" si="52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48"/>
        <v>#DIV/0!</v>
      </c>
      <c r="P153" s="62" t="e">
        <f t="shared" si="48"/>
        <v>#DIV/0!</v>
      </c>
      <c r="Q153" s="62" t="e">
        <f t="shared" si="48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3">(G158-C158)/C158*100</f>
        <v>#DIV/0!</v>
      </c>
      <c r="P158" s="38" t="e">
        <f t="shared" si="53"/>
        <v>#DIV/0!</v>
      </c>
      <c r="Q158" s="38" t="e">
        <f t="shared" si="53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4">(F159-B159)/B159*100</f>
        <v>#DIV/0!</v>
      </c>
      <c r="O159" s="38" t="e">
        <f t="shared" si="53"/>
        <v>#DIV/0!</v>
      </c>
      <c r="P159" s="38" t="e">
        <f t="shared" si="53"/>
        <v>#DIV/0!</v>
      </c>
      <c r="Q159" s="38" t="e">
        <f t="shared" si="53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4"/>
        <v>#DIV/0!</v>
      </c>
      <c r="O160" s="38" t="e">
        <f t="shared" si="53"/>
        <v>#DIV/0!</v>
      </c>
      <c r="P160" s="38" t="e">
        <f t="shared" si="53"/>
        <v>#DIV/0!</v>
      </c>
      <c r="Q160" s="38" t="e">
        <f t="shared" si="53"/>
        <v>#DIV/0!</v>
      </c>
    </row>
    <row r="161" spans="1:17">
      <c r="A161" s="10" t="s">
        <v>13</v>
      </c>
      <c r="B161" s="10"/>
      <c r="C161" s="10"/>
      <c r="D161" s="10"/>
      <c r="E161" s="10"/>
      <c r="F161" s="10">
        <v>1</v>
      </c>
      <c r="G161" s="10">
        <v>42</v>
      </c>
      <c r="H161" s="10">
        <v>2661</v>
      </c>
      <c r="I161" s="10">
        <v>418144</v>
      </c>
      <c r="J161" s="10"/>
      <c r="K161" s="10"/>
      <c r="L161" s="10"/>
      <c r="M161" s="10"/>
      <c r="N161" s="38" t="e">
        <f t="shared" si="54"/>
        <v>#DIV/0!</v>
      </c>
      <c r="O161" s="38" t="e">
        <f t="shared" si="53"/>
        <v>#DIV/0!</v>
      </c>
      <c r="P161" s="38" t="e">
        <f t="shared" si="53"/>
        <v>#DIV/0!</v>
      </c>
      <c r="Q161" s="38" t="e">
        <f t="shared" si="53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4"/>
        <v>#DIV/0!</v>
      </c>
      <c r="O162" s="38" t="e">
        <f t="shared" si="53"/>
        <v>#DIV/0!</v>
      </c>
      <c r="P162" s="38" t="e">
        <f t="shared" si="53"/>
        <v>#DIV/0!</v>
      </c>
      <c r="Q162" s="38" t="e">
        <f t="shared" si="53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4"/>
        <v>#DIV/0!</v>
      </c>
      <c r="O163" s="38" t="e">
        <f t="shared" si="53"/>
        <v>#DIV/0!</v>
      </c>
      <c r="P163" s="38" t="e">
        <f t="shared" si="53"/>
        <v>#DIV/0!</v>
      </c>
      <c r="Q163" s="38" t="e">
        <f t="shared" si="53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4"/>
        <v>#DIV/0!</v>
      </c>
      <c r="O164" s="38" t="e">
        <f t="shared" si="53"/>
        <v>#DIV/0!</v>
      </c>
      <c r="P164" s="38" t="e">
        <f t="shared" si="53"/>
        <v>#DIV/0!</v>
      </c>
      <c r="Q164" s="38" t="e">
        <f t="shared" si="53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4"/>
        <v>#DIV/0!</v>
      </c>
      <c r="O165" s="38" t="e">
        <f t="shared" si="53"/>
        <v>#DIV/0!</v>
      </c>
      <c r="P165" s="38" t="e">
        <f t="shared" si="53"/>
        <v>#DIV/0!</v>
      </c>
      <c r="Q165" s="38" t="e">
        <f t="shared" si="53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4"/>
        <v>#DIV/0!</v>
      </c>
      <c r="O166" s="38" t="e">
        <f t="shared" si="53"/>
        <v>#DIV/0!</v>
      </c>
      <c r="P166" s="38" t="e">
        <f t="shared" si="53"/>
        <v>#DIV/0!</v>
      </c>
      <c r="Q166" s="38" t="e">
        <f t="shared" si="53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4"/>
        <v>#DIV/0!</v>
      </c>
      <c r="O167" s="38" t="e">
        <f t="shared" si="53"/>
        <v>#DIV/0!</v>
      </c>
      <c r="P167" s="38" t="e">
        <f t="shared" si="53"/>
        <v>#DIV/0!</v>
      </c>
      <c r="Q167" s="38" t="e">
        <f t="shared" si="53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4"/>
        <v>#DIV/0!</v>
      </c>
      <c r="O168" s="38" t="e">
        <f t="shared" si="53"/>
        <v>#DIV/0!</v>
      </c>
      <c r="P168" s="38" t="e">
        <f t="shared" si="53"/>
        <v>#DIV/0!</v>
      </c>
      <c r="Q168" s="38" t="e">
        <f t="shared" si="53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4"/>
        <v>#DIV/0!</v>
      </c>
      <c r="O169" s="38" t="e">
        <f t="shared" si="53"/>
        <v>#DIV/0!</v>
      </c>
      <c r="P169" s="38" t="e">
        <f t="shared" si="53"/>
        <v>#DIV/0!</v>
      </c>
      <c r="Q169" s="38" t="e">
        <f t="shared" si="53"/>
        <v>#DIV/0!</v>
      </c>
    </row>
    <row r="170" spans="1:17">
      <c r="A170" s="61" t="s">
        <v>205</v>
      </c>
      <c r="B170" s="61">
        <f>SUM(B158:B167)</f>
        <v>0</v>
      </c>
      <c r="C170" s="61">
        <f>SUM(C158:C167)</f>
        <v>0</v>
      </c>
      <c r="D170" s="61">
        <f>SUM(D158:D167)</f>
        <v>0</v>
      </c>
      <c r="E170" s="61">
        <f>SUM(E158:E167)</f>
        <v>0</v>
      </c>
      <c r="F170" s="61">
        <f>SUM(F158:F168)</f>
        <v>1</v>
      </c>
      <c r="G170" s="61">
        <f t="shared" ref="G170:M170" si="55">SUM(G158:G168)</f>
        <v>42</v>
      </c>
      <c r="H170" s="61">
        <f t="shared" si="55"/>
        <v>2661</v>
      </c>
      <c r="I170" s="61">
        <f t="shared" si="55"/>
        <v>418144</v>
      </c>
      <c r="J170" s="61">
        <f t="shared" si="55"/>
        <v>0</v>
      </c>
      <c r="K170" s="61">
        <f t="shared" si="55"/>
        <v>0</v>
      </c>
      <c r="L170" s="61">
        <f t="shared" si="55"/>
        <v>0</v>
      </c>
      <c r="M170" s="61">
        <f t="shared" si="55"/>
        <v>0</v>
      </c>
      <c r="N170" s="62" t="e">
        <f>(F170-B170)/B170*100</f>
        <v>#DIV/0!</v>
      </c>
      <c r="O170" s="62" t="e">
        <f t="shared" si="53"/>
        <v>#DIV/0!</v>
      </c>
      <c r="P170" s="62" t="e">
        <f t="shared" si="53"/>
        <v>#DIV/0!</v>
      </c>
      <c r="Q170" s="62" t="e">
        <f t="shared" si="53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M171" si="56">SUM(C158:C169)</f>
        <v>0</v>
      </c>
      <c r="D171" s="61">
        <f t="shared" si="56"/>
        <v>0</v>
      </c>
      <c r="E171" s="61">
        <f t="shared" si="56"/>
        <v>0</v>
      </c>
      <c r="F171" s="61">
        <f t="shared" si="56"/>
        <v>1</v>
      </c>
      <c r="G171" s="61">
        <f t="shared" si="56"/>
        <v>42</v>
      </c>
      <c r="H171" s="61">
        <f t="shared" si="56"/>
        <v>2661</v>
      </c>
      <c r="I171" s="61">
        <f t="shared" si="56"/>
        <v>418144</v>
      </c>
      <c r="J171" s="61">
        <f t="shared" si="56"/>
        <v>0</v>
      </c>
      <c r="K171" s="61">
        <f t="shared" si="56"/>
        <v>0</v>
      </c>
      <c r="L171" s="61">
        <f t="shared" si="56"/>
        <v>0</v>
      </c>
      <c r="M171" s="61">
        <f t="shared" si="56"/>
        <v>0</v>
      </c>
      <c r="N171" s="62" t="e">
        <f>(F171-B171)/B171*100</f>
        <v>#DIV/0!</v>
      </c>
      <c r="O171" s="62" t="e">
        <f t="shared" si="53"/>
        <v>#DIV/0!</v>
      </c>
      <c r="P171" s="62" t="e">
        <f t="shared" si="53"/>
        <v>#DIV/0!</v>
      </c>
      <c r="Q171" s="62" t="e">
        <f t="shared" si="53"/>
        <v>#DIV/0!</v>
      </c>
    </row>
    <row r="172" spans="1:17">
      <c r="A172" s="63" t="s">
        <v>129</v>
      </c>
      <c r="B172" s="49">
        <f>B170/10</f>
        <v>0</v>
      </c>
      <c r="C172" s="49">
        <f>C170/10</f>
        <v>0</v>
      </c>
      <c r="D172" s="49">
        <f>D170/10</f>
        <v>0</v>
      </c>
      <c r="E172" s="49">
        <f>E170/10</f>
        <v>0</v>
      </c>
      <c r="F172" s="49">
        <f>F170/11</f>
        <v>9.0909090909090912E-2</v>
      </c>
      <c r="G172" s="49">
        <f t="shared" ref="G172:M172" si="57">G170/11</f>
        <v>3.8181818181818183</v>
      </c>
      <c r="H172" s="49">
        <f t="shared" si="57"/>
        <v>241.90909090909091</v>
      </c>
      <c r="I172" s="49">
        <f t="shared" si="57"/>
        <v>38013.090909090912</v>
      </c>
      <c r="J172" s="49">
        <f t="shared" si="57"/>
        <v>0</v>
      </c>
      <c r="K172" s="49">
        <f t="shared" si="57"/>
        <v>0</v>
      </c>
      <c r="L172" s="49">
        <f t="shared" si="57"/>
        <v>0</v>
      </c>
      <c r="M172" s="49">
        <f t="shared" si="57"/>
        <v>0</v>
      </c>
      <c r="N172" s="62" t="e">
        <f>(F172-B172)/B172*100</f>
        <v>#DIV/0!</v>
      </c>
      <c r="O172" s="62" t="e">
        <f t="shared" si="53"/>
        <v>#DIV/0!</v>
      </c>
      <c r="P172" s="62" t="e">
        <f t="shared" si="53"/>
        <v>#DIV/0!</v>
      </c>
      <c r="Q172" s="62" t="e">
        <f t="shared" si="53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58">(G177-C177)/C177*100</f>
        <v>#DIV/0!</v>
      </c>
      <c r="P177" s="38" t="e">
        <f t="shared" si="58"/>
        <v>#DIV/0!</v>
      </c>
      <c r="Q177" s="38" t="e">
        <f t="shared" si="58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59">(F178-B178)/B178*100</f>
        <v>#DIV/0!</v>
      </c>
      <c r="O178" s="38" t="e">
        <f t="shared" si="58"/>
        <v>#DIV/0!</v>
      </c>
      <c r="P178" s="38" t="e">
        <f t="shared" si="58"/>
        <v>#DIV/0!</v>
      </c>
      <c r="Q178" s="38" t="e">
        <f t="shared" si="58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59"/>
        <v>#DIV/0!</v>
      </c>
      <c r="O179" s="38" t="e">
        <f t="shared" si="58"/>
        <v>#DIV/0!</v>
      </c>
      <c r="P179" s="38" t="e">
        <f t="shared" si="58"/>
        <v>#DIV/0!</v>
      </c>
      <c r="Q179" s="38" t="e">
        <f t="shared" si="58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59"/>
        <v>#DIV/0!</v>
      </c>
      <c r="O180" s="38" t="e">
        <f t="shared" si="58"/>
        <v>#DIV/0!</v>
      </c>
      <c r="P180" s="38" t="e">
        <f t="shared" si="58"/>
        <v>#DIV/0!</v>
      </c>
      <c r="Q180" s="38" t="e">
        <f t="shared" si="58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59"/>
        <v>#DIV/0!</v>
      </c>
      <c r="O181" s="38" t="e">
        <f t="shared" si="58"/>
        <v>#DIV/0!</v>
      </c>
      <c r="P181" s="38" t="e">
        <f t="shared" si="58"/>
        <v>#DIV/0!</v>
      </c>
      <c r="Q181" s="38" t="e">
        <f t="shared" si="58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59"/>
        <v>#DIV/0!</v>
      </c>
      <c r="O182" s="38" t="e">
        <f t="shared" si="58"/>
        <v>#DIV/0!</v>
      </c>
      <c r="P182" s="38" t="e">
        <f t="shared" si="58"/>
        <v>#DIV/0!</v>
      </c>
      <c r="Q182" s="38" t="e">
        <f t="shared" si="58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59"/>
        <v>#DIV/0!</v>
      </c>
      <c r="O183" s="38" t="e">
        <f t="shared" si="58"/>
        <v>#DIV/0!</v>
      </c>
      <c r="P183" s="38" t="e">
        <f t="shared" si="58"/>
        <v>#DIV/0!</v>
      </c>
      <c r="Q183" s="38" t="e">
        <f t="shared" si="58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59"/>
        <v>#DIV/0!</v>
      </c>
      <c r="O184" s="38" t="e">
        <f t="shared" si="58"/>
        <v>#DIV/0!</v>
      </c>
      <c r="P184" s="38" t="e">
        <f t="shared" si="58"/>
        <v>#DIV/0!</v>
      </c>
      <c r="Q184" s="38" t="e">
        <f t="shared" si="58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59"/>
        <v>#DIV/0!</v>
      </c>
      <c r="O185" s="38" t="e">
        <f t="shared" si="58"/>
        <v>#DIV/0!</v>
      </c>
      <c r="P185" s="38" t="e">
        <f t="shared" si="58"/>
        <v>#DIV/0!</v>
      </c>
      <c r="Q185" s="38" t="e">
        <f t="shared" si="58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59"/>
        <v>#DIV/0!</v>
      </c>
      <c r="O186" s="38" t="e">
        <f t="shared" si="58"/>
        <v>#DIV/0!</v>
      </c>
      <c r="P186" s="38" t="e">
        <f t="shared" si="58"/>
        <v>#DIV/0!</v>
      </c>
      <c r="Q186" s="38" t="e">
        <f t="shared" si="58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59"/>
        <v>#DIV/0!</v>
      </c>
      <c r="O187" s="38" t="e">
        <f t="shared" si="58"/>
        <v>#DIV/0!</v>
      </c>
      <c r="P187" s="38" t="e">
        <f t="shared" si="58"/>
        <v>#DIV/0!</v>
      </c>
      <c r="Q187" s="38" t="e">
        <f t="shared" si="58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59"/>
        <v>#DIV/0!</v>
      </c>
      <c r="O188" s="38" t="e">
        <f t="shared" si="58"/>
        <v>#DIV/0!</v>
      </c>
      <c r="P188" s="38" t="e">
        <f t="shared" si="58"/>
        <v>#DIV/0!</v>
      </c>
      <c r="Q188" s="38" t="e">
        <f t="shared" si="58"/>
        <v>#DIV/0!</v>
      </c>
    </row>
    <row r="189" spans="1:17">
      <c r="A189" s="61" t="s">
        <v>207</v>
      </c>
      <c r="B189" s="61">
        <f>SUM(B177:B180)</f>
        <v>0</v>
      </c>
      <c r="C189" s="61">
        <f t="shared" ref="C189:M189" si="60">SUM(C177:C180)</f>
        <v>0</v>
      </c>
      <c r="D189" s="61">
        <f t="shared" si="60"/>
        <v>0</v>
      </c>
      <c r="E189" s="61">
        <f t="shared" si="60"/>
        <v>0</v>
      </c>
      <c r="F189" s="61">
        <f t="shared" si="60"/>
        <v>0</v>
      </c>
      <c r="G189" s="61">
        <f t="shared" si="60"/>
        <v>0</v>
      </c>
      <c r="H189" s="61">
        <f t="shared" si="60"/>
        <v>0</v>
      </c>
      <c r="I189" s="61">
        <f t="shared" si="60"/>
        <v>0</v>
      </c>
      <c r="J189" s="61">
        <f t="shared" si="60"/>
        <v>0</v>
      </c>
      <c r="K189" s="61">
        <f t="shared" si="60"/>
        <v>0</v>
      </c>
      <c r="L189" s="61">
        <f t="shared" si="60"/>
        <v>0</v>
      </c>
      <c r="M189" s="61">
        <f t="shared" si="60"/>
        <v>0</v>
      </c>
      <c r="N189" s="62" t="e">
        <f>(F189-B189)/B189*100</f>
        <v>#DIV/0!</v>
      </c>
      <c r="O189" s="62" t="e">
        <f t="shared" si="58"/>
        <v>#DIV/0!</v>
      </c>
      <c r="P189" s="62" t="e">
        <f t="shared" si="58"/>
        <v>#DIV/0!</v>
      </c>
      <c r="Q189" s="62" t="e">
        <f t="shared" si="58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M190" si="61">SUM(C177:C188)</f>
        <v>0</v>
      </c>
      <c r="D190" s="61">
        <f t="shared" si="61"/>
        <v>0</v>
      </c>
      <c r="E190" s="61">
        <f t="shared" si="61"/>
        <v>0</v>
      </c>
      <c r="F190" s="61">
        <f t="shared" si="61"/>
        <v>0</v>
      </c>
      <c r="G190" s="61">
        <f t="shared" si="61"/>
        <v>0</v>
      </c>
      <c r="H190" s="61">
        <f t="shared" si="61"/>
        <v>0</v>
      </c>
      <c r="I190" s="61">
        <f t="shared" si="61"/>
        <v>0</v>
      </c>
      <c r="J190" s="61">
        <f t="shared" si="61"/>
        <v>0</v>
      </c>
      <c r="K190" s="61">
        <f t="shared" si="61"/>
        <v>0</v>
      </c>
      <c r="L190" s="61">
        <f t="shared" si="61"/>
        <v>0</v>
      </c>
      <c r="M190" s="61">
        <f t="shared" si="61"/>
        <v>0</v>
      </c>
      <c r="N190" s="62" t="e">
        <f>(F190-B190)/B190*100</f>
        <v>#DIV/0!</v>
      </c>
      <c r="O190" s="62" t="e">
        <f t="shared" si="58"/>
        <v>#DIV/0!</v>
      </c>
      <c r="P190" s="62" t="e">
        <f t="shared" si="58"/>
        <v>#DIV/0!</v>
      </c>
      <c r="Q190" s="62" t="e">
        <f t="shared" si="58"/>
        <v>#DIV/0!</v>
      </c>
    </row>
    <row r="191" spans="1:17">
      <c r="A191" s="63" t="s">
        <v>129</v>
      </c>
      <c r="B191" s="49">
        <f>B189/4</f>
        <v>0</v>
      </c>
      <c r="C191" s="49">
        <f t="shared" ref="C191:M191" si="62">C189/4</f>
        <v>0</v>
      </c>
      <c r="D191" s="49">
        <f t="shared" si="62"/>
        <v>0</v>
      </c>
      <c r="E191" s="49">
        <f t="shared" si="62"/>
        <v>0</v>
      </c>
      <c r="F191" s="49">
        <f t="shared" si="62"/>
        <v>0</v>
      </c>
      <c r="G191" s="49">
        <f t="shared" si="62"/>
        <v>0</v>
      </c>
      <c r="H191" s="49">
        <f t="shared" si="62"/>
        <v>0</v>
      </c>
      <c r="I191" s="49">
        <f t="shared" si="62"/>
        <v>0</v>
      </c>
      <c r="J191" s="49">
        <f t="shared" si="62"/>
        <v>0</v>
      </c>
      <c r="K191" s="49">
        <f t="shared" si="62"/>
        <v>0</v>
      </c>
      <c r="L191" s="49">
        <f t="shared" si="62"/>
        <v>0</v>
      </c>
      <c r="M191" s="49">
        <f t="shared" si="62"/>
        <v>0</v>
      </c>
      <c r="N191" s="62" t="e">
        <f>(F191-B191)/B191*100</f>
        <v>#DIV/0!</v>
      </c>
      <c r="O191" s="62" t="e">
        <f t="shared" si="58"/>
        <v>#DIV/0!</v>
      </c>
      <c r="P191" s="62" t="e">
        <f t="shared" si="58"/>
        <v>#DIV/0!</v>
      </c>
      <c r="Q191" s="62" t="e">
        <f t="shared" si="58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A194" s="14"/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30" t="s">
        <v>90</v>
      </c>
      <c r="K195" s="30" t="s">
        <v>7</v>
      </c>
      <c r="L195" s="3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3">(G196-C196)/C196*100</f>
        <v>#DIV/0!</v>
      </c>
      <c r="P196" s="38" t="e">
        <f t="shared" si="63"/>
        <v>#DIV/0!</v>
      </c>
      <c r="Q196" s="38" t="e">
        <f t="shared" si="63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4">(F197-B197)/B197*100</f>
        <v>#DIV/0!</v>
      </c>
      <c r="O197" s="38" t="e">
        <f t="shared" si="63"/>
        <v>#DIV/0!</v>
      </c>
      <c r="P197" s="38" t="e">
        <f t="shared" si="63"/>
        <v>#DIV/0!</v>
      </c>
      <c r="Q197" s="38" t="e">
        <f t="shared" si="63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4"/>
        <v>#DIV/0!</v>
      </c>
      <c r="O198" s="38" t="e">
        <f t="shared" si="63"/>
        <v>#DIV/0!</v>
      </c>
      <c r="P198" s="38" t="e">
        <f t="shared" si="63"/>
        <v>#DIV/0!</v>
      </c>
      <c r="Q198" s="38" t="e">
        <f t="shared" si="63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4"/>
        <v>#DIV/0!</v>
      </c>
      <c r="O199" s="38" t="e">
        <f t="shared" si="63"/>
        <v>#DIV/0!</v>
      </c>
      <c r="P199" s="38" t="e">
        <f t="shared" si="63"/>
        <v>#DIV/0!</v>
      </c>
      <c r="Q199" s="38" t="e">
        <f t="shared" si="63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4"/>
        <v>#DIV/0!</v>
      </c>
      <c r="O200" s="38" t="e">
        <f t="shared" si="63"/>
        <v>#DIV/0!</v>
      </c>
      <c r="P200" s="38" t="e">
        <f t="shared" si="63"/>
        <v>#DIV/0!</v>
      </c>
      <c r="Q200" s="38" t="e">
        <f t="shared" si="63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4"/>
        <v>#DIV/0!</v>
      </c>
      <c r="O201" s="38" t="e">
        <f t="shared" si="63"/>
        <v>#DIV/0!</v>
      </c>
      <c r="P201" s="38" t="e">
        <f t="shared" si="63"/>
        <v>#DIV/0!</v>
      </c>
      <c r="Q201" s="38" t="e">
        <f t="shared" si="63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4"/>
        <v>#DIV/0!</v>
      </c>
      <c r="O202" s="38" t="e">
        <f t="shared" si="63"/>
        <v>#DIV/0!</v>
      </c>
      <c r="P202" s="38" t="e">
        <f t="shared" si="63"/>
        <v>#DIV/0!</v>
      </c>
      <c r="Q202" s="38" t="e">
        <f t="shared" si="63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4"/>
        <v>#DIV/0!</v>
      </c>
      <c r="O203" s="38" t="e">
        <f t="shared" si="63"/>
        <v>#DIV/0!</v>
      </c>
      <c r="P203" s="38" t="e">
        <f t="shared" si="63"/>
        <v>#DIV/0!</v>
      </c>
      <c r="Q203" s="38" t="e">
        <f t="shared" si="63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4"/>
        <v>#DIV/0!</v>
      </c>
      <c r="O204" s="38" t="e">
        <f t="shared" si="63"/>
        <v>#DIV/0!</v>
      </c>
      <c r="P204" s="38" t="e">
        <f t="shared" si="63"/>
        <v>#DIV/0!</v>
      </c>
      <c r="Q204" s="38" t="e">
        <f t="shared" si="63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4"/>
        <v>#DIV/0!</v>
      </c>
      <c r="O205" s="38" t="e">
        <f t="shared" si="63"/>
        <v>#DIV/0!</v>
      </c>
      <c r="P205" s="38" t="e">
        <f t="shared" si="63"/>
        <v>#DIV/0!</v>
      </c>
      <c r="Q205" s="38" t="e">
        <f t="shared" si="63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4"/>
        <v>#DIV/0!</v>
      </c>
      <c r="O206" s="38" t="e">
        <f t="shared" si="63"/>
        <v>#DIV/0!</v>
      </c>
      <c r="P206" s="38" t="e">
        <f t="shared" si="63"/>
        <v>#DIV/0!</v>
      </c>
      <c r="Q206" s="38" t="e">
        <f t="shared" si="63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4"/>
        <v>#DIV/0!</v>
      </c>
      <c r="O207" s="38" t="e">
        <f t="shared" si="63"/>
        <v>#DIV/0!</v>
      </c>
      <c r="P207" s="38" t="e">
        <f t="shared" si="63"/>
        <v>#DIV/0!</v>
      </c>
      <c r="Q207" s="38" t="e">
        <f t="shared" si="63"/>
        <v>#DIV/0!</v>
      </c>
    </row>
    <row r="208" spans="1:17">
      <c r="A208" s="61" t="s">
        <v>200</v>
      </c>
      <c r="B208" s="61">
        <f>SUM(B196:B202)</f>
        <v>0</v>
      </c>
      <c r="C208" s="61">
        <f t="shared" ref="C208:I208" si="65">SUM(C196:C202)</f>
        <v>0</v>
      </c>
      <c r="D208" s="61">
        <f t="shared" si="65"/>
        <v>0</v>
      </c>
      <c r="E208" s="61">
        <f t="shared" si="65"/>
        <v>0</v>
      </c>
      <c r="F208" s="61">
        <f t="shared" si="65"/>
        <v>0</v>
      </c>
      <c r="G208" s="61">
        <f t="shared" si="65"/>
        <v>0</v>
      </c>
      <c r="H208" s="61">
        <f t="shared" si="65"/>
        <v>0</v>
      </c>
      <c r="I208" s="61">
        <f t="shared" si="65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3"/>
        <v>#DIV/0!</v>
      </c>
      <c r="P208" s="62" t="e">
        <f t="shared" si="63"/>
        <v>#DIV/0!</v>
      </c>
      <c r="Q208" s="62" t="e">
        <f t="shared" si="63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66">SUM(C196:C207)</f>
        <v>0</v>
      </c>
      <c r="D209" s="61">
        <f t="shared" si="66"/>
        <v>0</v>
      </c>
      <c r="E209" s="61">
        <f t="shared" si="66"/>
        <v>0</v>
      </c>
      <c r="F209" s="61">
        <f t="shared" si="66"/>
        <v>0</v>
      </c>
      <c r="G209" s="61">
        <f t="shared" si="66"/>
        <v>0</v>
      </c>
      <c r="H209" s="61">
        <f t="shared" si="66"/>
        <v>0</v>
      </c>
      <c r="I209" s="61">
        <f t="shared" si="66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3"/>
        <v>#DIV/0!</v>
      </c>
      <c r="P209" s="62" t="e">
        <f t="shared" si="63"/>
        <v>#DIV/0!</v>
      </c>
      <c r="Q209" s="62" t="e">
        <f t="shared" si="63"/>
        <v>#DIV/0!</v>
      </c>
    </row>
    <row r="210" spans="1:17">
      <c r="A210" s="63" t="s">
        <v>129</v>
      </c>
      <c r="B210" s="49">
        <f>B208/7</f>
        <v>0</v>
      </c>
      <c r="C210" s="49">
        <f t="shared" ref="C210:I210" si="67">C208/7</f>
        <v>0</v>
      </c>
      <c r="D210" s="49">
        <f t="shared" si="67"/>
        <v>0</v>
      </c>
      <c r="E210" s="49">
        <f t="shared" si="67"/>
        <v>0</v>
      </c>
      <c r="F210" s="49">
        <f t="shared" si="67"/>
        <v>0</v>
      </c>
      <c r="G210" s="49">
        <f t="shared" si="67"/>
        <v>0</v>
      </c>
      <c r="H210" s="49">
        <f t="shared" si="67"/>
        <v>0</v>
      </c>
      <c r="I210" s="49">
        <f t="shared" si="67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3"/>
        <v>#DIV/0!</v>
      </c>
      <c r="P210" s="62" t="e">
        <f t="shared" si="63"/>
        <v>#DIV/0!</v>
      </c>
      <c r="Q210" s="62" t="e">
        <f t="shared" si="63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>
      <c r="A213" s="14"/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30" t="s">
        <v>90</v>
      </c>
      <c r="K214" s="30" t="s">
        <v>7</v>
      </c>
      <c r="L214" s="3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68">(G215-C215)/C215*100</f>
        <v>#DIV/0!</v>
      </c>
      <c r="P215" s="38" t="e">
        <f t="shared" si="68"/>
        <v>#DIV/0!</v>
      </c>
      <c r="Q215" s="38" t="e">
        <f t="shared" si="68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69">(F216-B216)/B216*100</f>
        <v>#DIV/0!</v>
      </c>
      <c r="O216" s="38" t="e">
        <f t="shared" si="68"/>
        <v>#DIV/0!</v>
      </c>
      <c r="P216" s="38" t="e">
        <f t="shared" si="68"/>
        <v>#DIV/0!</v>
      </c>
      <c r="Q216" s="38" t="e">
        <f t="shared" si="68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69"/>
        <v>#DIV/0!</v>
      </c>
      <c r="O217" s="38" t="e">
        <f t="shared" si="68"/>
        <v>#DIV/0!</v>
      </c>
      <c r="P217" s="38" t="e">
        <f t="shared" si="68"/>
        <v>#DIV/0!</v>
      </c>
      <c r="Q217" s="38" t="e">
        <f t="shared" si="68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69"/>
        <v>#DIV/0!</v>
      </c>
      <c r="O218" s="38" t="e">
        <f t="shared" si="68"/>
        <v>#DIV/0!</v>
      </c>
      <c r="P218" s="38" t="e">
        <f t="shared" si="68"/>
        <v>#DIV/0!</v>
      </c>
      <c r="Q218" s="38" t="e">
        <f t="shared" si="68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69"/>
        <v>#DIV/0!</v>
      </c>
      <c r="O219" s="38" t="e">
        <f t="shared" si="68"/>
        <v>#DIV/0!</v>
      </c>
      <c r="P219" s="38" t="e">
        <f t="shared" si="68"/>
        <v>#DIV/0!</v>
      </c>
      <c r="Q219" s="38" t="e">
        <f t="shared" si="68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69"/>
        <v>#DIV/0!</v>
      </c>
      <c r="O220" s="38" t="e">
        <f t="shared" si="68"/>
        <v>#DIV/0!</v>
      </c>
      <c r="P220" s="38" t="e">
        <f t="shared" si="68"/>
        <v>#DIV/0!</v>
      </c>
      <c r="Q220" s="38" t="e">
        <f t="shared" si="68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69"/>
        <v>#DIV/0!</v>
      </c>
      <c r="O221" s="38" t="e">
        <f t="shared" si="68"/>
        <v>#DIV/0!</v>
      </c>
      <c r="P221" s="38" t="e">
        <f t="shared" si="68"/>
        <v>#DIV/0!</v>
      </c>
      <c r="Q221" s="38" t="e">
        <f t="shared" si="68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69"/>
        <v>#DIV/0!</v>
      </c>
      <c r="O222" s="38" t="e">
        <f t="shared" si="68"/>
        <v>#DIV/0!</v>
      </c>
      <c r="P222" s="38" t="e">
        <f t="shared" si="68"/>
        <v>#DIV/0!</v>
      </c>
      <c r="Q222" s="38" t="e">
        <f t="shared" si="68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69"/>
        <v>#DIV/0!</v>
      </c>
      <c r="O223" s="38" t="e">
        <f t="shared" si="68"/>
        <v>#DIV/0!</v>
      </c>
      <c r="P223" s="38" t="e">
        <f t="shared" si="68"/>
        <v>#DIV/0!</v>
      </c>
      <c r="Q223" s="38" t="e">
        <f t="shared" si="68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69"/>
        <v>#DIV/0!</v>
      </c>
      <c r="O224" s="38" t="e">
        <f t="shared" si="68"/>
        <v>#DIV/0!</v>
      </c>
      <c r="P224" s="38" t="e">
        <f t="shared" si="68"/>
        <v>#DIV/0!</v>
      </c>
      <c r="Q224" s="38" t="e">
        <f t="shared" si="68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69"/>
        <v>#DIV/0!</v>
      </c>
      <c r="O225" s="38" t="e">
        <f t="shared" si="68"/>
        <v>#DIV/0!</v>
      </c>
      <c r="P225" s="38" t="e">
        <f t="shared" si="68"/>
        <v>#DIV/0!</v>
      </c>
      <c r="Q225" s="38" t="e">
        <f t="shared" si="68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69"/>
        <v>#DIV/0!</v>
      </c>
      <c r="O226" s="38" t="e">
        <f t="shared" si="68"/>
        <v>#DIV/0!</v>
      </c>
      <c r="P226" s="38" t="e">
        <f t="shared" si="68"/>
        <v>#DIV/0!</v>
      </c>
      <c r="Q226" s="38" t="e">
        <f t="shared" si="68"/>
        <v>#DIV/0!</v>
      </c>
    </row>
    <row r="227" spans="1:17">
      <c r="A227" s="61" t="s">
        <v>179</v>
      </c>
      <c r="B227" s="61">
        <f t="shared" ref="B227:I227" si="70">SUM(B215:B226)</f>
        <v>0</v>
      </c>
      <c r="C227" s="61">
        <f t="shared" si="70"/>
        <v>0</v>
      </c>
      <c r="D227" s="61">
        <f t="shared" si="70"/>
        <v>0</v>
      </c>
      <c r="E227" s="61">
        <f t="shared" si="70"/>
        <v>0</v>
      </c>
      <c r="F227" s="61">
        <f t="shared" si="70"/>
        <v>0</v>
      </c>
      <c r="G227" s="61">
        <f t="shared" si="70"/>
        <v>0</v>
      </c>
      <c r="H227" s="61">
        <f t="shared" si="70"/>
        <v>0</v>
      </c>
      <c r="I227" s="61">
        <f t="shared" si="70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68"/>
        <v>#DIV/0!</v>
      </c>
      <c r="P227" s="62" t="e">
        <f t="shared" si="68"/>
        <v>#DIV/0!</v>
      </c>
      <c r="Q227" s="62" t="e">
        <f t="shared" si="68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1">SUM(C215:C226)</f>
        <v>0</v>
      </c>
      <c r="D228" s="61">
        <f t="shared" si="71"/>
        <v>0</v>
      </c>
      <c r="E228" s="61">
        <f t="shared" si="71"/>
        <v>0</v>
      </c>
      <c r="F228" s="61">
        <f t="shared" si="71"/>
        <v>0</v>
      </c>
      <c r="G228" s="61">
        <f t="shared" si="71"/>
        <v>0</v>
      </c>
      <c r="H228" s="61">
        <f t="shared" si="71"/>
        <v>0</v>
      </c>
      <c r="I228" s="61">
        <f t="shared" si="71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68"/>
        <v>#DIV/0!</v>
      </c>
      <c r="P228" s="62" t="e">
        <f t="shared" si="68"/>
        <v>#DIV/0!</v>
      </c>
      <c r="Q228" s="62" t="e">
        <f t="shared" si="68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72">C227/12</f>
        <v>0</v>
      </c>
      <c r="D229" s="49">
        <f t="shared" si="72"/>
        <v>0</v>
      </c>
      <c r="E229" s="49">
        <f t="shared" si="72"/>
        <v>0</v>
      </c>
      <c r="F229" s="49">
        <f t="shared" si="72"/>
        <v>0</v>
      </c>
      <c r="G229" s="49">
        <f t="shared" si="72"/>
        <v>0</v>
      </c>
      <c r="H229" s="49">
        <f t="shared" si="72"/>
        <v>0</v>
      </c>
      <c r="I229" s="49">
        <f t="shared" si="72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68"/>
        <v>#DIV/0!</v>
      </c>
      <c r="P229" s="62" t="e">
        <f t="shared" si="68"/>
        <v>#DIV/0!</v>
      </c>
      <c r="Q229" s="62" t="e">
        <f t="shared" si="68"/>
        <v>#DIV/0!</v>
      </c>
    </row>
    <row r="230" spans="1:17">
      <c r="N230" s="64"/>
      <c r="O230" s="64"/>
      <c r="P230" s="64"/>
      <c r="Q230" s="64"/>
    </row>
    <row r="231" spans="1:17">
      <c r="C231" s="383" t="s">
        <v>113</v>
      </c>
      <c r="D231" s="383"/>
      <c r="E231" s="383"/>
      <c r="F231" s="383"/>
      <c r="G231" s="383"/>
      <c r="H231" s="38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>
      <c r="A232" s="14"/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30" t="s">
        <v>90</v>
      </c>
      <c r="K233" s="30" t="s">
        <v>7</v>
      </c>
      <c r="L233" s="3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3">(G234-C234)/C234*100</f>
        <v>#DIV/0!</v>
      </c>
      <c r="P234" s="38" t="e">
        <f t="shared" si="73"/>
        <v>#DIV/0!</v>
      </c>
      <c r="Q234" s="38" t="e">
        <f t="shared" si="73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4">(F235-B235)/B235*100</f>
        <v>#DIV/0!</v>
      </c>
      <c r="O235" s="38" t="e">
        <f t="shared" si="73"/>
        <v>#DIV/0!</v>
      </c>
      <c r="P235" s="38" t="e">
        <f t="shared" si="73"/>
        <v>#DIV/0!</v>
      </c>
      <c r="Q235" s="38" t="e">
        <f t="shared" si="73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4"/>
        <v>#DIV/0!</v>
      </c>
      <c r="O236" s="38" t="e">
        <f t="shared" si="73"/>
        <v>#DIV/0!</v>
      </c>
      <c r="P236" s="38" t="e">
        <f t="shared" si="73"/>
        <v>#DIV/0!</v>
      </c>
      <c r="Q236" s="38" t="e">
        <f t="shared" si="73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4"/>
        <v>#DIV/0!</v>
      </c>
      <c r="O237" s="38" t="e">
        <f t="shared" si="73"/>
        <v>#DIV/0!</v>
      </c>
      <c r="P237" s="38" t="e">
        <f t="shared" si="73"/>
        <v>#DIV/0!</v>
      </c>
      <c r="Q237" s="38" t="e">
        <f t="shared" si="73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4"/>
        <v>#DIV/0!</v>
      </c>
      <c r="O238" s="38" t="e">
        <f t="shared" si="73"/>
        <v>#DIV/0!</v>
      </c>
      <c r="P238" s="38" t="e">
        <f t="shared" si="73"/>
        <v>#DIV/0!</v>
      </c>
      <c r="Q238" s="38" t="e">
        <f t="shared" si="73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4"/>
        <v>#DIV/0!</v>
      </c>
      <c r="O239" s="38" t="e">
        <f t="shared" si="73"/>
        <v>#DIV/0!</v>
      </c>
      <c r="P239" s="38" t="e">
        <f t="shared" si="73"/>
        <v>#DIV/0!</v>
      </c>
      <c r="Q239" s="38" t="e">
        <f t="shared" si="73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4"/>
        <v>#DIV/0!</v>
      </c>
      <c r="O240" s="38" t="e">
        <f t="shared" si="73"/>
        <v>#DIV/0!</v>
      </c>
      <c r="P240" s="38" t="e">
        <f t="shared" si="73"/>
        <v>#DIV/0!</v>
      </c>
      <c r="Q240" s="38" t="e">
        <f t="shared" si="73"/>
        <v>#DIV/0!</v>
      </c>
    </row>
    <row r="241" spans="1:22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4"/>
        <v>#DIV/0!</v>
      </c>
      <c r="O241" s="38" t="e">
        <f t="shared" si="73"/>
        <v>#DIV/0!</v>
      </c>
      <c r="P241" s="38" t="e">
        <f t="shared" si="73"/>
        <v>#DIV/0!</v>
      </c>
      <c r="Q241" s="38" t="e">
        <f t="shared" si="73"/>
        <v>#DIV/0!</v>
      </c>
    </row>
    <row r="242" spans="1:22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4"/>
        <v>#DIV/0!</v>
      </c>
      <c r="O242" s="38" t="e">
        <f t="shared" si="73"/>
        <v>#DIV/0!</v>
      </c>
      <c r="P242" s="38" t="e">
        <f t="shared" si="73"/>
        <v>#DIV/0!</v>
      </c>
      <c r="Q242" s="38" t="e">
        <f t="shared" si="73"/>
        <v>#DIV/0!</v>
      </c>
    </row>
    <row r="243" spans="1:22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4"/>
        <v>#DIV/0!</v>
      </c>
      <c r="O243" s="38" t="e">
        <f t="shared" si="73"/>
        <v>#DIV/0!</v>
      </c>
      <c r="P243" s="38" t="e">
        <f t="shared" si="73"/>
        <v>#DIV/0!</v>
      </c>
      <c r="Q243" s="38" t="e">
        <f t="shared" si="73"/>
        <v>#DIV/0!</v>
      </c>
    </row>
    <row r="244" spans="1:22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4"/>
        <v>#DIV/0!</v>
      </c>
      <c r="O244" s="38" t="e">
        <f t="shared" si="73"/>
        <v>#DIV/0!</v>
      </c>
      <c r="P244" s="38" t="e">
        <f t="shared" si="73"/>
        <v>#DIV/0!</v>
      </c>
      <c r="Q244" s="38" t="e">
        <f t="shared" si="73"/>
        <v>#DIV/0!</v>
      </c>
    </row>
    <row r="245" spans="1:22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4"/>
        <v>#DIV/0!</v>
      </c>
      <c r="O245" s="38" t="e">
        <f t="shared" si="73"/>
        <v>#DIV/0!</v>
      </c>
      <c r="P245" s="38" t="e">
        <f t="shared" si="73"/>
        <v>#DIV/0!</v>
      </c>
      <c r="Q245" s="38" t="e">
        <f t="shared" si="73"/>
        <v>#DIV/0!</v>
      </c>
    </row>
    <row r="246" spans="1:22">
      <c r="A246" s="61" t="s">
        <v>200</v>
      </c>
      <c r="B246" s="61">
        <f>SUM(B234:B240)</f>
        <v>0</v>
      </c>
      <c r="C246" s="61">
        <f t="shared" ref="C246:I246" si="75">SUM(C234:C240)</f>
        <v>0</v>
      </c>
      <c r="D246" s="61">
        <f t="shared" si="75"/>
        <v>0</v>
      </c>
      <c r="E246" s="61">
        <f t="shared" si="75"/>
        <v>0</v>
      </c>
      <c r="F246" s="61">
        <f t="shared" si="75"/>
        <v>0</v>
      </c>
      <c r="G246" s="61">
        <f t="shared" si="75"/>
        <v>0</v>
      </c>
      <c r="H246" s="61">
        <f t="shared" si="75"/>
        <v>0</v>
      </c>
      <c r="I246" s="61">
        <f t="shared" si="75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3"/>
        <v>#DIV/0!</v>
      </c>
      <c r="P246" s="62" t="e">
        <f t="shared" si="73"/>
        <v>#DIV/0!</v>
      </c>
      <c r="Q246" s="62" t="e">
        <f t="shared" si="73"/>
        <v>#DIV/0!</v>
      </c>
    </row>
    <row r="247" spans="1:22">
      <c r="A247" s="61" t="s">
        <v>128</v>
      </c>
      <c r="B247" s="61">
        <f>SUM(B234:B245)</f>
        <v>0</v>
      </c>
      <c r="C247" s="61">
        <f t="shared" ref="C247:I247" si="76">SUM(C234:C245)</f>
        <v>0</v>
      </c>
      <c r="D247" s="61">
        <f t="shared" si="76"/>
        <v>0</v>
      </c>
      <c r="E247" s="61">
        <f t="shared" si="76"/>
        <v>0</v>
      </c>
      <c r="F247" s="61">
        <f t="shared" si="76"/>
        <v>0</v>
      </c>
      <c r="G247" s="61">
        <f t="shared" si="76"/>
        <v>0</v>
      </c>
      <c r="H247" s="61">
        <f t="shared" si="76"/>
        <v>0</v>
      </c>
      <c r="I247" s="61">
        <f t="shared" si="76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3"/>
        <v>#DIV/0!</v>
      </c>
      <c r="P247" s="62" t="e">
        <f t="shared" si="73"/>
        <v>#DIV/0!</v>
      </c>
      <c r="Q247" s="62" t="e">
        <f t="shared" si="73"/>
        <v>#DIV/0!</v>
      </c>
      <c r="T247" s="7">
        <f>B243</f>
        <v>0</v>
      </c>
      <c r="V247" s="7">
        <f>B240+B243</f>
        <v>0</v>
      </c>
    </row>
    <row r="248" spans="1:22">
      <c r="A248" s="63" t="s">
        <v>129</v>
      </c>
      <c r="B248" s="49">
        <f>B246/7</f>
        <v>0</v>
      </c>
      <c r="C248" s="49">
        <f t="shared" ref="C248:I248" si="77">C246/7</f>
        <v>0</v>
      </c>
      <c r="D248" s="49">
        <f t="shared" si="77"/>
        <v>0</v>
      </c>
      <c r="E248" s="49">
        <f t="shared" si="77"/>
        <v>0</v>
      </c>
      <c r="F248" s="49">
        <f t="shared" si="77"/>
        <v>0</v>
      </c>
      <c r="G248" s="49">
        <f t="shared" si="77"/>
        <v>0</v>
      </c>
      <c r="H248" s="49">
        <f t="shared" si="77"/>
        <v>0</v>
      </c>
      <c r="I248" s="49">
        <f t="shared" si="77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3"/>
        <v>#DIV/0!</v>
      </c>
      <c r="P248" s="62" t="e">
        <f t="shared" si="73"/>
        <v>#DIV/0!</v>
      </c>
      <c r="Q248" s="62" t="e">
        <f t="shared" si="73"/>
        <v>#DIV/0!</v>
      </c>
    </row>
    <row r="249" spans="1:22">
      <c r="N249" s="64"/>
      <c r="O249" s="64"/>
      <c r="P249" s="64"/>
      <c r="Q249" s="64"/>
    </row>
    <row r="250" spans="1:22">
      <c r="C250" s="355" t="s">
        <v>114</v>
      </c>
      <c r="D250" s="355"/>
      <c r="E250" s="355"/>
      <c r="F250" s="355"/>
      <c r="G250" s="355"/>
      <c r="H250" s="355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22">
      <c r="A251" s="14"/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206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22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22">
      <c r="A253" s="10" t="s">
        <v>10</v>
      </c>
      <c r="B253" s="10">
        <v>9</v>
      </c>
      <c r="C253" s="10">
        <v>217</v>
      </c>
      <c r="D253" s="10">
        <v>13454</v>
      </c>
      <c r="E253" s="10">
        <v>3405842</v>
      </c>
      <c r="F253" s="10">
        <v>7</v>
      </c>
      <c r="G253" s="10">
        <v>168</v>
      </c>
      <c r="H253" s="10">
        <v>10416</v>
      </c>
      <c r="I253" s="10">
        <v>3184175</v>
      </c>
      <c r="J253" s="10">
        <v>2</v>
      </c>
      <c r="K253" s="10">
        <v>41</v>
      </c>
      <c r="L253" s="10">
        <v>2542</v>
      </c>
      <c r="M253" s="10">
        <v>1411853</v>
      </c>
      <c r="N253" s="38">
        <f t="shared" ref="N253:Q267" si="78">(J253-F253)/F253*100</f>
        <v>-71.428571428571431</v>
      </c>
      <c r="O253" s="38">
        <f t="shared" si="78"/>
        <v>-75.595238095238088</v>
      </c>
      <c r="P253" s="38">
        <f t="shared" si="78"/>
        <v>-75.595238095238088</v>
      </c>
      <c r="Q253" s="38">
        <f t="shared" si="78"/>
        <v>-55.660320177125946</v>
      </c>
    </row>
    <row r="254" spans="1:22">
      <c r="A254" s="10" t="s">
        <v>11</v>
      </c>
      <c r="B254" s="10">
        <v>7</v>
      </c>
      <c r="C254" s="10">
        <v>130</v>
      </c>
      <c r="D254" s="10">
        <v>8060</v>
      </c>
      <c r="E254" s="10">
        <v>2680014</v>
      </c>
      <c r="F254" s="10">
        <v>9</v>
      </c>
      <c r="G254" s="10">
        <v>190</v>
      </c>
      <c r="H254" s="10">
        <v>11780</v>
      </c>
      <c r="I254" s="10">
        <v>3410181</v>
      </c>
      <c r="J254" s="10">
        <v>8</v>
      </c>
      <c r="K254" s="10">
        <v>105</v>
      </c>
      <c r="L254" s="10">
        <v>6561</v>
      </c>
      <c r="M254" s="10">
        <v>1904714</v>
      </c>
      <c r="N254" s="38">
        <f t="shared" si="78"/>
        <v>-11.111111111111111</v>
      </c>
      <c r="O254" s="38">
        <f t="shared" si="78"/>
        <v>-44.736842105263158</v>
      </c>
      <c r="P254" s="38">
        <f t="shared" si="78"/>
        <v>-44.303904923599319</v>
      </c>
      <c r="Q254" s="38">
        <f t="shared" si="78"/>
        <v>-44.146249128711936</v>
      </c>
    </row>
    <row r="255" spans="1:22">
      <c r="A255" s="10" t="s">
        <v>12</v>
      </c>
      <c r="B255" s="10">
        <v>5</v>
      </c>
      <c r="C255" s="10">
        <v>90</v>
      </c>
      <c r="D255" s="10">
        <v>5580</v>
      </c>
      <c r="E255" s="10">
        <v>1956362</v>
      </c>
      <c r="F255" s="10">
        <v>2</v>
      </c>
      <c r="G255" s="10">
        <v>33</v>
      </c>
      <c r="H255" s="10">
        <v>2046</v>
      </c>
      <c r="I255" s="10">
        <v>1261482</v>
      </c>
      <c r="J255" s="10">
        <v>13</v>
      </c>
      <c r="K255" s="10">
        <v>256</v>
      </c>
      <c r="L255" s="10">
        <v>15872</v>
      </c>
      <c r="M255" s="10">
        <v>4682704</v>
      </c>
      <c r="N255" s="38">
        <f t="shared" si="78"/>
        <v>550</v>
      </c>
      <c r="O255" s="38">
        <f t="shared" si="78"/>
        <v>675.75757575757575</v>
      </c>
      <c r="P255" s="38">
        <f t="shared" si="78"/>
        <v>675.75757575757575</v>
      </c>
      <c r="Q255" s="38">
        <f t="shared" si="78"/>
        <v>271.20656497674958</v>
      </c>
    </row>
    <row r="256" spans="1:22">
      <c r="A256" s="10" t="s">
        <v>13</v>
      </c>
      <c r="B256" s="10">
        <v>12</v>
      </c>
      <c r="C256" s="10">
        <v>176</v>
      </c>
      <c r="D256" s="10">
        <v>11000</v>
      </c>
      <c r="E256" s="10">
        <v>3972581</v>
      </c>
      <c r="F256" s="10">
        <v>8</v>
      </c>
      <c r="G256" s="10">
        <v>137</v>
      </c>
      <c r="H256" s="10">
        <v>8494</v>
      </c>
      <c r="I256" s="10">
        <v>2652974</v>
      </c>
      <c r="J256" s="10">
        <v>8</v>
      </c>
      <c r="K256" s="10">
        <v>222</v>
      </c>
      <c r="L256" s="10">
        <v>13764</v>
      </c>
      <c r="M256" s="10">
        <v>4087869</v>
      </c>
      <c r="N256" s="38">
        <f t="shared" si="78"/>
        <v>0</v>
      </c>
      <c r="O256" s="38">
        <f t="shared" si="78"/>
        <v>62.043795620437962</v>
      </c>
      <c r="P256" s="38">
        <f t="shared" si="78"/>
        <v>62.043795620437962</v>
      </c>
      <c r="Q256" s="38">
        <f t="shared" si="78"/>
        <v>54.086282036687884</v>
      </c>
    </row>
    <row r="257" spans="1:22">
      <c r="A257" s="10" t="s">
        <v>14</v>
      </c>
      <c r="B257" s="10">
        <v>19</v>
      </c>
      <c r="C257" s="10">
        <v>203</v>
      </c>
      <c r="D257" s="10">
        <v>12722</v>
      </c>
      <c r="E257" s="10">
        <v>3730330</v>
      </c>
      <c r="F257" s="10">
        <v>15</v>
      </c>
      <c r="G257" s="10">
        <v>221</v>
      </c>
      <c r="H257" s="10">
        <v>11110</v>
      </c>
      <c r="I257" s="10">
        <v>2820724</v>
      </c>
      <c r="J257" s="10">
        <v>10</v>
      </c>
      <c r="K257" s="10">
        <v>178</v>
      </c>
      <c r="L257" s="10">
        <v>11036</v>
      </c>
      <c r="M257" s="10">
        <v>2933907</v>
      </c>
      <c r="N257" s="38">
        <f t="shared" si="78"/>
        <v>-33.333333333333329</v>
      </c>
      <c r="O257" s="38">
        <f t="shared" si="78"/>
        <v>-19.457013574660635</v>
      </c>
      <c r="P257" s="38">
        <f t="shared" si="78"/>
        <v>-0.66606660666066597</v>
      </c>
      <c r="Q257" s="38">
        <f t="shared" si="78"/>
        <v>4.0125513875161127</v>
      </c>
    </row>
    <row r="258" spans="1:22">
      <c r="A258" s="10" t="s">
        <v>15</v>
      </c>
      <c r="B258" s="10">
        <v>11</v>
      </c>
      <c r="C258" s="10">
        <v>134</v>
      </c>
      <c r="D258" s="10">
        <v>8515</v>
      </c>
      <c r="E258" s="10">
        <v>2544134</v>
      </c>
      <c r="F258" s="10">
        <v>10</v>
      </c>
      <c r="G258" s="10">
        <v>174</v>
      </c>
      <c r="H258" s="10">
        <v>9973</v>
      </c>
      <c r="I258" s="10">
        <v>2731119</v>
      </c>
      <c r="J258" s="10">
        <v>10</v>
      </c>
      <c r="K258" s="10">
        <v>187</v>
      </c>
      <c r="L258" s="10">
        <v>11594</v>
      </c>
      <c r="M258" s="10">
        <v>2943607</v>
      </c>
      <c r="N258" s="38">
        <f t="shared" si="78"/>
        <v>0</v>
      </c>
      <c r="O258" s="38">
        <f t="shared" si="78"/>
        <v>7.4712643678160928</v>
      </c>
      <c r="P258" s="38">
        <f t="shared" si="78"/>
        <v>16.25388549082523</v>
      </c>
      <c r="Q258" s="38">
        <f t="shared" si="78"/>
        <v>7.7802541742047859</v>
      </c>
    </row>
    <row r="259" spans="1:22">
      <c r="A259" s="10" t="s">
        <v>16</v>
      </c>
      <c r="B259" s="10">
        <v>3</v>
      </c>
      <c r="C259" s="10">
        <v>78</v>
      </c>
      <c r="D259" s="10">
        <v>4836</v>
      </c>
      <c r="E259" s="10">
        <v>1834923</v>
      </c>
      <c r="F259" s="10">
        <v>5</v>
      </c>
      <c r="G259" s="10">
        <v>107</v>
      </c>
      <c r="H259" s="10">
        <v>6634</v>
      </c>
      <c r="I259" s="10">
        <v>1897129</v>
      </c>
      <c r="J259" s="10">
        <v>8</v>
      </c>
      <c r="K259" s="10">
        <v>155</v>
      </c>
      <c r="L259" s="10">
        <v>9610</v>
      </c>
      <c r="M259" s="10">
        <v>3523020</v>
      </c>
      <c r="N259" s="38">
        <f t="shared" si="78"/>
        <v>60</v>
      </c>
      <c r="O259" s="38">
        <f t="shared" si="78"/>
        <v>44.859813084112147</v>
      </c>
      <c r="P259" s="38">
        <f t="shared" si="78"/>
        <v>44.859813084112147</v>
      </c>
      <c r="Q259" s="38">
        <f t="shared" si="78"/>
        <v>85.70271183456687</v>
      </c>
    </row>
    <row r="260" spans="1:22">
      <c r="A260" s="10" t="s">
        <v>17</v>
      </c>
      <c r="B260" s="10">
        <v>4</v>
      </c>
      <c r="C260" s="10">
        <v>110</v>
      </c>
      <c r="D260" s="10">
        <v>6820</v>
      </c>
      <c r="E260" s="10">
        <v>1731532</v>
      </c>
      <c r="F260" s="10">
        <v>7</v>
      </c>
      <c r="G260" s="10">
        <v>150</v>
      </c>
      <c r="H260" s="10">
        <v>9312</v>
      </c>
      <c r="I260" s="10">
        <v>2662958</v>
      </c>
      <c r="J260" s="10">
        <v>6</v>
      </c>
      <c r="K260" s="10">
        <v>124</v>
      </c>
      <c r="L260" s="10">
        <v>7688</v>
      </c>
      <c r="M260" s="10">
        <v>2198538</v>
      </c>
      <c r="N260" s="38">
        <f t="shared" si="78"/>
        <v>-14.285714285714285</v>
      </c>
      <c r="O260" s="38">
        <f t="shared" si="78"/>
        <v>-17.333333333333336</v>
      </c>
      <c r="P260" s="38">
        <f t="shared" si="78"/>
        <v>-17.439862542955325</v>
      </c>
      <c r="Q260" s="38">
        <f t="shared" si="78"/>
        <v>-17.440004686517774</v>
      </c>
    </row>
    <row r="261" spans="1:22">
      <c r="A261" s="10" t="s">
        <v>18</v>
      </c>
      <c r="B261" s="10">
        <v>3</v>
      </c>
      <c r="C261" s="10">
        <v>83</v>
      </c>
      <c r="D261" s="10">
        <v>5146</v>
      </c>
      <c r="E261" s="10">
        <v>1306520</v>
      </c>
      <c r="F261" s="2">
        <v>5</v>
      </c>
      <c r="G261" s="2">
        <v>109</v>
      </c>
      <c r="H261" s="2">
        <v>6758</v>
      </c>
      <c r="I261" s="171">
        <v>3544815</v>
      </c>
      <c r="J261" s="2">
        <v>17</v>
      </c>
      <c r="K261" s="2">
        <v>338</v>
      </c>
      <c r="L261" s="2">
        <v>20956</v>
      </c>
      <c r="M261" s="171">
        <v>6783612</v>
      </c>
      <c r="N261" s="38">
        <f t="shared" si="78"/>
        <v>240</v>
      </c>
      <c r="O261" s="38">
        <f t="shared" si="78"/>
        <v>210.09174311926606</v>
      </c>
      <c r="P261" s="38">
        <f t="shared" si="78"/>
        <v>210.09174311926606</v>
      </c>
      <c r="Q261" s="38">
        <f t="shared" si="78"/>
        <v>91.367165846454611</v>
      </c>
    </row>
    <row r="262" spans="1:22">
      <c r="A262" s="10" t="s">
        <v>19</v>
      </c>
      <c r="B262" s="10">
        <v>7</v>
      </c>
      <c r="C262" s="10">
        <v>185</v>
      </c>
      <c r="D262" s="10">
        <v>11470</v>
      </c>
      <c r="E262" s="10">
        <v>2912123</v>
      </c>
      <c r="F262" s="10">
        <v>2</v>
      </c>
      <c r="G262" s="10">
        <v>34</v>
      </c>
      <c r="H262" s="10">
        <v>2108</v>
      </c>
      <c r="I262" s="10">
        <v>602826</v>
      </c>
      <c r="J262" s="10">
        <v>12</v>
      </c>
      <c r="K262" s="10">
        <v>231</v>
      </c>
      <c r="L262" s="10">
        <v>15107.400000000001</v>
      </c>
      <c r="M262" s="10">
        <v>5474649</v>
      </c>
      <c r="N262" s="38">
        <f t="shared" si="78"/>
        <v>500</v>
      </c>
      <c r="O262" s="38">
        <f t="shared" si="78"/>
        <v>579.41176470588232</v>
      </c>
      <c r="P262" s="38">
        <f t="shared" si="78"/>
        <v>616.66982922201146</v>
      </c>
      <c r="Q262" s="38">
        <f t="shared" si="78"/>
        <v>808.16404733704258</v>
      </c>
    </row>
    <row r="263" spans="1:22">
      <c r="A263" s="10" t="s">
        <v>20</v>
      </c>
      <c r="B263" s="10">
        <v>3</v>
      </c>
      <c r="C263" s="10">
        <v>82</v>
      </c>
      <c r="D263" s="10">
        <v>5084</v>
      </c>
      <c r="E263" s="10">
        <v>1290778</v>
      </c>
      <c r="F263" s="10">
        <v>10</v>
      </c>
      <c r="G263" s="10">
        <v>208</v>
      </c>
      <c r="H263" s="10">
        <v>12896</v>
      </c>
      <c r="I263" s="10">
        <v>5210402</v>
      </c>
      <c r="J263" s="10">
        <v>9</v>
      </c>
      <c r="K263" s="10">
        <v>155</v>
      </c>
      <c r="L263" s="10">
        <v>10137</v>
      </c>
      <c r="M263" s="10">
        <v>4044836</v>
      </c>
      <c r="N263" s="38">
        <f t="shared" si="78"/>
        <v>-10</v>
      </c>
      <c r="O263" s="38">
        <f t="shared" si="78"/>
        <v>-25.48076923076923</v>
      </c>
      <c r="P263" s="38">
        <f t="shared" si="78"/>
        <v>-21.394230769230766</v>
      </c>
      <c r="Q263" s="38">
        <f t="shared" si="78"/>
        <v>-22.369982200989483</v>
      </c>
    </row>
    <row r="264" spans="1:22">
      <c r="A264" s="10" t="s">
        <v>21</v>
      </c>
      <c r="B264" s="10">
        <v>4</v>
      </c>
      <c r="C264" s="10">
        <v>80</v>
      </c>
      <c r="D264" s="10">
        <v>4960</v>
      </c>
      <c r="E264" s="10">
        <v>1152076</v>
      </c>
      <c r="F264" s="10">
        <v>4</v>
      </c>
      <c r="G264" s="10">
        <v>63</v>
      </c>
      <c r="H264" s="10">
        <v>3906</v>
      </c>
      <c r="I264" s="10">
        <v>1117000</v>
      </c>
      <c r="J264" s="10"/>
      <c r="K264" s="10"/>
      <c r="L264" s="10"/>
      <c r="M264" s="10"/>
      <c r="N264" s="38">
        <f t="shared" si="78"/>
        <v>-100</v>
      </c>
      <c r="O264" s="38">
        <f t="shared" si="78"/>
        <v>-100</v>
      </c>
      <c r="P264" s="38">
        <f t="shared" si="78"/>
        <v>-100</v>
      </c>
      <c r="Q264" s="38">
        <f t="shared" si="78"/>
        <v>-100</v>
      </c>
    </row>
    <row r="265" spans="1:22">
      <c r="A265" s="61" t="s">
        <v>205</v>
      </c>
      <c r="B265" s="61">
        <f>SUM(B253:B262)</f>
        <v>80</v>
      </c>
      <c r="C265" s="61">
        <f>SUM(C253:C262)</f>
        <v>1406</v>
      </c>
      <c r="D265" s="61">
        <f>SUM(D253:D262)</f>
        <v>87603</v>
      </c>
      <c r="E265" s="61">
        <f>SUM(E253:E262)</f>
        <v>26074361</v>
      </c>
      <c r="F265" s="61">
        <f>SUM(F253:F263)</f>
        <v>80</v>
      </c>
      <c r="G265" s="61">
        <f t="shared" ref="G265:M265" si="79">SUM(G253:G263)</f>
        <v>1531</v>
      </c>
      <c r="H265" s="61">
        <f t="shared" si="79"/>
        <v>91527</v>
      </c>
      <c r="I265" s="61">
        <f t="shared" si="79"/>
        <v>29978785</v>
      </c>
      <c r="J265" s="61">
        <f t="shared" si="79"/>
        <v>103</v>
      </c>
      <c r="K265" s="61">
        <f t="shared" si="79"/>
        <v>1992</v>
      </c>
      <c r="L265" s="61">
        <f t="shared" si="79"/>
        <v>124867.4</v>
      </c>
      <c r="M265" s="61">
        <f t="shared" si="79"/>
        <v>39989309</v>
      </c>
      <c r="N265" s="38">
        <f t="shared" si="78"/>
        <v>28.749999999999996</v>
      </c>
      <c r="O265" s="38">
        <f t="shared" si="78"/>
        <v>30.111038536903983</v>
      </c>
      <c r="P265" s="38">
        <f t="shared" si="78"/>
        <v>36.426846722824955</v>
      </c>
      <c r="Q265" s="38">
        <f t="shared" si="78"/>
        <v>33.392027061803873</v>
      </c>
      <c r="T265" s="7">
        <f>B262+B263+B264+F253</f>
        <v>21</v>
      </c>
      <c r="V265" s="7">
        <f>B254+B255+B256+B257+B258+B259+B260+B261+B262+B263+B264+F253</f>
        <v>85</v>
      </c>
    </row>
    <row r="266" spans="1:22">
      <c r="A266" s="61" t="s">
        <v>128</v>
      </c>
      <c r="B266" s="61">
        <f>SUM(B253:B264)</f>
        <v>87</v>
      </c>
      <c r="C266" s="61">
        <f t="shared" ref="C266:M266" si="80">SUM(C253:C264)</f>
        <v>1568</v>
      </c>
      <c r="D266" s="61">
        <f t="shared" si="80"/>
        <v>97647</v>
      </c>
      <c r="E266" s="61">
        <f t="shared" si="80"/>
        <v>28517215</v>
      </c>
      <c r="F266" s="61">
        <f t="shared" si="80"/>
        <v>84</v>
      </c>
      <c r="G266" s="61">
        <f t="shared" si="80"/>
        <v>1594</v>
      </c>
      <c r="H266" s="61">
        <f t="shared" si="80"/>
        <v>95433</v>
      </c>
      <c r="I266" s="61">
        <f t="shared" si="80"/>
        <v>31095785</v>
      </c>
      <c r="J266" s="61">
        <f t="shared" si="80"/>
        <v>103</v>
      </c>
      <c r="K266" s="61">
        <f t="shared" si="80"/>
        <v>1992</v>
      </c>
      <c r="L266" s="61">
        <f t="shared" si="80"/>
        <v>124867.4</v>
      </c>
      <c r="M266" s="61">
        <f t="shared" si="80"/>
        <v>39989309</v>
      </c>
      <c r="N266" s="38">
        <f t="shared" si="78"/>
        <v>22.61904761904762</v>
      </c>
      <c r="O266" s="38">
        <f t="shared" si="78"/>
        <v>24.968632371392722</v>
      </c>
      <c r="P266" s="38">
        <f t="shared" si="78"/>
        <v>30.842999800907439</v>
      </c>
      <c r="Q266" s="38">
        <f t="shared" si="78"/>
        <v>28.600416422997522</v>
      </c>
      <c r="T266" s="7">
        <f>T265/4</f>
        <v>5.25</v>
      </c>
      <c r="V266" s="7">
        <f>V265/12</f>
        <v>7.083333333333333</v>
      </c>
    </row>
    <row r="267" spans="1:22">
      <c r="A267" s="63" t="s">
        <v>129</v>
      </c>
      <c r="B267" s="49">
        <f>B265/10</f>
        <v>8</v>
      </c>
      <c r="C267" s="49">
        <f>C265/10</f>
        <v>140.6</v>
      </c>
      <c r="D267" s="49">
        <f>D265/10</f>
        <v>8760.2999999999993</v>
      </c>
      <c r="E267" s="49">
        <f>E265/10</f>
        <v>2607436.1</v>
      </c>
      <c r="F267" s="49">
        <f>F265/11</f>
        <v>7.2727272727272725</v>
      </c>
      <c r="G267" s="49">
        <f t="shared" ref="G267:M267" si="81">G265/11</f>
        <v>139.18181818181819</v>
      </c>
      <c r="H267" s="49">
        <f t="shared" si="81"/>
        <v>8320.636363636364</v>
      </c>
      <c r="I267" s="49">
        <f t="shared" si="81"/>
        <v>2725344.0909090908</v>
      </c>
      <c r="J267" s="49">
        <f t="shared" si="81"/>
        <v>9.3636363636363633</v>
      </c>
      <c r="K267" s="49">
        <f t="shared" si="81"/>
        <v>181.09090909090909</v>
      </c>
      <c r="L267" s="49">
        <f t="shared" si="81"/>
        <v>11351.581818181818</v>
      </c>
      <c r="M267" s="49">
        <f t="shared" si="81"/>
        <v>3635391.7272727271</v>
      </c>
      <c r="N267" s="38">
        <f t="shared" si="78"/>
        <v>28.749999999999996</v>
      </c>
      <c r="O267" s="38">
        <f t="shared" si="78"/>
        <v>30.111038536903983</v>
      </c>
      <c r="P267" s="38">
        <f t="shared" si="78"/>
        <v>36.426846722824948</v>
      </c>
      <c r="Q267" s="38">
        <f t="shared" si="78"/>
        <v>33.392027061803873</v>
      </c>
    </row>
    <row r="268" spans="1:22">
      <c r="N268" s="64"/>
      <c r="O268" s="64"/>
      <c r="P268" s="64"/>
      <c r="Q268" s="64"/>
    </row>
    <row r="269" spans="1:22">
      <c r="C269" s="356" t="s">
        <v>117</v>
      </c>
      <c r="D269" s="356"/>
      <c r="E269" s="356"/>
      <c r="F269" s="356"/>
      <c r="G269" s="356"/>
      <c r="H269" s="356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22">
      <c r="A270" s="14"/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22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30" t="s">
        <v>90</v>
      </c>
      <c r="K271" s="30" t="s">
        <v>7</v>
      </c>
      <c r="L271" s="3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22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2">(G272-C272)/C272*100</f>
        <v>#DIV/0!</v>
      </c>
      <c r="P272" s="38" t="e">
        <f t="shared" si="82"/>
        <v>#DIV/0!</v>
      </c>
      <c r="Q272" s="38" t="e">
        <f t="shared" si="82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83">(F273-B273)/B273*100</f>
        <v>#DIV/0!</v>
      </c>
      <c r="O273" s="38" t="e">
        <f t="shared" si="82"/>
        <v>#DIV/0!</v>
      </c>
      <c r="P273" s="38" t="e">
        <f t="shared" si="82"/>
        <v>#DIV/0!</v>
      </c>
      <c r="Q273" s="38" t="e">
        <f t="shared" si="82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83"/>
        <v>#DIV/0!</v>
      </c>
      <c r="O274" s="38" t="e">
        <f t="shared" si="82"/>
        <v>#DIV/0!</v>
      </c>
      <c r="P274" s="38" t="e">
        <f t="shared" si="82"/>
        <v>#DIV/0!</v>
      </c>
      <c r="Q274" s="38" t="e">
        <f t="shared" si="82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83"/>
        <v>#DIV/0!</v>
      </c>
      <c r="O275" s="38" t="e">
        <f t="shared" si="82"/>
        <v>#DIV/0!</v>
      </c>
      <c r="P275" s="38" t="e">
        <f t="shared" si="82"/>
        <v>#DIV/0!</v>
      </c>
      <c r="Q275" s="38" t="e">
        <f t="shared" si="82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83"/>
        <v>#DIV/0!</v>
      </c>
      <c r="O276" s="38" t="e">
        <f t="shared" si="82"/>
        <v>#DIV/0!</v>
      </c>
      <c r="P276" s="38" t="e">
        <f t="shared" si="82"/>
        <v>#DIV/0!</v>
      </c>
      <c r="Q276" s="38" t="e">
        <f t="shared" si="82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83"/>
        <v>#DIV/0!</v>
      </c>
      <c r="O277" s="38" t="e">
        <f t="shared" si="82"/>
        <v>#DIV/0!</v>
      </c>
      <c r="P277" s="38" t="e">
        <f t="shared" si="82"/>
        <v>#DIV/0!</v>
      </c>
      <c r="Q277" s="38" t="e">
        <f t="shared" si="82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83"/>
        <v>#DIV/0!</v>
      </c>
      <c r="O278" s="38" t="e">
        <f t="shared" si="82"/>
        <v>#DIV/0!</v>
      </c>
      <c r="P278" s="38" t="e">
        <f t="shared" si="82"/>
        <v>#DIV/0!</v>
      </c>
      <c r="Q278" s="38" t="e">
        <f t="shared" si="82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83"/>
        <v>#DIV/0!</v>
      </c>
      <c r="O279" s="38" t="e">
        <f t="shared" si="82"/>
        <v>#DIV/0!</v>
      </c>
      <c r="P279" s="38" t="e">
        <f t="shared" si="82"/>
        <v>#DIV/0!</v>
      </c>
      <c r="Q279" s="38" t="e">
        <f t="shared" si="82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83"/>
        <v>#DIV/0!</v>
      </c>
      <c r="O280" s="38" t="e">
        <f t="shared" si="82"/>
        <v>#DIV/0!</v>
      </c>
      <c r="P280" s="38" t="e">
        <f t="shared" si="82"/>
        <v>#DIV/0!</v>
      </c>
      <c r="Q280" s="38" t="e">
        <f t="shared" si="82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83"/>
        <v>#DIV/0!</v>
      </c>
      <c r="O281" s="38" t="e">
        <f t="shared" si="82"/>
        <v>#DIV/0!</v>
      </c>
      <c r="P281" s="38" t="e">
        <f t="shared" si="82"/>
        <v>#DIV/0!</v>
      </c>
      <c r="Q281" s="38" t="e">
        <f t="shared" si="82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83"/>
        <v>#DIV/0!</v>
      </c>
      <c r="O282" s="38" t="e">
        <f t="shared" si="82"/>
        <v>#DIV/0!</v>
      </c>
      <c r="P282" s="38" t="e">
        <f t="shared" si="82"/>
        <v>#DIV/0!</v>
      </c>
      <c r="Q282" s="38" t="e">
        <f t="shared" si="82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83"/>
        <v>#DIV/0!</v>
      </c>
      <c r="O283" s="38" t="e">
        <f t="shared" si="82"/>
        <v>#DIV/0!</v>
      </c>
      <c r="P283" s="38" t="e">
        <f t="shared" si="82"/>
        <v>#DIV/0!</v>
      </c>
      <c r="Q283" s="38" t="e">
        <f t="shared" si="82"/>
        <v>#DIV/0!</v>
      </c>
    </row>
    <row r="284" spans="1:17">
      <c r="A284" s="61" t="s">
        <v>200</v>
      </c>
      <c r="B284" s="61">
        <f>SUM(B272:B278)</f>
        <v>0</v>
      </c>
      <c r="C284" s="61">
        <f t="shared" ref="C284:I284" si="84">SUM(C272:C278)</f>
        <v>0</v>
      </c>
      <c r="D284" s="61">
        <f t="shared" si="84"/>
        <v>0</v>
      </c>
      <c r="E284" s="61">
        <f t="shared" si="84"/>
        <v>0</v>
      </c>
      <c r="F284" s="61">
        <f t="shared" si="84"/>
        <v>0</v>
      </c>
      <c r="G284" s="61">
        <f t="shared" si="84"/>
        <v>0</v>
      </c>
      <c r="H284" s="61">
        <f t="shared" si="84"/>
        <v>0</v>
      </c>
      <c r="I284" s="61">
        <f t="shared" si="84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2"/>
        <v>#DIV/0!</v>
      </c>
      <c r="P284" s="62" t="e">
        <f t="shared" si="82"/>
        <v>#DIV/0!</v>
      </c>
      <c r="Q284" s="62" t="e">
        <f t="shared" si="82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85">SUM(C272:C283)</f>
        <v>0</v>
      </c>
      <c r="D285" s="61">
        <f t="shared" si="85"/>
        <v>0</v>
      </c>
      <c r="E285" s="61">
        <f t="shared" si="85"/>
        <v>0</v>
      </c>
      <c r="F285" s="61">
        <f t="shared" si="85"/>
        <v>0</v>
      </c>
      <c r="G285" s="61">
        <f t="shared" si="85"/>
        <v>0</v>
      </c>
      <c r="H285" s="61">
        <f t="shared" si="85"/>
        <v>0</v>
      </c>
      <c r="I285" s="61">
        <f t="shared" si="85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2"/>
        <v>#DIV/0!</v>
      </c>
      <c r="P285" s="62" t="e">
        <f t="shared" si="82"/>
        <v>#DIV/0!</v>
      </c>
      <c r="Q285" s="62" t="e">
        <f t="shared" si="82"/>
        <v>#DIV/0!</v>
      </c>
    </row>
    <row r="286" spans="1:17">
      <c r="A286" s="63" t="s">
        <v>129</v>
      </c>
      <c r="B286" s="49">
        <f>B284/7</f>
        <v>0</v>
      </c>
      <c r="C286" s="49">
        <f t="shared" ref="C286:I286" si="86">C284/7</f>
        <v>0</v>
      </c>
      <c r="D286" s="49">
        <f t="shared" si="86"/>
        <v>0</v>
      </c>
      <c r="E286" s="49">
        <f t="shared" si="86"/>
        <v>0</v>
      </c>
      <c r="F286" s="49">
        <f t="shared" si="86"/>
        <v>0</v>
      </c>
      <c r="G286" s="49">
        <f t="shared" si="86"/>
        <v>0</v>
      </c>
      <c r="H286" s="49">
        <f t="shared" si="86"/>
        <v>0</v>
      </c>
      <c r="I286" s="49">
        <f t="shared" si="86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2"/>
        <v>#DIV/0!</v>
      </c>
      <c r="P286" s="62" t="e">
        <f t="shared" si="82"/>
        <v>#DIV/0!</v>
      </c>
      <c r="Q286" s="62" t="e">
        <f t="shared" si="82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9">
      <c r="A289" s="14"/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30" t="s">
        <v>90</v>
      </c>
      <c r="K290" s="30" t="s">
        <v>7</v>
      </c>
      <c r="L290" s="3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87">(G291-C291)/C291*100</f>
        <v>#DIV/0!</v>
      </c>
      <c r="P291" s="38" t="e">
        <f t="shared" si="87"/>
        <v>#DIV/0!</v>
      </c>
      <c r="Q291" s="38" t="e">
        <f t="shared" si="87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88">(F292-B292)/B292*100</f>
        <v>#DIV/0!</v>
      </c>
      <c r="O292" s="38" t="e">
        <f t="shared" si="87"/>
        <v>#DIV/0!</v>
      </c>
      <c r="P292" s="38" t="e">
        <f t="shared" si="87"/>
        <v>#DIV/0!</v>
      </c>
      <c r="Q292" s="38" t="e">
        <f t="shared" si="87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88"/>
        <v>#DIV/0!</v>
      </c>
      <c r="O293" s="38" t="e">
        <f t="shared" si="87"/>
        <v>#DIV/0!</v>
      </c>
      <c r="P293" s="38" t="e">
        <f t="shared" si="87"/>
        <v>#DIV/0!</v>
      </c>
      <c r="Q293" s="38" t="e">
        <f t="shared" si="87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88"/>
        <v>#DIV/0!</v>
      </c>
      <c r="O294" s="38" t="e">
        <f t="shared" si="87"/>
        <v>#DIV/0!</v>
      </c>
      <c r="P294" s="38" t="e">
        <f t="shared" si="87"/>
        <v>#DIV/0!</v>
      </c>
      <c r="Q294" s="38" t="e">
        <f t="shared" si="87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88"/>
        <v>#DIV/0!</v>
      </c>
      <c r="O295" s="38" t="e">
        <f t="shared" si="87"/>
        <v>#DIV/0!</v>
      </c>
      <c r="P295" s="38" t="e">
        <f t="shared" si="87"/>
        <v>#DIV/0!</v>
      </c>
      <c r="Q295" s="38" t="e">
        <f t="shared" si="87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88"/>
        <v>#DIV/0!</v>
      </c>
      <c r="O296" s="38" t="e">
        <f t="shared" si="87"/>
        <v>#DIV/0!</v>
      </c>
      <c r="P296" s="38" t="e">
        <f t="shared" si="87"/>
        <v>#DIV/0!</v>
      </c>
      <c r="Q296" s="38" t="e">
        <f t="shared" si="87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88"/>
        <v>#DIV/0!</v>
      </c>
      <c r="O297" s="38" t="e">
        <f t="shared" si="87"/>
        <v>#DIV/0!</v>
      </c>
      <c r="P297" s="38" t="e">
        <f t="shared" si="87"/>
        <v>#DIV/0!</v>
      </c>
      <c r="Q297" s="38" t="e">
        <f t="shared" si="87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88"/>
        <v>#DIV/0!</v>
      </c>
      <c r="O298" s="38" t="e">
        <f t="shared" si="87"/>
        <v>#DIV/0!</v>
      </c>
      <c r="P298" s="38" t="e">
        <f t="shared" si="87"/>
        <v>#DIV/0!</v>
      </c>
      <c r="Q298" s="38" t="e">
        <f t="shared" si="87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88"/>
        <v>#DIV/0!</v>
      </c>
      <c r="O299" s="38" t="e">
        <f t="shared" si="87"/>
        <v>#DIV/0!</v>
      </c>
      <c r="P299" s="38" t="e">
        <f t="shared" si="87"/>
        <v>#DIV/0!</v>
      </c>
      <c r="Q299" s="38" t="e">
        <f t="shared" si="87"/>
        <v>#DIV/0!</v>
      </c>
      <c r="S299" s="7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88"/>
        <v>#DIV/0!</v>
      </c>
      <c r="O300" s="38" t="e">
        <f t="shared" si="87"/>
        <v>#DIV/0!</v>
      </c>
      <c r="P300" s="38" t="e">
        <f t="shared" si="87"/>
        <v>#DIV/0!</v>
      </c>
      <c r="Q300" s="38" t="e">
        <f t="shared" si="87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88"/>
        <v>#DIV/0!</v>
      </c>
      <c r="O301" s="38" t="e">
        <f t="shared" si="87"/>
        <v>#DIV/0!</v>
      </c>
      <c r="P301" s="38" t="e">
        <f t="shared" si="87"/>
        <v>#DIV/0!</v>
      </c>
      <c r="Q301" s="38" t="e">
        <f t="shared" si="87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88"/>
        <v>#DIV/0!</v>
      </c>
      <c r="O302" s="38" t="e">
        <f t="shared" si="87"/>
        <v>#DIV/0!</v>
      </c>
      <c r="P302" s="38" t="e">
        <f t="shared" si="87"/>
        <v>#DIV/0!</v>
      </c>
      <c r="Q302" s="38" t="e">
        <f t="shared" si="87"/>
        <v>#DIV/0!</v>
      </c>
    </row>
    <row r="303" spans="1:19">
      <c r="A303" s="61" t="s">
        <v>200</v>
      </c>
      <c r="B303" s="61">
        <f>SUM(B291:B297)</f>
        <v>0</v>
      </c>
      <c r="C303" s="61">
        <f t="shared" ref="C303:I303" si="89">SUM(C291:C297)</f>
        <v>0</v>
      </c>
      <c r="D303" s="61">
        <f t="shared" si="89"/>
        <v>0</v>
      </c>
      <c r="E303" s="61">
        <f t="shared" si="89"/>
        <v>0</v>
      </c>
      <c r="F303" s="61">
        <f t="shared" si="89"/>
        <v>0</v>
      </c>
      <c r="G303" s="61">
        <f t="shared" si="89"/>
        <v>0</v>
      </c>
      <c r="H303" s="61">
        <f t="shared" si="89"/>
        <v>0</v>
      </c>
      <c r="I303" s="61">
        <f t="shared" si="89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87"/>
        <v>#DIV/0!</v>
      </c>
      <c r="P303" s="62" t="e">
        <f t="shared" si="87"/>
        <v>#DIV/0!</v>
      </c>
      <c r="Q303" s="62" t="e">
        <f t="shared" si="87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0">SUM(C291:C302)</f>
        <v>0</v>
      </c>
      <c r="D304" s="61">
        <f t="shared" si="90"/>
        <v>0</v>
      </c>
      <c r="E304" s="61">
        <f t="shared" si="90"/>
        <v>0</v>
      </c>
      <c r="F304" s="61">
        <f t="shared" si="90"/>
        <v>0</v>
      </c>
      <c r="G304" s="61">
        <f t="shared" si="90"/>
        <v>0</v>
      </c>
      <c r="H304" s="61">
        <f t="shared" si="90"/>
        <v>0</v>
      </c>
      <c r="I304" s="61">
        <f t="shared" si="90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87"/>
        <v>#DIV/0!</v>
      </c>
      <c r="P304" s="62" t="e">
        <f t="shared" si="87"/>
        <v>#DIV/0!</v>
      </c>
      <c r="Q304" s="62" t="e">
        <f t="shared" si="87"/>
        <v>#DIV/0!</v>
      </c>
    </row>
    <row r="305" spans="1:17">
      <c r="A305" s="63" t="s">
        <v>129</v>
      </c>
      <c r="B305" s="49">
        <f>B303/7</f>
        <v>0</v>
      </c>
      <c r="C305" s="49">
        <f t="shared" ref="C305:I305" si="91">C303/7</f>
        <v>0</v>
      </c>
      <c r="D305" s="49">
        <f t="shared" si="91"/>
        <v>0</v>
      </c>
      <c r="E305" s="49">
        <f t="shared" si="91"/>
        <v>0</v>
      </c>
      <c r="F305" s="49">
        <f t="shared" si="91"/>
        <v>0</v>
      </c>
      <c r="G305" s="49">
        <f t="shared" si="91"/>
        <v>0</v>
      </c>
      <c r="H305" s="49">
        <f t="shared" si="91"/>
        <v>0</v>
      </c>
      <c r="I305" s="49">
        <f t="shared" si="91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87"/>
        <v>#DIV/0!</v>
      </c>
      <c r="P305" s="62" t="e">
        <f t="shared" si="87"/>
        <v>#DIV/0!</v>
      </c>
      <c r="Q305" s="62" t="e">
        <f t="shared" si="87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>
      <c r="A308" s="14"/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30" t="s">
        <v>90</v>
      </c>
      <c r="K309" s="30" t="s">
        <v>7</v>
      </c>
      <c r="L309" s="3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42"/>
      <c r="C310" s="42"/>
      <c r="D310" s="42"/>
      <c r="E310" s="42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2">(G310-C310)/C310*100</f>
        <v>#DIV/0!</v>
      </c>
      <c r="P310" s="38" t="e">
        <f t="shared" si="92"/>
        <v>#DIV/0!</v>
      </c>
      <c r="Q310" s="38" t="e">
        <f t="shared" si="92"/>
        <v>#DIV/0!</v>
      </c>
    </row>
    <row r="311" spans="1:17">
      <c r="A311" s="10" t="s">
        <v>11</v>
      </c>
      <c r="B311" s="42"/>
      <c r="C311" s="42"/>
      <c r="D311" s="42"/>
      <c r="E311" s="42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93">(F311-B311)/B311*100</f>
        <v>#DIV/0!</v>
      </c>
      <c r="O311" s="38" t="e">
        <f t="shared" si="92"/>
        <v>#DIV/0!</v>
      </c>
      <c r="P311" s="38" t="e">
        <f t="shared" si="92"/>
        <v>#DIV/0!</v>
      </c>
      <c r="Q311" s="38" t="e">
        <f t="shared" si="92"/>
        <v>#DIV/0!</v>
      </c>
    </row>
    <row r="312" spans="1:17">
      <c r="A312" s="10" t="s">
        <v>12</v>
      </c>
      <c r="B312" s="42"/>
      <c r="C312" s="42"/>
      <c r="D312" s="42"/>
      <c r="E312" s="42"/>
      <c r="F312" s="41"/>
      <c r="G312" s="41"/>
      <c r="H312" s="41"/>
      <c r="I312" s="41"/>
      <c r="J312" s="41"/>
      <c r="K312" s="41"/>
      <c r="L312" s="41"/>
      <c r="M312" s="41"/>
      <c r="N312" s="38" t="e">
        <f t="shared" si="93"/>
        <v>#DIV/0!</v>
      </c>
      <c r="O312" s="38" t="e">
        <f t="shared" si="92"/>
        <v>#DIV/0!</v>
      </c>
      <c r="P312" s="38" t="e">
        <f t="shared" si="92"/>
        <v>#DIV/0!</v>
      </c>
      <c r="Q312" s="38" t="e">
        <f t="shared" si="92"/>
        <v>#DIV/0!</v>
      </c>
    </row>
    <row r="313" spans="1:17">
      <c r="A313" s="10" t="s">
        <v>13</v>
      </c>
      <c r="B313" s="42"/>
      <c r="C313" s="42"/>
      <c r="D313" s="42"/>
      <c r="E313" s="43"/>
      <c r="F313" s="41"/>
      <c r="G313" s="41"/>
      <c r="H313" s="41"/>
      <c r="I313" s="41"/>
      <c r="J313" s="41"/>
      <c r="K313" s="41"/>
      <c r="L313" s="41"/>
      <c r="M313" s="41"/>
      <c r="N313" s="38" t="e">
        <f t="shared" si="93"/>
        <v>#DIV/0!</v>
      </c>
      <c r="O313" s="38" t="e">
        <f t="shared" si="92"/>
        <v>#DIV/0!</v>
      </c>
      <c r="P313" s="38" t="e">
        <f t="shared" si="92"/>
        <v>#DIV/0!</v>
      </c>
      <c r="Q313" s="38" t="e">
        <f t="shared" si="92"/>
        <v>#DIV/0!</v>
      </c>
    </row>
    <row r="314" spans="1:17">
      <c r="A314" s="10" t="s">
        <v>14</v>
      </c>
      <c r="B314" s="42"/>
      <c r="C314" s="42"/>
      <c r="D314" s="42"/>
      <c r="E314" s="42"/>
      <c r="F314" s="41"/>
      <c r="G314" s="41"/>
      <c r="H314" s="41"/>
      <c r="I314" s="41"/>
      <c r="J314" s="41"/>
      <c r="K314" s="41"/>
      <c r="L314" s="41"/>
      <c r="M314" s="41"/>
      <c r="N314" s="38" t="e">
        <f t="shared" si="93"/>
        <v>#DIV/0!</v>
      </c>
      <c r="O314" s="38" t="e">
        <f t="shared" si="92"/>
        <v>#DIV/0!</v>
      </c>
      <c r="P314" s="38" t="e">
        <f t="shared" si="92"/>
        <v>#DIV/0!</v>
      </c>
      <c r="Q314" s="38" t="e">
        <f t="shared" si="92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93"/>
        <v>#DIV/0!</v>
      </c>
      <c r="O315" s="38" t="e">
        <f t="shared" si="92"/>
        <v>#DIV/0!</v>
      </c>
      <c r="P315" s="38" t="e">
        <f t="shared" si="92"/>
        <v>#DIV/0!</v>
      </c>
      <c r="Q315" s="38" t="e">
        <f t="shared" si="92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93"/>
        <v>#DIV/0!</v>
      </c>
      <c r="O316" s="38" t="e">
        <f t="shared" si="92"/>
        <v>#DIV/0!</v>
      </c>
      <c r="P316" s="38" t="e">
        <f t="shared" si="92"/>
        <v>#DIV/0!</v>
      </c>
      <c r="Q316" s="38" t="e">
        <f t="shared" si="92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93"/>
        <v>#DIV/0!</v>
      </c>
      <c r="O317" s="38" t="e">
        <f t="shared" si="92"/>
        <v>#DIV/0!</v>
      </c>
      <c r="P317" s="38" t="e">
        <f t="shared" si="92"/>
        <v>#DIV/0!</v>
      </c>
      <c r="Q317" s="38" t="e">
        <f t="shared" si="92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93"/>
        <v>#DIV/0!</v>
      </c>
      <c r="O318" s="38" t="e">
        <f t="shared" si="92"/>
        <v>#DIV/0!</v>
      </c>
      <c r="P318" s="38" t="e">
        <f t="shared" si="92"/>
        <v>#DIV/0!</v>
      </c>
      <c r="Q318" s="38" t="e">
        <f t="shared" si="92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93"/>
        <v>#DIV/0!</v>
      </c>
      <c r="O319" s="38" t="e">
        <f t="shared" si="92"/>
        <v>#DIV/0!</v>
      </c>
      <c r="P319" s="38" t="e">
        <f t="shared" si="92"/>
        <v>#DIV/0!</v>
      </c>
      <c r="Q319" s="38" t="e">
        <f t="shared" si="92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93"/>
        <v>#DIV/0!</v>
      </c>
      <c r="O320" s="38" t="e">
        <f t="shared" si="92"/>
        <v>#DIV/0!</v>
      </c>
      <c r="P320" s="38" t="e">
        <f t="shared" si="92"/>
        <v>#DIV/0!</v>
      </c>
      <c r="Q320" s="38" t="e">
        <f t="shared" si="92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93"/>
        <v>#DIV/0!</v>
      </c>
      <c r="O321" s="38" t="e">
        <f t="shared" si="92"/>
        <v>#DIV/0!</v>
      </c>
      <c r="P321" s="38" t="e">
        <f t="shared" si="92"/>
        <v>#DIV/0!</v>
      </c>
      <c r="Q321" s="38" t="e">
        <f t="shared" si="92"/>
        <v>#DIV/0!</v>
      </c>
    </row>
    <row r="322" spans="1:17">
      <c r="A322" s="61" t="s">
        <v>200</v>
      </c>
      <c r="B322" s="61">
        <f>SUM(B310:B316)</f>
        <v>0</v>
      </c>
      <c r="C322" s="61">
        <f t="shared" ref="C322:I322" si="94">SUM(C310:C316)</f>
        <v>0</v>
      </c>
      <c r="D322" s="61">
        <f t="shared" si="94"/>
        <v>0</v>
      </c>
      <c r="E322" s="61">
        <f t="shared" si="94"/>
        <v>0</v>
      </c>
      <c r="F322" s="61">
        <f t="shared" si="94"/>
        <v>0</v>
      </c>
      <c r="G322" s="61">
        <f t="shared" si="94"/>
        <v>0</v>
      </c>
      <c r="H322" s="61">
        <f t="shared" si="94"/>
        <v>0</v>
      </c>
      <c r="I322" s="61">
        <f t="shared" si="94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92"/>
        <v>#DIV/0!</v>
      </c>
      <c r="P322" s="62" t="e">
        <f t="shared" si="92"/>
        <v>#DIV/0!</v>
      </c>
      <c r="Q322" s="62" t="e">
        <f t="shared" si="92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95">SUM(C310:C321)</f>
        <v>0</v>
      </c>
      <c r="D323" s="61">
        <f t="shared" si="95"/>
        <v>0</v>
      </c>
      <c r="E323" s="61">
        <f t="shared" si="95"/>
        <v>0</v>
      </c>
      <c r="F323" s="61">
        <f t="shared" si="95"/>
        <v>0</v>
      </c>
      <c r="G323" s="61">
        <f t="shared" si="95"/>
        <v>0</v>
      </c>
      <c r="H323" s="61">
        <f t="shared" si="95"/>
        <v>0</v>
      </c>
      <c r="I323" s="61">
        <f t="shared" si="95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92"/>
        <v>#DIV/0!</v>
      </c>
      <c r="P323" s="62" t="e">
        <f t="shared" si="92"/>
        <v>#DIV/0!</v>
      </c>
      <c r="Q323" s="62" t="e">
        <f t="shared" si="92"/>
        <v>#DIV/0!</v>
      </c>
    </row>
    <row r="324" spans="1:17">
      <c r="A324" s="63" t="s">
        <v>129</v>
      </c>
      <c r="B324" s="49">
        <f>B322/7</f>
        <v>0</v>
      </c>
      <c r="C324" s="49">
        <f t="shared" ref="C324:I324" si="96">C322/7</f>
        <v>0</v>
      </c>
      <c r="D324" s="49">
        <f t="shared" si="96"/>
        <v>0</v>
      </c>
      <c r="E324" s="49">
        <f t="shared" si="96"/>
        <v>0</v>
      </c>
      <c r="F324" s="49">
        <f t="shared" si="96"/>
        <v>0</v>
      </c>
      <c r="G324" s="49">
        <f t="shared" si="96"/>
        <v>0</v>
      </c>
      <c r="H324" s="49">
        <f t="shared" si="96"/>
        <v>0</v>
      </c>
      <c r="I324" s="49">
        <f t="shared" si="96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92"/>
        <v>#DIV/0!</v>
      </c>
      <c r="P324" s="62" t="e">
        <f t="shared" si="92"/>
        <v>#DIV/0!</v>
      </c>
      <c r="Q324" s="62" t="e">
        <f t="shared" si="92"/>
        <v>#DIV/0!</v>
      </c>
    </row>
    <row r="327" spans="1:17">
      <c r="B327" s="384" t="s">
        <v>204</v>
      </c>
      <c r="C327" s="384"/>
      <c r="D327" s="384"/>
      <c r="E327" s="384"/>
      <c r="F327" s="384"/>
      <c r="G327" s="384"/>
      <c r="H327" s="384"/>
      <c r="I327" s="384"/>
      <c r="J327" s="384"/>
      <c r="K327" s="384"/>
      <c r="L327" s="384"/>
      <c r="M327" s="384"/>
      <c r="N327" s="384"/>
      <c r="O327" s="384"/>
      <c r="P327" s="384"/>
      <c r="Q327" s="384"/>
    </row>
    <row r="328" spans="1:17">
      <c r="A328" s="14"/>
      <c r="B328" s="302" t="s">
        <v>167</v>
      </c>
      <c r="C328" s="302"/>
      <c r="D328" s="302"/>
      <c r="E328" s="302"/>
      <c r="F328" s="302" t="s">
        <v>180</v>
      </c>
      <c r="G328" s="302"/>
      <c r="H328" s="302"/>
      <c r="I328" s="302"/>
      <c r="J328" s="302" t="s">
        <v>206</v>
      </c>
      <c r="K328" s="302"/>
      <c r="L328" s="302"/>
      <c r="M328" s="302"/>
      <c r="N328" s="302" t="s">
        <v>130</v>
      </c>
      <c r="O328" s="302"/>
      <c r="P328" s="302"/>
      <c r="Q328" s="302"/>
    </row>
    <row r="329" spans="1:17">
      <c r="A329" s="10" t="s">
        <v>6</v>
      </c>
      <c r="B329" s="10" t="s">
        <v>90</v>
      </c>
      <c r="C329" s="10" t="s">
        <v>7</v>
      </c>
      <c r="D329" s="10" t="s">
        <v>8</v>
      </c>
      <c r="E329" s="29" t="s">
        <v>9</v>
      </c>
      <c r="F329" s="10" t="s">
        <v>90</v>
      </c>
      <c r="G329" s="10" t="s">
        <v>7</v>
      </c>
      <c r="H329" s="10" t="s">
        <v>8</v>
      </c>
      <c r="I329" s="29" t="s">
        <v>9</v>
      </c>
      <c r="J329" s="30" t="s">
        <v>90</v>
      </c>
      <c r="K329" s="30" t="s">
        <v>7</v>
      </c>
      <c r="L329" s="30" t="s">
        <v>8</v>
      </c>
      <c r="M329" s="29" t="s">
        <v>9</v>
      </c>
      <c r="N329" s="29" t="s">
        <v>90</v>
      </c>
      <c r="O329" s="29" t="s">
        <v>7</v>
      </c>
      <c r="P329" s="29" t="s">
        <v>8</v>
      </c>
      <c r="Q329" s="29" t="s">
        <v>9</v>
      </c>
    </row>
    <row r="330" spans="1:17">
      <c r="A330" s="10" t="s">
        <v>10</v>
      </c>
      <c r="B330" s="42"/>
      <c r="C330" s="42"/>
      <c r="D330" s="42"/>
      <c r="E330" s="42"/>
      <c r="F330" s="10"/>
      <c r="G330" s="10"/>
      <c r="H330" s="10"/>
      <c r="I330" s="10"/>
      <c r="J330" s="10"/>
      <c r="K330" s="10"/>
      <c r="L330" s="10"/>
      <c r="M330" s="10"/>
      <c r="N330" s="38" t="e">
        <f>(F330-B330)/B330*100</f>
        <v>#DIV/0!</v>
      </c>
      <c r="O330" s="38" t="e">
        <f t="shared" ref="O330:O344" si="97">(G330-C330)/C330*100</f>
        <v>#DIV/0!</v>
      </c>
      <c r="P330" s="38" t="e">
        <f t="shared" ref="P330:P344" si="98">(H330-D330)/D330*100</f>
        <v>#DIV/0!</v>
      </c>
      <c r="Q330" s="38" t="e">
        <f t="shared" ref="Q330:Q344" si="99">(I330-E330)/E330*100</f>
        <v>#DIV/0!</v>
      </c>
    </row>
    <row r="331" spans="1:17">
      <c r="A331" s="10" t="s">
        <v>11</v>
      </c>
      <c r="B331" s="42"/>
      <c r="C331" s="42"/>
      <c r="D331" s="42"/>
      <c r="E331" s="42"/>
      <c r="F331" s="10"/>
      <c r="G331" s="10"/>
      <c r="H331" s="10"/>
      <c r="I331" s="10"/>
      <c r="J331" s="10"/>
      <c r="K331" s="10"/>
      <c r="L331" s="10"/>
      <c r="M331" s="10"/>
      <c r="N331" s="38" t="e">
        <f t="shared" ref="N331:N341" si="100">(F331-B331)/B331*100</f>
        <v>#DIV/0!</v>
      </c>
      <c r="O331" s="38" t="e">
        <f t="shared" si="97"/>
        <v>#DIV/0!</v>
      </c>
      <c r="P331" s="38" t="e">
        <f t="shared" si="98"/>
        <v>#DIV/0!</v>
      </c>
      <c r="Q331" s="38" t="e">
        <f t="shared" si="99"/>
        <v>#DIV/0!</v>
      </c>
    </row>
    <row r="332" spans="1:17">
      <c r="A332" s="10" t="s">
        <v>12</v>
      </c>
      <c r="B332" s="42"/>
      <c r="C332" s="42"/>
      <c r="D332" s="42"/>
      <c r="E332" s="42"/>
      <c r="F332" s="41"/>
      <c r="G332" s="41"/>
      <c r="H332" s="41"/>
      <c r="I332" s="41"/>
      <c r="J332" s="41"/>
      <c r="K332" s="41"/>
      <c r="L332" s="41"/>
      <c r="M332" s="41"/>
      <c r="N332" s="38" t="e">
        <f t="shared" si="100"/>
        <v>#DIV/0!</v>
      </c>
      <c r="O332" s="38" t="e">
        <f t="shared" si="97"/>
        <v>#DIV/0!</v>
      </c>
      <c r="P332" s="38" t="e">
        <f t="shared" si="98"/>
        <v>#DIV/0!</v>
      </c>
      <c r="Q332" s="38" t="e">
        <f t="shared" si="99"/>
        <v>#DIV/0!</v>
      </c>
    </row>
    <row r="333" spans="1:17">
      <c r="A333" s="10" t="s">
        <v>13</v>
      </c>
      <c r="B333" s="42"/>
      <c r="C333" s="42"/>
      <c r="D333" s="42"/>
      <c r="E333" s="43"/>
      <c r="F333" s="41"/>
      <c r="G333" s="41"/>
      <c r="H333" s="41"/>
      <c r="I333" s="41"/>
      <c r="J333" s="41"/>
      <c r="K333" s="41"/>
      <c r="L333" s="41"/>
      <c r="M333" s="41"/>
      <c r="N333" s="38" t="e">
        <f t="shared" si="100"/>
        <v>#DIV/0!</v>
      </c>
      <c r="O333" s="38" t="e">
        <f t="shared" si="97"/>
        <v>#DIV/0!</v>
      </c>
      <c r="P333" s="38" t="e">
        <f t="shared" si="98"/>
        <v>#DIV/0!</v>
      </c>
      <c r="Q333" s="38" t="e">
        <f t="shared" si="99"/>
        <v>#DIV/0!</v>
      </c>
    </row>
    <row r="334" spans="1:17">
      <c r="A334" s="10" t="s">
        <v>14</v>
      </c>
      <c r="B334" s="42"/>
      <c r="C334" s="42"/>
      <c r="D334" s="42"/>
      <c r="E334" s="42"/>
      <c r="F334" s="41"/>
      <c r="G334" s="41"/>
      <c r="H334" s="41"/>
      <c r="I334" s="41"/>
      <c r="J334" s="41"/>
      <c r="K334" s="41"/>
      <c r="L334" s="41"/>
      <c r="M334" s="41"/>
      <c r="N334" s="38" t="e">
        <f t="shared" si="100"/>
        <v>#DIV/0!</v>
      </c>
      <c r="O334" s="38" t="e">
        <f t="shared" si="97"/>
        <v>#DIV/0!</v>
      </c>
      <c r="P334" s="38" t="e">
        <f t="shared" si="98"/>
        <v>#DIV/0!</v>
      </c>
      <c r="Q334" s="38" t="e">
        <f t="shared" si="99"/>
        <v>#DIV/0!</v>
      </c>
    </row>
    <row r="335" spans="1:17">
      <c r="A335" s="10" t="s">
        <v>15</v>
      </c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38" t="e">
        <f t="shared" si="100"/>
        <v>#DIV/0!</v>
      </c>
      <c r="O335" s="38" t="e">
        <f t="shared" si="97"/>
        <v>#DIV/0!</v>
      </c>
      <c r="P335" s="38" t="e">
        <f t="shared" si="98"/>
        <v>#DIV/0!</v>
      </c>
      <c r="Q335" s="38" t="e">
        <f t="shared" si="99"/>
        <v>#DIV/0!</v>
      </c>
    </row>
    <row r="336" spans="1:17">
      <c r="A336" s="10" t="s">
        <v>16</v>
      </c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38" t="e">
        <f t="shared" si="100"/>
        <v>#DIV/0!</v>
      </c>
      <c r="O336" s="38" t="e">
        <f t="shared" si="97"/>
        <v>#DIV/0!</v>
      </c>
      <c r="P336" s="38" t="e">
        <f t="shared" si="98"/>
        <v>#DIV/0!</v>
      </c>
      <c r="Q336" s="38" t="e">
        <f t="shared" si="99"/>
        <v>#DIV/0!</v>
      </c>
    </row>
    <row r="337" spans="1:17">
      <c r="A337" s="10" t="s">
        <v>17</v>
      </c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38" t="e">
        <f t="shared" si="100"/>
        <v>#DIV/0!</v>
      </c>
      <c r="O337" s="38" t="e">
        <f t="shared" si="97"/>
        <v>#DIV/0!</v>
      </c>
      <c r="P337" s="38" t="e">
        <f t="shared" si="98"/>
        <v>#DIV/0!</v>
      </c>
      <c r="Q337" s="38" t="e">
        <f t="shared" si="99"/>
        <v>#DIV/0!</v>
      </c>
    </row>
    <row r="338" spans="1:17">
      <c r="A338" s="10" t="s">
        <v>18</v>
      </c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38" t="e">
        <f t="shared" si="100"/>
        <v>#DIV/0!</v>
      </c>
      <c r="O338" s="38" t="e">
        <f t="shared" si="97"/>
        <v>#DIV/0!</v>
      </c>
      <c r="P338" s="38" t="e">
        <f t="shared" si="98"/>
        <v>#DIV/0!</v>
      </c>
      <c r="Q338" s="38" t="e">
        <f t="shared" si="99"/>
        <v>#DIV/0!</v>
      </c>
    </row>
    <row r="339" spans="1:17">
      <c r="A339" s="10" t="s">
        <v>19</v>
      </c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38" t="e">
        <f t="shared" si="100"/>
        <v>#DIV/0!</v>
      </c>
      <c r="O339" s="38" t="e">
        <f t="shared" si="97"/>
        <v>#DIV/0!</v>
      </c>
      <c r="P339" s="38" t="e">
        <f t="shared" si="98"/>
        <v>#DIV/0!</v>
      </c>
      <c r="Q339" s="38" t="e">
        <f t="shared" si="99"/>
        <v>#DIV/0!</v>
      </c>
    </row>
    <row r="340" spans="1:17">
      <c r="A340" s="10" t="s">
        <v>20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38" t="e">
        <f t="shared" si="100"/>
        <v>#DIV/0!</v>
      </c>
      <c r="O340" s="38" t="e">
        <f t="shared" si="97"/>
        <v>#DIV/0!</v>
      </c>
      <c r="P340" s="38" t="e">
        <f t="shared" si="98"/>
        <v>#DIV/0!</v>
      </c>
      <c r="Q340" s="38" t="e">
        <f t="shared" si="99"/>
        <v>#DIV/0!</v>
      </c>
    </row>
    <row r="341" spans="1:17">
      <c r="A341" s="10" t="s">
        <v>21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38" t="e">
        <f t="shared" si="100"/>
        <v>#DIV/0!</v>
      </c>
      <c r="O341" s="38" t="e">
        <f t="shared" si="97"/>
        <v>#DIV/0!</v>
      </c>
      <c r="P341" s="38" t="e">
        <f t="shared" si="98"/>
        <v>#DIV/0!</v>
      </c>
      <c r="Q341" s="38" t="e">
        <f t="shared" si="99"/>
        <v>#DIV/0!</v>
      </c>
    </row>
    <row r="342" spans="1:17">
      <c r="A342" s="61" t="s">
        <v>200</v>
      </c>
      <c r="B342" s="61">
        <f>SUM(B330:B336)</f>
        <v>0</v>
      </c>
      <c r="C342" s="61">
        <f t="shared" ref="C342:M342" si="101">SUM(C330:C336)</f>
        <v>0</v>
      </c>
      <c r="D342" s="61">
        <f t="shared" si="101"/>
        <v>0</v>
      </c>
      <c r="E342" s="61">
        <f t="shared" si="101"/>
        <v>0</v>
      </c>
      <c r="F342" s="61">
        <f t="shared" si="101"/>
        <v>0</v>
      </c>
      <c r="G342" s="61">
        <f t="shared" si="101"/>
        <v>0</v>
      </c>
      <c r="H342" s="61">
        <f t="shared" si="101"/>
        <v>0</v>
      </c>
      <c r="I342" s="61">
        <f t="shared" si="101"/>
        <v>0</v>
      </c>
      <c r="J342" s="61">
        <f t="shared" si="101"/>
        <v>0</v>
      </c>
      <c r="K342" s="61">
        <f t="shared" si="101"/>
        <v>0</v>
      </c>
      <c r="L342" s="61">
        <f t="shared" si="101"/>
        <v>0</v>
      </c>
      <c r="M342" s="61">
        <f t="shared" si="101"/>
        <v>0</v>
      </c>
      <c r="N342" s="62" t="e">
        <f>(F342-B342)/B342*100</f>
        <v>#DIV/0!</v>
      </c>
      <c r="O342" s="62" t="e">
        <f t="shared" si="97"/>
        <v>#DIV/0!</v>
      </c>
      <c r="P342" s="62" t="e">
        <f t="shared" si="98"/>
        <v>#DIV/0!</v>
      </c>
      <c r="Q342" s="62" t="e">
        <f t="shared" si="99"/>
        <v>#DIV/0!</v>
      </c>
    </row>
    <row r="343" spans="1:17">
      <c r="A343" s="61" t="s">
        <v>128</v>
      </c>
      <c r="B343" s="61">
        <f>SUM(B330:B341)</f>
        <v>0</v>
      </c>
      <c r="C343" s="61">
        <f t="shared" ref="C343:M343" si="102">SUM(C330:C341)</f>
        <v>0</v>
      </c>
      <c r="D343" s="61">
        <f t="shared" si="102"/>
        <v>0</v>
      </c>
      <c r="E343" s="61">
        <f t="shared" si="102"/>
        <v>0</v>
      </c>
      <c r="F343" s="61">
        <f t="shared" si="102"/>
        <v>0</v>
      </c>
      <c r="G343" s="61">
        <f t="shared" si="102"/>
        <v>0</v>
      </c>
      <c r="H343" s="61">
        <f t="shared" si="102"/>
        <v>0</v>
      </c>
      <c r="I343" s="61">
        <f t="shared" si="102"/>
        <v>0</v>
      </c>
      <c r="J343" s="61">
        <f t="shared" si="102"/>
        <v>0</v>
      </c>
      <c r="K343" s="61">
        <f t="shared" si="102"/>
        <v>0</v>
      </c>
      <c r="L343" s="61">
        <f t="shared" si="102"/>
        <v>0</v>
      </c>
      <c r="M343" s="61">
        <f t="shared" si="102"/>
        <v>0</v>
      </c>
      <c r="N343" s="62" t="e">
        <f>(F343-B343)/B343*100</f>
        <v>#DIV/0!</v>
      </c>
      <c r="O343" s="62" t="e">
        <f t="shared" si="97"/>
        <v>#DIV/0!</v>
      </c>
      <c r="P343" s="62" t="e">
        <f t="shared" si="98"/>
        <v>#DIV/0!</v>
      </c>
      <c r="Q343" s="62" t="e">
        <f t="shared" si="99"/>
        <v>#DIV/0!</v>
      </c>
    </row>
    <row r="344" spans="1:17">
      <c r="A344" s="63" t="s">
        <v>129</v>
      </c>
      <c r="B344" s="49">
        <f>B342/7</f>
        <v>0</v>
      </c>
      <c r="C344" s="49">
        <f t="shared" ref="C344:M344" si="103">C342/7</f>
        <v>0</v>
      </c>
      <c r="D344" s="49">
        <f t="shared" si="103"/>
        <v>0</v>
      </c>
      <c r="E344" s="49">
        <f t="shared" si="103"/>
        <v>0</v>
      </c>
      <c r="F344" s="49">
        <f t="shared" si="103"/>
        <v>0</v>
      </c>
      <c r="G344" s="49">
        <f t="shared" si="103"/>
        <v>0</v>
      </c>
      <c r="H344" s="49">
        <f t="shared" si="103"/>
        <v>0</v>
      </c>
      <c r="I344" s="49">
        <f t="shared" si="103"/>
        <v>0</v>
      </c>
      <c r="J344" s="49">
        <f t="shared" si="103"/>
        <v>0</v>
      </c>
      <c r="K344" s="49">
        <f t="shared" si="103"/>
        <v>0</v>
      </c>
      <c r="L344" s="49">
        <f t="shared" si="103"/>
        <v>0</v>
      </c>
      <c r="M344" s="49">
        <f t="shared" si="103"/>
        <v>0</v>
      </c>
      <c r="N344" s="62" t="e">
        <f>(F344-B344)/B344*100</f>
        <v>#DIV/0!</v>
      </c>
      <c r="O344" s="62" t="e">
        <f t="shared" si="97"/>
        <v>#DIV/0!</v>
      </c>
      <c r="P344" s="62" t="e">
        <f t="shared" si="98"/>
        <v>#DIV/0!</v>
      </c>
      <c r="Q344" s="62" t="e">
        <f t="shared" si="99"/>
        <v>#DIV/0!</v>
      </c>
    </row>
    <row r="347" spans="1:17">
      <c r="B347" s="384" t="s">
        <v>204</v>
      </c>
      <c r="C347" s="384"/>
      <c r="D347" s="384"/>
      <c r="E347" s="384"/>
      <c r="F347" s="384"/>
      <c r="G347" s="384"/>
      <c r="H347" s="384"/>
      <c r="I347" s="384"/>
      <c r="J347" s="384"/>
      <c r="K347" s="384"/>
      <c r="L347" s="384"/>
      <c r="M347" s="384"/>
      <c r="N347" s="384"/>
      <c r="O347" s="384"/>
      <c r="P347" s="384"/>
      <c r="Q347" s="384"/>
    </row>
    <row r="348" spans="1:17">
      <c r="A348" s="14"/>
      <c r="B348" s="302" t="s">
        <v>167</v>
      </c>
      <c r="C348" s="302"/>
      <c r="D348" s="302"/>
      <c r="E348" s="302"/>
      <c r="F348" s="302" t="s">
        <v>180</v>
      </c>
      <c r="G348" s="302"/>
      <c r="H348" s="302"/>
      <c r="I348" s="302"/>
      <c r="J348" s="302" t="s">
        <v>206</v>
      </c>
      <c r="K348" s="302"/>
      <c r="L348" s="302"/>
      <c r="M348" s="302"/>
      <c r="N348" s="302" t="s">
        <v>130</v>
      </c>
      <c r="O348" s="302"/>
      <c r="P348" s="302"/>
      <c r="Q348" s="302"/>
    </row>
    <row r="349" spans="1:17">
      <c r="A349" s="10" t="s">
        <v>6</v>
      </c>
      <c r="B349" s="10" t="s">
        <v>90</v>
      </c>
      <c r="C349" s="10" t="s">
        <v>7</v>
      </c>
      <c r="D349" s="10" t="s">
        <v>8</v>
      </c>
      <c r="E349" s="29" t="s">
        <v>9</v>
      </c>
      <c r="F349" s="10" t="s">
        <v>90</v>
      </c>
      <c r="G349" s="10" t="s">
        <v>7</v>
      </c>
      <c r="H349" s="10" t="s">
        <v>8</v>
      </c>
      <c r="I349" s="29" t="s">
        <v>9</v>
      </c>
      <c r="J349" s="30" t="s">
        <v>90</v>
      </c>
      <c r="K349" s="30" t="s">
        <v>7</v>
      </c>
      <c r="L349" s="30" t="s">
        <v>8</v>
      </c>
      <c r="M349" s="29" t="s">
        <v>9</v>
      </c>
      <c r="N349" s="29" t="s">
        <v>90</v>
      </c>
      <c r="O349" s="29" t="s">
        <v>7</v>
      </c>
      <c r="P349" s="29" t="s">
        <v>8</v>
      </c>
      <c r="Q349" s="29" t="s">
        <v>9</v>
      </c>
    </row>
    <row r="350" spans="1:17">
      <c r="A350" s="10" t="s">
        <v>10</v>
      </c>
      <c r="B350" s="42"/>
      <c r="C350" s="42"/>
      <c r="D350" s="42"/>
      <c r="E350" s="42"/>
      <c r="F350" s="10"/>
      <c r="G350" s="10"/>
      <c r="H350" s="10"/>
      <c r="I350" s="10"/>
      <c r="J350" s="10"/>
      <c r="K350" s="10"/>
      <c r="L350" s="10"/>
      <c r="M350" s="10"/>
      <c r="N350" s="38" t="e">
        <f>(F350-B350)/B350*100</f>
        <v>#DIV/0!</v>
      </c>
      <c r="O350" s="38" t="e">
        <f t="shared" ref="O350:O364" si="104">(G350-C350)/C350*100</f>
        <v>#DIV/0!</v>
      </c>
      <c r="P350" s="38" t="e">
        <f t="shared" ref="P350:P364" si="105">(H350-D350)/D350*100</f>
        <v>#DIV/0!</v>
      </c>
      <c r="Q350" s="38" t="e">
        <f t="shared" ref="Q350:Q364" si="106">(I350-E350)/E350*100</f>
        <v>#DIV/0!</v>
      </c>
    </row>
    <row r="351" spans="1:17">
      <c r="A351" s="10" t="s">
        <v>11</v>
      </c>
      <c r="B351" s="42"/>
      <c r="C351" s="42"/>
      <c r="D351" s="42"/>
      <c r="E351" s="42"/>
      <c r="F351" s="10"/>
      <c r="G351" s="10"/>
      <c r="H351" s="10"/>
      <c r="I351" s="10"/>
      <c r="J351" s="10"/>
      <c r="K351" s="10"/>
      <c r="L351" s="10"/>
      <c r="M351" s="10"/>
      <c r="N351" s="38" t="e">
        <f t="shared" ref="N351:N361" si="107">(F351-B351)/B351*100</f>
        <v>#DIV/0!</v>
      </c>
      <c r="O351" s="38" t="e">
        <f t="shared" si="104"/>
        <v>#DIV/0!</v>
      </c>
      <c r="P351" s="38" t="e">
        <f t="shared" si="105"/>
        <v>#DIV/0!</v>
      </c>
      <c r="Q351" s="38" t="e">
        <f t="shared" si="106"/>
        <v>#DIV/0!</v>
      </c>
    </row>
    <row r="352" spans="1:17">
      <c r="A352" s="10" t="s">
        <v>12</v>
      </c>
      <c r="B352" s="42"/>
      <c r="C352" s="42"/>
      <c r="D352" s="42"/>
      <c r="E352" s="42"/>
      <c r="F352" s="41"/>
      <c r="G352" s="41"/>
      <c r="H352" s="41"/>
      <c r="I352" s="41"/>
      <c r="J352" s="41"/>
      <c r="K352" s="41"/>
      <c r="L352" s="41"/>
      <c r="M352" s="41"/>
      <c r="N352" s="38" t="e">
        <f t="shared" si="107"/>
        <v>#DIV/0!</v>
      </c>
      <c r="O352" s="38" t="e">
        <f t="shared" si="104"/>
        <v>#DIV/0!</v>
      </c>
      <c r="P352" s="38" t="e">
        <f t="shared" si="105"/>
        <v>#DIV/0!</v>
      </c>
      <c r="Q352" s="38" t="e">
        <f t="shared" si="106"/>
        <v>#DIV/0!</v>
      </c>
    </row>
    <row r="353" spans="1:17">
      <c r="A353" s="10" t="s">
        <v>13</v>
      </c>
      <c r="B353" s="42"/>
      <c r="C353" s="42"/>
      <c r="D353" s="42"/>
      <c r="E353" s="43"/>
      <c r="F353" s="41"/>
      <c r="G353" s="41"/>
      <c r="H353" s="41"/>
      <c r="I353" s="41"/>
      <c r="J353" s="41"/>
      <c r="K353" s="41"/>
      <c r="L353" s="41"/>
      <c r="M353" s="41"/>
      <c r="N353" s="38" t="e">
        <f t="shared" si="107"/>
        <v>#DIV/0!</v>
      </c>
      <c r="O353" s="38" t="e">
        <f t="shared" si="104"/>
        <v>#DIV/0!</v>
      </c>
      <c r="P353" s="38" t="e">
        <f t="shared" si="105"/>
        <v>#DIV/0!</v>
      </c>
      <c r="Q353" s="38" t="e">
        <f t="shared" si="106"/>
        <v>#DIV/0!</v>
      </c>
    </row>
    <row r="354" spans="1:17">
      <c r="A354" s="10" t="s">
        <v>14</v>
      </c>
      <c r="B354" s="42"/>
      <c r="C354" s="42"/>
      <c r="D354" s="42"/>
      <c r="E354" s="42"/>
      <c r="F354" s="41"/>
      <c r="G354" s="41"/>
      <c r="H354" s="41"/>
      <c r="I354" s="41"/>
      <c r="J354" s="41"/>
      <c r="K354" s="41"/>
      <c r="L354" s="41"/>
      <c r="M354" s="41"/>
      <c r="N354" s="38" t="e">
        <f t="shared" si="107"/>
        <v>#DIV/0!</v>
      </c>
      <c r="O354" s="38" t="e">
        <f t="shared" si="104"/>
        <v>#DIV/0!</v>
      </c>
      <c r="P354" s="38" t="e">
        <f t="shared" si="105"/>
        <v>#DIV/0!</v>
      </c>
      <c r="Q354" s="38" t="e">
        <f t="shared" si="106"/>
        <v>#DIV/0!</v>
      </c>
    </row>
    <row r="355" spans="1:17">
      <c r="A355" s="10" t="s">
        <v>15</v>
      </c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38" t="e">
        <f t="shared" si="107"/>
        <v>#DIV/0!</v>
      </c>
      <c r="O355" s="38" t="e">
        <f t="shared" si="104"/>
        <v>#DIV/0!</v>
      </c>
      <c r="P355" s="38" t="e">
        <f t="shared" si="105"/>
        <v>#DIV/0!</v>
      </c>
      <c r="Q355" s="38" t="e">
        <f t="shared" si="106"/>
        <v>#DIV/0!</v>
      </c>
    </row>
    <row r="356" spans="1:17">
      <c r="A356" s="10" t="s">
        <v>16</v>
      </c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38" t="e">
        <f t="shared" si="107"/>
        <v>#DIV/0!</v>
      </c>
      <c r="O356" s="38" t="e">
        <f t="shared" si="104"/>
        <v>#DIV/0!</v>
      </c>
      <c r="P356" s="38" t="e">
        <f t="shared" si="105"/>
        <v>#DIV/0!</v>
      </c>
      <c r="Q356" s="38" t="e">
        <f t="shared" si="106"/>
        <v>#DIV/0!</v>
      </c>
    </row>
    <row r="357" spans="1:17">
      <c r="A357" s="10" t="s">
        <v>17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38" t="e">
        <f t="shared" si="107"/>
        <v>#DIV/0!</v>
      </c>
      <c r="O357" s="38" t="e">
        <f t="shared" si="104"/>
        <v>#DIV/0!</v>
      </c>
      <c r="P357" s="38" t="e">
        <f t="shared" si="105"/>
        <v>#DIV/0!</v>
      </c>
      <c r="Q357" s="38" t="e">
        <f t="shared" si="106"/>
        <v>#DIV/0!</v>
      </c>
    </row>
    <row r="358" spans="1:17">
      <c r="A358" s="10" t="s">
        <v>18</v>
      </c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38" t="e">
        <f t="shared" si="107"/>
        <v>#DIV/0!</v>
      </c>
      <c r="O358" s="38" t="e">
        <f t="shared" si="104"/>
        <v>#DIV/0!</v>
      </c>
      <c r="P358" s="38" t="e">
        <f t="shared" si="105"/>
        <v>#DIV/0!</v>
      </c>
      <c r="Q358" s="38" t="e">
        <f t="shared" si="106"/>
        <v>#DIV/0!</v>
      </c>
    </row>
    <row r="359" spans="1:17">
      <c r="A359" s="10" t="s">
        <v>19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38" t="e">
        <f t="shared" si="107"/>
        <v>#DIV/0!</v>
      </c>
      <c r="O359" s="38" t="e">
        <f t="shared" si="104"/>
        <v>#DIV/0!</v>
      </c>
      <c r="P359" s="38" t="e">
        <f t="shared" si="105"/>
        <v>#DIV/0!</v>
      </c>
      <c r="Q359" s="38" t="e">
        <f t="shared" si="106"/>
        <v>#DIV/0!</v>
      </c>
    </row>
    <row r="360" spans="1:17">
      <c r="A360" s="10" t="s">
        <v>20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38" t="e">
        <f t="shared" si="107"/>
        <v>#DIV/0!</v>
      </c>
      <c r="O360" s="38" t="e">
        <f t="shared" si="104"/>
        <v>#DIV/0!</v>
      </c>
      <c r="P360" s="38" t="e">
        <f t="shared" si="105"/>
        <v>#DIV/0!</v>
      </c>
      <c r="Q360" s="38" t="e">
        <f t="shared" si="106"/>
        <v>#DIV/0!</v>
      </c>
    </row>
    <row r="361" spans="1:17">
      <c r="A361" s="10" t="s">
        <v>21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38" t="e">
        <f t="shared" si="107"/>
        <v>#DIV/0!</v>
      </c>
      <c r="O361" s="38" t="e">
        <f t="shared" si="104"/>
        <v>#DIV/0!</v>
      </c>
      <c r="P361" s="38" t="e">
        <f t="shared" si="105"/>
        <v>#DIV/0!</v>
      </c>
      <c r="Q361" s="38" t="e">
        <f t="shared" si="106"/>
        <v>#DIV/0!</v>
      </c>
    </row>
    <row r="362" spans="1:17">
      <c r="A362" s="61" t="s">
        <v>200</v>
      </c>
      <c r="B362" s="61">
        <f>SUM(B350:B356)</f>
        <v>0</v>
      </c>
      <c r="C362" s="61">
        <f t="shared" ref="C362:M362" si="108">SUM(C350:C356)</f>
        <v>0</v>
      </c>
      <c r="D362" s="61">
        <f t="shared" si="108"/>
        <v>0</v>
      </c>
      <c r="E362" s="61">
        <f t="shared" si="108"/>
        <v>0</v>
      </c>
      <c r="F362" s="61">
        <f t="shared" si="108"/>
        <v>0</v>
      </c>
      <c r="G362" s="61">
        <f t="shared" si="108"/>
        <v>0</v>
      </c>
      <c r="H362" s="61">
        <f t="shared" si="108"/>
        <v>0</v>
      </c>
      <c r="I362" s="61">
        <f t="shared" si="108"/>
        <v>0</v>
      </c>
      <c r="J362" s="61">
        <f t="shared" si="108"/>
        <v>0</v>
      </c>
      <c r="K362" s="61">
        <f t="shared" si="108"/>
        <v>0</v>
      </c>
      <c r="L362" s="61">
        <f t="shared" si="108"/>
        <v>0</v>
      </c>
      <c r="M362" s="61">
        <f t="shared" si="108"/>
        <v>0</v>
      </c>
      <c r="N362" s="62" t="e">
        <f>(F362-B362)/B362*100</f>
        <v>#DIV/0!</v>
      </c>
      <c r="O362" s="62" t="e">
        <f t="shared" si="104"/>
        <v>#DIV/0!</v>
      </c>
      <c r="P362" s="62" t="e">
        <f t="shared" si="105"/>
        <v>#DIV/0!</v>
      </c>
      <c r="Q362" s="62" t="e">
        <f t="shared" si="106"/>
        <v>#DIV/0!</v>
      </c>
    </row>
    <row r="363" spans="1:17">
      <c r="A363" s="61" t="s">
        <v>128</v>
      </c>
      <c r="B363" s="61">
        <f>SUM(B350:B361)</f>
        <v>0</v>
      </c>
      <c r="C363" s="61">
        <f t="shared" ref="C363:M363" si="109">SUM(C350:C361)</f>
        <v>0</v>
      </c>
      <c r="D363" s="61">
        <f t="shared" si="109"/>
        <v>0</v>
      </c>
      <c r="E363" s="61">
        <f t="shared" si="109"/>
        <v>0</v>
      </c>
      <c r="F363" s="61">
        <f t="shared" si="109"/>
        <v>0</v>
      </c>
      <c r="G363" s="61">
        <f t="shared" si="109"/>
        <v>0</v>
      </c>
      <c r="H363" s="61">
        <f t="shared" si="109"/>
        <v>0</v>
      </c>
      <c r="I363" s="61">
        <f t="shared" si="109"/>
        <v>0</v>
      </c>
      <c r="J363" s="61">
        <f t="shared" si="109"/>
        <v>0</v>
      </c>
      <c r="K363" s="61">
        <f t="shared" si="109"/>
        <v>0</v>
      </c>
      <c r="L363" s="61">
        <f t="shared" si="109"/>
        <v>0</v>
      </c>
      <c r="M363" s="61">
        <f t="shared" si="109"/>
        <v>0</v>
      </c>
      <c r="N363" s="62" t="e">
        <f>(F363-B363)/B363*100</f>
        <v>#DIV/0!</v>
      </c>
      <c r="O363" s="62" t="e">
        <f t="shared" si="104"/>
        <v>#DIV/0!</v>
      </c>
      <c r="P363" s="62" t="e">
        <f t="shared" si="105"/>
        <v>#DIV/0!</v>
      </c>
      <c r="Q363" s="62" t="e">
        <f t="shared" si="106"/>
        <v>#DIV/0!</v>
      </c>
    </row>
    <row r="364" spans="1:17">
      <c r="A364" s="63" t="s">
        <v>129</v>
      </c>
      <c r="B364" s="49">
        <f>B362/7</f>
        <v>0</v>
      </c>
      <c r="C364" s="49">
        <f t="shared" ref="C364:M364" si="110">C362/7</f>
        <v>0</v>
      </c>
      <c r="D364" s="49">
        <f t="shared" si="110"/>
        <v>0</v>
      </c>
      <c r="E364" s="49">
        <f t="shared" si="110"/>
        <v>0</v>
      </c>
      <c r="F364" s="49">
        <f t="shared" si="110"/>
        <v>0</v>
      </c>
      <c r="G364" s="49">
        <f t="shared" si="110"/>
        <v>0</v>
      </c>
      <c r="H364" s="49">
        <f t="shared" si="110"/>
        <v>0</v>
      </c>
      <c r="I364" s="49">
        <f t="shared" si="110"/>
        <v>0</v>
      </c>
      <c r="J364" s="49">
        <f t="shared" si="110"/>
        <v>0</v>
      </c>
      <c r="K364" s="49">
        <f t="shared" si="110"/>
        <v>0</v>
      </c>
      <c r="L364" s="49">
        <f t="shared" si="110"/>
        <v>0</v>
      </c>
      <c r="M364" s="49">
        <f t="shared" si="110"/>
        <v>0</v>
      </c>
      <c r="N364" s="62" t="e">
        <f>(F364-B364)/B364*100</f>
        <v>#DIV/0!</v>
      </c>
      <c r="O364" s="62" t="e">
        <f t="shared" si="104"/>
        <v>#DIV/0!</v>
      </c>
      <c r="P364" s="62" t="e">
        <f t="shared" si="105"/>
        <v>#DIV/0!</v>
      </c>
      <c r="Q364" s="62" t="e">
        <f t="shared" si="106"/>
        <v>#DIV/0!</v>
      </c>
    </row>
    <row r="367" spans="1:17">
      <c r="B367" s="384" t="s">
        <v>215</v>
      </c>
      <c r="C367" s="384"/>
      <c r="D367" s="384"/>
      <c r="E367" s="384"/>
      <c r="F367" s="384"/>
      <c r="G367" s="384"/>
      <c r="H367" s="384"/>
      <c r="I367" s="384"/>
      <c r="J367" s="384"/>
      <c r="K367" s="384"/>
      <c r="L367" s="384"/>
      <c r="M367" s="384"/>
      <c r="N367" s="384"/>
      <c r="O367" s="384"/>
      <c r="P367" s="384"/>
      <c r="Q367" s="384"/>
    </row>
    <row r="368" spans="1:17">
      <c r="A368" s="14"/>
      <c r="B368" s="302" t="s">
        <v>167</v>
      </c>
      <c r="C368" s="302"/>
      <c r="D368" s="302"/>
      <c r="E368" s="302"/>
      <c r="F368" s="302" t="s">
        <v>180</v>
      </c>
      <c r="G368" s="302"/>
      <c r="H368" s="302"/>
      <c r="I368" s="302"/>
      <c r="J368" s="302" t="s">
        <v>206</v>
      </c>
      <c r="K368" s="302"/>
      <c r="L368" s="302"/>
      <c r="M368" s="302"/>
      <c r="N368" s="302" t="s">
        <v>130</v>
      </c>
      <c r="O368" s="302"/>
      <c r="P368" s="302"/>
      <c r="Q368" s="302"/>
    </row>
    <row r="369" spans="1:17">
      <c r="A369" s="10" t="s">
        <v>6</v>
      </c>
      <c r="B369" s="10" t="s">
        <v>90</v>
      </c>
      <c r="C369" s="10" t="s">
        <v>7</v>
      </c>
      <c r="D369" s="10" t="s">
        <v>8</v>
      </c>
      <c r="E369" s="29" t="s">
        <v>9</v>
      </c>
      <c r="F369" s="10" t="s">
        <v>90</v>
      </c>
      <c r="G369" s="10" t="s">
        <v>7</v>
      </c>
      <c r="H369" s="10" t="s">
        <v>8</v>
      </c>
      <c r="I369" s="29" t="s">
        <v>9</v>
      </c>
      <c r="J369" s="30" t="s">
        <v>90</v>
      </c>
      <c r="K369" s="30" t="s">
        <v>7</v>
      </c>
      <c r="L369" s="30" t="s">
        <v>8</v>
      </c>
      <c r="M369" s="29" t="s">
        <v>9</v>
      </c>
      <c r="N369" s="29" t="s">
        <v>90</v>
      </c>
      <c r="O369" s="29" t="s">
        <v>7</v>
      </c>
      <c r="P369" s="29" t="s">
        <v>8</v>
      </c>
      <c r="Q369" s="29" t="s">
        <v>9</v>
      </c>
    </row>
    <row r="370" spans="1:17">
      <c r="A370" s="10" t="s">
        <v>10</v>
      </c>
      <c r="B370" s="42"/>
      <c r="C370" s="42"/>
      <c r="D370" s="42"/>
      <c r="E370" s="42"/>
      <c r="F370" s="10"/>
      <c r="G370" s="10"/>
      <c r="H370" s="10"/>
      <c r="I370" s="10"/>
      <c r="J370" s="10"/>
      <c r="K370" s="10"/>
      <c r="L370" s="10"/>
      <c r="M370" s="10"/>
      <c r="N370" s="38" t="e">
        <f>(F370-B370)/B370*100</f>
        <v>#DIV/0!</v>
      </c>
      <c r="O370" s="38" t="e">
        <f t="shared" ref="O370:O384" si="111">(G370-C370)/C370*100</f>
        <v>#DIV/0!</v>
      </c>
      <c r="P370" s="38" t="e">
        <f t="shared" ref="P370:P384" si="112">(H370-D370)/D370*100</f>
        <v>#DIV/0!</v>
      </c>
      <c r="Q370" s="38" t="e">
        <f t="shared" ref="Q370:Q384" si="113">(I370-E370)/E370*100</f>
        <v>#DIV/0!</v>
      </c>
    </row>
    <row r="371" spans="1:17">
      <c r="A371" s="10" t="s">
        <v>11</v>
      </c>
      <c r="B371" s="42"/>
      <c r="C371" s="42"/>
      <c r="D371" s="42"/>
      <c r="E371" s="42"/>
      <c r="F371" s="10"/>
      <c r="G371" s="10"/>
      <c r="H371" s="10"/>
      <c r="I371" s="10"/>
      <c r="J371" s="10"/>
      <c r="K371" s="10"/>
      <c r="L371" s="10"/>
      <c r="M371" s="10"/>
      <c r="N371" s="38" t="e">
        <f t="shared" ref="N371:N381" si="114">(F371-B371)/B371*100</f>
        <v>#DIV/0!</v>
      </c>
      <c r="O371" s="38" t="e">
        <f t="shared" si="111"/>
        <v>#DIV/0!</v>
      </c>
      <c r="P371" s="38" t="e">
        <f t="shared" si="112"/>
        <v>#DIV/0!</v>
      </c>
      <c r="Q371" s="38" t="e">
        <f t="shared" si="113"/>
        <v>#DIV/0!</v>
      </c>
    </row>
    <row r="372" spans="1:17">
      <c r="A372" s="10" t="s">
        <v>12</v>
      </c>
      <c r="B372" s="42"/>
      <c r="C372" s="42"/>
      <c r="D372" s="42"/>
      <c r="E372" s="42"/>
      <c r="F372" s="41"/>
      <c r="G372" s="41"/>
      <c r="H372" s="41"/>
      <c r="I372" s="41"/>
      <c r="J372" s="41"/>
      <c r="K372" s="41"/>
      <c r="L372" s="41"/>
      <c r="M372" s="41"/>
      <c r="N372" s="38" t="e">
        <f t="shared" si="114"/>
        <v>#DIV/0!</v>
      </c>
      <c r="O372" s="38" t="e">
        <f t="shared" si="111"/>
        <v>#DIV/0!</v>
      </c>
      <c r="P372" s="38" t="e">
        <f t="shared" si="112"/>
        <v>#DIV/0!</v>
      </c>
      <c r="Q372" s="38" t="e">
        <f t="shared" si="113"/>
        <v>#DIV/0!</v>
      </c>
    </row>
    <row r="373" spans="1:17">
      <c r="A373" s="10" t="s">
        <v>13</v>
      </c>
      <c r="B373" s="42"/>
      <c r="C373" s="42"/>
      <c r="D373" s="42"/>
      <c r="E373" s="43"/>
      <c r="F373" s="41"/>
      <c r="G373" s="41"/>
      <c r="H373" s="41"/>
      <c r="I373" s="41"/>
      <c r="J373" s="41"/>
      <c r="K373" s="41"/>
      <c r="L373" s="41"/>
      <c r="M373" s="41"/>
      <c r="N373" s="38" t="e">
        <f t="shared" si="114"/>
        <v>#DIV/0!</v>
      </c>
      <c r="O373" s="38" t="e">
        <f t="shared" si="111"/>
        <v>#DIV/0!</v>
      </c>
      <c r="P373" s="38" t="e">
        <f t="shared" si="112"/>
        <v>#DIV/0!</v>
      </c>
      <c r="Q373" s="38" t="e">
        <f t="shared" si="113"/>
        <v>#DIV/0!</v>
      </c>
    </row>
    <row r="374" spans="1:17">
      <c r="A374" s="10" t="s">
        <v>14</v>
      </c>
      <c r="B374" s="42"/>
      <c r="C374" s="42"/>
      <c r="D374" s="42"/>
      <c r="E374" s="42"/>
      <c r="F374" s="41"/>
      <c r="G374" s="41"/>
      <c r="H374" s="41"/>
      <c r="I374" s="41"/>
      <c r="J374" s="41"/>
      <c r="K374" s="41"/>
      <c r="L374" s="41"/>
      <c r="M374" s="41"/>
      <c r="N374" s="38" t="e">
        <f t="shared" si="114"/>
        <v>#DIV/0!</v>
      </c>
      <c r="O374" s="38" t="e">
        <f t="shared" si="111"/>
        <v>#DIV/0!</v>
      </c>
      <c r="P374" s="38" t="e">
        <f t="shared" si="112"/>
        <v>#DIV/0!</v>
      </c>
      <c r="Q374" s="38" t="e">
        <f t="shared" si="113"/>
        <v>#DIV/0!</v>
      </c>
    </row>
    <row r="375" spans="1:17">
      <c r="A375" s="10" t="s">
        <v>15</v>
      </c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38" t="e">
        <f t="shared" si="114"/>
        <v>#DIV/0!</v>
      </c>
      <c r="O375" s="38" t="e">
        <f t="shared" si="111"/>
        <v>#DIV/0!</v>
      </c>
      <c r="P375" s="38" t="e">
        <f t="shared" si="112"/>
        <v>#DIV/0!</v>
      </c>
      <c r="Q375" s="38" t="e">
        <f t="shared" si="113"/>
        <v>#DIV/0!</v>
      </c>
    </row>
    <row r="376" spans="1:17">
      <c r="A376" s="10" t="s">
        <v>16</v>
      </c>
      <c r="B376" s="41"/>
      <c r="C376" s="41"/>
      <c r="D376" s="41"/>
      <c r="E376" s="41"/>
      <c r="F376" s="41"/>
      <c r="G376" s="41"/>
      <c r="H376" s="41"/>
      <c r="I376" s="41"/>
      <c r="J376" s="41">
        <v>1</v>
      </c>
      <c r="K376" s="41">
        <v>12</v>
      </c>
      <c r="L376" s="41">
        <v>762</v>
      </c>
      <c r="M376" s="41">
        <v>2336019</v>
      </c>
      <c r="N376" s="38" t="e">
        <f t="shared" si="114"/>
        <v>#DIV/0!</v>
      </c>
      <c r="O376" s="38" t="e">
        <f t="shared" si="111"/>
        <v>#DIV/0!</v>
      </c>
      <c r="P376" s="38" t="e">
        <f t="shared" si="112"/>
        <v>#DIV/0!</v>
      </c>
      <c r="Q376" s="38" t="e">
        <f t="shared" si="113"/>
        <v>#DIV/0!</v>
      </c>
    </row>
    <row r="377" spans="1:17">
      <c r="A377" s="10" t="s">
        <v>17</v>
      </c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38" t="e">
        <f t="shared" si="114"/>
        <v>#DIV/0!</v>
      </c>
      <c r="O377" s="38" t="e">
        <f t="shared" si="111"/>
        <v>#DIV/0!</v>
      </c>
      <c r="P377" s="38" t="e">
        <f t="shared" si="112"/>
        <v>#DIV/0!</v>
      </c>
      <c r="Q377" s="38" t="e">
        <f t="shared" si="113"/>
        <v>#DIV/0!</v>
      </c>
    </row>
    <row r="378" spans="1:17">
      <c r="A378" s="10" t="s">
        <v>18</v>
      </c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38" t="e">
        <f t="shared" si="114"/>
        <v>#DIV/0!</v>
      </c>
      <c r="O378" s="38" t="e">
        <f t="shared" si="111"/>
        <v>#DIV/0!</v>
      </c>
      <c r="P378" s="38" t="e">
        <f t="shared" si="112"/>
        <v>#DIV/0!</v>
      </c>
      <c r="Q378" s="38" t="e">
        <f t="shared" si="113"/>
        <v>#DIV/0!</v>
      </c>
    </row>
    <row r="379" spans="1:17">
      <c r="A379" s="10" t="s">
        <v>19</v>
      </c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38" t="e">
        <f t="shared" si="114"/>
        <v>#DIV/0!</v>
      </c>
      <c r="O379" s="38" t="e">
        <f t="shared" si="111"/>
        <v>#DIV/0!</v>
      </c>
      <c r="P379" s="38" t="e">
        <f t="shared" si="112"/>
        <v>#DIV/0!</v>
      </c>
      <c r="Q379" s="38" t="e">
        <f t="shared" si="113"/>
        <v>#DIV/0!</v>
      </c>
    </row>
    <row r="380" spans="1:17">
      <c r="A380" s="10" t="s">
        <v>20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38" t="e">
        <f t="shared" si="114"/>
        <v>#DIV/0!</v>
      </c>
      <c r="O380" s="38" t="e">
        <f t="shared" si="111"/>
        <v>#DIV/0!</v>
      </c>
      <c r="P380" s="38" t="e">
        <f t="shared" si="112"/>
        <v>#DIV/0!</v>
      </c>
      <c r="Q380" s="38" t="e">
        <f t="shared" si="113"/>
        <v>#DIV/0!</v>
      </c>
    </row>
    <row r="381" spans="1:17">
      <c r="A381" s="10" t="s">
        <v>21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38" t="e">
        <f t="shared" si="114"/>
        <v>#DIV/0!</v>
      </c>
      <c r="O381" s="38" t="e">
        <f t="shared" si="111"/>
        <v>#DIV/0!</v>
      </c>
      <c r="P381" s="38" t="e">
        <f t="shared" si="112"/>
        <v>#DIV/0!</v>
      </c>
      <c r="Q381" s="38" t="e">
        <f t="shared" si="113"/>
        <v>#DIV/0!</v>
      </c>
    </row>
    <row r="382" spans="1:17">
      <c r="A382" s="61" t="s">
        <v>205</v>
      </c>
      <c r="B382" s="61">
        <f>SUM(B370:B379)</f>
        <v>0</v>
      </c>
      <c r="C382" s="61">
        <f>SUM(C370:C379)</f>
        <v>0</v>
      </c>
      <c r="D382" s="61">
        <f>SUM(D370:D379)</f>
        <v>0</v>
      </c>
      <c r="E382" s="61">
        <f>SUM(E370:E379)</f>
        <v>0</v>
      </c>
      <c r="F382" s="61">
        <f>SUM(F370:F380)</f>
        <v>0</v>
      </c>
      <c r="G382" s="61">
        <f t="shared" ref="G382:M382" si="115">SUM(G370:G380)</f>
        <v>0</v>
      </c>
      <c r="H382" s="61">
        <f t="shared" si="115"/>
        <v>0</v>
      </c>
      <c r="I382" s="61">
        <f t="shared" si="115"/>
        <v>0</v>
      </c>
      <c r="J382" s="61">
        <f t="shared" si="115"/>
        <v>1</v>
      </c>
      <c r="K382" s="61">
        <f t="shared" si="115"/>
        <v>12</v>
      </c>
      <c r="L382" s="61">
        <f t="shared" si="115"/>
        <v>762</v>
      </c>
      <c r="M382" s="61">
        <f t="shared" si="115"/>
        <v>2336019</v>
      </c>
      <c r="N382" s="62" t="e">
        <f>(F382-B382)/B382*100</f>
        <v>#DIV/0!</v>
      </c>
      <c r="O382" s="62" t="e">
        <f t="shared" si="111"/>
        <v>#DIV/0!</v>
      </c>
      <c r="P382" s="62" t="e">
        <f t="shared" si="112"/>
        <v>#DIV/0!</v>
      </c>
      <c r="Q382" s="62" t="e">
        <f t="shared" si="113"/>
        <v>#DIV/0!</v>
      </c>
    </row>
    <row r="383" spans="1:17">
      <c r="A383" s="61" t="s">
        <v>128</v>
      </c>
      <c r="B383" s="61">
        <f>SUM(B370:B381)</f>
        <v>0</v>
      </c>
      <c r="C383" s="61">
        <f t="shared" ref="C383:M383" si="116">SUM(C370:C381)</f>
        <v>0</v>
      </c>
      <c r="D383" s="61">
        <f t="shared" si="116"/>
        <v>0</v>
      </c>
      <c r="E383" s="61">
        <f t="shared" si="116"/>
        <v>0</v>
      </c>
      <c r="F383" s="61">
        <f t="shared" si="116"/>
        <v>0</v>
      </c>
      <c r="G383" s="61">
        <f t="shared" si="116"/>
        <v>0</v>
      </c>
      <c r="H383" s="61">
        <f t="shared" si="116"/>
        <v>0</v>
      </c>
      <c r="I383" s="61">
        <f t="shared" si="116"/>
        <v>0</v>
      </c>
      <c r="J383" s="61">
        <f t="shared" si="116"/>
        <v>1</v>
      </c>
      <c r="K383" s="61">
        <f t="shared" si="116"/>
        <v>12</v>
      </c>
      <c r="L383" s="61">
        <f t="shared" si="116"/>
        <v>762</v>
      </c>
      <c r="M383" s="61">
        <f t="shared" si="116"/>
        <v>2336019</v>
      </c>
      <c r="N383" s="62" t="e">
        <f>(F383-B383)/B383*100</f>
        <v>#DIV/0!</v>
      </c>
      <c r="O383" s="62" t="e">
        <f t="shared" si="111"/>
        <v>#DIV/0!</v>
      </c>
      <c r="P383" s="62" t="e">
        <f t="shared" si="112"/>
        <v>#DIV/0!</v>
      </c>
      <c r="Q383" s="62" t="e">
        <f t="shared" si="113"/>
        <v>#DIV/0!</v>
      </c>
    </row>
    <row r="384" spans="1:17">
      <c r="A384" s="63" t="s">
        <v>129</v>
      </c>
      <c r="B384" s="49">
        <f>B382/10</f>
        <v>0</v>
      </c>
      <c r="C384" s="49">
        <f>C382/10</f>
        <v>0</v>
      </c>
      <c r="D384" s="49">
        <f>D382/10</f>
        <v>0</v>
      </c>
      <c r="E384" s="49">
        <f>E382/10</f>
        <v>0</v>
      </c>
      <c r="F384" s="49">
        <f>F382/11</f>
        <v>0</v>
      </c>
      <c r="G384" s="49">
        <f t="shared" ref="G384:M384" si="117">G382/11</f>
        <v>0</v>
      </c>
      <c r="H384" s="49">
        <f t="shared" si="117"/>
        <v>0</v>
      </c>
      <c r="I384" s="49">
        <f t="shared" si="117"/>
        <v>0</v>
      </c>
      <c r="J384" s="49">
        <f t="shared" si="117"/>
        <v>9.0909090909090912E-2</v>
      </c>
      <c r="K384" s="49">
        <f t="shared" si="117"/>
        <v>1.0909090909090908</v>
      </c>
      <c r="L384" s="49">
        <f t="shared" si="117"/>
        <v>69.272727272727266</v>
      </c>
      <c r="M384" s="49">
        <f t="shared" si="117"/>
        <v>212365.36363636365</v>
      </c>
      <c r="N384" s="62" t="e">
        <f>(F384-B384)/B384*100</f>
        <v>#DIV/0!</v>
      </c>
      <c r="O384" s="62" t="e">
        <f t="shared" si="111"/>
        <v>#DIV/0!</v>
      </c>
      <c r="P384" s="62" t="e">
        <f t="shared" si="112"/>
        <v>#DIV/0!</v>
      </c>
      <c r="Q384" s="62" t="e">
        <f t="shared" si="113"/>
        <v>#DIV/0!</v>
      </c>
    </row>
  </sheetData>
  <mergeCells count="110">
    <mergeCell ref="B367:Q367"/>
    <mergeCell ref="B368:E368"/>
    <mergeCell ref="F368:I368"/>
    <mergeCell ref="J368:M368"/>
    <mergeCell ref="N368:Q368"/>
    <mergeCell ref="B347:Q347"/>
    <mergeCell ref="B348:E348"/>
    <mergeCell ref="F348:I348"/>
    <mergeCell ref="J348:M348"/>
    <mergeCell ref="N348:Q348"/>
    <mergeCell ref="J328:M328"/>
    <mergeCell ref="N328:Q328"/>
    <mergeCell ref="B327:Q327"/>
    <mergeCell ref="AB4:AE4"/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B328:E328"/>
    <mergeCell ref="F328:I328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22:H22"/>
    <mergeCell ref="J23:M23"/>
    <mergeCell ref="J42:M42"/>
    <mergeCell ref="J61:M61"/>
    <mergeCell ref="J80:M80"/>
    <mergeCell ref="J99:M99"/>
    <mergeCell ref="J118:M118"/>
    <mergeCell ref="J137:M137"/>
    <mergeCell ref="J156:M156"/>
    <mergeCell ref="C98:H98"/>
    <mergeCell ref="B99:E99"/>
    <mergeCell ref="F99:I99"/>
    <mergeCell ref="C117:H117"/>
    <mergeCell ref="B118:E118"/>
    <mergeCell ref="F118:I118"/>
    <mergeCell ref="B23:E23"/>
    <mergeCell ref="F23:I23"/>
    <mergeCell ref="C41:H41"/>
    <mergeCell ref="B42:E42"/>
    <mergeCell ref="F42:I42"/>
    <mergeCell ref="F61:I61"/>
    <mergeCell ref="C79:H79"/>
    <mergeCell ref="B80:E80"/>
    <mergeCell ref="F80:I80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N3:Q4"/>
    <mergeCell ref="AF3:AI4"/>
    <mergeCell ref="J4:M4"/>
    <mergeCell ref="A2:Q2"/>
    <mergeCell ref="J175:M175"/>
    <mergeCell ref="J194:M194"/>
    <mergeCell ref="J213:M213"/>
    <mergeCell ref="J232:M232"/>
    <mergeCell ref="J270:M270"/>
    <mergeCell ref="J289:M289"/>
    <mergeCell ref="J308:M308"/>
    <mergeCell ref="J3:M3"/>
    <mergeCell ref="J251:M251"/>
  </mergeCells>
  <pageMargins left="0.74803149606299213" right="0.74803149606299213" top="0.98425196850393704" bottom="0.98425196850393704" header="0.51181102362204722" footer="0.51181102362204722"/>
  <pageSetup scale="10" orientation="landscape" horizontalDpi="360" verticalDpi="36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L324"/>
  <sheetViews>
    <sheetView zoomScale="85" zoomScaleNormal="85" workbookViewId="0">
      <selection activeCell="S18" sqref="S18:AE20"/>
    </sheetView>
  </sheetViews>
  <sheetFormatPr defaultRowHeight="15.75"/>
  <cols>
    <col min="1" max="1" width="13.140625" style="7" customWidth="1"/>
    <col min="2" max="2" width="8.42578125" style="7" hidden="1" customWidth="1"/>
    <col min="3" max="3" width="8.28515625" style="7" hidden="1" customWidth="1"/>
    <col min="4" max="4" width="10.140625" style="7" hidden="1" customWidth="1"/>
    <col min="5" max="5" width="15" style="7" hidden="1" customWidth="1"/>
    <col min="6" max="6" width="6.85546875" style="7" bestFit="1" customWidth="1"/>
    <col min="7" max="7" width="9.140625" style="7"/>
    <col min="8" max="8" width="11.28515625" style="7" bestFit="1" customWidth="1"/>
    <col min="9" max="9" width="13.7109375" style="7" customWidth="1"/>
    <col min="10" max="10" width="7" style="7" bestFit="1" customWidth="1"/>
    <col min="11" max="11" width="7.140625" style="7" bestFit="1" customWidth="1"/>
    <col min="12" max="12" width="11.28515625" style="7" bestFit="1" customWidth="1"/>
    <col min="13" max="13" width="12.85546875" style="7" bestFit="1" customWidth="1"/>
    <col min="14" max="17" width="10" style="7" bestFit="1" customWidth="1"/>
    <col min="18" max="18" width="9.140625" style="7"/>
    <col min="19" max="19" width="13.42578125" style="7" customWidth="1"/>
    <col min="20" max="20" width="11.42578125" style="7" customWidth="1"/>
    <col min="21" max="21" width="20.5703125" style="7" customWidth="1"/>
    <col min="22" max="22" width="10" style="7" customWidth="1"/>
    <col min="23" max="23" width="17.7109375" style="7" customWidth="1"/>
    <col min="24" max="24" width="9.5703125" style="7" customWidth="1"/>
    <col min="25" max="25" width="9.28515625" style="7" bestFit="1" customWidth="1"/>
    <col min="26" max="26" width="10.42578125" style="7" customWidth="1"/>
    <col min="27" max="31" width="16" style="7" customWidth="1"/>
    <col min="32" max="35" width="10" style="7" bestFit="1" customWidth="1"/>
    <col min="36" max="16384" width="9.140625" style="7"/>
  </cols>
  <sheetData>
    <row r="1" spans="1:38">
      <c r="A1" s="340" t="s">
        <v>78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91" t="s">
        <v>178</v>
      </c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 ht="18.75">
      <c r="A3" s="385"/>
      <c r="B3" s="387" t="s">
        <v>0</v>
      </c>
      <c r="C3" s="388"/>
      <c r="D3" s="388"/>
      <c r="E3" s="388"/>
      <c r="F3" s="388"/>
      <c r="G3" s="388"/>
      <c r="H3" s="388"/>
      <c r="I3" s="388"/>
      <c r="J3" s="100"/>
      <c r="K3" s="100"/>
      <c r="L3" s="100"/>
      <c r="M3" s="100"/>
      <c r="N3" s="100"/>
      <c r="O3" s="100"/>
      <c r="P3" s="100"/>
      <c r="Q3" s="100"/>
      <c r="S3" s="113"/>
      <c r="T3" s="390" t="s">
        <v>177</v>
      </c>
      <c r="U3" s="390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L3" s="14"/>
    </row>
    <row r="4" spans="1:38" ht="18.75">
      <c r="A4" s="386"/>
      <c r="B4" s="389" t="s">
        <v>167</v>
      </c>
      <c r="C4" s="389"/>
      <c r="D4" s="389"/>
      <c r="E4" s="389"/>
      <c r="F4" s="389" t="s">
        <v>180</v>
      </c>
      <c r="G4" s="389"/>
      <c r="H4" s="389"/>
      <c r="I4" s="389"/>
      <c r="J4" s="302" t="s">
        <v>206</v>
      </c>
      <c r="K4" s="302"/>
      <c r="L4" s="302"/>
      <c r="M4" s="302"/>
      <c r="N4" s="389" t="s">
        <v>130</v>
      </c>
      <c r="O4" s="389"/>
      <c r="P4" s="389"/>
      <c r="Q4" s="389"/>
      <c r="S4" s="94"/>
      <c r="T4" s="390" t="s">
        <v>167</v>
      </c>
      <c r="U4" s="390"/>
      <c r="V4" s="390"/>
      <c r="W4" s="390"/>
      <c r="X4" s="390" t="s">
        <v>180</v>
      </c>
      <c r="Y4" s="390"/>
      <c r="Z4" s="390"/>
      <c r="AA4" s="390"/>
      <c r="AB4" s="346" t="s">
        <v>206</v>
      </c>
      <c r="AC4" s="346"/>
      <c r="AD4" s="346"/>
      <c r="AE4" s="346"/>
      <c r="AF4" s="390" t="s">
        <v>130</v>
      </c>
      <c r="AG4" s="390"/>
      <c r="AH4" s="390"/>
      <c r="AI4" s="390"/>
      <c r="AL4" s="14"/>
    </row>
    <row r="5" spans="1:38" ht="18.75">
      <c r="A5" s="101" t="s">
        <v>6</v>
      </c>
      <c r="B5" s="101" t="s">
        <v>90</v>
      </c>
      <c r="C5" s="101" t="s">
        <v>7</v>
      </c>
      <c r="D5" s="101" t="s">
        <v>8</v>
      </c>
      <c r="E5" s="101" t="s">
        <v>9</v>
      </c>
      <c r="F5" s="102" t="s">
        <v>90</v>
      </c>
      <c r="G5" s="102" t="s">
        <v>7</v>
      </c>
      <c r="H5" s="102" t="s">
        <v>8</v>
      </c>
      <c r="I5" s="101" t="s">
        <v>9</v>
      </c>
      <c r="J5" s="102" t="s">
        <v>90</v>
      </c>
      <c r="K5" s="102" t="s">
        <v>7</v>
      </c>
      <c r="L5" s="102" t="s">
        <v>8</v>
      </c>
      <c r="M5" s="101" t="s">
        <v>9</v>
      </c>
      <c r="N5" s="101" t="s">
        <v>90</v>
      </c>
      <c r="O5" s="101" t="s">
        <v>7</v>
      </c>
      <c r="P5" s="101" t="s">
        <v>8</v>
      </c>
      <c r="Q5" s="101" t="s">
        <v>9</v>
      </c>
      <c r="S5" s="94" t="s">
        <v>6</v>
      </c>
      <c r="T5" s="94" t="s">
        <v>90</v>
      </c>
      <c r="U5" s="94" t="s">
        <v>7</v>
      </c>
      <c r="V5" s="94" t="s">
        <v>8</v>
      </c>
      <c r="W5" s="94" t="s">
        <v>9</v>
      </c>
      <c r="X5" s="94" t="s">
        <v>90</v>
      </c>
      <c r="Y5" s="94" t="s">
        <v>7</v>
      </c>
      <c r="Z5" s="94" t="s">
        <v>8</v>
      </c>
      <c r="AA5" s="94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114" t="s">
        <v>90</v>
      </c>
      <c r="AG5" s="114" t="s">
        <v>7</v>
      </c>
      <c r="AH5" s="114" t="s">
        <v>8</v>
      </c>
      <c r="AI5" s="114" t="s">
        <v>9</v>
      </c>
      <c r="AJ5" s="14"/>
      <c r="AK5" s="14"/>
      <c r="AL5" s="14"/>
    </row>
    <row r="6" spans="1:38" ht="18.75">
      <c r="A6" s="101" t="s">
        <v>10</v>
      </c>
      <c r="B6" s="103">
        <v>12</v>
      </c>
      <c r="C6" s="103">
        <v>504</v>
      </c>
      <c r="D6" s="103">
        <v>31881</v>
      </c>
      <c r="E6" s="103">
        <v>65958779</v>
      </c>
      <c r="F6" s="103">
        <v>13</v>
      </c>
      <c r="G6" s="103">
        <v>546</v>
      </c>
      <c r="H6" s="103">
        <v>34608</v>
      </c>
      <c r="I6" s="103">
        <v>64436337</v>
      </c>
      <c r="J6" s="103">
        <v>9</v>
      </c>
      <c r="K6" s="103">
        <v>336</v>
      </c>
      <c r="L6" s="103">
        <v>21372</v>
      </c>
      <c r="M6" s="103">
        <v>60628434</v>
      </c>
      <c r="N6" s="38">
        <f t="shared" ref="N6:Q20" si="0">(J6-F6)/F6*100</f>
        <v>-30.76923076923077</v>
      </c>
      <c r="O6" s="38">
        <f t="shared" si="0"/>
        <v>-38.461538461538467</v>
      </c>
      <c r="P6" s="38">
        <f t="shared" si="0"/>
        <v>-38.245492371705964</v>
      </c>
      <c r="Q6" s="38">
        <f t="shared" si="0"/>
        <v>-5.9095584530200718</v>
      </c>
      <c r="S6" s="93" t="s">
        <v>10</v>
      </c>
      <c r="T6" s="93">
        <f t="shared" ref="T6:T17" si="1">B6+B25+B44+B63+B82+B101+B120+B139+B158+B177+B196+B215+B234+B253+B272+B291+B310</f>
        <v>12</v>
      </c>
      <c r="U6" s="93">
        <f t="shared" ref="U6:U17" si="2">C6+C25+C44+C63+C82+C101+C120+C139+C158+C177+C196+C215+C234+C253+C272+C291+C310</f>
        <v>504</v>
      </c>
      <c r="V6" s="93">
        <f t="shared" ref="V6:V17" si="3">D6+D25+D44+D63+D82+D101+D120+D139+D158+D177+D196+D215+D234+D253+D272+D291+D310</f>
        <v>31881</v>
      </c>
      <c r="W6" s="93">
        <f t="shared" ref="W6:W17" si="4">E6+E25+E44+E63+E82+E101+E120+E139+E158+E177+E196+E215+E234+E253+E272+E291+E310</f>
        <v>65958779</v>
      </c>
      <c r="X6" s="93">
        <f t="shared" ref="X6:X17" si="5">F6+F25+F44+F63+F82+F101+F120+F139+F158+F177+F196+F215+F234+F253+F272+F291+F310</f>
        <v>13</v>
      </c>
      <c r="Y6" s="93">
        <f t="shared" ref="Y6:Y17" si="6">G6+G25+G44+G63+G82+G101+G120+G139+G158+G177+G196+G215+G234+G253+G272+G291+G310</f>
        <v>546</v>
      </c>
      <c r="Z6" s="93">
        <f t="shared" ref="Z6:Z17" si="7">H6+H25+H44+H63+H82+H101+H120+H139+H158+H177+H196+H215+H234+H253+H272+H291+H310</f>
        <v>34608</v>
      </c>
      <c r="AA6" s="93">
        <f t="shared" ref="AA6:AA17" si="8">I6+I25+I44+I63+I82+I101+I120+I139+I158+I177+I196+I215+I234+I253+I272+I291+I310</f>
        <v>64436337</v>
      </c>
      <c r="AB6" s="93">
        <f t="shared" ref="AB6:AE9" si="9">J6+J25+J44+J63+J82+J101+J120+J139+J158+J177+J196+J215+J234+J253+J272+J291+J310</f>
        <v>9</v>
      </c>
      <c r="AC6" s="93">
        <f t="shared" si="9"/>
        <v>336</v>
      </c>
      <c r="AD6" s="93">
        <f t="shared" si="9"/>
        <v>21372</v>
      </c>
      <c r="AE6" s="93">
        <f t="shared" si="9"/>
        <v>60628434</v>
      </c>
      <c r="AF6" s="38">
        <f t="shared" ref="AF6:AI20" si="10">(AB6-X6)/X6*100</f>
        <v>-30.76923076923077</v>
      </c>
      <c r="AG6" s="38">
        <f t="shared" si="10"/>
        <v>-38.461538461538467</v>
      </c>
      <c r="AH6" s="38">
        <f t="shared" si="10"/>
        <v>-38.245492371705964</v>
      </c>
      <c r="AI6" s="38">
        <f t="shared" si="10"/>
        <v>-5.9095584530200718</v>
      </c>
    </row>
    <row r="7" spans="1:38" ht="18.75">
      <c r="A7" s="101" t="s">
        <v>11</v>
      </c>
      <c r="B7" s="101">
        <v>7</v>
      </c>
      <c r="C7" s="101">
        <v>294</v>
      </c>
      <c r="D7" s="101">
        <v>18585</v>
      </c>
      <c r="E7" s="101">
        <v>47287533</v>
      </c>
      <c r="F7" s="101">
        <v>11</v>
      </c>
      <c r="G7" s="101">
        <v>462</v>
      </c>
      <c r="H7" s="101">
        <v>29301</v>
      </c>
      <c r="I7" s="101">
        <v>50035997</v>
      </c>
      <c r="J7" s="101">
        <v>8</v>
      </c>
      <c r="K7" s="101">
        <v>336</v>
      </c>
      <c r="L7" s="101">
        <v>21454</v>
      </c>
      <c r="M7" s="101">
        <v>59677111</v>
      </c>
      <c r="N7" s="38">
        <f t="shared" si="0"/>
        <v>-27.27272727272727</v>
      </c>
      <c r="O7" s="38">
        <f t="shared" si="0"/>
        <v>-27.27272727272727</v>
      </c>
      <c r="P7" s="38">
        <f t="shared" si="0"/>
        <v>-26.780655950308862</v>
      </c>
      <c r="Q7" s="38">
        <f t="shared" si="0"/>
        <v>19.268355939824684</v>
      </c>
      <c r="S7" s="93" t="s">
        <v>11</v>
      </c>
      <c r="T7" s="93">
        <f t="shared" si="1"/>
        <v>7</v>
      </c>
      <c r="U7" s="93">
        <f t="shared" si="2"/>
        <v>294</v>
      </c>
      <c r="V7" s="93">
        <f t="shared" si="3"/>
        <v>18585</v>
      </c>
      <c r="W7" s="93">
        <f t="shared" si="4"/>
        <v>47287533</v>
      </c>
      <c r="X7" s="93">
        <f t="shared" si="5"/>
        <v>11</v>
      </c>
      <c r="Y7" s="93">
        <f t="shared" si="6"/>
        <v>462</v>
      </c>
      <c r="Z7" s="93">
        <f t="shared" si="7"/>
        <v>29301</v>
      </c>
      <c r="AA7" s="93">
        <f t="shared" si="8"/>
        <v>50035997</v>
      </c>
      <c r="AB7" s="93">
        <f t="shared" si="9"/>
        <v>8</v>
      </c>
      <c r="AC7" s="93">
        <f t="shared" si="9"/>
        <v>336</v>
      </c>
      <c r="AD7" s="93">
        <f t="shared" si="9"/>
        <v>21454</v>
      </c>
      <c r="AE7" s="93">
        <f t="shared" si="9"/>
        <v>59677111</v>
      </c>
      <c r="AF7" s="38">
        <f t="shared" si="10"/>
        <v>-27.27272727272727</v>
      </c>
      <c r="AG7" s="38">
        <f t="shared" si="10"/>
        <v>-27.27272727272727</v>
      </c>
      <c r="AH7" s="38">
        <f t="shared" si="10"/>
        <v>-26.780655950308862</v>
      </c>
      <c r="AI7" s="38">
        <f t="shared" si="10"/>
        <v>19.268355939824684</v>
      </c>
    </row>
    <row r="8" spans="1:38" ht="18.75">
      <c r="A8" s="101" t="s">
        <v>12</v>
      </c>
      <c r="B8" s="103">
        <v>7.5</v>
      </c>
      <c r="C8" s="103">
        <v>307</v>
      </c>
      <c r="D8" s="103">
        <v>19450</v>
      </c>
      <c r="E8" s="103">
        <v>25071946</v>
      </c>
      <c r="F8" s="103">
        <v>13</v>
      </c>
      <c r="G8" s="103">
        <v>546</v>
      </c>
      <c r="H8" s="103">
        <v>34674</v>
      </c>
      <c r="I8" s="103">
        <v>73268047</v>
      </c>
      <c r="J8" s="103">
        <v>5</v>
      </c>
      <c r="K8" s="103">
        <v>147</v>
      </c>
      <c r="L8" s="103">
        <v>9351</v>
      </c>
      <c r="M8" s="103">
        <v>28258184</v>
      </c>
      <c r="N8" s="38">
        <f t="shared" si="0"/>
        <v>-61.53846153846154</v>
      </c>
      <c r="O8" s="38">
        <f t="shared" si="0"/>
        <v>-73.076923076923066</v>
      </c>
      <c r="P8" s="38">
        <f t="shared" si="0"/>
        <v>-73.031666378266138</v>
      </c>
      <c r="Q8" s="38">
        <f t="shared" si="0"/>
        <v>-61.431776665208503</v>
      </c>
      <c r="S8" s="93" t="s">
        <v>12</v>
      </c>
      <c r="T8" s="93">
        <f t="shared" si="1"/>
        <v>7.5</v>
      </c>
      <c r="U8" s="93">
        <f t="shared" si="2"/>
        <v>307</v>
      </c>
      <c r="V8" s="93">
        <f t="shared" si="3"/>
        <v>19450</v>
      </c>
      <c r="W8" s="93">
        <f t="shared" si="4"/>
        <v>25071946</v>
      </c>
      <c r="X8" s="93">
        <f t="shared" si="5"/>
        <v>13</v>
      </c>
      <c r="Y8" s="93">
        <f t="shared" si="6"/>
        <v>546</v>
      </c>
      <c r="Z8" s="93">
        <f t="shared" si="7"/>
        <v>34674</v>
      </c>
      <c r="AA8" s="93">
        <f t="shared" si="8"/>
        <v>73268047</v>
      </c>
      <c r="AB8" s="93">
        <f t="shared" si="9"/>
        <v>5</v>
      </c>
      <c r="AC8" s="93">
        <f t="shared" si="9"/>
        <v>147</v>
      </c>
      <c r="AD8" s="93">
        <f t="shared" si="9"/>
        <v>9351</v>
      </c>
      <c r="AE8" s="93">
        <f t="shared" si="9"/>
        <v>28258184</v>
      </c>
      <c r="AF8" s="38">
        <f t="shared" si="10"/>
        <v>-61.53846153846154</v>
      </c>
      <c r="AG8" s="38">
        <f t="shared" si="10"/>
        <v>-73.076923076923066</v>
      </c>
      <c r="AH8" s="38">
        <f t="shared" si="10"/>
        <v>-73.031666378266138</v>
      </c>
      <c r="AI8" s="38">
        <f t="shared" si="10"/>
        <v>-61.431776665208503</v>
      </c>
    </row>
    <row r="9" spans="1:38" ht="18.75">
      <c r="A9" s="101" t="s">
        <v>13</v>
      </c>
      <c r="B9" s="101">
        <v>5.5</v>
      </c>
      <c r="C9" s="101">
        <v>231</v>
      </c>
      <c r="D9" s="101">
        <v>14664</v>
      </c>
      <c r="E9" s="101">
        <v>28770537</v>
      </c>
      <c r="F9" s="101">
        <v>10</v>
      </c>
      <c r="G9" s="101">
        <v>420</v>
      </c>
      <c r="H9" s="101">
        <v>26595</v>
      </c>
      <c r="I9" s="101">
        <v>66253052</v>
      </c>
      <c r="J9" s="101">
        <v>5</v>
      </c>
      <c r="K9" s="101">
        <v>210</v>
      </c>
      <c r="L9" s="101">
        <v>13335</v>
      </c>
      <c r="M9" s="101">
        <v>41938824</v>
      </c>
      <c r="N9" s="38">
        <f t="shared" si="0"/>
        <v>-50</v>
      </c>
      <c r="O9" s="38">
        <f t="shared" si="0"/>
        <v>-50</v>
      </c>
      <c r="P9" s="38">
        <f t="shared" si="0"/>
        <v>-49.858996051889456</v>
      </c>
      <c r="Q9" s="38">
        <f t="shared" si="0"/>
        <v>-36.699030861249987</v>
      </c>
      <c r="S9" s="93" t="s">
        <v>13</v>
      </c>
      <c r="T9" s="93">
        <f t="shared" si="1"/>
        <v>5.5</v>
      </c>
      <c r="U9" s="93">
        <f t="shared" si="2"/>
        <v>231</v>
      </c>
      <c r="V9" s="93">
        <f t="shared" si="3"/>
        <v>14664</v>
      </c>
      <c r="W9" s="93">
        <f t="shared" si="4"/>
        <v>28770537</v>
      </c>
      <c r="X9" s="93">
        <f t="shared" si="5"/>
        <v>10</v>
      </c>
      <c r="Y9" s="93">
        <f t="shared" si="6"/>
        <v>420</v>
      </c>
      <c r="Z9" s="93">
        <f t="shared" si="7"/>
        <v>26595</v>
      </c>
      <c r="AA9" s="93">
        <f t="shared" si="8"/>
        <v>66253052</v>
      </c>
      <c r="AB9" s="93">
        <f t="shared" si="9"/>
        <v>5</v>
      </c>
      <c r="AC9" s="93">
        <f t="shared" si="9"/>
        <v>210</v>
      </c>
      <c r="AD9" s="93">
        <f t="shared" si="9"/>
        <v>13335</v>
      </c>
      <c r="AE9" s="93">
        <f t="shared" si="9"/>
        <v>41938824</v>
      </c>
      <c r="AF9" s="38">
        <f t="shared" si="10"/>
        <v>-50</v>
      </c>
      <c r="AG9" s="38">
        <f t="shared" si="10"/>
        <v>-50</v>
      </c>
      <c r="AH9" s="38">
        <f t="shared" si="10"/>
        <v>-49.858996051889456</v>
      </c>
      <c r="AI9" s="38">
        <f t="shared" si="10"/>
        <v>-36.699030861249987</v>
      </c>
    </row>
    <row r="10" spans="1:38" ht="18.75">
      <c r="A10" s="101" t="s">
        <v>14</v>
      </c>
      <c r="B10" s="101">
        <v>12</v>
      </c>
      <c r="C10" s="101">
        <v>499</v>
      </c>
      <c r="D10" s="101">
        <v>31699</v>
      </c>
      <c r="E10" s="101">
        <v>62602655</v>
      </c>
      <c r="F10" s="101">
        <v>6</v>
      </c>
      <c r="G10" s="101">
        <v>210</v>
      </c>
      <c r="H10" s="101">
        <v>13338</v>
      </c>
      <c r="I10" s="101">
        <v>35213567</v>
      </c>
      <c r="J10" s="101">
        <v>10</v>
      </c>
      <c r="K10" s="101">
        <v>402</v>
      </c>
      <c r="L10" s="101">
        <v>25513</v>
      </c>
      <c r="M10" s="101">
        <v>65676116</v>
      </c>
      <c r="N10" s="38">
        <f t="shared" si="0"/>
        <v>66.666666666666657</v>
      </c>
      <c r="O10" s="38">
        <f t="shared" si="0"/>
        <v>91.428571428571431</v>
      </c>
      <c r="P10" s="38">
        <f t="shared" si="0"/>
        <v>91.280551806867592</v>
      </c>
      <c r="Q10" s="38">
        <f t="shared" si="0"/>
        <v>86.507989946034144</v>
      </c>
      <c r="S10" s="93" t="s">
        <v>14</v>
      </c>
      <c r="T10" s="93">
        <f t="shared" si="1"/>
        <v>12</v>
      </c>
      <c r="U10" s="93">
        <f t="shared" si="2"/>
        <v>499</v>
      </c>
      <c r="V10" s="93">
        <f t="shared" si="3"/>
        <v>31699</v>
      </c>
      <c r="W10" s="93">
        <f t="shared" si="4"/>
        <v>62602655</v>
      </c>
      <c r="X10" s="93">
        <f t="shared" si="5"/>
        <v>6</v>
      </c>
      <c r="Y10" s="93">
        <f t="shared" si="6"/>
        <v>210</v>
      </c>
      <c r="Z10" s="93">
        <f t="shared" si="7"/>
        <v>13338</v>
      </c>
      <c r="AA10" s="93">
        <f t="shared" si="8"/>
        <v>35213567</v>
      </c>
      <c r="AB10" s="11">
        <f t="shared" ref="AB10:AE17" si="11">J10+J29+J48+J67+J86+J105+J124+J143+J162+J181+J200+J219+J238+J257+J277+J296+J315</f>
        <v>10</v>
      </c>
      <c r="AC10" s="11">
        <f t="shared" si="11"/>
        <v>402</v>
      </c>
      <c r="AD10" s="11">
        <f t="shared" si="11"/>
        <v>25513</v>
      </c>
      <c r="AE10" s="11">
        <f t="shared" si="11"/>
        <v>65676116</v>
      </c>
      <c r="AF10" s="38">
        <f t="shared" si="10"/>
        <v>66.666666666666657</v>
      </c>
      <c r="AG10" s="38">
        <f t="shared" si="10"/>
        <v>91.428571428571431</v>
      </c>
      <c r="AH10" s="38">
        <f t="shared" si="10"/>
        <v>91.280551806867592</v>
      </c>
      <c r="AI10" s="38">
        <f t="shared" si="10"/>
        <v>86.507989946034144</v>
      </c>
    </row>
    <row r="11" spans="1:38" ht="18.75">
      <c r="A11" s="101" t="s">
        <v>15</v>
      </c>
      <c r="B11" s="101">
        <v>14</v>
      </c>
      <c r="C11" s="101">
        <v>588</v>
      </c>
      <c r="D11" s="101">
        <v>37252</v>
      </c>
      <c r="E11" s="101">
        <v>68243018</v>
      </c>
      <c r="F11" s="101">
        <v>5</v>
      </c>
      <c r="G11" s="101">
        <v>210</v>
      </c>
      <c r="H11" s="101">
        <v>13269</v>
      </c>
      <c r="I11" s="101">
        <v>33068676</v>
      </c>
      <c r="J11" s="101">
        <v>8</v>
      </c>
      <c r="K11" s="101">
        <v>336</v>
      </c>
      <c r="L11" s="101">
        <v>21370</v>
      </c>
      <c r="M11" s="101">
        <v>55767971</v>
      </c>
      <c r="N11" s="38">
        <f t="shared" si="0"/>
        <v>60</v>
      </c>
      <c r="O11" s="38">
        <f t="shared" si="0"/>
        <v>60</v>
      </c>
      <c r="P11" s="38">
        <f t="shared" si="0"/>
        <v>61.052076267993073</v>
      </c>
      <c r="Q11" s="38">
        <f t="shared" si="0"/>
        <v>68.642890329204604</v>
      </c>
      <c r="S11" s="93" t="s">
        <v>15</v>
      </c>
      <c r="T11" s="93">
        <f t="shared" si="1"/>
        <v>14</v>
      </c>
      <c r="U11" s="93">
        <f t="shared" si="2"/>
        <v>588</v>
      </c>
      <c r="V11" s="93">
        <f t="shared" si="3"/>
        <v>37252</v>
      </c>
      <c r="W11" s="93">
        <f t="shared" si="4"/>
        <v>68243018</v>
      </c>
      <c r="X11" s="93">
        <f t="shared" si="5"/>
        <v>5</v>
      </c>
      <c r="Y11" s="93">
        <f t="shared" si="6"/>
        <v>210</v>
      </c>
      <c r="Z11" s="93">
        <f t="shared" si="7"/>
        <v>13269</v>
      </c>
      <c r="AA11" s="93">
        <f t="shared" si="8"/>
        <v>33068676</v>
      </c>
      <c r="AB11" s="11">
        <f t="shared" si="11"/>
        <v>8</v>
      </c>
      <c r="AC11" s="11">
        <f t="shared" si="11"/>
        <v>336</v>
      </c>
      <c r="AD11" s="11">
        <f t="shared" si="11"/>
        <v>21370</v>
      </c>
      <c r="AE11" s="11">
        <f t="shared" si="11"/>
        <v>55767971</v>
      </c>
      <c r="AF11" s="38">
        <f t="shared" si="10"/>
        <v>60</v>
      </c>
      <c r="AG11" s="38">
        <f t="shared" si="10"/>
        <v>60</v>
      </c>
      <c r="AH11" s="38">
        <f t="shared" si="10"/>
        <v>61.052076267993073</v>
      </c>
      <c r="AI11" s="38">
        <f t="shared" si="10"/>
        <v>68.642890329204604</v>
      </c>
    </row>
    <row r="12" spans="1:38" ht="18.75">
      <c r="A12" s="101" t="s">
        <v>16</v>
      </c>
      <c r="B12" s="101">
        <v>10.5</v>
      </c>
      <c r="C12" s="101">
        <v>441</v>
      </c>
      <c r="D12" s="101">
        <v>27927</v>
      </c>
      <c r="E12" s="101">
        <v>65687457</v>
      </c>
      <c r="F12" s="101">
        <v>5</v>
      </c>
      <c r="G12" s="101">
        <v>210</v>
      </c>
      <c r="H12" s="101">
        <v>13299</v>
      </c>
      <c r="I12" s="101">
        <v>36607335</v>
      </c>
      <c r="J12" s="101">
        <v>8</v>
      </c>
      <c r="K12" s="101">
        <v>273</v>
      </c>
      <c r="L12" s="101">
        <v>17437</v>
      </c>
      <c r="M12" s="101">
        <v>51679632</v>
      </c>
      <c r="N12" s="38">
        <f t="shared" si="0"/>
        <v>60</v>
      </c>
      <c r="O12" s="38">
        <f t="shared" si="0"/>
        <v>30</v>
      </c>
      <c r="P12" s="38">
        <f t="shared" si="0"/>
        <v>31.115121437702083</v>
      </c>
      <c r="Q12" s="38">
        <f t="shared" si="0"/>
        <v>41.172887892549404</v>
      </c>
      <c r="S12" s="93" t="s">
        <v>16</v>
      </c>
      <c r="T12" s="93">
        <f t="shared" si="1"/>
        <v>10.5</v>
      </c>
      <c r="U12" s="93">
        <f t="shared" si="2"/>
        <v>441</v>
      </c>
      <c r="V12" s="93">
        <f t="shared" si="3"/>
        <v>27927</v>
      </c>
      <c r="W12" s="93">
        <f t="shared" si="4"/>
        <v>65687457</v>
      </c>
      <c r="X12" s="93">
        <f t="shared" si="5"/>
        <v>5</v>
      </c>
      <c r="Y12" s="93">
        <f t="shared" si="6"/>
        <v>210</v>
      </c>
      <c r="Z12" s="93">
        <f t="shared" si="7"/>
        <v>13299</v>
      </c>
      <c r="AA12" s="93">
        <f t="shared" si="8"/>
        <v>36607335</v>
      </c>
      <c r="AB12" s="11">
        <f t="shared" si="11"/>
        <v>8</v>
      </c>
      <c r="AC12" s="11">
        <f t="shared" si="11"/>
        <v>273</v>
      </c>
      <c r="AD12" s="11">
        <f t="shared" si="11"/>
        <v>17437</v>
      </c>
      <c r="AE12" s="11">
        <f t="shared" si="11"/>
        <v>51679632</v>
      </c>
      <c r="AF12" s="38">
        <f t="shared" si="10"/>
        <v>60</v>
      </c>
      <c r="AG12" s="38">
        <f t="shared" si="10"/>
        <v>30</v>
      </c>
      <c r="AH12" s="38">
        <f t="shared" si="10"/>
        <v>31.115121437702083</v>
      </c>
      <c r="AI12" s="38">
        <f t="shared" si="10"/>
        <v>41.172887892549404</v>
      </c>
    </row>
    <row r="13" spans="1:38" ht="18.75">
      <c r="A13" s="101" t="s">
        <v>17</v>
      </c>
      <c r="B13" s="101">
        <v>9</v>
      </c>
      <c r="C13" s="101">
        <v>378</v>
      </c>
      <c r="D13" s="101">
        <v>23919</v>
      </c>
      <c r="E13" s="101">
        <v>62510477</v>
      </c>
      <c r="F13" s="101">
        <v>15</v>
      </c>
      <c r="G13" s="101">
        <v>609</v>
      </c>
      <c r="H13" s="101">
        <v>38367</v>
      </c>
      <c r="I13" s="101">
        <v>47290080</v>
      </c>
      <c r="J13" s="101">
        <v>4</v>
      </c>
      <c r="K13" s="101">
        <v>168</v>
      </c>
      <c r="L13" s="101">
        <v>10711</v>
      </c>
      <c r="M13" s="101">
        <v>28833644</v>
      </c>
      <c r="N13" s="38">
        <f t="shared" si="0"/>
        <v>-73.333333333333329</v>
      </c>
      <c r="O13" s="38">
        <f t="shared" si="0"/>
        <v>-72.41379310344827</v>
      </c>
      <c r="P13" s="38">
        <f t="shared" si="0"/>
        <v>-72.082779471942033</v>
      </c>
      <c r="Q13" s="38">
        <f t="shared" si="0"/>
        <v>-39.028134441726472</v>
      </c>
      <c r="S13" s="93" t="s">
        <v>17</v>
      </c>
      <c r="T13" s="93">
        <f t="shared" si="1"/>
        <v>9</v>
      </c>
      <c r="U13" s="93">
        <f t="shared" si="2"/>
        <v>378</v>
      </c>
      <c r="V13" s="93">
        <f t="shared" si="3"/>
        <v>23919</v>
      </c>
      <c r="W13" s="93">
        <f t="shared" si="4"/>
        <v>62510477</v>
      </c>
      <c r="X13" s="93">
        <f t="shared" si="5"/>
        <v>15</v>
      </c>
      <c r="Y13" s="93">
        <f t="shared" si="6"/>
        <v>609</v>
      </c>
      <c r="Z13" s="93">
        <f t="shared" si="7"/>
        <v>38367</v>
      </c>
      <c r="AA13" s="93">
        <f t="shared" si="8"/>
        <v>47290080</v>
      </c>
      <c r="AB13" s="11">
        <f t="shared" si="11"/>
        <v>4</v>
      </c>
      <c r="AC13" s="11">
        <f t="shared" si="11"/>
        <v>168</v>
      </c>
      <c r="AD13" s="11">
        <f t="shared" si="11"/>
        <v>10711</v>
      </c>
      <c r="AE13" s="11">
        <f t="shared" si="11"/>
        <v>28833644</v>
      </c>
      <c r="AF13" s="38">
        <f t="shared" si="10"/>
        <v>-73.333333333333329</v>
      </c>
      <c r="AG13" s="38">
        <f t="shared" si="10"/>
        <v>-72.41379310344827</v>
      </c>
      <c r="AH13" s="38">
        <f t="shared" si="10"/>
        <v>-72.082779471942033</v>
      </c>
      <c r="AI13" s="38">
        <f t="shared" si="10"/>
        <v>-39.028134441726472</v>
      </c>
    </row>
    <row r="14" spans="1:38" ht="18.75">
      <c r="A14" s="101" t="s">
        <v>18</v>
      </c>
      <c r="B14" s="101">
        <v>14</v>
      </c>
      <c r="C14" s="101">
        <v>588</v>
      </c>
      <c r="D14" s="101">
        <v>37212</v>
      </c>
      <c r="E14" s="101">
        <v>68298753</v>
      </c>
      <c r="F14" s="172">
        <v>7</v>
      </c>
      <c r="G14" s="172">
        <v>273</v>
      </c>
      <c r="H14" s="172">
        <v>17310</v>
      </c>
      <c r="I14" s="172">
        <v>11069663</v>
      </c>
      <c r="J14" s="172">
        <v>8</v>
      </c>
      <c r="K14" s="172">
        <v>336</v>
      </c>
      <c r="L14" s="172">
        <v>21480</v>
      </c>
      <c r="M14" s="172">
        <v>63431990</v>
      </c>
      <c r="N14" s="38">
        <f t="shared" si="0"/>
        <v>14.285714285714285</v>
      </c>
      <c r="O14" s="38">
        <f t="shared" si="0"/>
        <v>23.076923076923077</v>
      </c>
      <c r="P14" s="38">
        <f t="shared" si="0"/>
        <v>24.090121317157713</v>
      </c>
      <c r="Q14" s="38">
        <f t="shared" si="0"/>
        <v>473.02548415430533</v>
      </c>
      <c r="S14" s="93" t="s">
        <v>18</v>
      </c>
      <c r="T14" s="93">
        <f t="shared" si="1"/>
        <v>14</v>
      </c>
      <c r="U14" s="93">
        <f t="shared" si="2"/>
        <v>588</v>
      </c>
      <c r="V14" s="93">
        <f t="shared" si="3"/>
        <v>37212</v>
      </c>
      <c r="W14" s="93">
        <f t="shared" si="4"/>
        <v>68298753</v>
      </c>
      <c r="X14" s="93">
        <f t="shared" si="5"/>
        <v>7</v>
      </c>
      <c r="Y14" s="93">
        <f t="shared" si="6"/>
        <v>273</v>
      </c>
      <c r="Z14" s="93">
        <f t="shared" si="7"/>
        <v>17310</v>
      </c>
      <c r="AA14" s="93">
        <f t="shared" si="8"/>
        <v>11069663</v>
      </c>
      <c r="AB14" s="11">
        <f t="shared" si="11"/>
        <v>8</v>
      </c>
      <c r="AC14" s="11">
        <f t="shared" si="11"/>
        <v>336</v>
      </c>
      <c r="AD14" s="11">
        <f t="shared" si="11"/>
        <v>21480</v>
      </c>
      <c r="AE14" s="11">
        <f t="shared" si="11"/>
        <v>63431990</v>
      </c>
      <c r="AF14" s="38">
        <f t="shared" si="10"/>
        <v>14.285714285714285</v>
      </c>
      <c r="AG14" s="38">
        <f t="shared" si="10"/>
        <v>23.076923076923077</v>
      </c>
      <c r="AH14" s="38">
        <f t="shared" si="10"/>
        <v>24.090121317157713</v>
      </c>
      <c r="AI14" s="38">
        <f t="shared" si="10"/>
        <v>473.02548415430533</v>
      </c>
    </row>
    <row r="15" spans="1:38" ht="18.75">
      <c r="A15" s="101" t="s">
        <v>19</v>
      </c>
      <c r="B15" s="101">
        <v>15</v>
      </c>
      <c r="C15" s="101">
        <v>630</v>
      </c>
      <c r="D15" s="101">
        <v>39906</v>
      </c>
      <c r="E15" s="101">
        <v>57171577</v>
      </c>
      <c r="F15" s="101">
        <v>8</v>
      </c>
      <c r="G15" s="101">
        <v>315</v>
      </c>
      <c r="H15" s="101">
        <v>20142</v>
      </c>
      <c r="I15" s="101">
        <v>41311596</v>
      </c>
      <c r="J15" s="101">
        <v>5</v>
      </c>
      <c r="K15" s="101">
        <v>210</v>
      </c>
      <c r="L15" s="101">
        <v>13375.2</v>
      </c>
      <c r="M15" s="101">
        <v>39079398</v>
      </c>
      <c r="N15" s="38">
        <f t="shared" si="0"/>
        <v>-37.5</v>
      </c>
      <c r="O15" s="38">
        <f t="shared" si="0"/>
        <v>-33.333333333333329</v>
      </c>
      <c r="P15" s="38">
        <f t="shared" si="0"/>
        <v>-33.595472147750968</v>
      </c>
      <c r="Q15" s="38">
        <f t="shared" si="0"/>
        <v>-5.4033206560211333</v>
      </c>
      <c r="S15" s="93" t="s">
        <v>19</v>
      </c>
      <c r="T15" s="93">
        <f t="shared" si="1"/>
        <v>16</v>
      </c>
      <c r="U15" s="93">
        <f t="shared" si="2"/>
        <v>640</v>
      </c>
      <c r="V15" s="93">
        <f t="shared" si="3"/>
        <v>40560</v>
      </c>
      <c r="W15" s="93">
        <f t="shared" si="4"/>
        <v>57822981</v>
      </c>
      <c r="X15" s="93">
        <f t="shared" si="5"/>
        <v>8</v>
      </c>
      <c r="Y15" s="93">
        <f t="shared" si="6"/>
        <v>315</v>
      </c>
      <c r="Z15" s="93">
        <f t="shared" si="7"/>
        <v>20142</v>
      </c>
      <c r="AA15" s="93">
        <f t="shared" si="8"/>
        <v>41311596</v>
      </c>
      <c r="AB15" s="11">
        <f t="shared" si="11"/>
        <v>5</v>
      </c>
      <c r="AC15" s="11">
        <f t="shared" si="11"/>
        <v>210</v>
      </c>
      <c r="AD15" s="11">
        <f t="shared" si="11"/>
        <v>13375.2</v>
      </c>
      <c r="AE15" s="11">
        <f t="shared" si="11"/>
        <v>39079398</v>
      </c>
      <c r="AF15" s="38">
        <f t="shared" si="10"/>
        <v>-37.5</v>
      </c>
      <c r="AG15" s="38">
        <f t="shared" si="10"/>
        <v>-33.333333333333329</v>
      </c>
      <c r="AH15" s="38">
        <f t="shared" si="10"/>
        <v>-33.595472147750968</v>
      </c>
      <c r="AI15" s="38">
        <f t="shared" si="10"/>
        <v>-5.4033206560211333</v>
      </c>
    </row>
    <row r="16" spans="1:38" ht="18.75">
      <c r="A16" s="101" t="s">
        <v>20</v>
      </c>
      <c r="B16" s="101">
        <v>14</v>
      </c>
      <c r="C16" s="101">
        <v>588</v>
      </c>
      <c r="D16" s="101">
        <v>37290</v>
      </c>
      <c r="E16" s="101">
        <v>56826075</v>
      </c>
      <c r="F16" s="101">
        <v>6</v>
      </c>
      <c r="G16" s="101">
        <v>252</v>
      </c>
      <c r="H16" s="101">
        <v>16066</v>
      </c>
      <c r="I16" s="101">
        <v>32465952</v>
      </c>
      <c r="J16" s="101">
        <v>2</v>
      </c>
      <c r="K16" s="101">
        <v>63</v>
      </c>
      <c r="L16" s="101">
        <v>4006.0000000000005</v>
      </c>
      <c r="M16" s="101">
        <v>12851240</v>
      </c>
      <c r="N16" s="38">
        <f t="shared" si="0"/>
        <v>-66.666666666666657</v>
      </c>
      <c r="O16" s="38">
        <f t="shared" si="0"/>
        <v>-75</v>
      </c>
      <c r="P16" s="38">
        <f t="shared" si="0"/>
        <v>-75.065355408938132</v>
      </c>
      <c r="Q16" s="38">
        <f t="shared" si="0"/>
        <v>-60.416253926575138</v>
      </c>
      <c r="S16" s="93" t="s">
        <v>20</v>
      </c>
      <c r="T16" s="93">
        <f t="shared" si="1"/>
        <v>14</v>
      </c>
      <c r="U16" s="93">
        <f t="shared" si="2"/>
        <v>588</v>
      </c>
      <c r="V16" s="93">
        <f t="shared" si="3"/>
        <v>37290</v>
      </c>
      <c r="W16" s="93">
        <f t="shared" si="4"/>
        <v>56826075</v>
      </c>
      <c r="X16" s="93">
        <f t="shared" si="5"/>
        <v>6</v>
      </c>
      <c r="Y16" s="93">
        <f t="shared" si="6"/>
        <v>252</v>
      </c>
      <c r="Z16" s="93">
        <f t="shared" si="7"/>
        <v>16066</v>
      </c>
      <c r="AA16" s="93">
        <f t="shared" si="8"/>
        <v>32465952</v>
      </c>
      <c r="AB16" s="11">
        <f t="shared" si="11"/>
        <v>2</v>
      </c>
      <c r="AC16" s="11">
        <f t="shared" si="11"/>
        <v>63</v>
      </c>
      <c r="AD16" s="11">
        <f t="shared" si="11"/>
        <v>4006.0000000000005</v>
      </c>
      <c r="AE16" s="11">
        <f t="shared" si="11"/>
        <v>12851240</v>
      </c>
      <c r="AF16" s="38">
        <f t="shared" si="10"/>
        <v>-66.666666666666657</v>
      </c>
      <c r="AG16" s="38">
        <f t="shared" si="10"/>
        <v>-75</v>
      </c>
      <c r="AH16" s="38">
        <f t="shared" si="10"/>
        <v>-75.065355408938132</v>
      </c>
      <c r="AI16" s="38">
        <f t="shared" si="10"/>
        <v>-60.416253926575138</v>
      </c>
    </row>
    <row r="17" spans="1:35" ht="18.75">
      <c r="A17" s="101" t="s">
        <v>21</v>
      </c>
      <c r="B17" s="101">
        <v>4</v>
      </c>
      <c r="C17" s="101">
        <v>168</v>
      </c>
      <c r="D17" s="101">
        <v>10665</v>
      </c>
      <c r="E17" s="101">
        <v>21031296</v>
      </c>
      <c r="F17" s="101">
        <v>4</v>
      </c>
      <c r="G17" s="101">
        <v>168</v>
      </c>
      <c r="H17" s="101">
        <v>10858</v>
      </c>
      <c r="I17" s="101">
        <v>30404563</v>
      </c>
      <c r="J17" s="101"/>
      <c r="K17" s="101"/>
      <c r="L17" s="101"/>
      <c r="M17" s="101"/>
      <c r="N17" s="38">
        <f t="shared" si="0"/>
        <v>-100</v>
      </c>
      <c r="O17" s="38">
        <f t="shared" si="0"/>
        <v>-100</v>
      </c>
      <c r="P17" s="38">
        <f t="shared" si="0"/>
        <v>-100</v>
      </c>
      <c r="Q17" s="38">
        <f t="shared" si="0"/>
        <v>-100</v>
      </c>
      <c r="S17" s="93" t="s">
        <v>21</v>
      </c>
      <c r="T17" s="93">
        <f t="shared" si="1"/>
        <v>4</v>
      </c>
      <c r="U17" s="93">
        <f t="shared" si="2"/>
        <v>168</v>
      </c>
      <c r="V17" s="93">
        <f t="shared" si="3"/>
        <v>10665</v>
      </c>
      <c r="W17" s="93">
        <f t="shared" si="4"/>
        <v>21031296</v>
      </c>
      <c r="X17" s="93">
        <f t="shared" si="5"/>
        <v>4</v>
      </c>
      <c r="Y17" s="93">
        <f t="shared" si="6"/>
        <v>168</v>
      </c>
      <c r="Z17" s="93">
        <f t="shared" si="7"/>
        <v>10858</v>
      </c>
      <c r="AA17" s="93">
        <f t="shared" si="8"/>
        <v>30404563</v>
      </c>
      <c r="AB17" s="11">
        <f t="shared" si="11"/>
        <v>0</v>
      </c>
      <c r="AC17" s="11">
        <f t="shared" si="11"/>
        <v>0</v>
      </c>
      <c r="AD17" s="11">
        <f t="shared" si="11"/>
        <v>0</v>
      </c>
      <c r="AE17" s="11">
        <f t="shared" si="11"/>
        <v>0</v>
      </c>
      <c r="AF17" s="38">
        <f t="shared" si="10"/>
        <v>-100</v>
      </c>
      <c r="AG17" s="38">
        <f t="shared" si="10"/>
        <v>-100</v>
      </c>
      <c r="AH17" s="38">
        <f t="shared" si="10"/>
        <v>-100</v>
      </c>
      <c r="AI17" s="38">
        <f t="shared" si="10"/>
        <v>-100</v>
      </c>
    </row>
    <row r="18" spans="1:35">
      <c r="A18" s="61" t="s">
        <v>205</v>
      </c>
      <c r="B18" s="61">
        <f>SUM(B6:B15)</f>
        <v>106.5</v>
      </c>
      <c r="C18" s="61">
        <f>SUM(C6:C15)</f>
        <v>4460</v>
      </c>
      <c r="D18" s="61">
        <f>SUM(D6:D15)</f>
        <v>282495</v>
      </c>
      <c r="E18" s="61">
        <f>SUM(E6:E15)</f>
        <v>551602732</v>
      </c>
      <c r="F18" s="61">
        <f>SUM(F6:F16)</f>
        <v>99</v>
      </c>
      <c r="G18" s="61">
        <f t="shared" ref="G18:M18" si="12">SUM(G6:G16)</f>
        <v>4053</v>
      </c>
      <c r="H18" s="61">
        <f t="shared" si="12"/>
        <v>256969</v>
      </c>
      <c r="I18" s="61">
        <f t="shared" si="12"/>
        <v>491020302</v>
      </c>
      <c r="J18" s="61">
        <f t="shared" si="12"/>
        <v>72</v>
      </c>
      <c r="K18" s="61">
        <f t="shared" si="12"/>
        <v>2817</v>
      </c>
      <c r="L18" s="61">
        <f t="shared" si="12"/>
        <v>179404.2</v>
      </c>
      <c r="M18" s="61">
        <f t="shared" si="12"/>
        <v>507822544</v>
      </c>
      <c r="N18" s="38">
        <f t="shared" si="0"/>
        <v>-27.27272727272727</v>
      </c>
      <c r="O18" s="38">
        <f t="shared" si="0"/>
        <v>-30.495928941524795</v>
      </c>
      <c r="P18" s="38">
        <f t="shared" si="0"/>
        <v>-30.184496962668643</v>
      </c>
      <c r="Q18" s="38">
        <f t="shared" si="0"/>
        <v>3.4219037240541637</v>
      </c>
      <c r="S18" s="61" t="s">
        <v>205</v>
      </c>
      <c r="T18" s="61">
        <f>SUM(T6:T16)</f>
        <v>121.5</v>
      </c>
      <c r="U18" s="61">
        <f t="shared" ref="U18:AE18" si="13">SUM(U6:U16)</f>
        <v>5058</v>
      </c>
      <c r="V18" s="61">
        <f t="shared" si="13"/>
        <v>320439</v>
      </c>
      <c r="W18" s="61">
        <f t="shared" si="13"/>
        <v>609080211</v>
      </c>
      <c r="X18" s="61">
        <f t="shared" si="13"/>
        <v>99</v>
      </c>
      <c r="Y18" s="61">
        <f t="shared" si="13"/>
        <v>4053</v>
      </c>
      <c r="Z18" s="61">
        <f t="shared" si="13"/>
        <v>256969</v>
      </c>
      <c r="AA18" s="61">
        <f t="shared" si="13"/>
        <v>491020302</v>
      </c>
      <c r="AB18" s="61">
        <f t="shared" si="13"/>
        <v>72</v>
      </c>
      <c r="AC18" s="61">
        <f t="shared" si="13"/>
        <v>2817</v>
      </c>
      <c r="AD18" s="61">
        <f t="shared" si="13"/>
        <v>179404.2</v>
      </c>
      <c r="AE18" s="61">
        <f t="shared" si="13"/>
        <v>507822544</v>
      </c>
      <c r="AF18" s="38">
        <f t="shared" si="10"/>
        <v>-27.27272727272727</v>
      </c>
      <c r="AG18" s="38">
        <f t="shared" si="10"/>
        <v>-30.495928941524795</v>
      </c>
      <c r="AH18" s="38">
        <f t="shared" si="10"/>
        <v>-30.184496962668643</v>
      </c>
      <c r="AI18" s="38">
        <f t="shared" si="10"/>
        <v>3.4219037240541637</v>
      </c>
    </row>
    <row r="19" spans="1:35">
      <c r="A19" s="61" t="s">
        <v>128</v>
      </c>
      <c r="B19" s="61">
        <f>SUM(B6:B17)</f>
        <v>124.5</v>
      </c>
      <c r="C19" s="61">
        <f t="shared" ref="C19:M19" si="14">SUM(C6:C17)</f>
        <v>5216</v>
      </c>
      <c r="D19" s="61">
        <f t="shared" si="14"/>
        <v>330450</v>
      </c>
      <c r="E19" s="61">
        <f t="shared" si="14"/>
        <v>629460103</v>
      </c>
      <c r="F19" s="61">
        <f t="shared" si="14"/>
        <v>103</v>
      </c>
      <c r="G19" s="61">
        <f t="shared" si="14"/>
        <v>4221</v>
      </c>
      <c r="H19" s="61">
        <f t="shared" si="14"/>
        <v>267827</v>
      </c>
      <c r="I19" s="61">
        <f t="shared" si="14"/>
        <v>521424865</v>
      </c>
      <c r="J19" s="61">
        <f t="shared" si="14"/>
        <v>72</v>
      </c>
      <c r="K19" s="61">
        <f t="shared" si="14"/>
        <v>2817</v>
      </c>
      <c r="L19" s="61">
        <f t="shared" si="14"/>
        <v>179404.2</v>
      </c>
      <c r="M19" s="61">
        <f t="shared" si="14"/>
        <v>507822544</v>
      </c>
      <c r="N19" s="38">
        <f t="shared" si="0"/>
        <v>-30.097087378640776</v>
      </c>
      <c r="O19" s="38">
        <f t="shared" si="0"/>
        <v>-33.262260127931768</v>
      </c>
      <c r="P19" s="38">
        <f t="shared" si="0"/>
        <v>-33.014893942731682</v>
      </c>
      <c r="Q19" s="38">
        <f t="shared" si="0"/>
        <v>-2.6086828444592878</v>
      </c>
      <c r="S19" s="61" t="s">
        <v>128</v>
      </c>
      <c r="T19" s="61">
        <f>SUM(T6:T17)</f>
        <v>125.5</v>
      </c>
      <c r="U19" s="61">
        <f t="shared" ref="U19:AE19" si="15">SUM(U6:U17)</f>
        <v>5226</v>
      </c>
      <c r="V19" s="61">
        <f t="shared" si="15"/>
        <v>331104</v>
      </c>
      <c r="W19" s="61">
        <f t="shared" si="15"/>
        <v>630111507</v>
      </c>
      <c r="X19" s="61">
        <f t="shared" si="15"/>
        <v>103</v>
      </c>
      <c r="Y19" s="61">
        <f t="shared" si="15"/>
        <v>4221</v>
      </c>
      <c r="Z19" s="61">
        <f t="shared" si="15"/>
        <v>267827</v>
      </c>
      <c r="AA19" s="61">
        <f t="shared" si="15"/>
        <v>521424865</v>
      </c>
      <c r="AB19" s="61">
        <f t="shared" si="15"/>
        <v>72</v>
      </c>
      <c r="AC19" s="61">
        <f t="shared" si="15"/>
        <v>2817</v>
      </c>
      <c r="AD19" s="61">
        <f t="shared" si="15"/>
        <v>179404.2</v>
      </c>
      <c r="AE19" s="61">
        <f t="shared" si="15"/>
        <v>507822544</v>
      </c>
      <c r="AF19" s="38">
        <f t="shared" si="10"/>
        <v>-30.097087378640776</v>
      </c>
      <c r="AG19" s="38">
        <f t="shared" si="10"/>
        <v>-33.262260127931768</v>
      </c>
      <c r="AH19" s="38">
        <f t="shared" si="10"/>
        <v>-33.014893942731682</v>
      </c>
      <c r="AI19" s="38">
        <f t="shared" si="10"/>
        <v>-2.6086828444592878</v>
      </c>
    </row>
    <row r="20" spans="1:35">
      <c r="A20" s="63" t="s">
        <v>129</v>
      </c>
      <c r="B20" s="49">
        <f>B18/10</f>
        <v>10.65</v>
      </c>
      <c r="C20" s="49">
        <f>C18/10</f>
        <v>446</v>
      </c>
      <c r="D20" s="49">
        <f>D18/10</f>
        <v>28249.5</v>
      </c>
      <c r="E20" s="49">
        <f>E18/10</f>
        <v>55160273.200000003</v>
      </c>
      <c r="F20" s="49">
        <f>F18/11</f>
        <v>9</v>
      </c>
      <c r="G20" s="49">
        <f t="shared" ref="G20:M20" si="16">G18/11</f>
        <v>368.45454545454544</v>
      </c>
      <c r="H20" s="49">
        <f t="shared" si="16"/>
        <v>23360.81818181818</v>
      </c>
      <c r="I20" s="49">
        <f t="shared" si="16"/>
        <v>44638209.272727273</v>
      </c>
      <c r="J20" s="49">
        <f t="shared" si="16"/>
        <v>6.5454545454545459</v>
      </c>
      <c r="K20" s="49">
        <f t="shared" si="16"/>
        <v>256.09090909090907</v>
      </c>
      <c r="L20" s="49">
        <f t="shared" si="16"/>
        <v>16309.472727272729</v>
      </c>
      <c r="M20" s="49">
        <f t="shared" si="16"/>
        <v>46165685.81818182</v>
      </c>
      <c r="N20" s="38">
        <f t="shared" si="0"/>
        <v>-27.27272727272727</v>
      </c>
      <c r="O20" s="38">
        <f t="shared" si="0"/>
        <v>-30.495928941524802</v>
      </c>
      <c r="P20" s="38">
        <f t="shared" si="0"/>
        <v>-30.184496962668639</v>
      </c>
      <c r="Q20" s="38">
        <f t="shared" si="0"/>
        <v>3.4219037240541663</v>
      </c>
      <c r="S20" s="63" t="s">
        <v>129</v>
      </c>
      <c r="T20" s="49">
        <f>T18/11</f>
        <v>11.045454545454545</v>
      </c>
      <c r="U20" s="49">
        <f t="shared" ref="U20:AE20" si="17">U18/11</f>
        <v>459.81818181818181</v>
      </c>
      <c r="V20" s="49">
        <f t="shared" si="17"/>
        <v>29130.81818181818</v>
      </c>
      <c r="W20" s="49">
        <f t="shared" si="17"/>
        <v>55370928.272727273</v>
      </c>
      <c r="X20" s="49">
        <f t="shared" si="17"/>
        <v>9</v>
      </c>
      <c r="Y20" s="49">
        <f t="shared" si="17"/>
        <v>368.45454545454544</v>
      </c>
      <c r="Z20" s="49">
        <f t="shared" si="17"/>
        <v>23360.81818181818</v>
      </c>
      <c r="AA20" s="49">
        <f t="shared" si="17"/>
        <v>44638209.272727273</v>
      </c>
      <c r="AB20" s="49">
        <f t="shared" si="17"/>
        <v>6.5454545454545459</v>
      </c>
      <c r="AC20" s="49">
        <f t="shared" si="17"/>
        <v>256.09090909090907</v>
      </c>
      <c r="AD20" s="49">
        <f t="shared" si="17"/>
        <v>16309.472727272729</v>
      </c>
      <c r="AE20" s="49">
        <f t="shared" si="17"/>
        <v>46165685.81818182</v>
      </c>
      <c r="AF20" s="38">
        <f t="shared" si="10"/>
        <v>-27.27272727272727</v>
      </c>
      <c r="AG20" s="38">
        <f t="shared" si="10"/>
        <v>-30.495928941524802</v>
      </c>
      <c r="AH20" s="38">
        <f t="shared" si="10"/>
        <v>-30.184496962668639</v>
      </c>
      <c r="AI20" s="38">
        <f t="shared" si="10"/>
        <v>3.4219037240541663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  <c r="AA22" s="82"/>
      <c r="AB22" s="82"/>
      <c r="AC22" s="82"/>
      <c r="AD22" s="82"/>
      <c r="AE22" s="82">
        <f>AE18/10000000</f>
        <v>50.782254399999999</v>
      </c>
    </row>
    <row r="23" spans="1:35" ht="18.75">
      <c r="A23" s="14"/>
      <c r="B23" s="389" t="s">
        <v>167</v>
      </c>
      <c r="C23" s="389"/>
      <c r="D23" s="389"/>
      <c r="E23" s="389"/>
      <c r="F23" s="389" t="s">
        <v>180</v>
      </c>
      <c r="G23" s="389"/>
      <c r="H23" s="389"/>
      <c r="I23" s="389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  <c r="W23" s="82"/>
      <c r="AA23" s="82"/>
      <c r="AB23" s="82"/>
      <c r="AC23" s="82"/>
      <c r="AD23" s="82"/>
      <c r="AE23" s="8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  <c r="S24" s="7">
        <v>140543</v>
      </c>
      <c r="T24" s="7">
        <v>392459916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18">(G25-C25)/C25*100</f>
        <v>#DIV/0!</v>
      </c>
      <c r="P25" s="38" t="e">
        <f t="shared" si="18"/>
        <v>#DIV/0!</v>
      </c>
      <c r="Q25" s="38" t="e">
        <f t="shared" si="18"/>
        <v>#DIV/0!</v>
      </c>
      <c r="S25" s="7">
        <v>38757</v>
      </c>
      <c r="T25" s="7">
        <v>110698294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19">(F26-B26)/B26*100</f>
        <v>#DIV/0!</v>
      </c>
      <c r="O26" s="38" t="e">
        <f t="shared" si="18"/>
        <v>#DIV/0!</v>
      </c>
      <c r="P26" s="38" t="e">
        <f t="shared" si="18"/>
        <v>#DIV/0!</v>
      </c>
      <c r="Q26" s="38" t="e">
        <f t="shared" si="18"/>
        <v>#DIV/0!</v>
      </c>
      <c r="S26" s="7">
        <v>62729</v>
      </c>
      <c r="T26" s="7">
        <v>185382562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19"/>
        <v>#DIV/0!</v>
      </c>
      <c r="O27" s="38" t="e">
        <f t="shared" si="18"/>
        <v>#DIV/0!</v>
      </c>
      <c r="P27" s="38" t="e">
        <f t="shared" si="18"/>
        <v>#DIV/0!</v>
      </c>
      <c r="Q27" s="38" t="e">
        <f t="shared" si="18"/>
        <v>#DIV/0!</v>
      </c>
      <c r="S27" s="7">
        <f>SUM(S24:S26)</f>
        <v>242029</v>
      </c>
      <c r="T27" s="7">
        <f>SUM(T24:T26)</f>
        <v>688540772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19"/>
        <v>#DIV/0!</v>
      </c>
      <c r="O28" s="38" t="e">
        <f t="shared" si="18"/>
        <v>#DIV/0!</v>
      </c>
      <c r="P28" s="38" t="e">
        <f t="shared" si="18"/>
        <v>#DIV/0!</v>
      </c>
      <c r="Q28" s="38" t="e">
        <f t="shared" si="18"/>
        <v>#DIV/0!</v>
      </c>
      <c r="S28" s="7">
        <f>S27/1000000</f>
        <v>0.24202899999999999</v>
      </c>
      <c r="T28" s="7">
        <f>T27/10000000</f>
        <v>68.854077200000006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19"/>
        <v>#DIV/0!</v>
      </c>
      <c r="O29" s="38" t="e">
        <f t="shared" si="18"/>
        <v>#DIV/0!</v>
      </c>
      <c r="P29" s="38" t="e">
        <f t="shared" si="18"/>
        <v>#DIV/0!</v>
      </c>
      <c r="Q29" s="38" t="e">
        <f t="shared" si="18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19"/>
        <v>#DIV/0!</v>
      </c>
      <c r="O30" s="38" t="e">
        <f t="shared" si="18"/>
        <v>#DIV/0!</v>
      </c>
      <c r="P30" s="38" t="e">
        <f t="shared" si="18"/>
        <v>#DIV/0!</v>
      </c>
      <c r="Q30" s="38" t="e">
        <f t="shared" si="18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19"/>
        <v>#DIV/0!</v>
      </c>
      <c r="O31" s="38" t="e">
        <f t="shared" si="18"/>
        <v>#DIV/0!</v>
      </c>
      <c r="P31" s="38" t="e">
        <f t="shared" si="18"/>
        <v>#DIV/0!</v>
      </c>
      <c r="Q31" s="38" t="e">
        <f t="shared" si="18"/>
        <v>#DIV/0!</v>
      </c>
      <c r="U31" s="14"/>
      <c r="V31" s="14"/>
      <c r="W31" s="14"/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19"/>
        <v>#DIV/0!</v>
      </c>
      <c r="O32" s="38" t="e">
        <f t="shared" si="18"/>
        <v>#DIV/0!</v>
      </c>
      <c r="P32" s="38" t="e">
        <f t="shared" si="18"/>
        <v>#DIV/0!</v>
      </c>
      <c r="Q32" s="38" t="e">
        <f t="shared" si="18"/>
        <v>#DIV/0!</v>
      </c>
    </row>
    <row r="33" spans="1:21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19"/>
        <v>#DIV/0!</v>
      </c>
      <c r="O33" s="38" t="e">
        <f t="shared" si="18"/>
        <v>#DIV/0!</v>
      </c>
      <c r="P33" s="38" t="e">
        <f t="shared" si="18"/>
        <v>#DIV/0!</v>
      </c>
      <c r="Q33" s="38" t="e">
        <f t="shared" si="18"/>
        <v>#DIV/0!</v>
      </c>
      <c r="U33" s="17">
        <f>U32/12</f>
        <v>0</v>
      </c>
    </row>
    <row r="34" spans="1:21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19"/>
        <v>#DIV/0!</v>
      </c>
      <c r="O34" s="38" t="e">
        <f t="shared" si="18"/>
        <v>#DIV/0!</v>
      </c>
      <c r="P34" s="38" t="e">
        <f t="shared" si="18"/>
        <v>#DIV/0!</v>
      </c>
      <c r="Q34" s="38" t="e">
        <f t="shared" si="18"/>
        <v>#DIV/0!</v>
      </c>
    </row>
    <row r="35" spans="1:21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19"/>
        <v>#DIV/0!</v>
      </c>
      <c r="O35" s="38" t="e">
        <f t="shared" si="18"/>
        <v>#DIV/0!</v>
      </c>
      <c r="P35" s="38" t="e">
        <f t="shared" si="18"/>
        <v>#DIV/0!</v>
      </c>
      <c r="Q35" s="38" t="e">
        <f t="shared" si="18"/>
        <v>#DIV/0!</v>
      </c>
    </row>
    <row r="36" spans="1:21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19"/>
        <v>#DIV/0!</v>
      </c>
      <c r="O36" s="38" t="e">
        <f t="shared" si="18"/>
        <v>#DIV/0!</v>
      </c>
      <c r="P36" s="38" t="e">
        <f t="shared" si="18"/>
        <v>#DIV/0!</v>
      </c>
      <c r="Q36" s="38" t="e">
        <f t="shared" si="18"/>
        <v>#DIV/0!</v>
      </c>
    </row>
    <row r="37" spans="1:21">
      <c r="A37" s="61" t="s">
        <v>214</v>
      </c>
      <c r="B37" s="61">
        <f>SUM(B25:B31)</f>
        <v>0</v>
      </c>
      <c r="C37" s="61">
        <f t="shared" ref="C37:M37" si="20">SUM(C25:C31)</f>
        <v>0</v>
      </c>
      <c r="D37" s="61">
        <f t="shared" si="20"/>
        <v>0</v>
      </c>
      <c r="E37" s="61">
        <f t="shared" si="20"/>
        <v>0</v>
      </c>
      <c r="F37" s="61">
        <f t="shared" si="20"/>
        <v>0</v>
      </c>
      <c r="G37" s="61">
        <f t="shared" si="20"/>
        <v>0</v>
      </c>
      <c r="H37" s="61">
        <f t="shared" si="20"/>
        <v>0</v>
      </c>
      <c r="I37" s="61">
        <f t="shared" si="20"/>
        <v>0</v>
      </c>
      <c r="J37" s="61">
        <f t="shared" si="20"/>
        <v>0</v>
      </c>
      <c r="K37" s="61">
        <f t="shared" si="20"/>
        <v>0</v>
      </c>
      <c r="L37" s="61">
        <f t="shared" si="20"/>
        <v>0</v>
      </c>
      <c r="M37" s="61">
        <f t="shared" si="20"/>
        <v>0</v>
      </c>
      <c r="N37" s="62" t="e">
        <f>(F37-B37)/B37*100</f>
        <v>#DIV/0!</v>
      </c>
      <c r="O37" s="62" t="e">
        <f t="shared" si="18"/>
        <v>#DIV/0!</v>
      </c>
      <c r="P37" s="62" t="e">
        <f t="shared" si="18"/>
        <v>#DIV/0!</v>
      </c>
      <c r="Q37" s="62" t="e">
        <f t="shared" si="18"/>
        <v>#DIV/0!</v>
      </c>
    </row>
    <row r="38" spans="1:21">
      <c r="A38" s="61" t="s">
        <v>128</v>
      </c>
      <c r="B38" s="61">
        <f>SUM(B25:B36)</f>
        <v>0</v>
      </c>
      <c r="C38" s="61">
        <f t="shared" ref="C38:M38" si="21">SUM(C25:C36)</f>
        <v>0</v>
      </c>
      <c r="D38" s="61">
        <f t="shared" si="21"/>
        <v>0</v>
      </c>
      <c r="E38" s="61">
        <f t="shared" si="21"/>
        <v>0</v>
      </c>
      <c r="F38" s="61">
        <f t="shared" si="21"/>
        <v>0</v>
      </c>
      <c r="G38" s="61">
        <f t="shared" si="21"/>
        <v>0</v>
      </c>
      <c r="H38" s="61">
        <f t="shared" si="21"/>
        <v>0</v>
      </c>
      <c r="I38" s="61">
        <f t="shared" si="21"/>
        <v>0</v>
      </c>
      <c r="J38" s="61">
        <f t="shared" si="21"/>
        <v>0</v>
      </c>
      <c r="K38" s="61">
        <f t="shared" si="21"/>
        <v>0</v>
      </c>
      <c r="L38" s="61">
        <f t="shared" si="21"/>
        <v>0</v>
      </c>
      <c r="M38" s="61">
        <f t="shared" si="21"/>
        <v>0</v>
      </c>
      <c r="N38" s="62" t="e">
        <f>(F38-B38)/B38*100</f>
        <v>#DIV/0!</v>
      </c>
      <c r="O38" s="62" t="e">
        <f t="shared" si="18"/>
        <v>#DIV/0!</v>
      </c>
      <c r="P38" s="62" t="e">
        <f t="shared" si="18"/>
        <v>#DIV/0!</v>
      </c>
      <c r="Q38" s="62" t="e">
        <f t="shared" si="18"/>
        <v>#DIV/0!</v>
      </c>
    </row>
    <row r="39" spans="1:21">
      <c r="A39" s="63" t="s">
        <v>129</v>
      </c>
      <c r="B39" s="49">
        <f>B37/7</f>
        <v>0</v>
      </c>
      <c r="C39" s="49">
        <f t="shared" ref="C39:M39" si="22">C37/7</f>
        <v>0</v>
      </c>
      <c r="D39" s="49">
        <f t="shared" si="22"/>
        <v>0</v>
      </c>
      <c r="E39" s="49">
        <f t="shared" si="22"/>
        <v>0</v>
      </c>
      <c r="F39" s="49">
        <f t="shared" si="22"/>
        <v>0</v>
      </c>
      <c r="G39" s="49">
        <f t="shared" si="22"/>
        <v>0</v>
      </c>
      <c r="H39" s="49">
        <f t="shared" si="22"/>
        <v>0</v>
      </c>
      <c r="I39" s="49">
        <f t="shared" si="22"/>
        <v>0</v>
      </c>
      <c r="J39" s="49">
        <f t="shared" si="22"/>
        <v>0</v>
      </c>
      <c r="K39" s="49">
        <f t="shared" si="22"/>
        <v>0</v>
      </c>
      <c r="L39" s="49">
        <f t="shared" si="22"/>
        <v>0</v>
      </c>
      <c r="M39" s="49">
        <f t="shared" si="22"/>
        <v>0</v>
      </c>
      <c r="N39" s="62" t="e">
        <f>(F39-B39)/B39*100</f>
        <v>#DIV/0!</v>
      </c>
      <c r="O39" s="62" t="e">
        <f t="shared" si="18"/>
        <v>#DIV/0!</v>
      </c>
      <c r="P39" s="62" t="e">
        <f t="shared" si="18"/>
        <v>#DIV/0!</v>
      </c>
      <c r="Q39" s="62" t="e">
        <f t="shared" si="18"/>
        <v>#DIV/0!</v>
      </c>
    </row>
    <row r="40" spans="1:21">
      <c r="N40" s="64"/>
      <c r="O40" s="64"/>
      <c r="P40" s="64"/>
      <c r="Q40" s="64"/>
    </row>
    <row r="41" spans="1:21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1" ht="18.75">
      <c r="A42" s="14"/>
      <c r="B42" s="389" t="s">
        <v>167</v>
      </c>
      <c r="C42" s="389"/>
      <c r="D42" s="389"/>
      <c r="E42" s="389"/>
      <c r="F42" s="389" t="s">
        <v>180</v>
      </c>
      <c r="G42" s="389"/>
      <c r="H42" s="389"/>
      <c r="I42" s="389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21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</row>
    <row r="44" spans="1:21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3">(G44-C44)/C44*100</f>
        <v>#DIV/0!</v>
      </c>
      <c r="P44" s="38" t="e">
        <f t="shared" si="23"/>
        <v>#DIV/0!</v>
      </c>
      <c r="Q44" s="38" t="e">
        <f t="shared" si="23"/>
        <v>#DIV/0!</v>
      </c>
    </row>
    <row r="45" spans="1:21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4">(F45-B45)/B45*100</f>
        <v>#DIV/0!</v>
      </c>
      <c r="O45" s="38" t="e">
        <f t="shared" si="23"/>
        <v>#DIV/0!</v>
      </c>
      <c r="P45" s="38" t="e">
        <f t="shared" si="23"/>
        <v>#DIV/0!</v>
      </c>
      <c r="Q45" s="38" t="e">
        <f t="shared" si="23"/>
        <v>#DIV/0!</v>
      </c>
    </row>
    <row r="46" spans="1:21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4"/>
        <v>#DIV/0!</v>
      </c>
      <c r="O46" s="38" t="e">
        <f t="shared" si="23"/>
        <v>#DIV/0!</v>
      </c>
      <c r="P46" s="38" t="e">
        <f t="shared" si="23"/>
        <v>#DIV/0!</v>
      </c>
      <c r="Q46" s="38" t="e">
        <f t="shared" si="23"/>
        <v>#DIV/0!</v>
      </c>
    </row>
    <row r="47" spans="1:21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4"/>
        <v>#DIV/0!</v>
      </c>
      <c r="O47" s="38" t="e">
        <f t="shared" si="23"/>
        <v>#DIV/0!</v>
      </c>
      <c r="P47" s="38" t="e">
        <f t="shared" si="23"/>
        <v>#DIV/0!</v>
      </c>
      <c r="Q47" s="38" t="e">
        <f t="shared" si="23"/>
        <v>#DIV/0!</v>
      </c>
    </row>
    <row r="48" spans="1:21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4"/>
        <v>#DIV/0!</v>
      </c>
      <c r="O48" s="38" t="e">
        <f t="shared" si="23"/>
        <v>#DIV/0!</v>
      </c>
      <c r="P48" s="38" t="e">
        <f t="shared" si="23"/>
        <v>#DIV/0!</v>
      </c>
      <c r="Q48" s="38" t="e">
        <f t="shared" si="23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4"/>
        <v>#DIV/0!</v>
      </c>
      <c r="O49" s="38" t="e">
        <f t="shared" si="23"/>
        <v>#DIV/0!</v>
      </c>
      <c r="P49" s="38" t="e">
        <f t="shared" si="23"/>
        <v>#DIV/0!</v>
      </c>
      <c r="Q49" s="38" t="e">
        <f t="shared" si="23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4"/>
        <v>#DIV/0!</v>
      </c>
      <c r="O50" s="38" t="e">
        <f t="shared" si="23"/>
        <v>#DIV/0!</v>
      </c>
      <c r="P50" s="38" t="e">
        <f t="shared" si="23"/>
        <v>#DIV/0!</v>
      </c>
      <c r="Q50" s="38" t="e">
        <f t="shared" si="23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4"/>
        <v>#DIV/0!</v>
      </c>
      <c r="O51" s="38" t="e">
        <f t="shared" si="23"/>
        <v>#DIV/0!</v>
      </c>
      <c r="P51" s="38" t="e">
        <f t="shared" si="23"/>
        <v>#DIV/0!</v>
      </c>
      <c r="Q51" s="38" t="e">
        <f t="shared" si="23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4"/>
        <v>#DIV/0!</v>
      </c>
      <c r="O52" s="38" t="e">
        <f t="shared" si="23"/>
        <v>#DIV/0!</v>
      </c>
      <c r="P52" s="38" t="e">
        <f t="shared" si="23"/>
        <v>#DIV/0!</v>
      </c>
      <c r="Q52" s="38" t="e">
        <f t="shared" si="23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4"/>
        <v>#DIV/0!</v>
      </c>
      <c r="O53" s="38" t="e">
        <f t="shared" si="23"/>
        <v>#DIV/0!</v>
      </c>
      <c r="P53" s="38" t="e">
        <f t="shared" si="23"/>
        <v>#DIV/0!</v>
      </c>
      <c r="Q53" s="38" t="e">
        <f t="shared" si="23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4"/>
        <v>#DIV/0!</v>
      </c>
      <c r="O54" s="38" t="e">
        <f t="shared" si="23"/>
        <v>#DIV/0!</v>
      </c>
      <c r="P54" s="38" t="e">
        <f t="shared" si="23"/>
        <v>#DIV/0!</v>
      </c>
      <c r="Q54" s="38" t="e">
        <f t="shared" si="23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4"/>
        <v>#DIV/0!</v>
      </c>
      <c r="O55" s="38" t="e">
        <f t="shared" si="23"/>
        <v>#DIV/0!</v>
      </c>
      <c r="P55" s="38" t="e">
        <f t="shared" si="23"/>
        <v>#DIV/0!</v>
      </c>
      <c r="Q55" s="38" t="e">
        <f t="shared" si="23"/>
        <v>#DIV/0!</v>
      </c>
    </row>
    <row r="56" spans="1:17">
      <c r="A56" s="61" t="s">
        <v>200</v>
      </c>
      <c r="B56" s="61">
        <f>SUM(B44:B50)</f>
        <v>0</v>
      </c>
      <c r="C56" s="61">
        <f t="shared" ref="C56:I56" si="25">SUM(C44:C50)</f>
        <v>0</v>
      </c>
      <c r="D56" s="61">
        <f t="shared" si="25"/>
        <v>0</v>
      </c>
      <c r="E56" s="61">
        <f t="shared" si="25"/>
        <v>0</v>
      </c>
      <c r="F56" s="61">
        <f t="shared" si="25"/>
        <v>0</v>
      </c>
      <c r="G56" s="61">
        <f t="shared" si="25"/>
        <v>0</v>
      </c>
      <c r="H56" s="61">
        <f t="shared" si="25"/>
        <v>0</v>
      </c>
      <c r="I56" s="61">
        <f t="shared" si="25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3"/>
        <v>#DIV/0!</v>
      </c>
      <c r="P56" s="62" t="e">
        <f t="shared" si="23"/>
        <v>#DIV/0!</v>
      </c>
      <c r="Q56" s="62" t="e">
        <f t="shared" si="23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26">SUM(C44:C55)</f>
        <v>0</v>
      </c>
      <c r="D57" s="61">
        <f t="shared" si="26"/>
        <v>0</v>
      </c>
      <c r="E57" s="61">
        <f t="shared" si="26"/>
        <v>0</v>
      </c>
      <c r="F57" s="61">
        <f t="shared" si="26"/>
        <v>0</v>
      </c>
      <c r="G57" s="61">
        <f t="shared" si="26"/>
        <v>0</v>
      </c>
      <c r="H57" s="61">
        <f t="shared" si="26"/>
        <v>0</v>
      </c>
      <c r="I57" s="61">
        <f t="shared" si="26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3"/>
        <v>#DIV/0!</v>
      </c>
      <c r="P57" s="62" t="e">
        <f t="shared" si="23"/>
        <v>#DIV/0!</v>
      </c>
      <c r="Q57" s="62" t="e">
        <f t="shared" si="23"/>
        <v>#DIV/0!</v>
      </c>
    </row>
    <row r="58" spans="1:17">
      <c r="A58" s="63" t="s">
        <v>129</v>
      </c>
      <c r="B58" s="49">
        <f>B56/7</f>
        <v>0</v>
      </c>
      <c r="C58" s="49">
        <f t="shared" ref="C58:I58" si="27">C56/7</f>
        <v>0</v>
      </c>
      <c r="D58" s="49">
        <f t="shared" si="27"/>
        <v>0</v>
      </c>
      <c r="E58" s="49">
        <f t="shared" si="27"/>
        <v>0</v>
      </c>
      <c r="F58" s="49">
        <f t="shared" si="27"/>
        <v>0</v>
      </c>
      <c r="G58" s="49">
        <f t="shared" si="27"/>
        <v>0</v>
      </c>
      <c r="H58" s="49">
        <f t="shared" si="27"/>
        <v>0</v>
      </c>
      <c r="I58" s="49">
        <f t="shared" si="27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3"/>
        <v>#DIV/0!</v>
      </c>
      <c r="P58" s="62" t="e">
        <f t="shared" si="23"/>
        <v>#DIV/0!</v>
      </c>
      <c r="Q58" s="62" t="e">
        <f t="shared" si="23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 ht="18.75">
      <c r="A61" s="14"/>
      <c r="B61" s="389" t="s">
        <v>167</v>
      </c>
      <c r="C61" s="389"/>
      <c r="D61" s="389"/>
      <c r="E61" s="389"/>
      <c r="F61" s="389" t="s">
        <v>180</v>
      </c>
      <c r="G61" s="389"/>
      <c r="H61" s="389"/>
      <c r="I61" s="389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30" t="s">
        <v>90</v>
      </c>
      <c r="K62" s="30" t="s">
        <v>7</v>
      </c>
      <c r="L62" s="3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28">(G63-C63)/C63*100</f>
        <v>#DIV/0!</v>
      </c>
      <c r="P63" s="38" t="e">
        <f t="shared" si="28"/>
        <v>#DIV/0!</v>
      </c>
      <c r="Q63" s="38" t="e">
        <f t="shared" si="28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29">(F64-B64)/B64*100</f>
        <v>#DIV/0!</v>
      </c>
      <c r="O64" s="38" t="e">
        <f t="shared" si="28"/>
        <v>#DIV/0!</v>
      </c>
      <c r="P64" s="38" t="e">
        <f t="shared" si="28"/>
        <v>#DIV/0!</v>
      </c>
      <c r="Q64" s="38" t="e">
        <f t="shared" si="28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29"/>
        <v>#DIV/0!</v>
      </c>
      <c r="O65" s="38" t="e">
        <f t="shared" si="28"/>
        <v>#DIV/0!</v>
      </c>
      <c r="P65" s="38" t="e">
        <f t="shared" si="28"/>
        <v>#DIV/0!</v>
      </c>
      <c r="Q65" s="38" t="e">
        <f t="shared" si="28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29"/>
        <v>#DIV/0!</v>
      </c>
      <c r="O66" s="38" t="e">
        <f t="shared" si="28"/>
        <v>#DIV/0!</v>
      </c>
      <c r="P66" s="38" t="e">
        <f t="shared" si="28"/>
        <v>#DIV/0!</v>
      </c>
      <c r="Q66" s="38" t="e">
        <f t="shared" si="28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29"/>
        <v>#DIV/0!</v>
      </c>
      <c r="O67" s="38" t="e">
        <f t="shared" si="28"/>
        <v>#DIV/0!</v>
      </c>
      <c r="P67" s="38" t="e">
        <f t="shared" si="28"/>
        <v>#DIV/0!</v>
      </c>
      <c r="Q67" s="38" t="e">
        <f t="shared" si="28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29"/>
        <v>#DIV/0!</v>
      </c>
      <c r="O68" s="38" t="e">
        <f t="shared" si="28"/>
        <v>#DIV/0!</v>
      </c>
      <c r="P68" s="38" t="e">
        <f t="shared" si="28"/>
        <v>#DIV/0!</v>
      </c>
      <c r="Q68" s="38" t="e">
        <f t="shared" si="28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29"/>
        <v>#DIV/0!</v>
      </c>
      <c r="O69" s="38" t="e">
        <f t="shared" si="28"/>
        <v>#DIV/0!</v>
      </c>
      <c r="P69" s="38" t="e">
        <f t="shared" si="28"/>
        <v>#DIV/0!</v>
      </c>
      <c r="Q69" s="38" t="e">
        <f t="shared" si="28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29"/>
        <v>#DIV/0!</v>
      </c>
      <c r="O70" s="38" t="e">
        <f t="shared" si="28"/>
        <v>#DIV/0!</v>
      </c>
      <c r="P70" s="38" t="e">
        <f t="shared" si="28"/>
        <v>#DIV/0!</v>
      </c>
      <c r="Q70" s="38" t="e">
        <f t="shared" si="28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29"/>
        <v>#DIV/0!</v>
      </c>
      <c r="O71" s="38" t="e">
        <f t="shared" si="28"/>
        <v>#DIV/0!</v>
      </c>
      <c r="P71" s="38" t="e">
        <f t="shared" si="28"/>
        <v>#DIV/0!</v>
      </c>
      <c r="Q71" s="38" t="e">
        <f t="shared" si="28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29"/>
        <v>#DIV/0!</v>
      </c>
      <c r="O72" s="38" t="e">
        <f t="shared" si="28"/>
        <v>#DIV/0!</v>
      </c>
      <c r="P72" s="38" t="e">
        <f t="shared" si="28"/>
        <v>#DIV/0!</v>
      </c>
      <c r="Q72" s="38" t="e">
        <f t="shared" si="28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29"/>
        <v>#DIV/0!</v>
      </c>
      <c r="O73" s="38" t="e">
        <f t="shared" si="28"/>
        <v>#DIV/0!</v>
      </c>
      <c r="P73" s="38" t="e">
        <f t="shared" si="28"/>
        <v>#DIV/0!</v>
      </c>
      <c r="Q73" s="38" t="e">
        <f t="shared" si="28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29"/>
        <v>#DIV/0!</v>
      </c>
      <c r="O74" s="38" t="e">
        <f t="shared" si="28"/>
        <v>#DIV/0!</v>
      </c>
      <c r="P74" s="38" t="e">
        <f t="shared" si="28"/>
        <v>#DIV/0!</v>
      </c>
      <c r="Q74" s="38" t="e">
        <f t="shared" si="28"/>
        <v>#DIV/0!</v>
      </c>
    </row>
    <row r="75" spans="1:17">
      <c r="A75" s="61" t="s">
        <v>200</v>
      </c>
      <c r="B75" s="61">
        <f>SUM(B63:B69)</f>
        <v>0</v>
      </c>
      <c r="C75" s="61">
        <f t="shared" ref="C75:I75" si="30">SUM(C63:C69)</f>
        <v>0</v>
      </c>
      <c r="D75" s="61">
        <f t="shared" si="30"/>
        <v>0</v>
      </c>
      <c r="E75" s="61">
        <f t="shared" si="30"/>
        <v>0</v>
      </c>
      <c r="F75" s="61">
        <f t="shared" si="30"/>
        <v>0</v>
      </c>
      <c r="G75" s="61">
        <f t="shared" si="30"/>
        <v>0</v>
      </c>
      <c r="H75" s="61">
        <f t="shared" si="30"/>
        <v>0</v>
      </c>
      <c r="I75" s="61">
        <f t="shared" si="30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28"/>
        <v>#DIV/0!</v>
      </c>
      <c r="P75" s="62" t="e">
        <f t="shared" si="28"/>
        <v>#DIV/0!</v>
      </c>
      <c r="Q75" s="62" t="e">
        <f t="shared" si="28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1">SUM(C63:C74)</f>
        <v>0</v>
      </c>
      <c r="D76" s="61">
        <f t="shared" si="31"/>
        <v>0</v>
      </c>
      <c r="E76" s="61">
        <f t="shared" si="31"/>
        <v>0</v>
      </c>
      <c r="F76" s="61">
        <f t="shared" si="31"/>
        <v>0</v>
      </c>
      <c r="G76" s="61">
        <f t="shared" si="31"/>
        <v>0</v>
      </c>
      <c r="H76" s="61">
        <f t="shared" si="31"/>
        <v>0</v>
      </c>
      <c r="I76" s="61">
        <f t="shared" si="31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28"/>
        <v>#DIV/0!</v>
      </c>
      <c r="P76" s="62" t="e">
        <f t="shared" si="28"/>
        <v>#DIV/0!</v>
      </c>
      <c r="Q76" s="62" t="e">
        <f t="shared" si="28"/>
        <v>#DIV/0!</v>
      </c>
    </row>
    <row r="77" spans="1:17">
      <c r="A77" s="63" t="s">
        <v>129</v>
      </c>
      <c r="B77" s="49">
        <f>B75/7</f>
        <v>0</v>
      </c>
      <c r="C77" s="49">
        <f t="shared" ref="C77:I77" si="32">C75/7</f>
        <v>0</v>
      </c>
      <c r="D77" s="49">
        <f t="shared" si="32"/>
        <v>0</v>
      </c>
      <c r="E77" s="49">
        <f t="shared" si="32"/>
        <v>0</v>
      </c>
      <c r="F77" s="49">
        <f t="shared" si="32"/>
        <v>0</v>
      </c>
      <c r="G77" s="49">
        <f t="shared" si="32"/>
        <v>0</v>
      </c>
      <c r="H77" s="49">
        <f t="shared" si="32"/>
        <v>0</v>
      </c>
      <c r="I77" s="49">
        <f t="shared" si="32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28"/>
        <v>#DIV/0!</v>
      </c>
      <c r="P77" s="62" t="e">
        <f t="shared" si="28"/>
        <v>#DIV/0!</v>
      </c>
      <c r="Q77" s="62" t="e">
        <f t="shared" si="28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 ht="18.75">
      <c r="A80" s="14"/>
      <c r="B80" s="389" t="s">
        <v>167</v>
      </c>
      <c r="C80" s="389"/>
      <c r="D80" s="389"/>
      <c r="E80" s="389"/>
      <c r="F80" s="389" t="s">
        <v>180</v>
      </c>
      <c r="G80" s="389"/>
      <c r="H80" s="389"/>
      <c r="I80" s="389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3">(G82-C82)/C82*100</f>
        <v>#DIV/0!</v>
      </c>
      <c r="P82" s="38" t="e">
        <f t="shared" si="33"/>
        <v>#DIV/0!</v>
      </c>
      <c r="Q82" s="38" t="e">
        <f t="shared" si="33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4">(F83-B83)/B83*100</f>
        <v>#DIV/0!</v>
      </c>
      <c r="O83" s="38" t="e">
        <f t="shared" si="33"/>
        <v>#DIV/0!</v>
      </c>
      <c r="P83" s="38" t="e">
        <f t="shared" si="33"/>
        <v>#DIV/0!</v>
      </c>
      <c r="Q83" s="38" t="e">
        <f t="shared" si="33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4"/>
        <v>#DIV/0!</v>
      </c>
      <c r="O84" s="38" t="e">
        <f t="shared" si="33"/>
        <v>#DIV/0!</v>
      </c>
      <c r="P84" s="38" t="e">
        <f t="shared" si="33"/>
        <v>#DIV/0!</v>
      </c>
      <c r="Q84" s="38" t="e">
        <f t="shared" si="33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4"/>
        <v>#DIV/0!</v>
      </c>
      <c r="O85" s="38" t="e">
        <f t="shared" si="33"/>
        <v>#DIV/0!</v>
      </c>
      <c r="P85" s="38" t="e">
        <f t="shared" si="33"/>
        <v>#DIV/0!</v>
      </c>
      <c r="Q85" s="38" t="e">
        <f t="shared" si="33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4"/>
        <v>#DIV/0!</v>
      </c>
      <c r="O86" s="38" t="e">
        <f t="shared" si="33"/>
        <v>#DIV/0!</v>
      </c>
      <c r="P86" s="38" t="e">
        <f t="shared" si="33"/>
        <v>#DIV/0!</v>
      </c>
      <c r="Q86" s="38" t="e">
        <f t="shared" si="33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4"/>
        <v>#DIV/0!</v>
      </c>
      <c r="O87" s="38" t="e">
        <f t="shared" si="33"/>
        <v>#DIV/0!</v>
      </c>
      <c r="P87" s="38" t="e">
        <f t="shared" si="33"/>
        <v>#DIV/0!</v>
      </c>
      <c r="Q87" s="38" t="e">
        <f t="shared" si="33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4"/>
        <v>#DIV/0!</v>
      </c>
      <c r="O88" s="38" t="e">
        <f t="shared" si="33"/>
        <v>#DIV/0!</v>
      </c>
      <c r="P88" s="38" t="e">
        <f t="shared" si="33"/>
        <v>#DIV/0!</v>
      </c>
      <c r="Q88" s="38" t="e">
        <f t="shared" si="33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4"/>
        <v>#DIV/0!</v>
      </c>
      <c r="O89" s="38" t="e">
        <f t="shared" si="33"/>
        <v>#DIV/0!</v>
      </c>
      <c r="P89" s="38" t="e">
        <f t="shared" si="33"/>
        <v>#DIV/0!</v>
      </c>
      <c r="Q89" s="38" t="e">
        <f t="shared" si="33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4"/>
        <v>#DIV/0!</v>
      </c>
      <c r="O90" s="38" t="e">
        <f t="shared" si="33"/>
        <v>#DIV/0!</v>
      </c>
      <c r="P90" s="38" t="e">
        <f t="shared" si="33"/>
        <v>#DIV/0!</v>
      </c>
      <c r="Q90" s="38" t="e">
        <f t="shared" si="33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4"/>
        <v>#DIV/0!</v>
      </c>
      <c r="O91" s="38" t="e">
        <f t="shared" si="33"/>
        <v>#DIV/0!</v>
      </c>
      <c r="P91" s="38" t="e">
        <f t="shared" si="33"/>
        <v>#DIV/0!</v>
      </c>
      <c r="Q91" s="38" t="e">
        <f t="shared" si="33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4"/>
        <v>#DIV/0!</v>
      </c>
      <c r="O92" s="38" t="e">
        <f t="shared" si="33"/>
        <v>#DIV/0!</v>
      </c>
      <c r="P92" s="38" t="e">
        <f t="shared" si="33"/>
        <v>#DIV/0!</v>
      </c>
      <c r="Q92" s="38" t="e">
        <f t="shared" si="33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4"/>
        <v>#DIV/0!</v>
      </c>
      <c r="O93" s="38" t="e">
        <f t="shared" si="33"/>
        <v>#DIV/0!</v>
      </c>
      <c r="P93" s="38" t="e">
        <f t="shared" si="33"/>
        <v>#DIV/0!</v>
      </c>
      <c r="Q93" s="38" t="e">
        <f t="shared" si="33"/>
        <v>#DIV/0!</v>
      </c>
    </row>
    <row r="94" spans="1:17">
      <c r="A94" s="61" t="s">
        <v>200</v>
      </c>
      <c r="B94" s="61">
        <f>SUM(B82:B88)</f>
        <v>0</v>
      </c>
      <c r="C94" s="61">
        <f t="shared" ref="C94:I94" si="35">SUM(C82:C88)</f>
        <v>0</v>
      </c>
      <c r="D94" s="61">
        <f t="shared" si="35"/>
        <v>0</v>
      </c>
      <c r="E94" s="61">
        <f t="shared" si="35"/>
        <v>0</v>
      </c>
      <c r="F94" s="61">
        <f t="shared" si="35"/>
        <v>0</v>
      </c>
      <c r="G94" s="61">
        <f t="shared" si="35"/>
        <v>0</v>
      </c>
      <c r="H94" s="61">
        <f t="shared" si="35"/>
        <v>0</v>
      </c>
      <c r="I94" s="61">
        <f t="shared" si="35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3"/>
        <v>#DIV/0!</v>
      </c>
      <c r="P94" s="62" t="e">
        <f t="shared" si="33"/>
        <v>#DIV/0!</v>
      </c>
      <c r="Q94" s="62" t="e">
        <f t="shared" si="33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36">SUM(C82:C93)</f>
        <v>0</v>
      </c>
      <c r="D95" s="61">
        <f t="shared" si="36"/>
        <v>0</v>
      </c>
      <c r="E95" s="61">
        <f t="shared" si="36"/>
        <v>0</v>
      </c>
      <c r="F95" s="61">
        <f t="shared" si="36"/>
        <v>0</v>
      </c>
      <c r="G95" s="61">
        <f t="shared" si="36"/>
        <v>0</v>
      </c>
      <c r="H95" s="61">
        <f t="shared" si="36"/>
        <v>0</v>
      </c>
      <c r="I95" s="61">
        <f t="shared" si="36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3"/>
        <v>#DIV/0!</v>
      </c>
      <c r="P95" s="62" t="e">
        <f t="shared" si="33"/>
        <v>#DIV/0!</v>
      </c>
      <c r="Q95" s="62" t="e">
        <f t="shared" si="33"/>
        <v>#DIV/0!</v>
      </c>
    </row>
    <row r="96" spans="1:17">
      <c r="A96" s="63" t="s">
        <v>129</v>
      </c>
      <c r="B96" s="49">
        <f>B94/7</f>
        <v>0</v>
      </c>
      <c r="C96" s="49">
        <f t="shared" ref="C96:I96" si="37">C94/7</f>
        <v>0</v>
      </c>
      <c r="D96" s="49">
        <f t="shared" si="37"/>
        <v>0</v>
      </c>
      <c r="E96" s="49">
        <f t="shared" si="37"/>
        <v>0</v>
      </c>
      <c r="F96" s="49">
        <f t="shared" si="37"/>
        <v>0</v>
      </c>
      <c r="G96" s="49">
        <f t="shared" si="37"/>
        <v>0</v>
      </c>
      <c r="H96" s="49">
        <f t="shared" si="37"/>
        <v>0</v>
      </c>
      <c r="I96" s="49">
        <f t="shared" si="37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3"/>
        <v>#DIV/0!</v>
      </c>
      <c r="P96" s="62" t="e">
        <f t="shared" si="33"/>
        <v>#DIV/0!</v>
      </c>
      <c r="Q96" s="62" t="e">
        <f t="shared" si="33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 ht="18.75">
      <c r="A99" s="14"/>
      <c r="B99" s="389" t="s">
        <v>167</v>
      </c>
      <c r="C99" s="389"/>
      <c r="D99" s="389"/>
      <c r="E99" s="389"/>
      <c r="F99" s="389" t="s">
        <v>180</v>
      </c>
      <c r="G99" s="389"/>
      <c r="H99" s="389"/>
      <c r="I99" s="389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38">(G101-C101)/C101*100</f>
        <v>#DIV/0!</v>
      </c>
      <c r="P101" s="38" t="e">
        <f t="shared" si="38"/>
        <v>#DIV/0!</v>
      </c>
      <c r="Q101" s="38" t="e">
        <f t="shared" si="38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39">(F102-B102)/B102*100</f>
        <v>#DIV/0!</v>
      </c>
      <c r="O102" s="38" t="e">
        <f t="shared" si="38"/>
        <v>#DIV/0!</v>
      </c>
      <c r="P102" s="38" t="e">
        <f t="shared" si="38"/>
        <v>#DIV/0!</v>
      </c>
      <c r="Q102" s="38" t="e">
        <f t="shared" si="38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39"/>
        <v>#DIV/0!</v>
      </c>
      <c r="O103" s="38" t="e">
        <f t="shared" si="38"/>
        <v>#DIV/0!</v>
      </c>
      <c r="P103" s="38" t="e">
        <f t="shared" si="38"/>
        <v>#DIV/0!</v>
      </c>
      <c r="Q103" s="38" t="e">
        <f t="shared" si="38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39"/>
        <v>#DIV/0!</v>
      </c>
      <c r="O104" s="38" t="e">
        <f t="shared" si="38"/>
        <v>#DIV/0!</v>
      </c>
      <c r="P104" s="38" t="e">
        <f t="shared" si="38"/>
        <v>#DIV/0!</v>
      </c>
      <c r="Q104" s="38" t="e">
        <f t="shared" si="38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39"/>
        <v>#DIV/0!</v>
      </c>
      <c r="O105" s="38" t="e">
        <f t="shared" si="38"/>
        <v>#DIV/0!</v>
      </c>
      <c r="P105" s="38" t="e">
        <f t="shared" si="38"/>
        <v>#DIV/0!</v>
      </c>
      <c r="Q105" s="38" t="e">
        <f t="shared" si="38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39"/>
        <v>#DIV/0!</v>
      </c>
      <c r="O106" s="38" t="e">
        <f t="shared" si="38"/>
        <v>#DIV/0!</v>
      </c>
      <c r="P106" s="38" t="e">
        <f t="shared" si="38"/>
        <v>#DIV/0!</v>
      </c>
      <c r="Q106" s="38" t="e">
        <f t="shared" si="38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39"/>
        <v>#DIV/0!</v>
      </c>
      <c r="O107" s="38" t="e">
        <f t="shared" si="38"/>
        <v>#DIV/0!</v>
      </c>
      <c r="P107" s="38" t="e">
        <f t="shared" si="38"/>
        <v>#DIV/0!</v>
      </c>
      <c r="Q107" s="38" t="e">
        <f t="shared" si="38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39"/>
        <v>#DIV/0!</v>
      </c>
      <c r="O108" s="38" t="e">
        <f t="shared" si="38"/>
        <v>#DIV/0!</v>
      </c>
      <c r="P108" s="38" t="e">
        <f t="shared" si="38"/>
        <v>#DIV/0!</v>
      </c>
      <c r="Q108" s="38" t="e">
        <f t="shared" si="38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39"/>
        <v>#DIV/0!</v>
      </c>
      <c r="O109" s="38" t="e">
        <f t="shared" si="38"/>
        <v>#DIV/0!</v>
      </c>
      <c r="P109" s="38" t="e">
        <f t="shared" si="38"/>
        <v>#DIV/0!</v>
      </c>
      <c r="Q109" s="38" t="e">
        <f t="shared" si="38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39"/>
        <v>#DIV/0!</v>
      </c>
      <c r="O110" s="38" t="e">
        <f t="shared" si="38"/>
        <v>#DIV/0!</v>
      </c>
      <c r="P110" s="38" t="e">
        <f t="shared" si="38"/>
        <v>#DIV/0!</v>
      </c>
      <c r="Q110" s="38" t="e">
        <f t="shared" si="38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39"/>
        <v>#DIV/0!</v>
      </c>
      <c r="O111" s="38" t="e">
        <f t="shared" si="38"/>
        <v>#DIV/0!</v>
      </c>
      <c r="P111" s="38" t="e">
        <f t="shared" si="38"/>
        <v>#DIV/0!</v>
      </c>
      <c r="Q111" s="38" t="e">
        <f t="shared" si="38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39"/>
        <v>#DIV/0!</v>
      </c>
      <c r="O112" s="38" t="e">
        <f t="shared" si="38"/>
        <v>#DIV/0!</v>
      </c>
      <c r="P112" s="38" t="e">
        <f t="shared" si="38"/>
        <v>#DIV/0!</v>
      </c>
      <c r="Q112" s="38" t="e">
        <f t="shared" si="38"/>
        <v>#DIV/0!</v>
      </c>
    </row>
    <row r="113" spans="1:17">
      <c r="A113" s="61" t="s">
        <v>200</v>
      </c>
      <c r="B113" s="61">
        <f>SUM(B101:B107)</f>
        <v>0</v>
      </c>
      <c r="C113" s="61">
        <f t="shared" ref="C113:I113" si="40">SUM(C101:C107)</f>
        <v>0</v>
      </c>
      <c r="D113" s="61">
        <f t="shared" si="40"/>
        <v>0</v>
      </c>
      <c r="E113" s="61">
        <f t="shared" si="40"/>
        <v>0</v>
      </c>
      <c r="F113" s="61">
        <f t="shared" si="40"/>
        <v>0</v>
      </c>
      <c r="G113" s="61">
        <f t="shared" si="40"/>
        <v>0</v>
      </c>
      <c r="H113" s="61">
        <f t="shared" si="40"/>
        <v>0</v>
      </c>
      <c r="I113" s="61">
        <f t="shared" si="40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38"/>
        <v>#DIV/0!</v>
      </c>
      <c r="P113" s="62" t="e">
        <f t="shared" si="38"/>
        <v>#DIV/0!</v>
      </c>
      <c r="Q113" s="62" t="e">
        <f t="shared" si="38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1">SUM(C101:C112)</f>
        <v>0</v>
      </c>
      <c r="D114" s="61">
        <f t="shared" si="41"/>
        <v>0</v>
      </c>
      <c r="E114" s="61">
        <f t="shared" si="41"/>
        <v>0</v>
      </c>
      <c r="F114" s="61">
        <f t="shared" si="41"/>
        <v>0</v>
      </c>
      <c r="G114" s="61">
        <f t="shared" si="41"/>
        <v>0</v>
      </c>
      <c r="H114" s="61">
        <f t="shared" si="41"/>
        <v>0</v>
      </c>
      <c r="I114" s="61">
        <f t="shared" si="41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38"/>
        <v>#DIV/0!</v>
      </c>
      <c r="P114" s="62" t="e">
        <f t="shared" si="38"/>
        <v>#DIV/0!</v>
      </c>
      <c r="Q114" s="62" t="e">
        <f t="shared" si="38"/>
        <v>#DIV/0!</v>
      </c>
    </row>
    <row r="115" spans="1:17">
      <c r="A115" s="63" t="s">
        <v>129</v>
      </c>
      <c r="B115" s="49">
        <f>B113/7</f>
        <v>0</v>
      </c>
      <c r="C115" s="49">
        <f t="shared" ref="C115:I115" si="42">C113/7</f>
        <v>0</v>
      </c>
      <c r="D115" s="49">
        <f t="shared" si="42"/>
        <v>0</v>
      </c>
      <c r="E115" s="49">
        <f t="shared" si="42"/>
        <v>0</v>
      </c>
      <c r="F115" s="49">
        <f t="shared" si="42"/>
        <v>0</v>
      </c>
      <c r="G115" s="49">
        <f t="shared" si="42"/>
        <v>0</v>
      </c>
      <c r="H115" s="49">
        <f t="shared" si="42"/>
        <v>0</v>
      </c>
      <c r="I115" s="49">
        <f t="shared" si="42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38"/>
        <v>#DIV/0!</v>
      </c>
      <c r="P115" s="62" t="e">
        <f t="shared" si="38"/>
        <v>#DIV/0!</v>
      </c>
      <c r="Q115" s="62" t="e">
        <f t="shared" si="38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 ht="18.75">
      <c r="A118" s="14"/>
      <c r="B118" s="389" t="s">
        <v>167</v>
      </c>
      <c r="C118" s="389"/>
      <c r="D118" s="389"/>
      <c r="E118" s="389"/>
      <c r="F118" s="389" t="s">
        <v>180</v>
      </c>
      <c r="G118" s="389"/>
      <c r="H118" s="389"/>
      <c r="I118" s="389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3">(G120-C120)/C120*100</f>
        <v>#DIV/0!</v>
      </c>
      <c r="P120" s="38" t="e">
        <f t="shared" si="43"/>
        <v>#DIV/0!</v>
      </c>
      <c r="Q120" s="38" t="e">
        <f t="shared" si="43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4">(F121-B121)/B121*100</f>
        <v>#DIV/0!</v>
      </c>
      <c r="O121" s="38" t="e">
        <f t="shared" si="43"/>
        <v>#DIV/0!</v>
      </c>
      <c r="P121" s="38" t="e">
        <f t="shared" si="43"/>
        <v>#DIV/0!</v>
      </c>
      <c r="Q121" s="38" t="e">
        <f t="shared" si="43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4"/>
        <v>#DIV/0!</v>
      </c>
      <c r="O122" s="38" t="e">
        <f t="shared" si="43"/>
        <v>#DIV/0!</v>
      </c>
      <c r="P122" s="38" t="e">
        <f t="shared" si="43"/>
        <v>#DIV/0!</v>
      </c>
      <c r="Q122" s="38" t="e">
        <f t="shared" si="43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4"/>
        <v>#DIV/0!</v>
      </c>
      <c r="O123" s="38" t="e">
        <f t="shared" si="43"/>
        <v>#DIV/0!</v>
      </c>
      <c r="P123" s="38" t="e">
        <f t="shared" si="43"/>
        <v>#DIV/0!</v>
      </c>
      <c r="Q123" s="38" t="e">
        <f t="shared" si="43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4"/>
        <v>#DIV/0!</v>
      </c>
      <c r="O124" s="38" t="e">
        <f t="shared" si="43"/>
        <v>#DIV/0!</v>
      </c>
      <c r="P124" s="38" t="e">
        <f t="shared" si="43"/>
        <v>#DIV/0!</v>
      </c>
      <c r="Q124" s="38" t="e">
        <f t="shared" si="43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4"/>
        <v>#DIV/0!</v>
      </c>
      <c r="O125" s="38" t="e">
        <f t="shared" si="43"/>
        <v>#DIV/0!</v>
      </c>
      <c r="P125" s="38" t="e">
        <f t="shared" si="43"/>
        <v>#DIV/0!</v>
      </c>
      <c r="Q125" s="38" t="e">
        <f t="shared" si="43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4"/>
        <v>#DIV/0!</v>
      </c>
      <c r="O126" s="38" t="e">
        <f t="shared" si="43"/>
        <v>#DIV/0!</v>
      </c>
      <c r="P126" s="38" t="e">
        <f t="shared" si="43"/>
        <v>#DIV/0!</v>
      </c>
      <c r="Q126" s="38" t="e">
        <f t="shared" si="43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4"/>
        <v>#DIV/0!</v>
      </c>
      <c r="O127" s="38" t="e">
        <f t="shared" si="43"/>
        <v>#DIV/0!</v>
      </c>
      <c r="P127" s="38" t="e">
        <f t="shared" si="43"/>
        <v>#DIV/0!</v>
      </c>
      <c r="Q127" s="38" t="e">
        <f t="shared" si="43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4"/>
        <v>#DIV/0!</v>
      </c>
      <c r="O128" s="38" t="e">
        <f t="shared" si="43"/>
        <v>#DIV/0!</v>
      </c>
      <c r="P128" s="38" t="e">
        <f t="shared" si="43"/>
        <v>#DIV/0!</v>
      </c>
      <c r="Q128" s="38" t="e">
        <f t="shared" si="43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4"/>
        <v>#DIV/0!</v>
      </c>
      <c r="O129" s="38" t="e">
        <f t="shared" si="43"/>
        <v>#DIV/0!</v>
      </c>
      <c r="P129" s="38" t="e">
        <f t="shared" si="43"/>
        <v>#DIV/0!</v>
      </c>
      <c r="Q129" s="38" t="e">
        <f t="shared" si="43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4"/>
        <v>#DIV/0!</v>
      </c>
      <c r="O130" s="38" t="e">
        <f t="shared" si="43"/>
        <v>#DIV/0!</v>
      </c>
      <c r="P130" s="38" t="e">
        <f t="shared" si="43"/>
        <v>#DIV/0!</v>
      </c>
      <c r="Q130" s="38" t="e">
        <f t="shared" si="43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4"/>
        <v>#DIV/0!</v>
      </c>
      <c r="O131" s="38" t="e">
        <f t="shared" si="43"/>
        <v>#DIV/0!</v>
      </c>
      <c r="P131" s="38" t="e">
        <f t="shared" si="43"/>
        <v>#DIV/0!</v>
      </c>
      <c r="Q131" s="38" t="e">
        <f t="shared" si="43"/>
        <v>#DIV/0!</v>
      </c>
    </row>
    <row r="132" spans="1:17">
      <c r="A132" s="61" t="s">
        <v>200</v>
      </c>
      <c r="B132" s="61">
        <f>SUM(B120:B126)</f>
        <v>0</v>
      </c>
      <c r="C132" s="61">
        <f t="shared" ref="C132:I132" si="45">SUM(C120:C126)</f>
        <v>0</v>
      </c>
      <c r="D132" s="61">
        <f t="shared" si="45"/>
        <v>0</v>
      </c>
      <c r="E132" s="61">
        <f t="shared" si="45"/>
        <v>0</v>
      </c>
      <c r="F132" s="61">
        <f t="shared" si="45"/>
        <v>0</v>
      </c>
      <c r="G132" s="61">
        <f t="shared" si="45"/>
        <v>0</v>
      </c>
      <c r="H132" s="61">
        <f t="shared" si="45"/>
        <v>0</v>
      </c>
      <c r="I132" s="61">
        <f t="shared" si="45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3"/>
        <v>#DIV/0!</v>
      </c>
      <c r="P132" s="62" t="e">
        <f t="shared" si="43"/>
        <v>#DIV/0!</v>
      </c>
      <c r="Q132" s="62" t="e">
        <f t="shared" si="43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46">SUM(C120:C131)</f>
        <v>0</v>
      </c>
      <c r="D133" s="61">
        <f t="shared" si="46"/>
        <v>0</v>
      </c>
      <c r="E133" s="61">
        <f t="shared" si="46"/>
        <v>0</v>
      </c>
      <c r="F133" s="61">
        <f t="shared" si="46"/>
        <v>0</v>
      </c>
      <c r="G133" s="61">
        <f t="shared" si="46"/>
        <v>0</v>
      </c>
      <c r="H133" s="61">
        <f t="shared" si="46"/>
        <v>0</v>
      </c>
      <c r="I133" s="61">
        <f t="shared" si="46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3"/>
        <v>#DIV/0!</v>
      </c>
      <c r="P133" s="62" t="e">
        <f t="shared" si="43"/>
        <v>#DIV/0!</v>
      </c>
      <c r="Q133" s="62" t="e">
        <f t="shared" si="43"/>
        <v>#DIV/0!</v>
      </c>
    </row>
    <row r="134" spans="1:17">
      <c r="A134" s="63" t="s">
        <v>129</v>
      </c>
      <c r="B134" s="49">
        <f>B132/7</f>
        <v>0</v>
      </c>
      <c r="C134" s="49">
        <f t="shared" ref="C134:I134" si="47">C132/7</f>
        <v>0</v>
      </c>
      <c r="D134" s="49">
        <f t="shared" si="47"/>
        <v>0</v>
      </c>
      <c r="E134" s="49">
        <f t="shared" si="47"/>
        <v>0</v>
      </c>
      <c r="F134" s="49">
        <f t="shared" si="47"/>
        <v>0</v>
      </c>
      <c r="G134" s="49">
        <f t="shared" si="47"/>
        <v>0</v>
      </c>
      <c r="H134" s="49">
        <f t="shared" si="47"/>
        <v>0</v>
      </c>
      <c r="I134" s="49">
        <f t="shared" si="47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3"/>
        <v>#DIV/0!</v>
      </c>
      <c r="P134" s="62" t="e">
        <f t="shared" si="43"/>
        <v>#DIV/0!</v>
      </c>
      <c r="Q134" s="62" t="e">
        <f t="shared" si="43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ht="18.75">
      <c r="A137" s="14"/>
      <c r="B137" s="389" t="s">
        <v>167</v>
      </c>
      <c r="C137" s="389"/>
      <c r="D137" s="389"/>
      <c r="E137" s="389"/>
      <c r="F137" s="389" t="s">
        <v>180</v>
      </c>
      <c r="G137" s="389"/>
      <c r="H137" s="389"/>
      <c r="I137" s="389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48">(G139-C139)/C139*100</f>
        <v>#DIV/0!</v>
      </c>
      <c r="P139" s="38" t="e">
        <f t="shared" si="48"/>
        <v>#DIV/0!</v>
      </c>
      <c r="Q139" s="38" t="e">
        <f t="shared" si="48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49">(F140-B140)/B140*100</f>
        <v>#DIV/0!</v>
      </c>
      <c r="O140" s="38" t="e">
        <f t="shared" si="48"/>
        <v>#DIV/0!</v>
      </c>
      <c r="P140" s="38" t="e">
        <f t="shared" si="48"/>
        <v>#DIV/0!</v>
      </c>
      <c r="Q140" s="38" t="e">
        <f t="shared" si="48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49"/>
        <v>#DIV/0!</v>
      </c>
      <c r="O141" s="38" t="e">
        <f t="shared" si="48"/>
        <v>#DIV/0!</v>
      </c>
      <c r="P141" s="38" t="e">
        <f t="shared" si="48"/>
        <v>#DIV/0!</v>
      </c>
      <c r="Q141" s="38" t="e">
        <f t="shared" si="48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49"/>
        <v>#DIV/0!</v>
      </c>
      <c r="O142" s="38" t="e">
        <f t="shared" si="48"/>
        <v>#DIV/0!</v>
      </c>
      <c r="P142" s="38" t="e">
        <f t="shared" si="48"/>
        <v>#DIV/0!</v>
      </c>
      <c r="Q142" s="38" t="e">
        <f t="shared" si="48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49"/>
        <v>#DIV/0!</v>
      </c>
      <c r="O143" s="38" t="e">
        <f t="shared" si="48"/>
        <v>#DIV/0!</v>
      </c>
      <c r="P143" s="38" t="e">
        <f t="shared" si="48"/>
        <v>#DIV/0!</v>
      </c>
      <c r="Q143" s="38" t="e">
        <f t="shared" si="48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49"/>
        <v>#DIV/0!</v>
      </c>
      <c r="O144" s="38" t="e">
        <f t="shared" si="48"/>
        <v>#DIV/0!</v>
      </c>
      <c r="P144" s="38" t="e">
        <f t="shared" si="48"/>
        <v>#DIV/0!</v>
      </c>
      <c r="Q144" s="38" t="e">
        <f t="shared" si="48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49"/>
        <v>#DIV/0!</v>
      </c>
      <c r="O145" s="38" t="e">
        <f t="shared" si="48"/>
        <v>#DIV/0!</v>
      </c>
      <c r="P145" s="38" t="e">
        <f t="shared" si="48"/>
        <v>#DIV/0!</v>
      </c>
      <c r="Q145" s="38" t="e">
        <f t="shared" si="48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49"/>
        <v>#DIV/0!</v>
      </c>
      <c r="O146" s="38" t="e">
        <f t="shared" si="48"/>
        <v>#DIV/0!</v>
      </c>
      <c r="P146" s="38" t="e">
        <f t="shared" si="48"/>
        <v>#DIV/0!</v>
      </c>
      <c r="Q146" s="38" t="e">
        <f t="shared" si="48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49"/>
        <v>#DIV/0!</v>
      </c>
      <c r="O147" s="38" t="e">
        <f t="shared" si="48"/>
        <v>#DIV/0!</v>
      </c>
      <c r="P147" s="38" t="e">
        <f t="shared" si="48"/>
        <v>#DIV/0!</v>
      </c>
      <c r="Q147" s="38" t="e">
        <f t="shared" si="48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49"/>
        <v>#DIV/0!</v>
      </c>
      <c r="O148" s="38" t="e">
        <f t="shared" si="48"/>
        <v>#DIV/0!</v>
      </c>
      <c r="P148" s="38" t="e">
        <f t="shared" si="48"/>
        <v>#DIV/0!</v>
      </c>
      <c r="Q148" s="38" t="e">
        <f t="shared" si="48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49"/>
        <v>#DIV/0!</v>
      </c>
      <c r="O149" s="38" t="e">
        <f t="shared" si="48"/>
        <v>#DIV/0!</v>
      </c>
      <c r="P149" s="38" t="e">
        <f t="shared" si="48"/>
        <v>#DIV/0!</v>
      </c>
      <c r="Q149" s="38" t="e">
        <f t="shared" si="48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49"/>
        <v>#DIV/0!</v>
      </c>
      <c r="O150" s="38" t="e">
        <f t="shared" si="48"/>
        <v>#DIV/0!</v>
      </c>
      <c r="P150" s="38" t="e">
        <f t="shared" si="48"/>
        <v>#DIV/0!</v>
      </c>
      <c r="Q150" s="38" t="e">
        <f t="shared" si="48"/>
        <v>#DIV/0!</v>
      </c>
    </row>
    <row r="151" spans="1:17">
      <c r="A151" s="61" t="s">
        <v>200</v>
      </c>
      <c r="B151" s="61">
        <f>SUM(B139:B145)</f>
        <v>0</v>
      </c>
      <c r="C151" s="61">
        <f t="shared" ref="C151:I151" si="50">SUM(C139:C145)</f>
        <v>0</v>
      </c>
      <c r="D151" s="61">
        <f t="shared" si="50"/>
        <v>0</v>
      </c>
      <c r="E151" s="61">
        <f t="shared" si="50"/>
        <v>0</v>
      </c>
      <c r="F151" s="61">
        <f t="shared" si="50"/>
        <v>0</v>
      </c>
      <c r="G151" s="61">
        <f t="shared" si="50"/>
        <v>0</v>
      </c>
      <c r="H151" s="61">
        <f t="shared" si="50"/>
        <v>0</v>
      </c>
      <c r="I151" s="61">
        <f t="shared" si="50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48"/>
        <v>#DIV/0!</v>
      </c>
      <c r="P151" s="62" t="e">
        <f t="shared" si="48"/>
        <v>#DIV/0!</v>
      </c>
      <c r="Q151" s="62" t="e">
        <f t="shared" si="48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1">SUM(C139:C150)</f>
        <v>0</v>
      </c>
      <c r="D152" s="61">
        <f t="shared" si="51"/>
        <v>0</v>
      </c>
      <c r="E152" s="61">
        <f t="shared" si="51"/>
        <v>0</v>
      </c>
      <c r="F152" s="61">
        <f t="shared" si="51"/>
        <v>0</v>
      </c>
      <c r="G152" s="61">
        <f t="shared" si="51"/>
        <v>0</v>
      </c>
      <c r="H152" s="61">
        <f t="shared" si="51"/>
        <v>0</v>
      </c>
      <c r="I152" s="61">
        <f t="shared" si="51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48"/>
        <v>#DIV/0!</v>
      </c>
      <c r="P152" s="62" t="e">
        <f t="shared" si="48"/>
        <v>#DIV/0!</v>
      </c>
      <c r="Q152" s="62" t="e">
        <f t="shared" si="48"/>
        <v>#DIV/0!</v>
      </c>
    </row>
    <row r="153" spans="1:17">
      <c r="A153" s="63" t="s">
        <v>129</v>
      </c>
      <c r="B153" s="49">
        <f>B151/7</f>
        <v>0</v>
      </c>
      <c r="C153" s="49">
        <f t="shared" ref="C153:I153" si="52">C151/7</f>
        <v>0</v>
      </c>
      <c r="D153" s="49">
        <f t="shared" si="52"/>
        <v>0</v>
      </c>
      <c r="E153" s="49">
        <f t="shared" si="52"/>
        <v>0</v>
      </c>
      <c r="F153" s="49">
        <f t="shared" si="52"/>
        <v>0</v>
      </c>
      <c r="G153" s="49">
        <f t="shared" si="52"/>
        <v>0</v>
      </c>
      <c r="H153" s="49">
        <f t="shared" si="52"/>
        <v>0</v>
      </c>
      <c r="I153" s="49">
        <f t="shared" si="52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48"/>
        <v>#DIV/0!</v>
      </c>
      <c r="P153" s="62" t="e">
        <f t="shared" si="48"/>
        <v>#DIV/0!</v>
      </c>
      <c r="Q153" s="62" t="e">
        <f t="shared" si="48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ht="18.75">
      <c r="A156" s="14"/>
      <c r="B156" s="389" t="s">
        <v>167</v>
      </c>
      <c r="C156" s="389"/>
      <c r="D156" s="389"/>
      <c r="E156" s="389"/>
      <c r="F156" s="389" t="s">
        <v>180</v>
      </c>
      <c r="G156" s="389"/>
      <c r="H156" s="389"/>
      <c r="I156" s="389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3">(G158-C158)/C158*100</f>
        <v>#DIV/0!</v>
      </c>
      <c r="P158" s="38" t="e">
        <f t="shared" si="53"/>
        <v>#DIV/0!</v>
      </c>
      <c r="Q158" s="38" t="e">
        <f t="shared" si="53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4">(F159-B159)/B159*100</f>
        <v>#DIV/0!</v>
      </c>
      <c r="O159" s="38" t="e">
        <f t="shared" si="53"/>
        <v>#DIV/0!</v>
      </c>
      <c r="P159" s="38" t="e">
        <f t="shared" si="53"/>
        <v>#DIV/0!</v>
      </c>
      <c r="Q159" s="38" t="e">
        <f t="shared" si="53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4"/>
        <v>#DIV/0!</v>
      </c>
      <c r="O160" s="38" t="e">
        <f t="shared" si="53"/>
        <v>#DIV/0!</v>
      </c>
      <c r="P160" s="38" t="e">
        <f t="shared" si="53"/>
        <v>#DIV/0!</v>
      </c>
      <c r="Q160" s="38" t="e">
        <f t="shared" si="53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4"/>
        <v>#DIV/0!</v>
      </c>
      <c r="O161" s="38" t="e">
        <f t="shared" si="53"/>
        <v>#DIV/0!</v>
      </c>
      <c r="P161" s="38" t="e">
        <f t="shared" si="53"/>
        <v>#DIV/0!</v>
      </c>
      <c r="Q161" s="38" t="e">
        <f t="shared" si="53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4"/>
        <v>#DIV/0!</v>
      </c>
      <c r="O162" s="38" t="e">
        <f t="shared" si="53"/>
        <v>#DIV/0!</v>
      </c>
      <c r="P162" s="38" t="e">
        <f t="shared" si="53"/>
        <v>#DIV/0!</v>
      </c>
      <c r="Q162" s="38" t="e">
        <f t="shared" si="53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4"/>
        <v>#DIV/0!</v>
      </c>
      <c r="O163" s="38" t="e">
        <f t="shared" si="53"/>
        <v>#DIV/0!</v>
      </c>
      <c r="P163" s="38" t="e">
        <f t="shared" si="53"/>
        <v>#DIV/0!</v>
      </c>
      <c r="Q163" s="38" t="e">
        <f t="shared" si="53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4"/>
        <v>#DIV/0!</v>
      </c>
      <c r="O164" s="38" t="e">
        <f t="shared" si="53"/>
        <v>#DIV/0!</v>
      </c>
      <c r="P164" s="38" t="e">
        <f t="shared" si="53"/>
        <v>#DIV/0!</v>
      </c>
      <c r="Q164" s="38" t="e">
        <f t="shared" si="53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4"/>
        <v>#DIV/0!</v>
      </c>
      <c r="O165" s="38" t="e">
        <f t="shared" si="53"/>
        <v>#DIV/0!</v>
      </c>
      <c r="P165" s="38" t="e">
        <f t="shared" si="53"/>
        <v>#DIV/0!</v>
      </c>
      <c r="Q165" s="38" t="e">
        <f t="shared" si="53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4"/>
        <v>#DIV/0!</v>
      </c>
      <c r="O166" s="38" t="e">
        <f t="shared" si="53"/>
        <v>#DIV/0!</v>
      </c>
      <c r="P166" s="38" t="e">
        <f t="shared" si="53"/>
        <v>#DIV/0!</v>
      </c>
      <c r="Q166" s="38" t="e">
        <f t="shared" si="53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4"/>
        <v>#DIV/0!</v>
      </c>
      <c r="O167" s="38" t="e">
        <f t="shared" si="53"/>
        <v>#DIV/0!</v>
      </c>
      <c r="P167" s="38" t="e">
        <f t="shared" si="53"/>
        <v>#DIV/0!</v>
      </c>
      <c r="Q167" s="38" t="e">
        <f t="shared" si="53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4"/>
        <v>#DIV/0!</v>
      </c>
      <c r="O168" s="38" t="e">
        <f t="shared" si="53"/>
        <v>#DIV/0!</v>
      </c>
      <c r="P168" s="38" t="e">
        <f t="shared" si="53"/>
        <v>#DIV/0!</v>
      </c>
      <c r="Q168" s="38" t="e">
        <f t="shared" si="53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4"/>
        <v>#DIV/0!</v>
      </c>
      <c r="O169" s="38" t="e">
        <f t="shared" si="53"/>
        <v>#DIV/0!</v>
      </c>
      <c r="P169" s="38" t="e">
        <f t="shared" si="53"/>
        <v>#DIV/0!</v>
      </c>
      <c r="Q169" s="38" t="e">
        <f t="shared" si="53"/>
        <v>#DIV/0!</v>
      </c>
    </row>
    <row r="170" spans="1:17">
      <c r="A170" s="61" t="s">
        <v>200</v>
      </c>
      <c r="B170" s="61">
        <f>SUM(B158:B164)</f>
        <v>0</v>
      </c>
      <c r="C170" s="61">
        <f t="shared" ref="C170:I170" si="55">SUM(C158:C164)</f>
        <v>0</v>
      </c>
      <c r="D170" s="61">
        <f t="shared" si="55"/>
        <v>0</v>
      </c>
      <c r="E170" s="61">
        <f t="shared" si="55"/>
        <v>0</v>
      </c>
      <c r="F170" s="61">
        <f t="shared" si="55"/>
        <v>0</v>
      </c>
      <c r="G170" s="61">
        <f t="shared" si="55"/>
        <v>0</v>
      </c>
      <c r="H170" s="61">
        <f t="shared" si="55"/>
        <v>0</v>
      </c>
      <c r="I170" s="61">
        <f t="shared" si="55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3"/>
        <v>#DIV/0!</v>
      </c>
      <c r="P170" s="62" t="e">
        <f t="shared" si="53"/>
        <v>#DIV/0!</v>
      </c>
      <c r="Q170" s="62" t="e">
        <f t="shared" si="53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56">SUM(C158:C169)</f>
        <v>0</v>
      </c>
      <c r="D171" s="61">
        <f t="shared" si="56"/>
        <v>0</v>
      </c>
      <c r="E171" s="61">
        <f t="shared" si="56"/>
        <v>0</v>
      </c>
      <c r="F171" s="61">
        <f t="shared" si="56"/>
        <v>0</v>
      </c>
      <c r="G171" s="61">
        <f t="shared" si="56"/>
        <v>0</v>
      </c>
      <c r="H171" s="61">
        <f t="shared" si="56"/>
        <v>0</v>
      </c>
      <c r="I171" s="61">
        <f t="shared" si="56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3"/>
        <v>#DIV/0!</v>
      </c>
      <c r="P171" s="62" t="e">
        <f t="shared" si="53"/>
        <v>#DIV/0!</v>
      </c>
      <c r="Q171" s="62" t="e">
        <f t="shared" si="53"/>
        <v>#DIV/0!</v>
      </c>
    </row>
    <row r="172" spans="1:17">
      <c r="A172" s="63" t="s">
        <v>129</v>
      </c>
      <c r="B172" s="49">
        <f>B170/7</f>
        <v>0</v>
      </c>
      <c r="C172" s="49">
        <f t="shared" ref="C172:I172" si="57">C170/7</f>
        <v>0</v>
      </c>
      <c r="D172" s="49">
        <f t="shared" si="57"/>
        <v>0</v>
      </c>
      <c r="E172" s="49">
        <f t="shared" si="57"/>
        <v>0</v>
      </c>
      <c r="F172" s="49">
        <f t="shared" si="57"/>
        <v>0</v>
      </c>
      <c r="G172" s="49">
        <f t="shared" si="57"/>
        <v>0</v>
      </c>
      <c r="H172" s="49">
        <f t="shared" si="57"/>
        <v>0</v>
      </c>
      <c r="I172" s="49">
        <f t="shared" si="57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3"/>
        <v>#DIV/0!</v>
      </c>
      <c r="P172" s="62" t="e">
        <f t="shared" si="53"/>
        <v>#DIV/0!</v>
      </c>
      <c r="Q172" s="62" t="e">
        <f t="shared" si="53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18.75">
      <c r="A175" s="14"/>
      <c r="B175" s="389" t="s">
        <v>167</v>
      </c>
      <c r="C175" s="389"/>
      <c r="D175" s="389"/>
      <c r="E175" s="389"/>
      <c r="F175" s="389" t="s">
        <v>180</v>
      </c>
      <c r="G175" s="389"/>
      <c r="H175" s="389"/>
      <c r="I175" s="389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58">(G177-C177)/C177*100</f>
        <v>#DIV/0!</v>
      </c>
      <c r="P177" s="38" t="e">
        <f t="shared" si="58"/>
        <v>#DIV/0!</v>
      </c>
      <c r="Q177" s="38" t="e">
        <f t="shared" si="58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59">(F178-B178)/B178*100</f>
        <v>#DIV/0!</v>
      </c>
      <c r="O178" s="38" t="e">
        <f t="shared" si="58"/>
        <v>#DIV/0!</v>
      </c>
      <c r="P178" s="38" t="e">
        <f t="shared" si="58"/>
        <v>#DIV/0!</v>
      </c>
      <c r="Q178" s="38" t="e">
        <f t="shared" si="58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59"/>
        <v>#DIV/0!</v>
      </c>
      <c r="O179" s="38" t="e">
        <f t="shared" si="58"/>
        <v>#DIV/0!</v>
      </c>
      <c r="P179" s="38" t="e">
        <f t="shared" si="58"/>
        <v>#DIV/0!</v>
      </c>
      <c r="Q179" s="38" t="e">
        <f t="shared" si="58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59"/>
        <v>#DIV/0!</v>
      </c>
      <c r="O180" s="38" t="e">
        <f t="shared" si="58"/>
        <v>#DIV/0!</v>
      </c>
      <c r="P180" s="38" t="e">
        <f t="shared" si="58"/>
        <v>#DIV/0!</v>
      </c>
      <c r="Q180" s="38" t="e">
        <f t="shared" si="58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59"/>
        <v>#DIV/0!</v>
      </c>
      <c r="O181" s="38" t="e">
        <f t="shared" si="58"/>
        <v>#DIV/0!</v>
      </c>
      <c r="P181" s="38" t="e">
        <f t="shared" si="58"/>
        <v>#DIV/0!</v>
      </c>
      <c r="Q181" s="38" t="e">
        <f t="shared" si="58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59"/>
        <v>#DIV/0!</v>
      </c>
      <c r="O182" s="38" t="e">
        <f t="shared" si="58"/>
        <v>#DIV/0!</v>
      </c>
      <c r="P182" s="38" t="e">
        <f t="shared" si="58"/>
        <v>#DIV/0!</v>
      </c>
      <c r="Q182" s="38" t="e">
        <f t="shared" si="58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59"/>
        <v>#DIV/0!</v>
      </c>
      <c r="O183" s="38" t="e">
        <f t="shared" si="58"/>
        <v>#DIV/0!</v>
      </c>
      <c r="P183" s="38" t="e">
        <f t="shared" si="58"/>
        <v>#DIV/0!</v>
      </c>
      <c r="Q183" s="38" t="e">
        <f t="shared" si="58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59"/>
        <v>#DIV/0!</v>
      </c>
      <c r="O184" s="38" t="e">
        <f t="shared" si="58"/>
        <v>#DIV/0!</v>
      </c>
      <c r="P184" s="38" t="e">
        <f t="shared" si="58"/>
        <v>#DIV/0!</v>
      </c>
      <c r="Q184" s="38" t="e">
        <f t="shared" si="58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59"/>
        <v>#DIV/0!</v>
      </c>
      <c r="O185" s="38" t="e">
        <f t="shared" si="58"/>
        <v>#DIV/0!</v>
      </c>
      <c r="P185" s="38" t="e">
        <f t="shared" si="58"/>
        <v>#DIV/0!</v>
      </c>
      <c r="Q185" s="38" t="e">
        <f t="shared" si="58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59"/>
        <v>#DIV/0!</v>
      </c>
      <c r="O186" s="38" t="e">
        <f t="shared" si="58"/>
        <v>#DIV/0!</v>
      </c>
      <c r="P186" s="38" t="e">
        <f t="shared" si="58"/>
        <v>#DIV/0!</v>
      </c>
      <c r="Q186" s="38" t="e">
        <f t="shared" si="58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59"/>
        <v>#DIV/0!</v>
      </c>
      <c r="O187" s="38" t="e">
        <f t="shared" si="58"/>
        <v>#DIV/0!</v>
      </c>
      <c r="P187" s="38" t="e">
        <f t="shared" si="58"/>
        <v>#DIV/0!</v>
      </c>
      <c r="Q187" s="38" t="e">
        <f t="shared" si="58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59"/>
        <v>#DIV/0!</v>
      </c>
      <c r="O188" s="38" t="e">
        <f t="shared" si="58"/>
        <v>#DIV/0!</v>
      </c>
      <c r="P188" s="38" t="e">
        <f t="shared" si="58"/>
        <v>#DIV/0!</v>
      </c>
      <c r="Q188" s="38" t="e">
        <f t="shared" si="58"/>
        <v>#DIV/0!</v>
      </c>
    </row>
    <row r="189" spans="1:17">
      <c r="A189" s="61" t="s">
        <v>200</v>
      </c>
      <c r="B189" s="61">
        <f>SUM(B177:B183)</f>
        <v>0</v>
      </c>
      <c r="C189" s="61">
        <f t="shared" ref="C189:I189" si="60">SUM(C177:C183)</f>
        <v>0</v>
      </c>
      <c r="D189" s="61">
        <f t="shared" si="60"/>
        <v>0</v>
      </c>
      <c r="E189" s="61">
        <f t="shared" si="60"/>
        <v>0</v>
      </c>
      <c r="F189" s="61">
        <f t="shared" si="60"/>
        <v>0</v>
      </c>
      <c r="G189" s="61">
        <f t="shared" si="60"/>
        <v>0</v>
      </c>
      <c r="H189" s="61">
        <f t="shared" si="60"/>
        <v>0</v>
      </c>
      <c r="I189" s="61">
        <f t="shared" si="60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58"/>
        <v>#DIV/0!</v>
      </c>
      <c r="P189" s="62" t="e">
        <f t="shared" si="58"/>
        <v>#DIV/0!</v>
      </c>
      <c r="Q189" s="62" t="e">
        <f t="shared" si="58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1">SUM(C177:C188)</f>
        <v>0</v>
      </c>
      <c r="D190" s="61">
        <f t="shared" si="61"/>
        <v>0</v>
      </c>
      <c r="E190" s="61">
        <f t="shared" si="61"/>
        <v>0</v>
      </c>
      <c r="F190" s="61">
        <f t="shared" si="61"/>
        <v>0</v>
      </c>
      <c r="G190" s="61">
        <f t="shared" si="61"/>
        <v>0</v>
      </c>
      <c r="H190" s="61">
        <f t="shared" si="61"/>
        <v>0</v>
      </c>
      <c r="I190" s="61">
        <f t="shared" si="61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58"/>
        <v>#DIV/0!</v>
      </c>
      <c r="P190" s="62" t="e">
        <f t="shared" si="58"/>
        <v>#DIV/0!</v>
      </c>
      <c r="Q190" s="62" t="e">
        <f t="shared" si="58"/>
        <v>#DIV/0!</v>
      </c>
    </row>
    <row r="191" spans="1:17">
      <c r="A191" s="63" t="s">
        <v>129</v>
      </c>
      <c r="B191" s="49">
        <f>B189/7</f>
        <v>0</v>
      </c>
      <c r="C191" s="49">
        <f t="shared" ref="C191:I191" si="62">C189/7</f>
        <v>0</v>
      </c>
      <c r="D191" s="49">
        <f t="shared" si="62"/>
        <v>0</v>
      </c>
      <c r="E191" s="49">
        <f t="shared" si="62"/>
        <v>0</v>
      </c>
      <c r="F191" s="49">
        <f t="shared" si="62"/>
        <v>0</v>
      </c>
      <c r="G191" s="49">
        <f t="shared" si="62"/>
        <v>0</v>
      </c>
      <c r="H191" s="49">
        <f t="shared" si="62"/>
        <v>0</v>
      </c>
      <c r="I191" s="49">
        <f t="shared" si="62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58"/>
        <v>#DIV/0!</v>
      </c>
      <c r="P191" s="62" t="e">
        <f t="shared" si="58"/>
        <v>#DIV/0!</v>
      </c>
      <c r="Q191" s="62" t="e">
        <f t="shared" si="58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18.75">
      <c r="A194" s="14"/>
      <c r="B194" s="389" t="s">
        <v>167</v>
      </c>
      <c r="C194" s="389"/>
      <c r="D194" s="389"/>
      <c r="E194" s="389"/>
      <c r="F194" s="389" t="s">
        <v>180</v>
      </c>
      <c r="G194" s="389"/>
      <c r="H194" s="389"/>
      <c r="I194" s="389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30" t="s">
        <v>90</v>
      </c>
      <c r="K195" s="30" t="s">
        <v>7</v>
      </c>
      <c r="L195" s="3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3">(G196-C196)/C196*100</f>
        <v>#DIV/0!</v>
      </c>
      <c r="P196" s="38" t="e">
        <f t="shared" si="63"/>
        <v>#DIV/0!</v>
      </c>
      <c r="Q196" s="38" t="e">
        <f t="shared" si="63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4">(F197-B197)/B197*100</f>
        <v>#DIV/0!</v>
      </c>
      <c r="O197" s="38" t="e">
        <f t="shared" si="63"/>
        <v>#DIV/0!</v>
      </c>
      <c r="P197" s="38" t="e">
        <f t="shared" si="63"/>
        <v>#DIV/0!</v>
      </c>
      <c r="Q197" s="38" t="e">
        <f t="shared" si="63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4"/>
        <v>#DIV/0!</v>
      </c>
      <c r="O198" s="38" t="e">
        <f t="shared" si="63"/>
        <v>#DIV/0!</v>
      </c>
      <c r="P198" s="38" t="e">
        <f t="shared" si="63"/>
        <v>#DIV/0!</v>
      </c>
      <c r="Q198" s="38" t="e">
        <f t="shared" si="63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4"/>
        <v>#DIV/0!</v>
      </c>
      <c r="O199" s="38" t="e">
        <f t="shared" si="63"/>
        <v>#DIV/0!</v>
      </c>
      <c r="P199" s="38" t="e">
        <f t="shared" si="63"/>
        <v>#DIV/0!</v>
      </c>
      <c r="Q199" s="38" t="e">
        <f t="shared" si="63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4"/>
        <v>#DIV/0!</v>
      </c>
      <c r="O200" s="38" t="e">
        <f t="shared" si="63"/>
        <v>#DIV/0!</v>
      </c>
      <c r="P200" s="38" t="e">
        <f t="shared" si="63"/>
        <v>#DIV/0!</v>
      </c>
      <c r="Q200" s="38" t="e">
        <f t="shared" si="63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4"/>
        <v>#DIV/0!</v>
      </c>
      <c r="O201" s="38" t="e">
        <f t="shared" si="63"/>
        <v>#DIV/0!</v>
      </c>
      <c r="P201" s="38" t="e">
        <f t="shared" si="63"/>
        <v>#DIV/0!</v>
      </c>
      <c r="Q201" s="38" t="e">
        <f t="shared" si="63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4"/>
        <v>#DIV/0!</v>
      </c>
      <c r="O202" s="38" t="e">
        <f t="shared" si="63"/>
        <v>#DIV/0!</v>
      </c>
      <c r="P202" s="38" t="e">
        <f t="shared" si="63"/>
        <v>#DIV/0!</v>
      </c>
      <c r="Q202" s="38" t="e">
        <f t="shared" si="63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4"/>
        <v>#DIV/0!</v>
      </c>
      <c r="O203" s="38" t="e">
        <f t="shared" si="63"/>
        <v>#DIV/0!</v>
      </c>
      <c r="P203" s="38" t="e">
        <f t="shared" si="63"/>
        <v>#DIV/0!</v>
      </c>
      <c r="Q203" s="38" t="e">
        <f t="shared" si="63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4"/>
        <v>#DIV/0!</v>
      </c>
      <c r="O204" s="38" t="e">
        <f t="shared" si="63"/>
        <v>#DIV/0!</v>
      </c>
      <c r="P204" s="38" t="e">
        <f t="shared" si="63"/>
        <v>#DIV/0!</v>
      </c>
      <c r="Q204" s="38" t="e">
        <f t="shared" si="63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4"/>
        <v>#DIV/0!</v>
      </c>
      <c r="O205" s="38" t="e">
        <f t="shared" si="63"/>
        <v>#DIV/0!</v>
      </c>
      <c r="P205" s="38" t="e">
        <f t="shared" si="63"/>
        <v>#DIV/0!</v>
      </c>
      <c r="Q205" s="38" t="e">
        <f t="shared" si="63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4"/>
        <v>#DIV/0!</v>
      </c>
      <c r="O206" s="38" t="e">
        <f t="shared" si="63"/>
        <v>#DIV/0!</v>
      </c>
      <c r="P206" s="38" t="e">
        <f t="shared" si="63"/>
        <v>#DIV/0!</v>
      </c>
      <c r="Q206" s="38" t="e">
        <f t="shared" si="63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4"/>
        <v>#DIV/0!</v>
      </c>
      <c r="O207" s="38" t="e">
        <f t="shared" si="63"/>
        <v>#DIV/0!</v>
      </c>
      <c r="P207" s="38" t="e">
        <f t="shared" si="63"/>
        <v>#DIV/0!</v>
      </c>
      <c r="Q207" s="38" t="e">
        <f t="shared" si="63"/>
        <v>#DIV/0!</v>
      </c>
    </row>
    <row r="208" spans="1:17">
      <c r="A208" s="61" t="s">
        <v>200</v>
      </c>
      <c r="B208" s="61">
        <f>SUM(B196:B202)</f>
        <v>0</v>
      </c>
      <c r="C208" s="61">
        <f t="shared" ref="C208:I208" si="65">SUM(C196:C202)</f>
        <v>0</v>
      </c>
      <c r="D208" s="61">
        <f t="shared" si="65"/>
        <v>0</v>
      </c>
      <c r="E208" s="61">
        <f t="shared" si="65"/>
        <v>0</v>
      </c>
      <c r="F208" s="61">
        <f t="shared" si="65"/>
        <v>0</v>
      </c>
      <c r="G208" s="61">
        <f t="shared" si="65"/>
        <v>0</v>
      </c>
      <c r="H208" s="61">
        <f t="shared" si="65"/>
        <v>0</v>
      </c>
      <c r="I208" s="61">
        <f t="shared" si="65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3"/>
        <v>#DIV/0!</v>
      </c>
      <c r="P208" s="62" t="e">
        <f t="shared" si="63"/>
        <v>#DIV/0!</v>
      </c>
      <c r="Q208" s="62" t="e">
        <f t="shared" si="63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66">SUM(C196:C207)</f>
        <v>0</v>
      </c>
      <c r="D209" s="61">
        <f t="shared" si="66"/>
        <v>0</v>
      </c>
      <c r="E209" s="61">
        <f t="shared" si="66"/>
        <v>0</v>
      </c>
      <c r="F209" s="61">
        <f t="shared" si="66"/>
        <v>0</v>
      </c>
      <c r="G209" s="61">
        <f t="shared" si="66"/>
        <v>0</v>
      </c>
      <c r="H209" s="61">
        <f t="shared" si="66"/>
        <v>0</v>
      </c>
      <c r="I209" s="61">
        <f t="shared" si="66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3"/>
        <v>#DIV/0!</v>
      </c>
      <c r="P209" s="62" t="e">
        <f t="shared" si="63"/>
        <v>#DIV/0!</v>
      </c>
      <c r="Q209" s="62" t="e">
        <f t="shared" si="63"/>
        <v>#DIV/0!</v>
      </c>
    </row>
    <row r="210" spans="1:17">
      <c r="A210" s="63" t="s">
        <v>129</v>
      </c>
      <c r="B210" s="49">
        <f>B208/7</f>
        <v>0</v>
      </c>
      <c r="C210" s="49">
        <f t="shared" ref="C210:I210" si="67">C208/7</f>
        <v>0</v>
      </c>
      <c r="D210" s="49">
        <f t="shared" si="67"/>
        <v>0</v>
      </c>
      <c r="E210" s="49">
        <f t="shared" si="67"/>
        <v>0</v>
      </c>
      <c r="F210" s="49">
        <f t="shared" si="67"/>
        <v>0</v>
      </c>
      <c r="G210" s="49">
        <f t="shared" si="67"/>
        <v>0</v>
      </c>
      <c r="H210" s="49">
        <f t="shared" si="67"/>
        <v>0</v>
      </c>
      <c r="I210" s="49">
        <f t="shared" si="67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3"/>
        <v>#DIV/0!</v>
      </c>
      <c r="P210" s="62" t="e">
        <f t="shared" si="63"/>
        <v>#DIV/0!</v>
      </c>
      <c r="Q210" s="62" t="e">
        <f t="shared" si="63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ht="18.75">
      <c r="A213" s="14"/>
      <c r="B213" s="389" t="s">
        <v>167</v>
      </c>
      <c r="C213" s="389"/>
      <c r="D213" s="389"/>
      <c r="E213" s="389"/>
      <c r="F213" s="389" t="s">
        <v>180</v>
      </c>
      <c r="G213" s="389"/>
      <c r="H213" s="389"/>
      <c r="I213" s="389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30" t="s">
        <v>90</v>
      </c>
      <c r="K214" s="30" t="s">
        <v>7</v>
      </c>
      <c r="L214" s="3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68">(G215-C215)/C215*100</f>
        <v>#DIV/0!</v>
      </c>
      <c r="P215" s="38" t="e">
        <f t="shared" si="68"/>
        <v>#DIV/0!</v>
      </c>
      <c r="Q215" s="38" t="e">
        <f t="shared" si="68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69">(F216-B216)/B216*100</f>
        <v>#DIV/0!</v>
      </c>
      <c r="O216" s="38" t="e">
        <f t="shared" si="68"/>
        <v>#DIV/0!</v>
      </c>
      <c r="P216" s="38" t="e">
        <f t="shared" si="68"/>
        <v>#DIV/0!</v>
      </c>
      <c r="Q216" s="38" t="e">
        <f t="shared" si="68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69"/>
        <v>#DIV/0!</v>
      </c>
      <c r="O217" s="38" t="e">
        <f t="shared" si="68"/>
        <v>#DIV/0!</v>
      </c>
      <c r="P217" s="38" t="e">
        <f t="shared" si="68"/>
        <v>#DIV/0!</v>
      </c>
      <c r="Q217" s="38" t="e">
        <f t="shared" si="68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69"/>
        <v>#DIV/0!</v>
      </c>
      <c r="O218" s="38" t="e">
        <f t="shared" si="68"/>
        <v>#DIV/0!</v>
      </c>
      <c r="P218" s="38" t="e">
        <f t="shared" si="68"/>
        <v>#DIV/0!</v>
      </c>
      <c r="Q218" s="38" t="e">
        <f t="shared" si="68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69"/>
        <v>#DIV/0!</v>
      </c>
      <c r="O219" s="38" t="e">
        <f t="shared" si="68"/>
        <v>#DIV/0!</v>
      </c>
      <c r="P219" s="38" t="e">
        <f t="shared" si="68"/>
        <v>#DIV/0!</v>
      </c>
      <c r="Q219" s="38" t="e">
        <f t="shared" si="68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69"/>
        <v>#DIV/0!</v>
      </c>
      <c r="O220" s="38" t="e">
        <f t="shared" si="68"/>
        <v>#DIV/0!</v>
      </c>
      <c r="P220" s="38" t="e">
        <f t="shared" si="68"/>
        <v>#DIV/0!</v>
      </c>
      <c r="Q220" s="38" t="e">
        <f t="shared" si="68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69"/>
        <v>#DIV/0!</v>
      </c>
      <c r="O221" s="38" t="e">
        <f t="shared" si="68"/>
        <v>#DIV/0!</v>
      </c>
      <c r="P221" s="38" t="e">
        <f t="shared" si="68"/>
        <v>#DIV/0!</v>
      </c>
      <c r="Q221" s="38" t="e">
        <f t="shared" si="68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69"/>
        <v>#DIV/0!</v>
      </c>
      <c r="O222" s="38" t="e">
        <f t="shared" si="68"/>
        <v>#DIV/0!</v>
      </c>
      <c r="P222" s="38" t="e">
        <f t="shared" si="68"/>
        <v>#DIV/0!</v>
      </c>
      <c r="Q222" s="38" t="e">
        <f t="shared" si="68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69"/>
        <v>#DIV/0!</v>
      </c>
      <c r="O223" s="38" t="e">
        <f t="shared" si="68"/>
        <v>#DIV/0!</v>
      </c>
      <c r="P223" s="38" t="e">
        <f t="shared" si="68"/>
        <v>#DIV/0!</v>
      </c>
      <c r="Q223" s="38" t="e">
        <f t="shared" si="68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69"/>
        <v>#DIV/0!</v>
      </c>
      <c r="O224" s="38" t="e">
        <f t="shared" si="68"/>
        <v>#DIV/0!</v>
      </c>
      <c r="P224" s="38" t="e">
        <f t="shared" si="68"/>
        <v>#DIV/0!</v>
      </c>
      <c r="Q224" s="38" t="e">
        <f t="shared" si="68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69"/>
        <v>#DIV/0!</v>
      </c>
      <c r="O225" s="38" t="e">
        <f t="shared" si="68"/>
        <v>#DIV/0!</v>
      </c>
      <c r="P225" s="38" t="e">
        <f t="shared" si="68"/>
        <v>#DIV/0!</v>
      </c>
      <c r="Q225" s="38" t="e">
        <f t="shared" si="68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69"/>
        <v>#DIV/0!</v>
      </c>
      <c r="O226" s="38" t="e">
        <f t="shared" si="68"/>
        <v>#DIV/0!</v>
      </c>
      <c r="P226" s="38" t="e">
        <f t="shared" si="68"/>
        <v>#DIV/0!</v>
      </c>
      <c r="Q226" s="38" t="e">
        <f t="shared" si="68"/>
        <v>#DIV/0!</v>
      </c>
    </row>
    <row r="227" spans="1:17">
      <c r="A227" s="61" t="s">
        <v>200</v>
      </c>
      <c r="B227" s="61">
        <f>SUM(B215:B221)</f>
        <v>0</v>
      </c>
      <c r="C227" s="61">
        <f t="shared" ref="C227:I227" si="70">SUM(C215:C221)</f>
        <v>0</v>
      </c>
      <c r="D227" s="61">
        <f t="shared" si="70"/>
        <v>0</v>
      </c>
      <c r="E227" s="61">
        <f t="shared" si="70"/>
        <v>0</v>
      </c>
      <c r="F227" s="61">
        <f t="shared" si="70"/>
        <v>0</v>
      </c>
      <c r="G227" s="61">
        <f t="shared" si="70"/>
        <v>0</v>
      </c>
      <c r="H227" s="61">
        <f t="shared" si="70"/>
        <v>0</v>
      </c>
      <c r="I227" s="61">
        <f t="shared" si="70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68"/>
        <v>#DIV/0!</v>
      </c>
      <c r="P227" s="62" t="e">
        <f t="shared" si="68"/>
        <v>#DIV/0!</v>
      </c>
      <c r="Q227" s="62" t="e">
        <f t="shared" si="68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1">SUM(C215:C226)</f>
        <v>0</v>
      </c>
      <c r="D228" s="61">
        <f t="shared" si="71"/>
        <v>0</v>
      </c>
      <c r="E228" s="61">
        <f t="shared" si="71"/>
        <v>0</v>
      </c>
      <c r="F228" s="61">
        <f t="shared" si="71"/>
        <v>0</v>
      </c>
      <c r="G228" s="61">
        <f t="shared" si="71"/>
        <v>0</v>
      </c>
      <c r="H228" s="61">
        <f t="shared" si="71"/>
        <v>0</v>
      </c>
      <c r="I228" s="61">
        <f t="shared" si="71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68"/>
        <v>#DIV/0!</v>
      </c>
      <c r="P228" s="62" t="e">
        <f t="shared" si="68"/>
        <v>#DIV/0!</v>
      </c>
      <c r="Q228" s="62" t="e">
        <f t="shared" si="68"/>
        <v>#DIV/0!</v>
      </c>
    </row>
    <row r="229" spans="1:17">
      <c r="A229" s="63" t="s">
        <v>129</v>
      </c>
      <c r="B229" s="49">
        <f>B227/7</f>
        <v>0</v>
      </c>
      <c r="C229" s="49">
        <f t="shared" ref="C229:I229" si="72">C227/7</f>
        <v>0</v>
      </c>
      <c r="D229" s="49">
        <f t="shared" si="72"/>
        <v>0</v>
      </c>
      <c r="E229" s="49">
        <f t="shared" si="72"/>
        <v>0</v>
      </c>
      <c r="F229" s="49">
        <f t="shared" si="72"/>
        <v>0</v>
      </c>
      <c r="G229" s="49">
        <f t="shared" si="72"/>
        <v>0</v>
      </c>
      <c r="H229" s="49">
        <f t="shared" si="72"/>
        <v>0</v>
      </c>
      <c r="I229" s="49">
        <f t="shared" si="72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68"/>
        <v>#DIV/0!</v>
      </c>
      <c r="P229" s="62" t="e">
        <f t="shared" si="68"/>
        <v>#DIV/0!</v>
      </c>
      <c r="Q229" s="62" t="e">
        <f t="shared" si="68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ht="18.75">
      <c r="A232" s="14"/>
      <c r="B232" s="389" t="s">
        <v>167</v>
      </c>
      <c r="C232" s="389"/>
      <c r="D232" s="389"/>
      <c r="E232" s="389"/>
      <c r="F232" s="389" t="s">
        <v>180</v>
      </c>
      <c r="G232" s="389"/>
      <c r="H232" s="389"/>
      <c r="I232" s="389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30" t="s">
        <v>90</v>
      </c>
      <c r="K233" s="30" t="s">
        <v>7</v>
      </c>
      <c r="L233" s="3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3">(G234-C234)/C234*100</f>
        <v>#DIV/0!</v>
      </c>
      <c r="P234" s="38" t="e">
        <f t="shared" si="73"/>
        <v>#DIV/0!</v>
      </c>
      <c r="Q234" s="38" t="e">
        <f t="shared" si="73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4">(F235-B235)/B235*100</f>
        <v>#DIV/0!</v>
      </c>
      <c r="O235" s="38" t="e">
        <f t="shared" si="73"/>
        <v>#DIV/0!</v>
      </c>
      <c r="P235" s="38" t="e">
        <f t="shared" si="73"/>
        <v>#DIV/0!</v>
      </c>
      <c r="Q235" s="38" t="e">
        <f t="shared" si="73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4"/>
        <v>#DIV/0!</v>
      </c>
      <c r="O236" s="38" t="e">
        <f t="shared" si="73"/>
        <v>#DIV/0!</v>
      </c>
      <c r="P236" s="38" t="e">
        <f t="shared" si="73"/>
        <v>#DIV/0!</v>
      </c>
      <c r="Q236" s="38" t="e">
        <f t="shared" si="73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4"/>
        <v>#DIV/0!</v>
      </c>
      <c r="O237" s="38" t="e">
        <f t="shared" si="73"/>
        <v>#DIV/0!</v>
      </c>
      <c r="P237" s="38" t="e">
        <f t="shared" si="73"/>
        <v>#DIV/0!</v>
      </c>
      <c r="Q237" s="38" t="e">
        <f t="shared" si="73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4"/>
        <v>#DIV/0!</v>
      </c>
      <c r="O238" s="38" t="e">
        <f t="shared" si="73"/>
        <v>#DIV/0!</v>
      </c>
      <c r="P238" s="38" t="e">
        <f t="shared" si="73"/>
        <v>#DIV/0!</v>
      </c>
      <c r="Q238" s="38" t="e">
        <f t="shared" si="73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4"/>
        <v>#DIV/0!</v>
      </c>
      <c r="O239" s="38" t="e">
        <f t="shared" si="73"/>
        <v>#DIV/0!</v>
      </c>
      <c r="P239" s="38" t="e">
        <f t="shared" si="73"/>
        <v>#DIV/0!</v>
      </c>
      <c r="Q239" s="38" t="e">
        <f t="shared" si="73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4"/>
        <v>#DIV/0!</v>
      </c>
      <c r="O240" s="38" t="e">
        <f t="shared" si="73"/>
        <v>#DIV/0!</v>
      </c>
      <c r="P240" s="38" t="e">
        <f t="shared" si="73"/>
        <v>#DIV/0!</v>
      </c>
      <c r="Q240" s="38" t="e">
        <f t="shared" si="73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4"/>
        <v>#DIV/0!</v>
      </c>
      <c r="O241" s="38" t="e">
        <f t="shared" si="73"/>
        <v>#DIV/0!</v>
      </c>
      <c r="P241" s="38" t="e">
        <f t="shared" si="73"/>
        <v>#DIV/0!</v>
      </c>
      <c r="Q241" s="38" t="e">
        <f t="shared" si="73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4"/>
        <v>#DIV/0!</v>
      </c>
      <c r="O242" s="38" t="e">
        <f t="shared" si="73"/>
        <v>#DIV/0!</v>
      </c>
      <c r="P242" s="38" t="e">
        <f t="shared" si="73"/>
        <v>#DIV/0!</v>
      </c>
      <c r="Q242" s="38" t="e">
        <f t="shared" si="73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4"/>
        <v>#DIV/0!</v>
      </c>
      <c r="O243" s="38" t="e">
        <f t="shared" si="73"/>
        <v>#DIV/0!</v>
      </c>
      <c r="P243" s="38" t="e">
        <f t="shared" si="73"/>
        <v>#DIV/0!</v>
      </c>
      <c r="Q243" s="38" t="e">
        <f t="shared" si="73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4"/>
        <v>#DIV/0!</v>
      </c>
      <c r="O244" s="38" t="e">
        <f t="shared" si="73"/>
        <v>#DIV/0!</v>
      </c>
      <c r="P244" s="38" t="e">
        <f t="shared" si="73"/>
        <v>#DIV/0!</v>
      </c>
      <c r="Q244" s="38" t="e">
        <f t="shared" si="73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4"/>
        <v>#DIV/0!</v>
      </c>
      <c r="O245" s="38" t="e">
        <f t="shared" si="73"/>
        <v>#DIV/0!</v>
      </c>
      <c r="P245" s="38" t="e">
        <f t="shared" si="73"/>
        <v>#DIV/0!</v>
      </c>
      <c r="Q245" s="38" t="e">
        <f t="shared" si="73"/>
        <v>#DIV/0!</v>
      </c>
    </row>
    <row r="246" spans="1:17">
      <c r="A246" s="61" t="s">
        <v>200</v>
      </c>
      <c r="B246" s="61">
        <f>SUM(B234:B240)</f>
        <v>0</v>
      </c>
      <c r="C246" s="61">
        <f t="shared" ref="C246:I246" si="75">SUM(C234:C240)</f>
        <v>0</v>
      </c>
      <c r="D246" s="61">
        <f t="shared" si="75"/>
        <v>0</v>
      </c>
      <c r="E246" s="61">
        <f t="shared" si="75"/>
        <v>0</v>
      </c>
      <c r="F246" s="61">
        <f t="shared" si="75"/>
        <v>0</v>
      </c>
      <c r="G246" s="61">
        <f t="shared" si="75"/>
        <v>0</v>
      </c>
      <c r="H246" s="61">
        <f t="shared" si="75"/>
        <v>0</v>
      </c>
      <c r="I246" s="61">
        <f t="shared" si="75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3"/>
        <v>#DIV/0!</v>
      </c>
      <c r="P246" s="62" t="e">
        <f t="shared" si="73"/>
        <v>#DIV/0!</v>
      </c>
      <c r="Q246" s="62" t="e">
        <f t="shared" si="73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76">SUM(C234:C245)</f>
        <v>0</v>
      </c>
      <c r="D247" s="61">
        <f t="shared" si="76"/>
        <v>0</v>
      </c>
      <c r="E247" s="61">
        <f t="shared" si="76"/>
        <v>0</v>
      </c>
      <c r="F247" s="61">
        <f t="shared" si="76"/>
        <v>0</v>
      </c>
      <c r="G247" s="61">
        <f t="shared" si="76"/>
        <v>0</v>
      </c>
      <c r="H247" s="61">
        <f t="shared" si="76"/>
        <v>0</v>
      </c>
      <c r="I247" s="61">
        <f t="shared" si="76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3"/>
        <v>#DIV/0!</v>
      </c>
      <c r="P247" s="62" t="e">
        <f t="shared" si="73"/>
        <v>#DIV/0!</v>
      </c>
      <c r="Q247" s="62" t="e">
        <f t="shared" si="73"/>
        <v>#DIV/0!</v>
      </c>
    </row>
    <row r="248" spans="1:17">
      <c r="A248" s="63" t="s">
        <v>129</v>
      </c>
      <c r="B248" s="49">
        <f>B246/7</f>
        <v>0</v>
      </c>
      <c r="C248" s="49">
        <f t="shared" ref="C248:I248" si="77">C246/7</f>
        <v>0</v>
      </c>
      <c r="D248" s="49">
        <f t="shared" si="77"/>
        <v>0</v>
      </c>
      <c r="E248" s="49">
        <f t="shared" si="77"/>
        <v>0</v>
      </c>
      <c r="F248" s="49">
        <f t="shared" si="77"/>
        <v>0</v>
      </c>
      <c r="G248" s="49">
        <f t="shared" si="77"/>
        <v>0</v>
      </c>
      <c r="H248" s="49">
        <f t="shared" si="77"/>
        <v>0</v>
      </c>
      <c r="I248" s="49">
        <f t="shared" si="77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3"/>
        <v>#DIV/0!</v>
      </c>
      <c r="P248" s="62" t="e">
        <f t="shared" si="73"/>
        <v>#DIV/0!</v>
      </c>
      <c r="Q248" s="62" t="e">
        <f t="shared" si="73"/>
        <v>#DIV/0!</v>
      </c>
    </row>
    <row r="249" spans="1:17">
      <c r="N249" s="64"/>
      <c r="O249" s="64"/>
      <c r="P249" s="64"/>
      <c r="Q249" s="64"/>
    </row>
    <row r="250" spans="1:17" ht="18.75">
      <c r="A250" s="105"/>
      <c r="B250" s="106"/>
      <c r="C250" s="392" t="s">
        <v>176</v>
      </c>
      <c r="D250" s="392"/>
      <c r="E250" s="392"/>
      <c r="F250" s="392"/>
      <c r="G250" s="392"/>
      <c r="H250" s="392"/>
      <c r="I250" s="107"/>
      <c r="J250" s="107"/>
      <c r="K250" s="107"/>
      <c r="L250" s="107"/>
      <c r="M250" s="107"/>
      <c r="N250" s="107"/>
      <c r="O250" s="107"/>
      <c r="P250" s="107"/>
      <c r="Q250" s="108"/>
    </row>
    <row r="251" spans="1:17" ht="18.75">
      <c r="A251" s="109"/>
      <c r="B251" s="389" t="s">
        <v>167</v>
      </c>
      <c r="C251" s="389"/>
      <c r="D251" s="389"/>
      <c r="E251" s="389"/>
      <c r="F251" s="389" t="s">
        <v>180</v>
      </c>
      <c r="G251" s="389"/>
      <c r="H251" s="389"/>
      <c r="I251" s="389"/>
      <c r="J251" s="302" t="s">
        <v>206</v>
      </c>
      <c r="K251" s="302"/>
      <c r="L251" s="302"/>
      <c r="M251" s="302"/>
      <c r="N251" s="389" t="s">
        <v>130</v>
      </c>
      <c r="O251" s="389"/>
      <c r="P251" s="389"/>
      <c r="Q251" s="389"/>
    </row>
    <row r="252" spans="1:17" ht="18.75">
      <c r="A252" s="93" t="s">
        <v>6</v>
      </c>
      <c r="B252" s="93" t="s">
        <v>90</v>
      </c>
      <c r="C252" s="93" t="s">
        <v>7</v>
      </c>
      <c r="D252" s="93" t="s">
        <v>8</v>
      </c>
      <c r="E252" s="101" t="s">
        <v>9</v>
      </c>
      <c r="F252" s="93" t="s">
        <v>90</v>
      </c>
      <c r="G252" s="93" t="s">
        <v>7</v>
      </c>
      <c r="H252" s="93" t="s">
        <v>8</v>
      </c>
      <c r="I252" s="101" t="s">
        <v>9</v>
      </c>
      <c r="J252" s="30" t="s">
        <v>90</v>
      </c>
      <c r="K252" s="30" t="s">
        <v>7</v>
      </c>
      <c r="L252" s="30" t="s">
        <v>8</v>
      </c>
      <c r="M252" s="29" t="s">
        <v>9</v>
      </c>
      <c r="N252" s="101" t="s">
        <v>90</v>
      </c>
      <c r="O252" s="101" t="s">
        <v>7</v>
      </c>
      <c r="P252" s="101" t="s">
        <v>8</v>
      </c>
      <c r="Q252" s="101" t="s">
        <v>9</v>
      </c>
    </row>
    <row r="253" spans="1:17" ht="18.75">
      <c r="A253" s="93" t="s">
        <v>10</v>
      </c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104" t="e">
        <f>(F253-B253)/B253*100</f>
        <v>#DIV/0!</v>
      </c>
      <c r="O253" s="104" t="e">
        <f t="shared" ref="O253:Q267" si="78">(G253-C253)/C253*100</f>
        <v>#DIV/0!</v>
      </c>
      <c r="P253" s="104" t="e">
        <f t="shared" si="78"/>
        <v>#DIV/0!</v>
      </c>
      <c r="Q253" s="104" t="e">
        <f t="shared" si="78"/>
        <v>#DIV/0!</v>
      </c>
    </row>
    <row r="254" spans="1:17" ht="18.75">
      <c r="A254" s="93" t="s">
        <v>11</v>
      </c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104" t="e">
        <f t="shared" ref="N254:N264" si="79">(F254-B254)/B254*100</f>
        <v>#DIV/0!</v>
      </c>
      <c r="O254" s="104" t="e">
        <f t="shared" si="78"/>
        <v>#DIV/0!</v>
      </c>
      <c r="P254" s="104" t="e">
        <f t="shared" si="78"/>
        <v>#DIV/0!</v>
      </c>
      <c r="Q254" s="104" t="e">
        <f t="shared" si="78"/>
        <v>#DIV/0!</v>
      </c>
    </row>
    <row r="255" spans="1:17" ht="18.75">
      <c r="A255" s="93" t="s">
        <v>12</v>
      </c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104" t="e">
        <f t="shared" si="79"/>
        <v>#DIV/0!</v>
      </c>
      <c r="O255" s="104" t="e">
        <f t="shared" si="78"/>
        <v>#DIV/0!</v>
      </c>
      <c r="P255" s="104" t="e">
        <f t="shared" si="78"/>
        <v>#DIV/0!</v>
      </c>
      <c r="Q255" s="104" t="e">
        <f t="shared" si="78"/>
        <v>#DIV/0!</v>
      </c>
    </row>
    <row r="256" spans="1:17" ht="18.75">
      <c r="A256" s="93" t="s">
        <v>13</v>
      </c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104" t="e">
        <f t="shared" si="79"/>
        <v>#DIV/0!</v>
      </c>
      <c r="O256" s="104" t="e">
        <f t="shared" si="78"/>
        <v>#DIV/0!</v>
      </c>
      <c r="P256" s="104" t="e">
        <f t="shared" si="78"/>
        <v>#DIV/0!</v>
      </c>
      <c r="Q256" s="104" t="e">
        <f t="shared" si="78"/>
        <v>#DIV/0!</v>
      </c>
    </row>
    <row r="257" spans="1:17" ht="18.75">
      <c r="A257" s="93" t="s">
        <v>14</v>
      </c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104" t="e">
        <f t="shared" si="79"/>
        <v>#DIV/0!</v>
      </c>
      <c r="O257" s="104" t="e">
        <f t="shared" si="78"/>
        <v>#DIV/0!</v>
      </c>
      <c r="P257" s="104" t="e">
        <f t="shared" si="78"/>
        <v>#DIV/0!</v>
      </c>
      <c r="Q257" s="104" t="e">
        <f t="shared" si="78"/>
        <v>#DIV/0!</v>
      </c>
    </row>
    <row r="258" spans="1:17" ht="18.75">
      <c r="A258" s="93" t="s">
        <v>15</v>
      </c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104" t="e">
        <f t="shared" si="79"/>
        <v>#DIV/0!</v>
      </c>
      <c r="O258" s="104" t="e">
        <f t="shared" si="78"/>
        <v>#DIV/0!</v>
      </c>
      <c r="P258" s="104" t="e">
        <f t="shared" si="78"/>
        <v>#DIV/0!</v>
      </c>
      <c r="Q258" s="104" t="e">
        <f t="shared" si="78"/>
        <v>#DIV/0!</v>
      </c>
    </row>
    <row r="259" spans="1:17" ht="18.75">
      <c r="A259" s="93" t="s">
        <v>16</v>
      </c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104" t="e">
        <f t="shared" si="79"/>
        <v>#DIV/0!</v>
      </c>
      <c r="O259" s="104" t="e">
        <f t="shared" si="78"/>
        <v>#DIV/0!</v>
      </c>
      <c r="P259" s="104" t="e">
        <f t="shared" si="78"/>
        <v>#DIV/0!</v>
      </c>
      <c r="Q259" s="104" t="e">
        <f t="shared" si="78"/>
        <v>#DIV/0!</v>
      </c>
    </row>
    <row r="260" spans="1:17" ht="18.75">
      <c r="A260" s="93" t="s">
        <v>17</v>
      </c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104" t="e">
        <f t="shared" si="79"/>
        <v>#DIV/0!</v>
      </c>
      <c r="O260" s="104" t="e">
        <f t="shared" si="78"/>
        <v>#DIV/0!</v>
      </c>
      <c r="P260" s="104" t="e">
        <f t="shared" si="78"/>
        <v>#DIV/0!</v>
      </c>
      <c r="Q260" s="104" t="e">
        <f t="shared" si="78"/>
        <v>#DIV/0!</v>
      </c>
    </row>
    <row r="261" spans="1:17" ht="18.75">
      <c r="A261" s="93" t="s">
        <v>18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104" t="e">
        <f t="shared" si="79"/>
        <v>#DIV/0!</v>
      </c>
      <c r="O261" s="104" t="e">
        <f t="shared" si="78"/>
        <v>#DIV/0!</v>
      </c>
      <c r="P261" s="104" t="e">
        <f t="shared" si="78"/>
        <v>#DIV/0!</v>
      </c>
      <c r="Q261" s="104" t="e">
        <f t="shared" si="78"/>
        <v>#DIV/0!</v>
      </c>
    </row>
    <row r="262" spans="1:17" ht="18.75">
      <c r="A262" s="93" t="s">
        <v>19</v>
      </c>
      <c r="B262" s="93">
        <v>1</v>
      </c>
      <c r="C262" s="93">
        <v>10</v>
      </c>
      <c r="D262" s="93">
        <v>654</v>
      </c>
      <c r="E262" s="93">
        <v>651404</v>
      </c>
      <c r="F262" s="93"/>
      <c r="G262" s="93"/>
      <c r="H262" s="93"/>
      <c r="I262" s="93"/>
      <c r="J262" s="93"/>
      <c r="K262" s="93"/>
      <c r="L262" s="93"/>
      <c r="M262" s="93"/>
      <c r="N262" s="104">
        <f t="shared" si="79"/>
        <v>-100</v>
      </c>
      <c r="O262" s="104">
        <f t="shared" si="78"/>
        <v>-100</v>
      </c>
      <c r="P262" s="104">
        <f t="shared" si="78"/>
        <v>-100</v>
      </c>
      <c r="Q262" s="104">
        <f t="shared" si="78"/>
        <v>-100</v>
      </c>
    </row>
    <row r="263" spans="1:17" ht="18.75">
      <c r="A263" s="93" t="s">
        <v>20</v>
      </c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104" t="e">
        <f t="shared" si="79"/>
        <v>#DIV/0!</v>
      </c>
      <c r="O263" s="104" t="e">
        <f t="shared" si="78"/>
        <v>#DIV/0!</v>
      </c>
      <c r="P263" s="104" t="e">
        <f t="shared" si="78"/>
        <v>#DIV/0!</v>
      </c>
      <c r="Q263" s="104" t="e">
        <f t="shared" si="78"/>
        <v>#DIV/0!</v>
      </c>
    </row>
    <row r="264" spans="1:17" ht="18.75">
      <c r="A264" s="93" t="s">
        <v>21</v>
      </c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104" t="e">
        <f t="shared" si="79"/>
        <v>#DIV/0!</v>
      </c>
      <c r="O264" s="104" t="e">
        <f t="shared" si="78"/>
        <v>#DIV/0!</v>
      </c>
      <c r="P264" s="104" t="e">
        <f t="shared" si="78"/>
        <v>#DIV/0!</v>
      </c>
      <c r="Q264" s="104" t="e">
        <f t="shared" si="78"/>
        <v>#DIV/0!</v>
      </c>
    </row>
    <row r="265" spans="1:17">
      <c r="A265" s="61" t="s">
        <v>203</v>
      </c>
      <c r="B265" s="61">
        <f>SUM(B253:B260)</f>
        <v>0</v>
      </c>
      <c r="C265" s="61">
        <f>SUM(C253:C260)</f>
        <v>0</v>
      </c>
      <c r="D265" s="61">
        <f>SUM(D253:D260)</f>
        <v>0</v>
      </c>
      <c r="E265" s="61">
        <f>SUM(E253:E260)</f>
        <v>0</v>
      </c>
      <c r="F265" s="61">
        <f>SUM(F253:F261)</f>
        <v>0</v>
      </c>
      <c r="G265" s="61">
        <f t="shared" ref="G265:M265" si="80">SUM(G253:G261)</f>
        <v>0</v>
      </c>
      <c r="H265" s="61">
        <f t="shared" si="80"/>
        <v>0</v>
      </c>
      <c r="I265" s="61">
        <f t="shared" si="80"/>
        <v>0</v>
      </c>
      <c r="J265" s="61">
        <f t="shared" si="80"/>
        <v>0</v>
      </c>
      <c r="K265" s="61">
        <f t="shared" si="80"/>
        <v>0</v>
      </c>
      <c r="L265" s="61">
        <f t="shared" si="80"/>
        <v>0</v>
      </c>
      <c r="M265" s="61">
        <f t="shared" si="80"/>
        <v>0</v>
      </c>
      <c r="N265" s="62" t="e">
        <f>(F265-B265)/B265*100</f>
        <v>#DIV/0!</v>
      </c>
      <c r="O265" s="62" t="e">
        <f t="shared" si="78"/>
        <v>#DIV/0!</v>
      </c>
      <c r="P265" s="62" t="e">
        <f t="shared" si="78"/>
        <v>#DIV/0!</v>
      </c>
      <c r="Q265" s="62" t="e">
        <f t="shared" si="78"/>
        <v>#DIV/0!</v>
      </c>
    </row>
    <row r="266" spans="1:17">
      <c r="A266" s="61" t="s">
        <v>128</v>
      </c>
      <c r="B266" s="61">
        <f>SUM(B253:B264)</f>
        <v>1</v>
      </c>
      <c r="C266" s="61">
        <f t="shared" ref="C266:M266" si="81">SUM(C253:C264)</f>
        <v>10</v>
      </c>
      <c r="D266" s="61">
        <f t="shared" si="81"/>
        <v>654</v>
      </c>
      <c r="E266" s="61">
        <f t="shared" si="81"/>
        <v>651404</v>
      </c>
      <c r="F266" s="61">
        <f t="shared" si="81"/>
        <v>0</v>
      </c>
      <c r="G266" s="61">
        <f t="shared" si="81"/>
        <v>0</v>
      </c>
      <c r="H266" s="61">
        <f t="shared" si="81"/>
        <v>0</v>
      </c>
      <c r="I266" s="61">
        <f t="shared" si="81"/>
        <v>0</v>
      </c>
      <c r="J266" s="61">
        <f t="shared" si="81"/>
        <v>0</v>
      </c>
      <c r="K266" s="61">
        <f t="shared" si="81"/>
        <v>0</v>
      </c>
      <c r="L266" s="61">
        <f t="shared" si="81"/>
        <v>0</v>
      </c>
      <c r="M266" s="61">
        <f t="shared" si="81"/>
        <v>0</v>
      </c>
      <c r="N266" s="62">
        <f>(F266-B266)/B266*100</f>
        <v>-100</v>
      </c>
      <c r="O266" s="62">
        <f t="shared" si="78"/>
        <v>-100</v>
      </c>
      <c r="P266" s="62">
        <f t="shared" si="78"/>
        <v>-100</v>
      </c>
      <c r="Q266" s="62">
        <f t="shared" si="78"/>
        <v>-100</v>
      </c>
    </row>
    <row r="267" spans="1:17">
      <c r="A267" s="63" t="s">
        <v>129</v>
      </c>
      <c r="B267" s="49">
        <f>B265/8</f>
        <v>0</v>
      </c>
      <c r="C267" s="49">
        <f>C265/8</f>
        <v>0</v>
      </c>
      <c r="D267" s="49">
        <f>D265/8</f>
        <v>0</v>
      </c>
      <c r="E267" s="49">
        <f>E265/8</f>
        <v>0</v>
      </c>
      <c r="F267" s="49">
        <f>F265/9</f>
        <v>0</v>
      </c>
      <c r="G267" s="49">
        <f t="shared" ref="G267:M267" si="82">G265/9</f>
        <v>0</v>
      </c>
      <c r="H267" s="49">
        <f t="shared" si="82"/>
        <v>0</v>
      </c>
      <c r="I267" s="49">
        <f t="shared" si="82"/>
        <v>0</v>
      </c>
      <c r="J267" s="49">
        <f t="shared" si="82"/>
        <v>0</v>
      </c>
      <c r="K267" s="49">
        <f t="shared" si="82"/>
        <v>0</v>
      </c>
      <c r="L267" s="49">
        <f t="shared" si="82"/>
        <v>0</v>
      </c>
      <c r="M267" s="49">
        <f t="shared" si="82"/>
        <v>0</v>
      </c>
      <c r="N267" s="62" t="e">
        <f>(F267-B267)/B267*100</f>
        <v>#DIV/0!</v>
      </c>
      <c r="O267" s="62" t="e">
        <f t="shared" si="78"/>
        <v>#DIV/0!</v>
      </c>
      <c r="P267" s="62" t="e">
        <f t="shared" si="78"/>
        <v>#DIV/0!</v>
      </c>
      <c r="Q267" s="62" t="e">
        <f t="shared" si="78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 ht="18.75">
      <c r="A270" s="14"/>
      <c r="B270" s="389" t="s">
        <v>167</v>
      </c>
      <c r="C270" s="389"/>
      <c r="D270" s="389"/>
      <c r="E270" s="389"/>
      <c r="F270" s="389" t="s">
        <v>180</v>
      </c>
      <c r="G270" s="389"/>
      <c r="H270" s="389"/>
      <c r="I270" s="389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30" t="s">
        <v>90</v>
      </c>
      <c r="K271" s="30" t="s">
        <v>7</v>
      </c>
      <c r="L271" s="3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3">(G272-C272)/C272*100</f>
        <v>#DIV/0!</v>
      </c>
      <c r="P272" s="38" t="e">
        <f t="shared" si="83"/>
        <v>#DIV/0!</v>
      </c>
      <c r="Q272" s="38" t="e">
        <f t="shared" si="83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84">(F273-B273)/B273*100</f>
        <v>#DIV/0!</v>
      </c>
      <c r="O273" s="38" t="e">
        <f t="shared" si="83"/>
        <v>#DIV/0!</v>
      </c>
      <c r="P273" s="38" t="e">
        <f t="shared" si="83"/>
        <v>#DIV/0!</v>
      </c>
      <c r="Q273" s="38" t="e">
        <f t="shared" si="83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84"/>
        <v>#DIV/0!</v>
      </c>
      <c r="O274" s="38" t="e">
        <f t="shared" si="83"/>
        <v>#DIV/0!</v>
      </c>
      <c r="P274" s="38" t="e">
        <f t="shared" si="83"/>
        <v>#DIV/0!</v>
      </c>
      <c r="Q274" s="38" t="e">
        <f t="shared" si="83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84"/>
        <v>#DIV/0!</v>
      </c>
      <c r="O275" s="38" t="e">
        <f t="shared" si="83"/>
        <v>#DIV/0!</v>
      </c>
      <c r="P275" s="38" t="e">
        <f t="shared" si="83"/>
        <v>#DIV/0!</v>
      </c>
      <c r="Q275" s="38" t="e">
        <f t="shared" si="83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84"/>
        <v>#DIV/0!</v>
      </c>
      <c r="O276" s="38" t="e">
        <f t="shared" si="83"/>
        <v>#DIV/0!</v>
      </c>
      <c r="P276" s="38" t="e">
        <f t="shared" si="83"/>
        <v>#DIV/0!</v>
      </c>
      <c r="Q276" s="38" t="e">
        <f t="shared" si="83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84"/>
        <v>#DIV/0!</v>
      </c>
      <c r="O277" s="38" t="e">
        <f t="shared" si="83"/>
        <v>#DIV/0!</v>
      </c>
      <c r="P277" s="38" t="e">
        <f t="shared" si="83"/>
        <v>#DIV/0!</v>
      </c>
      <c r="Q277" s="38" t="e">
        <f t="shared" si="83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84"/>
        <v>#DIV/0!</v>
      </c>
      <c r="O278" s="38" t="e">
        <f t="shared" si="83"/>
        <v>#DIV/0!</v>
      </c>
      <c r="P278" s="38" t="e">
        <f t="shared" si="83"/>
        <v>#DIV/0!</v>
      </c>
      <c r="Q278" s="38" t="e">
        <f t="shared" si="83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84"/>
        <v>#DIV/0!</v>
      </c>
      <c r="O279" s="38" t="e">
        <f t="shared" si="83"/>
        <v>#DIV/0!</v>
      </c>
      <c r="P279" s="38" t="e">
        <f t="shared" si="83"/>
        <v>#DIV/0!</v>
      </c>
      <c r="Q279" s="38" t="e">
        <f t="shared" si="83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84"/>
        <v>#DIV/0!</v>
      </c>
      <c r="O280" s="38" t="e">
        <f t="shared" si="83"/>
        <v>#DIV/0!</v>
      </c>
      <c r="P280" s="38" t="e">
        <f t="shared" si="83"/>
        <v>#DIV/0!</v>
      </c>
      <c r="Q280" s="38" t="e">
        <f t="shared" si="83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84"/>
        <v>#DIV/0!</v>
      </c>
      <c r="O281" s="38" t="e">
        <f t="shared" si="83"/>
        <v>#DIV/0!</v>
      </c>
      <c r="P281" s="38" t="e">
        <f t="shared" si="83"/>
        <v>#DIV/0!</v>
      </c>
      <c r="Q281" s="38" t="e">
        <f t="shared" si="83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84"/>
        <v>#DIV/0!</v>
      </c>
      <c r="O282" s="38" t="e">
        <f t="shared" si="83"/>
        <v>#DIV/0!</v>
      </c>
      <c r="P282" s="38" t="e">
        <f t="shared" si="83"/>
        <v>#DIV/0!</v>
      </c>
      <c r="Q282" s="38" t="e">
        <f t="shared" si="83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84"/>
        <v>#DIV/0!</v>
      </c>
      <c r="O283" s="38" t="e">
        <f t="shared" si="83"/>
        <v>#DIV/0!</v>
      </c>
      <c r="P283" s="38" t="e">
        <f t="shared" si="83"/>
        <v>#DIV/0!</v>
      </c>
      <c r="Q283" s="38" t="e">
        <f t="shared" si="83"/>
        <v>#DIV/0!</v>
      </c>
    </row>
    <row r="284" spans="1:17">
      <c r="A284" s="61" t="s">
        <v>200</v>
      </c>
      <c r="B284" s="61">
        <f>SUM(B272:B278)</f>
        <v>0</v>
      </c>
      <c r="C284" s="61">
        <f t="shared" ref="C284:I284" si="85">SUM(C272:C278)</f>
        <v>0</v>
      </c>
      <c r="D284" s="61">
        <f t="shared" si="85"/>
        <v>0</v>
      </c>
      <c r="E284" s="61">
        <f t="shared" si="85"/>
        <v>0</v>
      </c>
      <c r="F284" s="61">
        <f t="shared" si="85"/>
        <v>0</v>
      </c>
      <c r="G284" s="61">
        <f t="shared" si="85"/>
        <v>0</v>
      </c>
      <c r="H284" s="61">
        <f t="shared" si="85"/>
        <v>0</v>
      </c>
      <c r="I284" s="61">
        <f t="shared" si="85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3"/>
        <v>#DIV/0!</v>
      </c>
      <c r="P284" s="62" t="e">
        <f t="shared" si="83"/>
        <v>#DIV/0!</v>
      </c>
      <c r="Q284" s="62" t="e">
        <f t="shared" si="83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86">SUM(C272:C283)</f>
        <v>0</v>
      </c>
      <c r="D285" s="61">
        <f t="shared" si="86"/>
        <v>0</v>
      </c>
      <c r="E285" s="61">
        <f t="shared" si="86"/>
        <v>0</v>
      </c>
      <c r="F285" s="61">
        <f t="shared" si="86"/>
        <v>0</v>
      </c>
      <c r="G285" s="61">
        <f t="shared" si="86"/>
        <v>0</v>
      </c>
      <c r="H285" s="61">
        <f t="shared" si="86"/>
        <v>0</v>
      </c>
      <c r="I285" s="61">
        <f t="shared" si="86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3"/>
        <v>#DIV/0!</v>
      </c>
      <c r="P285" s="62" t="e">
        <f t="shared" si="83"/>
        <v>#DIV/0!</v>
      </c>
      <c r="Q285" s="62" t="e">
        <f t="shared" si="83"/>
        <v>#DIV/0!</v>
      </c>
    </row>
    <row r="286" spans="1:17">
      <c r="A286" s="63" t="s">
        <v>129</v>
      </c>
      <c r="B286" s="49">
        <f>B284/7</f>
        <v>0</v>
      </c>
      <c r="C286" s="49">
        <f t="shared" ref="C286:I286" si="87">C284/7</f>
        <v>0</v>
      </c>
      <c r="D286" s="49">
        <f t="shared" si="87"/>
        <v>0</v>
      </c>
      <c r="E286" s="49">
        <f t="shared" si="87"/>
        <v>0</v>
      </c>
      <c r="F286" s="49">
        <f t="shared" si="87"/>
        <v>0</v>
      </c>
      <c r="G286" s="49">
        <f t="shared" si="87"/>
        <v>0</v>
      </c>
      <c r="H286" s="49">
        <f t="shared" si="87"/>
        <v>0</v>
      </c>
      <c r="I286" s="49">
        <f t="shared" si="87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3"/>
        <v>#DIV/0!</v>
      </c>
      <c r="P286" s="62" t="e">
        <f t="shared" si="83"/>
        <v>#DIV/0!</v>
      </c>
      <c r="Q286" s="62" t="e">
        <f t="shared" si="83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9" ht="18.75">
      <c r="B289" s="389" t="s">
        <v>167</v>
      </c>
      <c r="C289" s="389"/>
      <c r="D289" s="389"/>
      <c r="E289" s="389"/>
      <c r="F289" s="389" t="s">
        <v>180</v>
      </c>
      <c r="G289" s="389"/>
      <c r="H289" s="389"/>
      <c r="I289" s="389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30" t="s">
        <v>90</v>
      </c>
      <c r="K290" s="30" t="s">
        <v>7</v>
      </c>
      <c r="L290" s="3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88">(G291-C291)/C291*100</f>
        <v>#DIV/0!</v>
      </c>
      <c r="P291" s="38" t="e">
        <f t="shared" si="88"/>
        <v>#DIV/0!</v>
      </c>
      <c r="Q291" s="38" t="e">
        <f t="shared" si="88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89">(F292-B292)/B292*100</f>
        <v>#DIV/0!</v>
      </c>
      <c r="O292" s="38" t="e">
        <f t="shared" si="88"/>
        <v>#DIV/0!</v>
      </c>
      <c r="P292" s="38" t="e">
        <f t="shared" si="88"/>
        <v>#DIV/0!</v>
      </c>
      <c r="Q292" s="38" t="e">
        <f t="shared" si="88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89"/>
        <v>#DIV/0!</v>
      </c>
      <c r="O293" s="38" t="e">
        <f t="shared" si="88"/>
        <v>#DIV/0!</v>
      </c>
      <c r="P293" s="38" t="e">
        <f t="shared" si="88"/>
        <v>#DIV/0!</v>
      </c>
      <c r="Q293" s="38" t="e">
        <f t="shared" si="88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89"/>
        <v>#DIV/0!</v>
      </c>
      <c r="O294" s="38" t="e">
        <f t="shared" si="88"/>
        <v>#DIV/0!</v>
      </c>
      <c r="P294" s="38" t="e">
        <f t="shared" si="88"/>
        <v>#DIV/0!</v>
      </c>
      <c r="Q294" s="38" t="e">
        <f t="shared" si="88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89"/>
        <v>#DIV/0!</v>
      </c>
      <c r="O295" s="38" t="e">
        <f t="shared" si="88"/>
        <v>#DIV/0!</v>
      </c>
      <c r="P295" s="38" t="e">
        <f t="shared" si="88"/>
        <v>#DIV/0!</v>
      </c>
      <c r="Q295" s="38" t="e">
        <f t="shared" si="88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89"/>
        <v>#DIV/0!</v>
      </c>
      <c r="O296" s="38" t="e">
        <f t="shared" si="88"/>
        <v>#DIV/0!</v>
      </c>
      <c r="P296" s="38" t="e">
        <f t="shared" si="88"/>
        <v>#DIV/0!</v>
      </c>
      <c r="Q296" s="38" t="e">
        <f t="shared" si="88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89"/>
        <v>#DIV/0!</v>
      </c>
      <c r="O297" s="38" t="e">
        <f t="shared" si="88"/>
        <v>#DIV/0!</v>
      </c>
      <c r="P297" s="38" t="e">
        <f t="shared" si="88"/>
        <v>#DIV/0!</v>
      </c>
      <c r="Q297" s="38" t="e">
        <f t="shared" si="88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89"/>
        <v>#DIV/0!</v>
      </c>
      <c r="O298" s="38" t="e">
        <f t="shared" si="88"/>
        <v>#DIV/0!</v>
      </c>
      <c r="P298" s="38" t="e">
        <f t="shared" si="88"/>
        <v>#DIV/0!</v>
      </c>
      <c r="Q298" s="38" t="e">
        <f t="shared" si="88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89"/>
        <v>#DIV/0!</v>
      </c>
      <c r="O299" s="38" t="e">
        <f t="shared" si="88"/>
        <v>#DIV/0!</v>
      </c>
      <c r="P299" s="38" t="e">
        <f t="shared" si="88"/>
        <v>#DIV/0!</v>
      </c>
      <c r="Q299" s="38" t="e">
        <f t="shared" si="88"/>
        <v>#DIV/0!</v>
      </c>
      <c r="S299" s="7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89"/>
        <v>#DIV/0!</v>
      </c>
      <c r="O300" s="38" t="e">
        <f t="shared" si="88"/>
        <v>#DIV/0!</v>
      </c>
      <c r="P300" s="38" t="e">
        <f t="shared" si="88"/>
        <v>#DIV/0!</v>
      </c>
      <c r="Q300" s="38" t="e">
        <f t="shared" si="88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89"/>
        <v>#DIV/0!</v>
      </c>
      <c r="O301" s="38" t="e">
        <f t="shared" si="88"/>
        <v>#DIV/0!</v>
      </c>
      <c r="P301" s="38" t="e">
        <f t="shared" si="88"/>
        <v>#DIV/0!</v>
      </c>
      <c r="Q301" s="38" t="e">
        <f t="shared" si="88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89"/>
        <v>#DIV/0!</v>
      </c>
      <c r="O302" s="38" t="e">
        <f t="shared" si="88"/>
        <v>#DIV/0!</v>
      </c>
      <c r="P302" s="38" t="e">
        <f t="shared" si="88"/>
        <v>#DIV/0!</v>
      </c>
      <c r="Q302" s="38" t="e">
        <f t="shared" si="88"/>
        <v>#DIV/0!</v>
      </c>
    </row>
    <row r="303" spans="1:19">
      <c r="A303" s="61" t="s">
        <v>200</v>
      </c>
      <c r="B303" s="61">
        <f>SUM(B291:B297)</f>
        <v>0</v>
      </c>
      <c r="C303" s="61">
        <f t="shared" ref="C303:I303" si="90">SUM(C291:C297)</f>
        <v>0</v>
      </c>
      <c r="D303" s="61">
        <f t="shared" si="90"/>
        <v>0</v>
      </c>
      <c r="E303" s="61">
        <f t="shared" si="90"/>
        <v>0</v>
      </c>
      <c r="F303" s="61">
        <f t="shared" si="90"/>
        <v>0</v>
      </c>
      <c r="G303" s="61">
        <f t="shared" si="90"/>
        <v>0</v>
      </c>
      <c r="H303" s="61">
        <f t="shared" si="90"/>
        <v>0</v>
      </c>
      <c r="I303" s="61">
        <f t="shared" si="90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88"/>
        <v>#DIV/0!</v>
      </c>
      <c r="P303" s="62" t="e">
        <f t="shared" si="88"/>
        <v>#DIV/0!</v>
      </c>
      <c r="Q303" s="62" t="e">
        <f t="shared" si="88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1">SUM(C291:C302)</f>
        <v>0</v>
      </c>
      <c r="D304" s="61">
        <f t="shared" si="91"/>
        <v>0</v>
      </c>
      <c r="E304" s="61">
        <f t="shared" si="91"/>
        <v>0</v>
      </c>
      <c r="F304" s="61">
        <f t="shared" si="91"/>
        <v>0</v>
      </c>
      <c r="G304" s="61">
        <f t="shared" si="91"/>
        <v>0</v>
      </c>
      <c r="H304" s="61">
        <f t="shared" si="91"/>
        <v>0</v>
      </c>
      <c r="I304" s="61">
        <f t="shared" si="91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88"/>
        <v>#DIV/0!</v>
      </c>
      <c r="P304" s="62" t="e">
        <f t="shared" si="88"/>
        <v>#DIV/0!</v>
      </c>
      <c r="Q304" s="62" t="e">
        <f t="shared" si="88"/>
        <v>#DIV/0!</v>
      </c>
    </row>
    <row r="305" spans="1:17">
      <c r="A305" s="63" t="s">
        <v>129</v>
      </c>
      <c r="B305" s="49">
        <f>B303/7</f>
        <v>0</v>
      </c>
      <c r="C305" s="49">
        <f t="shared" ref="C305:I305" si="92">C303/7</f>
        <v>0</v>
      </c>
      <c r="D305" s="49">
        <f t="shared" si="92"/>
        <v>0</v>
      </c>
      <c r="E305" s="49">
        <f t="shared" si="92"/>
        <v>0</v>
      </c>
      <c r="F305" s="49">
        <f t="shared" si="92"/>
        <v>0</v>
      </c>
      <c r="G305" s="49">
        <f t="shared" si="92"/>
        <v>0</v>
      </c>
      <c r="H305" s="49">
        <f t="shared" si="92"/>
        <v>0</v>
      </c>
      <c r="I305" s="49">
        <f t="shared" si="92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88"/>
        <v>#DIV/0!</v>
      </c>
      <c r="P305" s="62" t="e">
        <f t="shared" si="88"/>
        <v>#DIV/0!</v>
      </c>
      <c r="Q305" s="62" t="e">
        <f t="shared" si="88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 ht="18.75">
      <c r="B308" s="389" t="s">
        <v>167</v>
      </c>
      <c r="C308" s="389"/>
      <c r="D308" s="389"/>
      <c r="E308" s="389"/>
      <c r="F308" s="389" t="s">
        <v>180</v>
      </c>
      <c r="G308" s="389"/>
      <c r="H308" s="389"/>
      <c r="I308" s="389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30" t="s">
        <v>90</v>
      </c>
      <c r="K309" s="30" t="s">
        <v>7</v>
      </c>
      <c r="L309" s="3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3">(G310-C310)/C310*100</f>
        <v>#DIV/0!</v>
      </c>
      <c r="P310" s="38" t="e">
        <f t="shared" si="93"/>
        <v>#DIV/0!</v>
      </c>
      <c r="Q310" s="38" t="e">
        <f t="shared" si="93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94">(F311-B311)/B311*100</f>
        <v>#DIV/0!</v>
      </c>
      <c r="O311" s="38" t="e">
        <f t="shared" si="93"/>
        <v>#DIV/0!</v>
      </c>
      <c r="P311" s="38" t="e">
        <f t="shared" si="93"/>
        <v>#DIV/0!</v>
      </c>
      <c r="Q311" s="38" t="e">
        <f t="shared" si="93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94"/>
        <v>#DIV/0!</v>
      </c>
      <c r="O312" s="38" t="e">
        <f t="shared" si="93"/>
        <v>#DIV/0!</v>
      </c>
      <c r="P312" s="38" t="e">
        <f t="shared" si="93"/>
        <v>#DIV/0!</v>
      </c>
      <c r="Q312" s="38" t="e">
        <f t="shared" si="93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94"/>
        <v>#DIV/0!</v>
      </c>
      <c r="O313" s="38" t="e">
        <f t="shared" si="93"/>
        <v>#DIV/0!</v>
      </c>
      <c r="P313" s="38" t="e">
        <f t="shared" si="93"/>
        <v>#DIV/0!</v>
      </c>
      <c r="Q313" s="38" t="e">
        <f t="shared" si="93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94"/>
        <v>#DIV/0!</v>
      </c>
      <c r="O314" s="38" t="e">
        <f t="shared" si="93"/>
        <v>#DIV/0!</v>
      </c>
      <c r="P314" s="38" t="e">
        <f t="shared" si="93"/>
        <v>#DIV/0!</v>
      </c>
      <c r="Q314" s="38" t="e">
        <f t="shared" si="93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94"/>
        <v>#DIV/0!</v>
      </c>
      <c r="O315" s="38" t="e">
        <f t="shared" si="93"/>
        <v>#DIV/0!</v>
      </c>
      <c r="P315" s="38" t="e">
        <f t="shared" si="93"/>
        <v>#DIV/0!</v>
      </c>
      <c r="Q315" s="38" t="e">
        <f t="shared" si="93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94"/>
        <v>#DIV/0!</v>
      </c>
      <c r="O316" s="38" t="e">
        <f t="shared" si="93"/>
        <v>#DIV/0!</v>
      </c>
      <c r="P316" s="38" t="e">
        <f t="shared" si="93"/>
        <v>#DIV/0!</v>
      </c>
      <c r="Q316" s="38" t="e">
        <f t="shared" si="93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94"/>
        <v>#DIV/0!</v>
      </c>
      <c r="O317" s="38" t="e">
        <f t="shared" si="93"/>
        <v>#DIV/0!</v>
      </c>
      <c r="P317" s="38" t="e">
        <f t="shared" si="93"/>
        <v>#DIV/0!</v>
      </c>
      <c r="Q317" s="38" t="e">
        <f t="shared" si="93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94"/>
        <v>#DIV/0!</v>
      </c>
      <c r="O318" s="38" t="e">
        <f t="shared" si="93"/>
        <v>#DIV/0!</v>
      </c>
      <c r="P318" s="38" t="e">
        <f t="shared" si="93"/>
        <v>#DIV/0!</v>
      </c>
      <c r="Q318" s="38" t="e">
        <f t="shared" si="93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94"/>
        <v>#DIV/0!</v>
      </c>
      <c r="O319" s="38" t="e">
        <f t="shared" si="93"/>
        <v>#DIV/0!</v>
      </c>
      <c r="P319" s="38" t="e">
        <f t="shared" si="93"/>
        <v>#DIV/0!</v>
      </c>
      <c r="Q319" s="38" t="e">
        <f t="shared" si="93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94"/>
        <v>#DIV/0!</v>
      </c>
      <c r="O320" s="38" t="e">
        <f t="shared" si="93"/>
        <v>#DIV/0!</v>
      </c>
      <c r="P320" s="38" t="e">
        <f t="shared" si="93"/>
        <v>#DIV/0!</v>
      </c>
      <c r="Q320" s="38" t="e">
        <f t="shared" si="93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94"/>
        <v>#DIV/0!</v>
      </c>
      <c r="O321" s="38" t="e">
        <f t="shared" si="93"/>
        <v>#DIV/0!</v>
      </c>
      <c r="P321" s="38" t="e">
        <f t="shared" si="93"/>
        <v>#DIV/0!</v>
      </c>
      <c r="Q321" s="38" t="e">
        <f t="shared" si="93"/>
        <v>#DIV/0!</v>
      </c>
    </row>
    <row r="322" spans="1:17">
      <c r="A322" s="61" t="s">
        <v>200</v>
      </c>
      <c r="B322" s="61">
        <f>SUM(B310:B316)</f>
        <v>0</v>
      </c>
      <c r="C322" s="61">
        <f t="shared" ref="C322:I322" si="95">SUM(C310:C316)</f>
        <v>0</v>
      </c>
      <c r="D322" s="61">
        <f t="shared" si="95"/>
        <v>0</v>
      </c>
      <c r="E322" s="61">
        <f t="shared" si="95"/>
        <v>0</v>
      </c>
      <c r="F322" s="61">
        <f t="shared" si="95"/>
        <v>0</v>
      </c>
      <c r="G322" s="61">
        <f t="shared" si="95"/>
        <v>0</v>
      </c>
      <c r="H322" s="61">
        <f t="shared" si="95"/>
        <v>0</v>
      </c>
      <c r="I322" s="61">
        <f t="shared" si="95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93"/>
        <v>#DIV/0!</v>
      </c>
      <c r="P322" s="62" t="e">
        <f t="shared" si="93"/>
        <v>#DIV/0!</v>
      </c>
      <c r="Q322" s="62" t="e">
        <f t="shared" si="93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96">SUM(C310:C321)</f>
        <v>0</v>
      </c>
      <c r="D323" s="61">
        <f t="shared" si="96"/>
        <v>0</v>
      </c>
      <c r="E323" s="61">
        <f t="shared" si="96"/>
        <v>0</v>
      </c>
      <c r="F323" s="61">
        <f t="shared" si="96"/>
        <v>0</v>
      </c>
      <c r="G323" s="61">
        <f t="shared" si="96"/>
        <v>0</v>
      </c>
      <c r="H323" s="61">
        <f t="shared" si="96"/>
        <v>0</v>
      </c>
      <c r="I323" s="61">
        <f t="shared" si="96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93"/>
        <v>#DIV/0!</v>
      </c>
      <c r="P323" s="62" t="e">
        <f t="shared" si="93"/>
        <v>#DIV/0!</v>
      </c>
      <c r="Q323" s="62" t="e">
        <f t="shared" si="93"/>
        <v>#DIV/0!</v>
      </c>
    </row>
    <row r="324" spans="1:17">
      <c r="A324" s="63" t="s">
        <v>129</v>
      </c>
      <c r="B324" s="49">
        <f>B322/7</f>
        <v>0</v>
      </c>
      <c r="C324" s="49">
        <f t="shared" ref="C324:I324" si="97">C322/7</f>
        <v>0</v>
      </c>
      <c r="D324" s="49">
        <f t="shared" si="97"/>
        <v>0</v>
      </c>
      <c r="E324" s="49">
        <f t="shared" si="97"/>
        <v>0</v>
      </c>
      <c r="F324" s="49">
        <f t="shared" si="97"/>
        <v>0</v>
      </c>
      <c r="G324" s="49">
        <f t="shared" si="97"/>
        <v>0</v>
      </c>
      <c r="H324" s="49">
        <f t="shared" si="97"/>
        <v>0</v>
      </c>
      <c r="I324" s="49">
        <f t="shared" si="97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93"/>
        <v>#DIV/0!</v>
      </c>
      <c r="P324" s="62" t="e">
        <f t="shared" si="93"/>
        <v>#DIV/0!</v>
      </c>
      <c r="Q324" s="62" t="e">
        <f t="shared" si="93"/>
        <v>#DIV/0!</v>
      </c>
    </row>
  </sheetData>
  <mergeCells count="94">
    <mergeCell ref="N23:Q23"/>
    <mergeCell ref="N42:Q42"/>
    <mergeCell ref="N61:Q61"/>
    <mergeCell ref="N308:Q308"/>
    <mergeCell ref="N99:Q99"/>
    <mergeCell ref="N118:Q118"/>
    <mergeCell ref="N137:Q137"/>
    <mergeCell ref="N156:Q156"/>
    <mergeCell ref="N175:Q175"/>
    <mergeCell ref="N194:Q194"/>
    <mergeCell ref="N213:Q213"/>
    <mergeCell ref="N232:Q232"/>
    <mergeCell ref="N251:Q251"/>
    <mergeCell ref="N270:Q270"/>
    <mergeCell ref="N289:Q289"/>
    <mergeCell ref="N80:Q80"/>
    <mergeCell ref="C288:H288"/>
    <mergeCell ref="F270:I270"/>
    <mergeCell ref="C212:H212"/>
    <mergeCell ref="B213:E213"/>
    <mergeCell ref="F213:I213"/>
    <mergeCell ref="B251:E251"/>
    <mergeCell ref="F251:I251"/>
    <mergeCell ref="C269:H269"/>
    <mergeCell ref="B270:E270"/>
    <mergeCell ref="C250:H250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B289:E289"/>
    <mergeCell ref="F289:I289"/>
    <mergeCell ref="C307:H307"/>
    <mergeCell ref="B308:E308"/>
    <mergeCell ref="F308:I308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136:H136"/>
    <mergeCell ref="B137:E137"/>
    <mergeCell ref="B80:E80"/>
    <mergeCell ref="F80:I80"/>
    <mergeCell ref="C22:H22"/>
    <mergeCell ref="B23:E23"/>
    <mergeCell ref="F23:I23"/>
    <mergeCell ref="C41:H41"/>
    <mergeCell ref="B42:E42"/>
    <mergeCell ref="F42:I42"/>
    <mergeCell ref="C60:H60"/>
    <mergeCell ref="B61:E61"/>
    <mergeCell ref="F61:I61"/>
    <mergeCell ref="C79:H79"/>
    <mergeCell ref="A1:Z1"/>
    <mergeCell ref="AF2:AK2"/>
    <mergeCell ref="A3:A4"/>
    <mergeCell ref="B3:I3"/>
    <mergeCell ref="B4:E4"/>
    <mergeCell ref="F4:I4"/>
    <mergeCell ref="T4:W4"/>
    <mergeCell ref="X4:AA4"/>
    <mergeCell ref="AF4:AI4"/>
    <mergeCell ref="T3:AI3"/>
    <mergeCell ref="N4:Q4"/>
    <mergeCell ref="J4:M4"/>
    <mergeCell ref="AB4:AE4"/>
    <mergeCell ref="A2:Q2"/>
    <mergeCell ref="J23:M23"/>
    <mergeCell ref="J42:M42"/>
    <mergeCell ref="J61:M61"/>
    <mergeCell ref="J80:M80"/>
    <mergeCell ref="J99:M99"/>
    <mergeCell ref="J118:M118"/>
    <mergeCell ref="J137:M137"/>
    <mergeCell ref="J156:M156"/>
    <mergeCell ref="J175:M175"/>
    <mergeCell ref="J194:M194"/>
    <mergeCell ref="J308:M308"/>
    <mergeCell ref="J213:M213"/>
    <mergeCell ref="J232:M232"/>
    <mergeCell ref="J251:M251"/>
    <mergeCell ref="J270:M270"/>
    <mergeCell ref="J289:M289"/>
  </mergeCells>
  <pageMargins left="0.74803149606299213" right="0.74803149606299213" top="0.98425196850393704" bottom="0.98425196850393704" header="0.51181102362204722" footer="0.51181102362204722"/>
  <pageSetup scale="93" orientation="landscape" horizontalDpi="360" verticalDpi="36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L324"/>
  <sheetViews>
    <sheetView workbookViewId="0">
      <selection activeCell="S18" sqref="S18:AE20"/>
    </sheetView>
  </sheetViews>
  <sheetFormatPr defaultRowHeight="15.75"/>
  <cols>
    <col min="1" max="1" width="14.42578125" style="7" customWidth="1"/>
    <col min="2" max="2" width="8.42578125" style="7" hidden="1" customWidth="1"/>
    <col min="3" max="3" width="8.28515625" style="7" hidden="1" customWidth="1"/>
    <col min="4" max="4" width="0" style="7" hidden="1" customWidth="1"/>
    <col min="5" max="5" width="14.42578125" style="7" hidden="1" customWidth="1"/>
    <col min="6" max="6" width="6.85546875" style="7" bestFit="1" customWidth="1"/>
    <col min="7" max="7" width="9.140625" style="7"/>
    <col min="8" max="8" width="11.28515625" style="7" bestFit="1" customWidth="1"/>
    <col min="9" max="9" width="11.28515625" style="7" customWidth="1"/>
    <col min="10" max="11" width="5.85546875" style="7" bestFit="1" customWidth="1"/>
    <col min="12" max="12" width="9" style="7" bestFit="1" customWidth="1"/>
    <col min="13" max="13" width="11.28515625" style="7" customWidth="1"/>
    <col min="14" max="17" width="8.28515625" style="7" bestFit="1" customWidth="1"/>
    <col min="18" max="18" width="9.140625" style="7"/>
    <col min="19" max="19" width="15" style="7" customWidth="1"/>
    <col min="20" max="21" width="0" style="7" hidden="1" customWidth="1"/>
    <col min="22" max="22" width="10" style="7" hidden="1" customWidth="1"/>
    <col min="23" max="23" width="13.140625" style="7" hidden="1" customWidth="1"/>
    <col min="24" max="24" width="9.5703125" style="7" customWidth="1"/>
    <col min="25" max="25" width="9.140625" style="7"/>
    <col min="26" max="26" width="10.42578125" style="7" customWidth="1"/>
    <col min="27" max="31" width="13.42578125" style="7" customWidth="1"/>
    <col min="32" max="16384" width="9.140625" style="7"/>
  </cols>
  <sheetData>
    <row r="1" spans="1:38">
      <c r="A1" s="340" t="s">
        <v>3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59" t="s">
        <v>228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T3" s="330" t="s">
        <v>164</v>
      </c>
      <c r="U3" s="330"/>
      <c r="V3" s="330"/>
      <c r="W3" s="330"/>
      <c r="X3" s="330"/>
      <c r="Y3" s="330"/>
      <c r="Z3" s="330"/>
      <c r="AA3" s="330"/>
      <c r="AB3" s="14"/>
      <c r="AC3" s="14"/>
      <c r="AD3" s="14"/>
      <c r="AE3" s="14"/>
      <c r="AL3" s="14"/>
    </row>
    <row r="4" spans="1:38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302" t="s">
        <v>206</v>
      </c>
      <c r="K4" s="302"/>
      <c r="L4" s="302"/>
      <c r="M4" s="302"/>
      <c r="N4" s="302" t="s">
        <v>130</v>
      </c>
      <c r="O4" s="302"/>
      <c r="P4" s="302"/>
      <c r="Q4" s="302"/>
      <c r="S4" s="14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46" t="s">
        <v>206</v>
      </c>
      <c r="AC4" s="346"/>
      <c r="AD4" s="346"/>
      <c r="AE4" s="346"/>
      <c r="AF4" s="302" t="s">
        <v>130</v>
      </c>
      <c r="AG4" s="302"/>
      <c r="AH4" s="302"/>
      <c r="AI4" s="302"/>
      <c r="AL4" s="14"/>
    </row>
    <row r="5" spans="1:38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30" t="s">
        <v>90</v>
      </c>
      <c r="K5" s="30" t="s">
        <v>7</v>
      </c>
      <c r="L5" s="30" t="s">
        <v>8</v>
      </c>
      <c r="M5" s="29" t="s">
        <v>9</v>
      </c>
      <c r="N5" s="29" t="s">
        <v>90</v>
      </c>
      <c r="O5" s="29" t="s">
        <v>7</v>
      </c>
      <c r="P5" s="29" t="s">
        <v>8</v>
      </c>
      <c r="Q5" s="29" t="s">
        <v>9</v>
      </c>
      <c r="S5" s="10" t="s">
        <v>6</v>
      </c>
      <c r="T5" s="10" t="s">
        <v>90</v>
      </c>
      <c r="U5" s="10" t="s">
        <v>7</v>
      </c>
      <c r="V5" s="10" t="s">
        <v>8</v>
      </c>
      <c r="W5" s="10" t="s">
        <v>9</v>
      </c>
      <c r="X5" s="80" t="s">
        <v>90</v>
      </c>
      <c r="Y5" s="80" t="s">
        <v>7</v>
      </c>
      <c r="Z5" s="80" t="s">
        <v>8</v>
      </c>
      <c r="AA5" s="10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81" t="s">
        <v>90</v>
      </c>
      <c r="AG5" s="81" t="s">
        <v>7</v>
      </c>
      <c r="AH5" s="81" t="s">
        <v>8</v>
      </c>
      <c r="AI5" s="81" t="s">
        <v>9</v>
      </c>
      <c r="AJ5" s="14"/>
      <c r="AK5" s="14"/>
      <c r="AL5" s="14"/>
    </row>
    <row r="6" spans="1:38">
      <c r="A6" s="29" t="s">
        <v>10</v>
      </c>
      <c r="B6" s="29">
        <v>4</v>
      </c>
      <c r="C6" s="29">
        <v>168</v>
      </c>
      <c r="D6" s="29">
        <v>10662</v>
      </c>
      <c r="E6" s="29">
        <v>24897579</v>
      </c>
      <c r="F6" s="29">
        <v>5</v>
      </c>
      <c r="G6" s="29">
        <v>210</v>
      </c>
      <c r="H6" s="29">
        <v>13332</v>
      </c>
      <c r="I6" s="29">
        <v>21447616</v>
      </c>
      <c r="J6" s="29">
        <v>6</v>
      </c>
      <c r="K6" s="29">
        <v>210</v>
      </c>
      <c r="L6" s="29">
        <v>13354</v>
      </c>
      <c r="M6" s="29">
        <v>40246458</v>
      </c>
      <c r="N6" s="38">
        <f t="shared" ref="N6:Q20" si="0">(J6-F6)/F6*100</f>
        <v>20</v>
      </c>
      <c r="O6" s="38">
        <f t="shared" si="0"/>
        <v>0</v>
      </c>
      <c r="P6" s="38">
        <f t="shared" si="0"/>
        <v>0.16501650165016502</v>
      </c>
      <c r="Q6" s="38">
        <f t="shared" si="0"/>
        <v>87.65003066075036</v>
      </c>
      <c r="S6" s="10" t="s">
        <v>10</v>
      </c>
      <c r="T6" s="10">
        <f t="shared" ref="T6:T17" si="1">B6+B25+B44+B63+B82+B101+B120+B139+B158+B177+B196+B215+B234+B253+B272+B291+B310</f>
        <v>4</v>
      </c>
      <c r="U6" s="10">
        <f t="shared" ref="U6:U17" si="2">C6+C25+C44+C63+C82+C101+C120+C139+C158+C177+C196+C215+C234+C253+C272+C291+C310</f>
        <v>168</v>
      </c>
      <c r="V6" s="10">
        <f t="shared" ref="V6:V17" si="3">D6+D25+D44+D63+D82+D101+D120+D139+D158+D177+D196+D215+D234+D253+D272+D291+D310</f>
        <v>10662</v>
      </c>
      <c r="W6" s="10">
        <f t="shared" ref="W6:W17" si="4">E6+E25+E44+E63+E82+E101+E120+E139+E158+E177+E196+E215+E234+E253+E272+E291+E310</f>
        <v>24897579</v>
      </c>
      <c r="X6" s="10">
        <f t="shared" ref="X6:X17" si="5">F6+F25+F44+F63+F82+F101+F120+F139+F158+F177+F196+F215+F234+F253+F272+F291+F310</f>
        <v>5</v>
      </c>
      <c r="Y6" s="10">
        <f t="shared" ref="Y6:Y17" si="6">G6+G25+G44+G63+G82+G101+G120+G139+G158+G177+G196+G215+G234+G253+G272+G291+G310</f>
        <v>210</v>
      </c>
      <c r="Z6" s="10">
        <f t="shared" ref="Z6:Z17" si="7">H6+H25+H44+H63+H82+H101+H120+H139+H158+H177+H196+H215+H234+H253+H272+H291+H310</f>
        <v>13332</v>
      </c>
      <c r="AA6" s="10">
        <f t="shared" ref="AA6:AA17" si="8">I6+I25+I44+I63+I82+I101+I120+I139+I158+I177+I196+I215+I234+I253+I272+I291+I310</f>
        <v>21447616</v>
      </c>
      <c r="AB6" s="10">
        <f t="shared" ref="AB6:AE8" si="9">J6+J25+J44+J63+J82+J101+J120+J139+J158+J177+J196+J215+J234+J253+J272+J291+J310</f>
        <v>6</v>
      </c>
      <c r="AC6" s="10">
        <f t="shared" si="9"/>
        <v>210</v>
      </c>
      <c r="AD6" s="10">
        <f t="shared" si="9"/>
        <v>13354</v>
      </c>
      <c r="AE6" s="10">
        <f t="shared" si="9"/>
        <v>40246458</v>
      </c>
      <c r="AF6" s="38">
        <f t="shared" ref="AF6:AI20" si="10">(AB6-X6)/X6*100</f>
        <v>20</v>
      </c>
      <c r="AG6" s="38">
        <f t="shared" si="10"/>
        <v>0</v>
      </c>
      <c r="AH6" s="38">
        <f t="shared" si="10"/>
        <v>0.16501650165016502</v>
      </c>
      <c r="AI6" s="38">
        <f t="shared" si="10"/>
        <v>87.65003066075036</v>
      </c>
    </row>
    <row r="7" spans="1:38">
      <c r="A7" s="29" t="s">
        <v>11</v>
      </c>
      <c r="B7" s="29">
        <v>6.5</v>
      </c>
      <c r="C7" s="29">
        <v>273</v>
      </c>
      <c r="D7" s="29">
        <v>17343</v>
      </c>
      <c r="E7" s="29">
        <v>38596792</v>
      </c>
      <c r="F7" s="29">
        <v>6</v>
      </c>
      <c r="G7" s="29">
        <v>252</v>
      </c>
      <c r="H7" s="29">
        <v>15972</v>
      </c>
      <c r="I7" s="29">
        <v>17016083</v>
      </c>
      <c r="J7" s="29">
        <v>4</v>
      </c>
      <c r="K7" s="29">
        <v>168</v>
      </c>
      <c r="L7" s="29">
        <v>10689</v>
      </c>
      <c r="M7" s="29">
        <v>32747929</v>
      </c>
      <c r="N7" s="38">
        <f t="shared" si="0"/>
        <v>-33.333333333333329</v>
      </c>
      <c r="O7" s="38">
        <f t="shared" si="0"/>
        <v>-33.333333333333329</v>
      </c>
      <c r="P7" s="38">
        <f t="shared" si="0"/>
        <v>-33.076634109691959</v>
      </c>
      <c r="Q7" s="38">
        <f t="shared" si="0"/>
        <v>92.452804796497517</v>
      </c>
      <c r="S7" s="10" t="s">
        <v>11</v>
      </c>
      <c r="T7" s="10">
        <f t="shared" si="1"/>
        <v>6.5</v>
      </c>
      <c r="U7" s="10">
        <f t="shared" si="2"/>
        <v>273</v>
      </c>
      <c r="V7" s="10">
        <f t="shared" si="3"/>
        <v>17343</v>
      </c>
      <c r="W7" s="10">
        <f t="shared" si="4"/>
        <v>38596792</v>
      </c>
      <c r="X7" s="10">
        <f t="shared" si="5"/>
        <v>6</v>
      </c>
      <c r="Y7" s="10">
        <f t="shared" si="6"/>
        <v>252</v>
      </c>
      <c r="Z7" s="10">
        <f t="shared" si="7"/>
        <v>15972</v>
      </c>
      <c r="AA7" s="10">
        <f t="shared" si="8"/>
        <v>17016083</v>
      </c>
      <c r="AB7" s="10">
        <f t="shared" si="9"/>
        <v>5</v>
      </c>
      <c r="AC7" s="10">
        <f t="shared" si="9"/>
        <v>177</v>
      </c>
      <c r="AD7" s="10">
        <f t="shared" si="9"/>
        <v>11288</v>
      </c>
      <c r="AE7" s="10">
        <f t="shared" si="9"/>
        <v>32933835</v>
      </c>
      <c r="AF7" s="38">
        <f t="shared" si="10"/>
        <v>-16.666666666666664</v>
      </c>
      <c r="AG7" s="38">
        <f t="shared" si="10"/>
        <v>-29.761904761904763</v>
      </c>
      <c r="AH7" s="38">
        <f t="shared" si="10"/>
        <v>-29.326321061858252</v>
      </c>
      <c r="AI7" s="38">
        <f t="shared" si="10"/>
        <v>93.545335903685938</v>
      </c>
    </row>
    <row r="8" spans="1:38">
      <c r="A8" s="29" t="s">
        <v>12</v>
      </c>
      <c r="B8" s="29">
        <v>3</v>
      </c>
      <c r="C8" s="29">
        <v>126</v>
      </c>
      <c r="D8" s="29">
        <v>7977</v>
      </c>
      <c r="E8" s="29">
        <v>17076311</v>
      </c>
      <c r="F8" s="29">
        <v>8</v>
      </c>
      <c r="G8" s="29">
        <v>336</v>
      </c>
      <c r="H8" s="29">
        <v>21303</v>
      </c>
      <c r="I8" s="29">
        <v>31381722</v>
      </c>
      <c r="J8" s="29">
        <v>4</v>
      </c>
      <c r="K8" s="29">
        <v>147</v>
      </c>
      <c r="L8" s="29">
        <v>9337</v>
      </c>
      <c r="M8" s="29">
        <v>30093062</v>
      </c>
      <c r="N8" s="38">
        <f t="shared" si="0"/>
        <v>-50</v>
      </c>
      <c r="O8" s="38">
        <f t="shared" si="0"/>
        <v>-56.25</v>
      </c>
      <c r="P8" s="38">
        <f t="shared" si="0"/>
        <v>-56.170492418908132</v>
      </c>
      <c r="Q8" s="38">
        <f t="shared" si="0"/>
        <v>-4.1064030839352919</v>
      </c>
      <c r="S8" s="10" t="s">
        <v>12</v>
      </c>
      <c r="T8" s="10">
        <f t="shared" si="1"/>
        <v>3</v>
      </c>
      <c r="U8" s="10">
        <f t="shared" si="2"/>
        <v>126</v>
      </c>
      <c r="V8" s="10">
        <f t="shared" si="3"/>
        <v>7977</v>
      </c>
      <c r="W8" s="10">
        <f t="shared" si="4"/>
        <v>17076311</v>
      </c>
      <c r="X8" s="10">
        <f t="shared" si="5"/>
        <v>8</v>
      </c>
      <c r="Y8" s="10">
        <f t="shared" si="6"/>
        <v>336</v>
      </c>
      <c r="Z8" s="10">
        <f t="shared" si="7"/>
        <v>21303</v>
      </c>
      <c r="AA8" s="10">
        <f t="shared" si="8"/>
        <v>31381722</v>
      </c>
      <c r="AB8" s="10">
        <f t="shared" si="9"/>
        <v>5</v>
      </c>
      <c r="AC8" s="10">
        <f t="shared" si="9"/>
        <v>168</v>
      </c>
      <c r="AD8" s="10">
        <f t="shared" si="9"/>
        <v>10667</v>
      </c>
      <c r="AE8" s="10">
        <f t="shared" si="9"/>
        <v>30505841</v>
      </c>
      <c r="AF8" s="38">
        <f t="shared" si="10"/>
        <v>-37.5</v>
      </c>
      <c r="AG8" s="38">
        <f t="shared" si="10"/>
        <v>-50</v>
      </c>
      <c r="AH8" s="38">
        <f t="shared" si="10"/>
        <v>-49.92724029479416</v>
      </c>
      <c r="AI8" s="38">
        <f t="shared" si="10"/>
        <v>-2.7910546145300761</v>
      </c>
    </row>
    <row r="9" spans="1:38">
      <c r="A9" s="29" t="s">
        <v>13</v>
      </c>
      <c r="B9" s="29">
        <v>3</v>
      </c>
      <c r="C9" s="29">
        <v>116</v>
      </c>
      <c r="D9" s="29">
        <v>7319</v>
      </c>
      <c r="E9" s="29">
        <v>19642388</v>
      </c>
      <c r="F9" s="29">
        <v>9</v>
      </c>
      <c r="G9" s="29">
        <v>378</v>
      </c>
      <c r="H9" s="29">
        <v>23943</v>
      </c>
      <c r="I9" s="29">
        <v>55260431</v>
      </c>
      <c r="J9" s="29"/>
      <c r="K9" s="29"/>
      <c r="L9" s="29"/>
      <c r="M9" s="29"/>
      <c r="N9" s="38">
        <f t="shared" si="0"/>
        <v>-100</v>
      </c>
      <c r="O9" s="38">
        <f t="shared" si="0"/>
        <v>-100</v>
      </c>
      <c r="P9" s="38">
        <f t="shared" si="0"/>
        <v>-100</v>
      </c>
      <c r="Q9" s="38">
        <f t="shared" si="0"/>
        <v>-100</v>
      </c>
      <c r="S9" s="10" t="s">
        <v>13</v>
      </c>
      <c r="T9" s="10">
        <f t="shared" si="1"/>
        <v>3</v>
      </c>
      <c r="U9" s="10">
        <f t="shared" si="2"/>
        <v>116</v>
      </c>
      <c r="V9" s="10">
        <f t="shared" si="3"/>
        <v>7319</v>
      </c>
      <c r="W9" s="10">
        <f t="shared" si="4"/>
        <v>19642388</v>
      </c>
      <c r="X9" s="10">
        <f t="shared" si="5"/>
        <v>9</v>
      </c>
      <c r="Y9" s="10">
        <f t="shared" si="6"/>
        <v>378</v>
      </c>
      <c r="Z9" s="10">
        <f t="shared" si="7"/>
        <v>23943</v>
      </c>
      <c r="AA9" s="10">
        <f t="shared" si="8"/>
        <v>55260431</v>
      </c>
      <c r="AB9" s="11">
        <f t="shared" ref="AB9:AE17" si="11">J9+J28+J47+J66+J85+J104+J123+J142+J161+J180+J199+J218+J237+J256+J276+J295+J314</f>
        <v>0</v>
      </c>
      <c r="AC9" s="11">
        <f t="shared" si="11"/>
        <v>0</v>
      </c>
      <c r="AD9" s="11">
        <f t="shared" si="11"/>
        <v>0</v>
      </c>
      <c r="AE9" s="11">
        <f t="shared" si="11"/>
        <v>0</v>
      </c>
      <c r="AF9" s="38">
        <f t="shared" si="10"/>
        <v>-100</v>
      </c>
      <c r="AG9" s="38">
        <f t="shared" si="10"/>
        <v>-100</v>
      </c>
      <c r="AH9" s="38">
        <f t="shared" si="10"/>
        <v>-100</v>
      </c>
      <c r="AI9" s="38">
        <f t="shared" si="10"/>
        <v>-100</v>
      </c>
    </row>
    <row r="10" spans="1:38">
      <c r="A10" s="29" t="s">
        <v>14</v>
      </c>
      <c r="B10" s="29">
        <v>8</v>
      </c>
      <c r="C10" s="29">
        <v>335</v>
      </c>
      <c r="D10" s="29">
        <v>21212</v>
      </c>
      <c r="E10" s="29">
        <v>52040046</v>
      </c>
      <c r="F10" s="29">
        <v>7</v>
      </c>
      <c r="G10" s="29">
        <v>294</v>
      </c>
      <c r="H10" s="29">
        <v>18624</v>
      </c>
      <c r="I10" s="29">
        <v>49373907</v>
      </c>
      <c r="J10" s="29">
        <v>5</v>
      </c>
      <c r="K10" s="29">
        <v>210</v>
      </c>
      <c r="L10" s="29">
        <v>13311</v>
      </c>
      <c r="M10" s="29">
        <v>35767615</v>
      </c>
      <c r="N10" s="38">
        <f t="shared" si="0"/>
        <v>-28.571428571428569</v>
      </c>
      <c r="O10" s="38">
        <f t="shared" si="0"/>
        <v>-28.571428571428569</v>
      </c>
      <c r="P10" s="38">
        <f t="shared" si="0"/>
        <v>-28.527706185567009</v>
      </c>
      <c r="Q10" s="38">
        <f t="shared" si="0"/>
        <v>-27.557657124440244</v>
      </c>
      <c r="S10" s="10" t="s">
        <v>14</v>
      </c>
      <c r="T10" s="10">
        <f t="shared" si="1"/>
        <v>8</v>
      </c>
      <c r="U10" s="10">
        <f t="shared" si="2"/>
        <v>335</v>
      </c>
      <c r="V10" s="10">
        <f t="shared" si="3"/>
        <v>21212</v>
      </c>
      <c r="W10" s="10">
        <f t="shared" si="4"/>
        <v>52040046</v>
      </c>
      <c r="X10" s="10">
        <f t="shared" si="5"/>
        <v>8</v>
      </c>
      <c r="Y10" s="10">
        <f t="shared" si="6"/>
        <v>315</v>
      </c>
      <c r="Z10" s="10">
        <f t="shared" si="7"/>
        <v>19947</v>
      </c>
      <c r="AA10" s="10">
        <f t="shared" si="8"/>
        <v>50384785</v>
      </c>
      <c r="AB10" s="11">
        <f t="shared" si="11"/>
        <v>5</v>
      </c>
      <c r="AC10" s="11">
        <f t="shared" si="11"/>
        <v>210</v>
      </c>
      <c r="AD10" s="11">
        <f t="shared" si="11"/>
        <v>13311</v>
      </c>
      <c r="AE10" s="11">
        <f t="shared" si="11"/>
        <v>35767615</v>
      </c>
      <c r="AF10" s="38">
        <f t="shared" si="10"/>
        <v>-37.5</v>
      </c>
      <c r="AG10" s="38">
        <f t="shared" si="10"/>
        <v>-33.333333333333329</v>
      </c>
      <c r="AH10" s="38">
        <f t="shared" si="10"/>
        <v>-33.268160625657991</v>
      </c>
      <c r="AI10" s="38">
        <f t="shared" si="10"/>
        <v>-29.011079435984495</v>
      </c>
    </row>
    <row r="11" spans="1:38">
      <c r="A11" s="29" t="s">
        <v>15</v>
      </c>
      <c r="B11" s="29">
        <v>6.5</v>
      </c>
      <c r="C11" s="29">
        <v>273</v>
      </c>
      <c r="D11" s="29">
        <v>17304</v>
      </c>
      <c r="E11" s="29">
        <v>29585736</v>
      </c>
      <c r="F11" s="29">
        <v>8</v>
      </c>
      <c r="G11" s="29">
        <v>336</v>
      </c>
      <c r="H11" s="29">
        <v>21273</v>
      </c>
      <c r="I11" s="29">
        <v>38328805</v>
      </c>
      <c r="J11" s="29">
        <v>3</v>
      </c>
      <c r="K11" s="29">
        <v>126</v>
      </c>
      <c r="L11" s="29">
        <v>8016</v>
      </c>
      <c r="M11" s="29">
        <v>21191884</v>
      </c>
      <c r="N11" s="38">
        <f t="shared" si="0"/>
        <v>-62.5</v>
      </c>
      <c r="O11" s="38">
        <f t="shared" si="0"/>
        <v>-62.5</v>
      </c>
      <c r="P11" s="38">
        <f t="shared" si="0"/>
        <v>-62.318431814976726</v>
      </c>
      <c r="Q11" s="38">
        <f t="shared" si="0"/>
        <v>-44.710292950693351</v>
      </c>
      <c r="S11" s="10" t="s">
        <v>15</v>
      </c>
      <c r="T11" s="10">
        <f t="shared" si="1"/>
        <v>6.5</v>
      </c>
      <c r="U11" s="10">
        <f t="shared" si="2"/>
        <v>273</v>
      </c>
      <c r="V11" s="10">
        <f t="shared" si="3"/>
        <v>17304</v>
      </c>
      <c r="W11" s="10">
        <f t="shared" si="4"/>
        <v>29585736</v>
      </c>
      <c r="X11" s="10">
        <f t="shared" si="5"/>
        <v>9</v>
      </c>
      <c r="Y11" s="10">
        <f t="shared" si="6"/>
        <v>357</v>
      </c>
      <c r="Z11" s="10">
        <f t="shared" si="7"/>
        <v>22596</v>
      </c>
      <c r="AA11" s="10">
        <f t="shared" si="8"/>
        <v>38692763</v>
      </c>
      <c r="AB11" s="11">
        <f t="shared" si="11"/>
        <v>3</v>
      </c>
      <c r="AC11" s="11">
        <f t="shared" si="11"/>
        <v>126</v>
      </c>
      <c r="AD11" s="11">
        <f t="shared" si="11"/>
        <v>8016</v>
      </c>
      <c r="AE11" s="11">
        <f t="shared" si="11"/>
        <v>21191884</v>
      </c>
      <c r="AF11" s="38">
        <f t="shared" si="10"/>
        <v>-66.666666666666657</v>
      </c>
      <c r="AG11" s="38">
        <f t="shared" si="10"/>
        <v>-64.705882352941174</v>
      </c>
      <c r="AH11" s="38">
        <f t="shared" si="10"/>
        <v>-64.524694636218811</v>
      </c>
      <c r="AI11" s="38">
        <f t="shared" si="10"/>
        <v>-45.230367756368288</v>
      </c>
    </row>
    <row r="12" spans="1:38">
      <c r="A12" s="29" t="s">
        <v>16</v>
      </c>
      <c r="B12" s="29">
        <v>8</v>
      </c>
      <c r="C12" s="29">
        <v>337</v>
      </c>
      <c r="D12" s="29">
        <v>21319</v>
      </c>
      <c r="E12" s="29">
        <v>44866814</v>
      </c>
      <c r="F12" s="29">
        <v>3</v>
      </c>
      <c r="G12" s="29">
        <v>126</v>
      </c>
      <c r="H12" s="29">
        <v>7968</v>
      </c>
      <c r="I12" s="29">
        <v>24433322</v>
      </c>
      <c r="J12" s="2">
        <v>1</v>
      </c>
      <c r="K12" s="2">
        <v>42</v>
      </c>
      <c r="L12" s="2">
        <v>2682</v>
      </c>
      <c r="M12" s="2">
        <v>7364102</v>
      </c>
      <c r="N12" s="38">
        <f t="shared" si="0"/>
        <v>-66.666666666666657</v>
      </c>
      <c r="O12" s="38">
        <f t="shared" si="0"/>
        <v>-66.666666666666657</v>
      </c>
      <c r="P12" s="38">
        <f t="shared" si="0"/>
        <v>-66.340361445783131</v>
      </c>
      <c r="Q12" s="38">
        <f t="shared" si="0"/>
        <v>-69.860414396372292</v>
      </c>
      <c r="S12" s="10" t="s">
        <v>16</v>
      </c>
      <c r="T12" s="10">
        <f t="shared" si="1"/>
        <v>8</v>
      </c>
      <c r="U12" s="10">
        <f t="shared" si="2"/>
        <v>337</v>
      </c>
      <c r="V12" s="10">
        <f t="shared" si="3"/>
        <v>21319</v>
      </c>
      <c r="W12" s="10">
        <f t="shared" si="4"/>
        <v>44866814</v>
      </c>
      <c r="X12" s="10">
        <f t="shared" si="5"/>
        <v>3</v>
      </c>
      <c r="Y12" s="10">
        <f t="shared" si="6"/>
        <v>126</v>
      </c>
      <c r="Z12" s="10">
        <f t="shared" si="7"/>
        <v>7968</v>
      </c>
      <c r="AA12" s="10">
        <f t="shared" si="8"/>
        <v>24433322</v>
      </c>
      <c r="AB12" s="11">
        <f t="shared" si="11"/>
        <v>3</v>
      </c>
      <c r="AC12" s="11">
        <f t="shared" si="11"/>
        <v>81</v>
      </c>
      <c r="AD12" s="11">
        <f t="shared" si="11"/>
        <v>5213</v>
      </c>
      <c r="AE12" s="11">
        <f t="shared" si="11"/>
        <v>9784360</v>
      </c>
      <c r="AF12" s="38">
        <f t="shared" si="10"/>
        <v>0</v>
      </c>
      <c r="AG12" s="38">
        <f t="shared" si="10"/>
        <v>-35.714285714285715</v>
      </c>
      <c r="AH12" s="38">
        <f t="shared" si="10"/>
        <v>-34.575803212851412</v>
      </c>
      <c r="AI12" s="38">
        <f t="shared" si="10"/>
        <v>-59.954851820804386</v>
      </c>
    </row>
    <row r="13" spans="1:38">
      <c r="A13" s="29" t="s">
        <v>17</v>
      </c>
      <c r="B13" s="29">
        <v>6</v>
      </c>
      <c r="C13" s="29">
        <v>252</v>
      </c>
      <c r="D13" s="29">
        <v>15951</v>
      </c>
      <c r="E13" s="29">
        <v>31662395</v>
      </c>
      <c r="F13" s="29">
        <v>4</v>
      </c>
      <c r="G13" s="29">
        <v>147</v>
      </c>
      <c r="H13" s="29">
        <v>9297</v>
      </c>
      <c r="I13" s="29">
        <v>24073992</v>
      </c>
      <c r="J13" s="29">
        <v>3</v>
      </c>
      <c r="K13" s="29">
        <v>84</v>
      </c>
      <c r="L13" s="29">
        <v>5340</v>
      </c>
      <c r="M13" s="29">
        <v>17971512</v>
      </c>
      <c r="N13" s="38">
        <f t="shared" si="0"/>
        <v>-25</v>
      </c>
      <c r="O13" s="38">
        <f t="shared" si="0"/>
        <v>-42.857142857142854</v>
      </c>
      <c r="P13" s="38">
        <f t="shared" si="0"/>
        <v>-42.562116811874802</v>
      </c>
      <c r="Q13" s="38">
        <f t="shared" si="0"/>
        <v>-25.348849497000746</v>
      </c>
      <c r="S13" s="10" t="s">
        <v>17</v>
      </c>
      <c r="T13" s="10">
        <f t="shared" si="1"/>
        <v>6</v>
      </c>
      <c r="U13" s="10">
        <f t="shared" si="2"/>
        <v>252</v>
      </c>
      <c r="V13" s="10">
        <f t="shared" si="3"/>
        <v>15951</v>
      </c>
      <c r="W13" s="10">
        <f t="shared" si="4"/>
        <v>31662395</v>
      </c>
      <c r="X13" s="10">
        <f t="shared" si="5"/>
        <v>4</v>
      </c>
      <c r="Y13" s="10">
        <f t="shared" si="6"/>
        <v>147</v>
      </c>
      <c r="Z13" s="10">
        <f t="shared" si="7"/>
        <v>9297</v>
      </c>
      <c r="AA13" s="10">
        <f t="shared" si="8"/>
        <v>24073992</v>
      </c>
      <c r="AB13" s="11">
        <f t="shared" si="11"/>
        <v>3</v>
      </c>
      <c r="AC13" s="11">
        <f t="shared" si="11"/>
        <v>84</v>
      </c>
      <c r="AD13" s="11">
        <f t="shared" si="11"/>
        <v>5340</v>
      </c>
      <c r="AE13" s="11">
        <f t="shared" si="11"/>
        <v>17971512</v>
      </c>
      <c r="AF13" s="38">
        <f t="shared" si="10"/>
        <v>-25</v>
      </c>
      <c r="AG13" s="38">
        <f t="shared" si="10"/>
        <v>-42.857142857142854</v>
      </c>
      <c r="AH13" s="38">
        <f t="shared" si="10"/>
        <v>-42.562116811874802</v>
      </c>
      <c r="AI13" s="38">
        <f t="shared" si="10"/>
        <v>-25.348849497000746</v>
      </c>
    </row>
    <row r="14" spans="1:38">
      <c r="A14" s="29" t="s">
        <v>18</v>
      </c>
      <c r="B14" s="29">
        <v>9</v>
      </c>
      <c r="C14" s="29">
        <v>378</v>
      </c>
      <c r="D14" s="29">
        <v>23925</v>
      </c>
      <c r="E14" s="29">
        <v>31947892</v>
      </c>
      <c r="F14" s="29">
        <v>4</v>
      </c>
      <c r="G14" s="29">
        <v>168</v>
      </c>
      <c r="H14" s="29">
        <v>10674</v>
      </c>
      <c r="I14" s="29">
        <v>15478014</v>
      </c>
      <c r="J14" s="29">
        <v>5</v>
      </c>
      <c r="K14" s="29">
        <v>210</v>
      </c>
      <c r="L14" s="29">
        <v>13362</v>
      </c>
      <c r="M14" s="29">
        <v>41403230</v>
      </c>
      <c r="N14" s="38">
        <f t="shared" si="0"/>
        <v>25</v>
      </c>
      <c r="O14" s="38">
        <f t="shared" si="0"/>
        <v>25</v>
      </c>
      <c r="P14" s="38">
        <f t="shared" si="0"/>
        <v>25.182686902754359</v>
      </c>
      <c r="Q14" s="38">
        <f t="shared" si="0"/>
        <v>167.49704451746845</v>
      </c>
      <c r="S14" s="10" t="s">
        <v>18</v>
      </c>
      <c r="T14" s="10">
        <f t="shared" si="1"/>
        <v>9</v>
      </c>
      <c r="U14" s="10">
        <f t="shared" si="2"/>
        <v>378</v>
      </c>
      <c r="V14" s="10">
        <f t="shared" si="3"/>
        <v>23925</v>
      </c>
      <c r="W14" s="10">
        <f t="shared" si="4"/>
        <v>31947892</v>
      </c>
      <c r="X14" s="10">
        <f t="shared" si="5"/>
        <v>5</v>
      </c>
      <c r="Y14" s="10">
        <f t="shared" si="6"/>
        <v>189</v>
      </c>
      <c r="Z14" s="10">
        <f t="shared" si="7"/>
        <v>11997</v>
      </c>
      <c r="AA14" s="10">
        <f t="shared" si="8"/>
        <v>18049119</v>
      </c>
      <c r="AB14" s="11">
        <f t="shared" si="11"/>
        <v>5</v>
      </c>
      <c r="AC14" s="11">
        <f t="shared" si="11"/>
        <v>210</v>
      </c>
      <c r="AD14" s="11">
        <f t="shared" si="11"/>
        <v>13362</v>
      </c>
      <c r="AE14" s="11">
        <f t="shared" si="11"/>
        <v>41403230</v>
      </c>
      <c r="AF14" s="38">
        <f t="shared" si="10"/>
        <v>0</v>
      </c>
      <c r="AG14" s="38">
        <f t="shared" si="10"/>
        <v>11.111111111111111</v>
      </c>
      <c r="AH14" s="38">
        <f t="shared" si="10"/>
        <v>11.377844461115279</v>
      </c>
      <c r="AI14" s="38">
        <f t="shared" si="10"/>
        <v>129.39197198489302</v>
      </c>
    </row>
    <row r="15" spans="1:38">
      <c r="A15" s="29" t="s">
        <v>19</v>
      </c>
      <c r="B15" s="29">
        <v>5</v>
      </c>
      <c r="C15" s="29">
        <v>210</v>
      </c>
      <c r="D15" s="29">
        <v>13260</v>
      </c>
      <c r="E15" s="29">
        <v>25019730</v>
      </c>
      <c r="F15" s="29">
        <v>1</v>
      </c>
      <c r="G15" s="29">
        <v>42</v>
      </c>
      <c r="H15" s="29">
        <v>2685</v>
      </c>
      <c r="I15" s="29">
        <v>4766037</v>
      </c>
      <c r="J15" s="29">
        <v>1</v>
      </c>
      <c r="K15" s="29">
        <v>42</v>
      </c>
      <c r="L15" s="29">
        <v>2672.4</v>
      </c>
      <c r="M15" s="29">
        <v>7849481</v>
      </c>
      <c r="N15" s="38">
        <f t="shared" si="0"/>
        <v>0</v>
      </c>
      <c r="O15" s="38">
        <f t="shared" si="0"/>
        <v>0</v>
      </c>
      <c r="P15" s="38">
        <f t="shared" si="0"/>
        <v>-0.4692737430167564</v>
      </c>
      <c r="Q15" s="38">
        <f t="shared" si="0"/>
        <v>64.696182593630724</v>
      </c>
      <c r="S15" s="10" t="s">
        <v>19</v>
      </c>
      <c r="T15" s="10">
        <f t="shared" si="1"/>
        <v>5</v>
      </c>
      <c r="U15" s="10">
        <f t="shared" si="2"/>
        <v>210</v>
      </c>
      <c r="V15" s="10">
        <f t="shared" si="3"/>
        <v>13260</v>
      </c>
      <c r="W15" s="10">
        <f t="shared" si="4"/>
        <v>25019730</v>
      </c>
      <c r="X15" s="10">
        <f t="shared" si="5"/>
        <v>1</v>
      </c>
      <c r="Y15" s="10">
        <f t="shared" si="6"/>
        <v>42</v>
      </c>
      <c r="Z15" s="10">
        <f t="shared" si="7"/>
        <v>2685</v>
      </c>
      <c r="AA15" s="10">
        <f t="shared" si="8"/>
        <v>4766037</v>
      </c>
      <c r="AB15" s="11">
        <f t="shared" si="11"/>
        <v>1</v>
      </c>
      <c r="AC15" s="11">
        <f t="shared" si="11"/>
        <v>42</v>
      </c>
      <c r="AD15" s="11">
        <f t="shared" si="11"/>
        <v>2672.4</v>
      </c>
      <c r="AE15" s="11">
        <f t="shared" si="11"/>
        <v>7849481</v>
      </c>
      <c r="AF15" s="38">
        <f t="shared" si="10"/>
        <v>0</v>
      </c>
      <c r="AG15" s="38">
        <f t="shared" si="10"/>
        <v>0</v>
      </c>
      <c r="AH15" s="38">
        <f t="shared" si="10"/>
        <v>-0.4692737430167564</v>
      </c>
      <c r="AI15" s="38">
        <f t="shared" si="10"/>
        <v>64.696182593630724</v>
      </c>
    </row>
    <row r="16" spans="1:38">
      <c r="A16" s="29" t="s">
        <v>20</v>
      </c>
      <c r="B16" s="29">
        <v>1</v>
      </c>
      <c r="C16" s="29">
        <v>42</v>
      </c>
      <c r="D16" s="29">
        <v>2670</v>
      </c>
      <c r="E16" s="29">
        <v>6836909</v>
      </c>
      <c r="F16" s="29">
        <v>2</v>
      </c>
      <c r="G16" s="29">
        <v>42</v>
      </c>
      <c r="H16" s="29">
        <v>2692</v>
      </c>
      <c r="I16" s="29">
        <v>1369368</v>
      </c>
      <c r="J16" s="29">
        <v>3</v>
      </c>
      <c r="K16" s="29">
        <v>105</v>
      </c>
      <c r="L16" s="29">
        <v>6691.4000000000005</v>
      </c>
      <c r="M16" s="29">
        <v>18461126</v>
      </c>
      <c r="N16" s="38">
        <f t="shared" si="0"/>
        <v>50</v>
      </c>
      <c r="O16" s="38">
        <f t="shared" si="0"/>
        <v>150</v>
      </c>
      <c r="P16" s="38">
        <f t="shared" si="0"/>
        <v>148.5661218424963</v>
      </c>
      <c r="Q16" s="38">
        <f t="shared" si="0"/>
        <v>1248.1493652546285</v>
      </c>
      <c r="S16" s="10" t="s">
        <v>20</v>
      </c>
      <c r="T16" s="10">
        <f t="shared" si="1"/>
        <v>1</v>
      </c>
      <c r="U16" s="10">
        <f t="shared" si="2"/>
        <v>42</v>
      </c>
      <c r="V16" s="10">
        <f t="shared" si="3"/>
        <v>2670</v>
      </c>
      <c r="W16" s="10">
        <f t="shared" si="4"/>
        <v>6836909</v>
      </c>
      <c r="X16" s="10">
        <f t="shared" si="5"/>
        <v>3</v>
      </c>
      <c r="Y16" s="10">
        <f t="shared" si="6"/>
        <v>81</v>
      </c>
      <c r="Z16" s="10">
        <f t="shared" si="7"/>
        <v>5265</v>
      </c>
      <c r="AA16" s="10">
        <f t="shared" si="8"/>
        <v>3357551</v>
      </c>
      <c r="AB16" s="11">
        <f t="shared" si="11"/>
        <v>3</v>
      </c>
      <c r="AC16" s="11">
        <f t="shared" si="11"/>
        <v>105</v>
      </c>
      <c r="AD16" s="11">
        <f t="shared" si="11"/>
        <v>6691.4000000000005</v>
      </c>
      <c r="AE16" s="11">
        <f t="shared" si="11"/>
        <v>18461126</v>
      </c>
      <c r="AF16" s="38">
        <f t="shared" si="10"/>
        <v>0</v>
      </c>
      <c r="AG16" s="38">
        <f t="shared" si="10"/>
        <v>29.629629629629626</v>
      </c>
      <c r="AH16" s="38">
        <f t="shared" si="10"/>
        <v>27.092117758784433</v>
      </c>
      <c r="AI16" s="38">
        <f t="shared" si="10"/>
        <v>449.83903446291657</v>
      </c>
    </row>
    <row r="17" spans="1:35">
      <c r="A17" s="29" t="s">
        <v>21</v>
      </c>
      <c r="B17" s="29">
        <v>1</v>
      </c>
      <c r="C17" s="29">
        <v>42</v>
      </c>
      <c r="D17" s="29">
        <v>2661</v>
      </c>
      <c r="E17" s="29">
        <v>3475240</v>
      </c>
      <c r="F17" s="29">
        <v>1</v>
      </c>
      <c r="G17" s="29">
        <v>42</v>
      </c>
      <c r="H17" s="29">
        <v>2676</v>
      </c>
      <c r="I17" s="29">
        <v>8626596</v>
      </c>
      <c r="J17" s="29"/>
      <c r="K17" s="29"/>
      <c r="L17" s="29"/>
      <c r="M17" s="29"/>
      <c r="N17" s="38">
        <f t="shared" si="0"/>
        <v>-100</v>
      </c>
      <c r="O17" s="38">
        <f t="shared" si="0"/>
        <v>-100</v>
      </c>
      <c r="P17" s="38">
        <f t="shared" si="0"/>
        <v>-100</v>
      </c>
      <c r="Q17" s="38">
        <f t="shared" si="0"/>
        <v>-100</v>
      </c>
      <c r="S17" s="10" t="s">
        <v>21</v>
      </c>
      <c r="T17" s="10">
        <f t="shared" si="1"/>
        <v>1</v>
      </c>
      <c r="U17" s="10">
        <f t="shared" si="2"/>
        <v>42</v>
      </c>
      <c r="V17" s="10">
        <f t="shared" si="3"/>
        <v>2661</v>
      </c>
      <c r="W17" s="10">
        <f t="shared" si="4"/>
        <v>3475240</v>
      </c>
      <c r="X17" s="10">
        <f t="shared" si="5"/>
        <v>1</v>
      </c>
      <c r="Y17" s="10">
        <f t="shared" si="6"/>
        <v>42</v>
      </c>
      <c r="Z17" s="10">
        <f t="shared" si="7"/>
        <v>2676</v>
      </c>
      <c r="AA17" s="10">
        <f t="shared" si="8"/>
        <v>8626596</v>
      </c>
      <c r="AB17" s="11">
        <f t="shared" si="11"/>
        <v>0</v>
      </c>
      <c r="AC17" s="11">
        <f t="shared" si="11"/>
        <v>0</v>
      </c>
      <c r="AD17" s="11">
        <f t="shared" si="11"/>
        <v>0</v>
      </c>
      <c r="AE17" s="11">
        <f t="shared" si="11"/>
        <v>0</v>
      </c>
      <c r="AF17" s="38">
        <f t="shared" si="10"/>
        <v>-100</v>
      </c>
      <c r="AG17" s="38">
        <f t="shared" si="10"/>
        <v>-100</v>
      </c>
      <c r="AH17" s="38">
        <f t="shared" si="10"/>
        <v>-100</v>
      </c>
      <c r="AI17" s="38">
        <f t="shared" si="10"/>
        <v>-100</v>
      </c>
    </row>
    <row r="18" spans="1:35">
      <c r="A18" s="61" t="s">
        <v>205</v>
      </c>
      <c r="B18" s="61">
        <f>SUM(B6:B15)</f>
        <v>59</v>
      </c>
      <c r="C18" s="61">
        <f>SUM(C6:C15)</f>
        <v>2468</v>
      </c>
      <c r="D18" s="61">
        <f>SUM(D6:D15)</f>
        <v>156272</v>
      </c>
      <c r="E18" s="61">
        <f>SUM(E6:E15)</f>
        <v>315335683</v>
      </c>
      <c r="F18" s="61">
        <f>SUM(F6:F16)</f>
        <v>57</v>
      </c>
      <c r="G18" s="61">
        <f t="shared" ref="G18:M18" si="12">SUM(G6:G16)</f>
        <v>2331</v>
      </c>
      <c r="H18" s="61">
        <f t="shared" si="12"/>
        <v>147763</v>
      </c>
      <c r="I18" s="61">
        <f t="shared" si="12"/>
        <v>282929297</v>
      </c>
      <c r="J18" s="61">
        <f t="shared" si="12"/>
        <v>35</v>
      </c>
      <c r="K18" s="61">
        <f t="shared" si="12"/>
        <v>1344</v>
      </c>
      <c r="L18" s="61">
        <f t="shared" si="12"/>
        <v>85454.799999999988</v>
      </c>
      <c r="M18" s="61">
        <f t="shared" si="12"/>
        <v>253096399</v>
      </c>
      <c r="N18" s="38">
        <f t="shared" si="0"/>
        <v>-38.596491228070171</v>
      </c>
      <c r="O18" s="38">
        <f t="shared" si="0"/>
        <v>-42.342342342342342</v>
      </c>
      <c r="P18" s="38">
        <f t="shared" si="0"/>
        <v>-42.167660375060066</v>
      </c>
      <c r="Q18" s="38">
        <f t="shared" si="0"/>
        <v>-10.544294393097084</v>
      </c>
      <c r="S18" s="61" t="s">
        <v>205</v>
      </c>
      <c r="T18" s="61">
        <f>SUM(T6:T16)</f>
        <v>60</v>
      </c>
      <c r="U18" s="61">
        <f t="shared" ref="U18:AE18" si="13">SUM(U6:U16)</f>
        <v>2510</v>
      </c>
      <c r="V18" s="61">
        <f t="shared" si="13"/>
        <v>158942</v>
      </c>
      <c r="W18" s="61">
        <f t="shared" si="13"/>
        <v>322172592</v>
      </c>
      <c r="X18" s="61">
        <f t="shared" si="13"/>
        <v>61</v>
      </c>
      <c r="Y18" s="61">
        <f t="shared" si="13"/>
        <v>2433</v>
      </c>
      <c r="Z18" s="61">
        <f t="shared" si="13"/>
        <v>154305</v>
      </c>
      <c r="AA18" s="61">
        <f t="shared" si="13"/>
        <v>288863421</v>
      </c>
      <c r="AB18" s="61">
        <f t="shared" si="13"/>
        <v>39</v>
      </c>
      <c r="AC18" s="61">
        <f t="shared" si="13"/>
        <v>1413</v>
      </c>
      <c r="AD18" s="61">
        <f t="shared" si="13"/>
        <v>89914.799999999988</v>
      </c>
      <c r="AE18" s="61">
        <f t="shared" si="13"/>
        <v>256115342</v>
      </c>
      <c r="AF18" s="38">
        <f t="shared" si="10"/>
        <v>-36.065573770491802</v>
      </c>
      <c r="AG18" s="38">
        <f t="shared" si="10"/>
        <v>-41.923551171393342</v>
      </c>
      <c r="AH18" s="38">
        <f t="shared" si="10"/>
        <v>-41.729172742296115</v>
      </c>
      <c r="AI18" s="38">
        <f t="shared" si="10"/>
        <v>-11.336872936916439</v>
      </c>
    </row>
    <row r="19" spans="1:35">
      <c r="A19" s="61" t="s">
        <v>128</v>
      </c>
      <c r="B19" s="61">
        <f>SUM(B6:B17)</f>
        <v>61</v>
      </c>
      <c r="C19" s="61">
        <f t="shared" ref="C19:M19" si="14">SUM(C6:C17)</f>
        <v>2552</v>
      </c>
      <c r="D19" s="61">
        <f t="shared" si="14"/>
        <v>161603</v>
      </c>
      <c r="E19" s="61">
        <f t="shared" si="14"/>
        <v>325647832</v>
      </c>
      <c r="F19" s="61">
        <f t="shared" si="14"/>
        <v>58</v>
      </c>
      <c r="G19" s="61">
        <f t="shared" si="14"/>
        <v>2373</v>
      </c>
      <c r="H19" s="61">
        <f t="shared" si="14"/>
        <v>150439</v>
      </c>
      <c r="I19" s="61">
        <f t="shared" si="14"/>
        <v>291555893</v>
      </c>
      <c r="J19" s="61">
        <f t="shared" si="14"/>
        <v>35</v>
      </c>
      <c r="K19" s="61">
        <f t="shared" si="14"/>
        <v>1344</v>
      </c>
      <c r="L19" s="61">
        <f t="shared" si="14"/>
        <v>85454.799999999988</v>
      </c>
      <c r="M19" s="61">
        <f t="shared" si="14"/>
        <v>253096399</v>
      </c>
      <c r="N19" s="38">
        <f t="shared" si="0"/>
        <v>-39.655172413793103</v>
      </c>
      <c r="O19" s="38">
        <f t="shared" si="0"/>
        <v>-43.362831858407077</v>
      </c>
      <c r="P19" s="38">
        <f t="shared" si="0"/>
        <v>-43.196378598634674</v>
      </c>
      <c r="Q19" s="38">
        <f t="shared" si="0"/>
        <v>-13.19112215646418</v>
      </c>
      <c r="S19" s="61" t="s">
        <v>128</v>
      </c>
      <c r="T19" s="61">
        <f>SUM(T6:T17)</f>
        <v>61</v>
      </c>
      <c r="U19" s="61">
        <f t="shared" ref="U19:AE19" si="15">SUM(U6:U17)</f>
        <v>2552</v>
      </c>
      <c r="V19" s="61">
        <f t="shared" si="15"/>
        <v>161603</v>
      </c>
      <c r="W19" s="61">
        <f t="shared" si="15"/>
        <v>325647832</v>
      </c>
      <c r="X19" s="61">
        <f t="shared" si="15"/>
        <v>62</v>
      </c>
      <c r="Y19" s="61">
        <f t="shared" si="15"/>
        <v>2475</v>
      </c>
      <c r="Z19" s="61">
        <f t="shared" si="15"/>
        <v>156981</v>
      </c>
      <c r="AA19" s="61">
        <f t="shared" si="15"/>
        <v>297490017</v>
      </c>
      <c r="AB19" s="61">
        <f t="shared" si="15"/>
        <v>39</v>
      </c>
      <c r="AC19" s="61">
        <f t="shared" si="15"/>
        <v>1413</v>
      </c>
      <c r="AD19" s="61">
        <f t="shared" si="15"/>
        <v>89914.799999999988</v>
      </c>
      <c r="AE19" s="61">
        <f t="shared" si="15"/>
        <v>256115342</v>
      </c>
      <c r="AF19" s="38">
        <f t="shared" si="10"/>
        <v>-37.096774193548384</v>
      </c>
      <c r="AG19" s="38">
        <f t="shared" si="10"/>
        <v>-42.909090909090907</v>
      </c>
      <c r="AH19" s="38">
        <f t="shared" si="10"/>
        <v>-42.722495079022309</v>
      </c>
      <c r="AI19" s="38">
        <f t="shared" si="10"/>
        <v>-13.907920479899666</v>
      </c>
    </row>
    <row r="20" spans="1:35">
      <c r="A20" s="63" t="s">
        <v>129</v>
      </c>
      <c r="B20" s="49">
        <f>B18/10</f>
        <v>5.9</v>
      </c>
      <c r="C20" s="49">
        <f>C18/10</f>
        <v>246.8</v>
      </c>
      <c r="D20" s="49">
        <f>D18/10</f>
        <v>15627.2</v>
      </c>
      <c r="E20" s="49">
        <f>E18/10</f>
        <v>31533568.300000001</v>
      </c>
      <c r="F20" s="49">
        <f>F18/11</f>
        <v>5.1818181818181817</v>
      </c>
      <c r="G20" s="49">
        <f t="shared" ref="G20:M20" si="16">G18/11</f>
        <v>211.90909090909091</v>
      </c>
      <c r="H20" s="49">
        <f t="shared" si="16"/>
        <v>13433</v>
      </c>
      <c r="I20" s="49">
        <f t="shared" si="16"/>
        <v>25720845.181818184</v>
      </c>
      <c r="J20" s="49">
        <f t="shared" si="16"/>
        <v>3.1818181818181817</v>
      </c>
      <c r="K20" s="49">
        <f t="shared" si="16"/>
        <v>122.18181818181819</v>
      </c>
      <c r="L20" s="49">
        <f t="shared" si="16"/>
        <v>7768.6181818181803</v>
      </c>
      <c r="M20" s="49">
        <f t="shared" si="16"/>
        <v>23008763.545454547</v>
      </c>
      <c r="N20" s="38">
        <f t="shared" si="0"/>
        <v>-38.596491228070178</v>
      </c>
      <c r="O20" s="38">
        <f t="shared" si="0"/>
        <v>-42.342342342342334</v>
      </c>
      <c r="P20" s="38">
        <f t="shared" si="0"/>
        <v>-42.167660375060073</v>
      </c>
      <c r="Q20" s="38">
        <f t="shared" si="0"/>
        <v>-10.544294393097084</v>
      </c>
      <c r="S20" s="63" t="s">
        <v>129</v>
      </c>
      <c r="T20" s="49">
        <f>T18/11</f>
        <v>5.4545454545454541</v>
      </c>
      <c r="U20" s="49">
        <f t="shared" ref="U20:AE20" si="17">U18/11</f>
        <v>228.18181818181819</v>
      </c>
      <c r="V20" s="49">
        <f t="shared" si="17"/>
        <v>14449.272727272728</v>
      </c>
      <c r="W20" s="49">
        <f t="shared" si="17"/>
        <v>29288417.454545453</v>
      </c>
      <c r="X20" s="49">
        <f t="shared" si="17"/>
        <v>5.5454545454545459</v>
      </c>
      <c r="Y20" s="49">
        <f t="shared" si="17"/>
        <v>221.18181818181819</v>
      </c>
      <c r="Z20" s="49">
        <f t="shared" si="17"/>
        <v>14027.727272727272</v>
      </c>
      <c r="AA20" s="49">
        <f t="shared" si="17"/>
        <v>26260311</v>
      </c>
      <c r="AB20" s="49">
        <f t="shared" si="17"/>
        <v>3.5454545454545454</v>
      </c>
      <c r="AC20" s="49">
        <f t="shared" si="17"/>
        <v>128.45454545454547</v>
      </c>
      <c r="AD20" s="49">
        <f t="shared" si="17"/>
        <v>8174.0727272727263</v>
      </c>
      <c r="AE20" s="49">
        <f t="shared" si="17"/>
        <v>23283212.90909091</v>
      </c>
      <c r="AF20" s="38">
        <f t="shared" si="10"/>
        <v>-36.06557377049181</v>
      </c>
      <c r="AG20" s="38">
        <f t="shared" si="10"/>
        <v>-41.923551171393335</v>
      </c>
      <c r="AH20" s="38">
        <f t="shared" si="10"/>
        <v>-41.729172742296107</v>
      </c>
      <c r="AI20" s="38">
        <f t="shared" si="10"/>
        <v>-11.336872936916436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  <c r="Z22" s="7">
        <f>Z20/30</f>
        <v>467.59090909090907</v>
      </c>
    </row>
    <row r="23" spans="1:35">
      <c r="A23" s="14"/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  <c r="S24" s="7">
        <f>L18/1000000</f>
        <v>8.5454799999999984E-2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18">(G25-C25)/C25*100</f>
        <v>#DIV/0!</v>
      </c>
      <c r="P25" s="38" t="e">
        <f t="shared" si="18"/>
        <v>#DIV/0!</v>
      </c>
      <c r="Q25" s="38" t="e">
        <f t="shared" si="18"/>
        <v>#DIV/0!</v>
      </c>
      <c r="S25" s="7">
        <f>M18/10000000</f>
        <v>25.309639900000001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19">(F26-B26)/B26*100</f>
        <v>#DIV/0!</v>
      </c>
      <c r="O26" s="38" t="e">
        <f t="shared" si="18"/>
        <v>#DIV/0!</v>
      </c>
      <c r="P26" s="38" t="e">
        <f t="shared" si="18"/>
        <v>#DIV/0!</v>
      </c>
      <c r="Q26" s="38" t="e">
        <f t="shared" si="18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19"/>
        <v>#DIV/0!</v>
      </c>
      <c r="O27" s="38" t="e">
        <f t="shared" si="18"/>
        <v>#DIV/0!</v>
      </c>
      <c r="P27" s="38" t="e">
        <f t="shared" si="18"/>
        <v>#DIV/0!</v>
      </c>
      <c r="Q27" s="38" t="e">
        <f t="shared" si="18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19"/>
        <v>#DIV/0!</v>
      </c>
      <c r="O28" s="38" t="e">
        <f t="shared" si="18"/>
        <v>#DIV/0!</v>
      </c>
      <c r="P28" s="38" t="e">
        <f t="shared" si="18"/>
        <v>#DIV/0!</v>
      </c>
      <c r="Q28" s="38" t="e">
        <f t="shared" si="18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19"/>
        <v>#DIV/0!</v>
      </c>
      <c r="O29" s="38" t="e">
        <f t="shared" si="18"/>
        <v>#DIV/0!</v>
      </c>
      <c r="P29" s="38" t="e">
        <f t="shared" si="18"/>
        <v>#DIV/0!</v>
      </c>
      <c r="Q29" s="38" t="e">
        <f t="shared" si="18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19"/>
        <v>#DIV/0!</v>
      </c>
      <c r="O30" s="38" t="e">
        <f t="shared" si="18"/>
        <v>#DIV/0!</v>
      </c>
      <c r="P30" s="38" t="e">
        <f t="shared" si="18"/>
        <v>#DIV/0!</v>
      </c>
      <c r="Q30" s="38" t="e">
        <f t="shared" si="18"/>
        <v>#DIV/0!</v>
      </c>
      <c r="W30" s="70"/>
      <c r="AA30" s="17"/>
      <c r="AB30" s="17"/>
      <c r="AC30" s="17"/>
      <c r="AD30" s="17"/>
      <c r="AE30" s="17"/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19"/>
        <v>#DIV/0!</v>
      </c>
      <c r="O31" s="38" t="e">
        <f t="shared" si="18"/>
        <v>#DIV/0!</v>
      </c>
      <c r="P31" s="38" t="e">
        <f t="shared" si="18"/>
        <v>#DIV/0!</v>
      </c>
      <c r="Q31" s="38" t="e">
        <f t="shared" si="18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19"/>
        <v>#DIV/0!</v>
      </c>
      <c r="O32" s="38" t="e">
        <f t="shared" si="18"/>
        <v>#DIV/0!</v>
      </c>
      <c r="P32" s="38" t="e">
        <f t="shared" si="18"/>
        <v>#DIV/0!</v>
      </c>
      <c r="Q32" s="38" t="e">
        <f t="shared" si="18"/>
        <v>#DIV/0!</v>
      </c>
    </row>
    <row r="33" spans="1:26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19"/>
        <v>#DIV/0!</v>
      </c>
      <c r="O33" s="38" t="e">
        <f t="shared" si="18"/>
        <v>#DIV/0!</v>
      </c>
      <c r="P33" s="38" t="e">
        <f t="shared" si="18"/>
        <v>#DIV/0!</v>
      </c>
      <c r="Q33" s="38" t="e">
        <f t="shared" si="18"/>
        <v>#DIV/0!</v>
      </c>
      <c r="W33" s="14"/>
      <c r="X33" s="14"/>
      <c r="Y33" s="14"/>
    </row>
    <row r="34" spans="1:26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19"/>
        <v>#DIV/0!</v>
      </c>
      <c r="O34" s="38" t="e">
        <f t="shared" si="18"/>
        <v>#DIV/0!</v>
      </c>
      <c r="P34" s="38" t="e">
        <f t="shared" si="18"/>
        <v>#DIV/0!</v>
      </c>
      <c r="Q34" s="38" t="e">
        <f t="shared" si="18"/>
        <v>#DIV/0!</v>
      </c>
    </row>
    <row r="35" spans="1:26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19"/>
        <v>#DIV/0!</v>
      </c>
      <c r="O35" s="38" t="e">
        <f t="shared" si="18"/>
        <v>#DIV/0!</v>
      </c>
      <c r="P35" s="38" t="e">
        <f t="shared" si="18"/>
        <v>#DIV/0!</v>
      </c>
      <c r="Q35" s="38" t="e">
        <f t="shared" si="18"/>
        <v>#DIV/0!</v>
      </c>
      <c r="Z35" s="82"/>
    </row>
    <row r="36" spans="1:26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19"/>
        <v>#DIV/0!</v>
      </c>
      <c r="O36" s="38" t="e">
        <f t="shared" si="18"/>
        <v>#DIV/0!</v>
      </c>
      <c r="P36" s="38" t="e">
        <f t="shared" si="18"/>
        <v>#DIV/0!</v>
      </c>
      <c r="Q36" s="38" t="e">
        <f t="shared" si="18"/>
        <v>#DIV/0!</v>
      </c>
    </row>
    <row r="37" spans="1:26">
      <c r="A37" s="61" t="s">
        <v>205</v>
      </c>
      <c r="B37" s="61">
        <f>SUM(B25:B35)</f>
        <v>0</v>
      </c>
      <c r="C37" s="61">
        <f t="shared" ref="C37:I37" si="20">SUM(C25:C35)</f>
        <v>0</v>
      </c>
      <c r="D37" s="61">
        <f t="shared" si="20"/>
        <v>0</v>
      </c>
      <c r="E37" s="61">
        <f t="shared" si="20"/>
        <v>0</v>
      </c>
      <c r="F37" s="61">
        <f t="shared" si="20"/>
        <v>0</v>
      </c>
      <c r="G37" s="61">
        <f t="shared" si="20"/>
        <v>0</v>
      </c>
      <c r="H37" s="61">
        <f t="shared" si="20"/>
        <v>0</v>
      </c>
      <c r="I37" s="61">
        <f t="shared" si="20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18"/>
        <v>#DIV/0!</v>
      </c>
      <c r="P37" s="62" t="e">
        <f t="shared" si="18"/>
        <v>#DIV/0!</v>
      </c>
      <c r="Q37" s="62" t="e">
        <f t="shared" si="18"/>
        <v>#DIV/0!</v>
      </c>
    </row>
    <row r="38" spans="1:26">
      <c r="A38" s="61" t="s">
        <v>128</v>
      </c>
      <c r="B38" s="61">
        <f>SUM(B25:B36)</f>
        <v>0</v>
      </c>
      <c r="C38" s="61">
        <f t="shared" ref="C38:I38" si="21">SUM(C25:C36)</f>
        <v>0</v>
      </c>
      <c r="D38" s="61">
        <f t="shared" si="21"/>
        <v>0</v>
      </c>
      <c r="E38" s="61">
        <f t="shared" si="21"/>
        <v>0</v>
      </c>
      <c r="F38" s="61">
        <f t="shared" si="21"/>
        <v>0</v>
      </c>
      <c r="G38" s="61">
        <f t="shared" si="21"/>
        <v>0</v>
      </c>
      <c r="H38" s="61">
        <f t="shared" si="21"/>
        <v>0</v>
      </c>
      <c r="I38" s="61">
        <f t="shared" si="21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18"/>
        <v>#DIV/0!</v>
      </c>
      <c r="P38" s="62" t="e">
        <f t="shared" si="18"/>
        <v>#DIV/0!</v>
      </c>
      <c r="Q38" s="62" t="e">
        <f t="shared" si="18"/>
        <v>#DIV/0!</v>
      </c>
    </row>
    <row r="39" spans="1:26">
      <c r="A39" s="63" t="s">
        <v>129</v>
      </c>
      <c r="B39" s="49">
        <f>B37/11</f>
        <v>0</v>
      </c>
      <c r="C39" s="49">
        <f t="shared" ref="C39:I39" si="22">C37/11</f>
        <v>0</v>
      </c>
      <c r="D39" s="49">
        <f t="shared" si="22"/>
        <v>0</v>
      </c>
      <c r="E39" s="49">
        <f t="shared" si="22"/>
        <v>0</v>
      </c>
      <c r="F39" s="49">
        <f t="shared" si="22"/>
        <v>0</v>
      </c>
      <c r="G39" s="49">
        <f t="shared" si="22"/>
        <v>0</v>
      </c>
      <c r="H39" s="49">
        <f t="shared" si="22"/>
        <v>0</v>
      </c>
      <c r="I39" s="49">
        <f t="shared" si="22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18"/>
        <v>#DIV/0!</v>
      </c>
      <c r="P39" s="62" t="e">
        <f t="shared" si="18"/>
        <v>#DIV/0!</v>
      </c>
      <c r="Q39" s="62" t="e">
        <f t="shared" si="18"/>
        <v>#DIV/0!</v>
      </c>
    </row>
    <row r="40" spans="1:26">
      <c r="N40" s="64"/>
      <c r="O40" s="64"/>
      <c r="P40" s="64"/>
      <c r="Q40" s="64"/>
    </row>
    <row r="41" spans="1:26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6">
      <c r="A42" s="14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26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</row>
    <row r="44" spans="1:26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3">(G44-C44)/C44*100</f>
        <v>#DIV/0!</v>
      </c>
      <c r="P44" s="38" t="e">
        <f t="shared" si="23"/>
        <v>#DIV/0!</v>
      </c>
      <c r="Q44" s="38" t="e">
        <f t="shared" si="23"/>
        <v>#DIV/0!</v>
      </c>
    </row>
    <row r="45" spans="1:26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4">(F45-B45)/B45*100</f>
        <v>#DIV/0!</v>
      </c>
      <c r="O45" s="38" t="e">
        <f t="shared" si="23"/>
        <v>#DIV/0!</v>
      </c>
      <c r="P45" s="38" t="e">
        <f t="shared" si="23"/>
        <v>#DIV/0!</v>
      </c>
      <c r="Q45" s="38" t="e">
        <f t="shared" si="23"/>
        <v>#DIV/0!</v>
      </c>
    </row>
    <row r="46" spans="1:26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4"/>
        <v>#DIV/0!</v>
      </c>
      <c r="O46" s="38" t="e">
        <f t="shared" si="23"/>
        <v>#DIV/0!</v>
      </c>
      <c r="P46" s="38" t="e">
        <f t="shared" si="23"/>
        <v>#DIV/0!</v>
      </c>
      <c r="Q46" s="38" t="e">
        <f t="shared" si="23"/>
        <v>#DIV/0!</v>
      </c>
    </row>
    <row r="47" spans="1:26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4"/>
        <v>#DIV/0!</v>
      </c>
      <c r="O47" s="38" t="e">
        <f t="shared" si="23"/>
        <v>#DIV/0!</v>
      </c>
      <c r="P47" s="38" t="e">
        <f t="shared" si="23"/>
        <v>#DIV/0!</v>
      </c>
      <c r="Q47" s="38" t="e">
        <f t="shared" si="23"/>
        <v>#DIV/0!</v>
      </c>
    </row>
    <row r="48" spans="1:26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4"/>
        <v>#DIV/0!</v>
      </c>
      <c r="O48" s="38" t="e">
        <f t="shared" si="23"/>
        <v>#DIV/0!</v>
      </c>
      <c r="P48" s="38" t="e">
        <f t="shared" si="23"/>
        <v>#DIV/0!</v>
      </c>
      <c r="Q48" s="38" t="e">
        <f t="shared" si="23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4"/>
        <v>#DIV/0!</v>
      </c>
      <c r="O49" s="38" t="e">
        <f t="shared" si="23"/>
        <v>#DIV/0!</v>
      </c>
      <c r="P49" s="38" t="e">
        <f t="shared" si="23"/>
        <v>#DIV/0!</v>
      </c>
      <c r="Q49" s="38" t="e">
        <f t="shared" si="23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4"/>
        <v>#DIV/0!</v>
      </c>
      <c r="O50" s="38" t="e">
        <f t="shared" si="23"/>
        <v>#DIV/0!</v>
      </c>
      <c r="P50" s="38" t="e">
        <f t="shared" si="23"/>
        <v>#DIV/0!</v>
      </c>
      <c r="Q50" s="38" t="e">
        <f t="shared" si="23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4"/>
        <v>#DIV/0!</v>
      </c>
      <c r="O51" s="38" t="e">
        <f t="shared" si="23"/>
        <v>#DIV/0!</v>
      </c>
      <c r="P51" s="38" t="e">
        <f t="shared" si="23"/>
        <v>#DIV/0!</v>
      </c>
      <c r="Q51" s="38" t="e">
        <f t="shared" si="23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4"/>
        <v>#DIV/0!</v>
      </c>
      <c r="O52" s="38" t="e">
        <f t="shared" si="23"/>
        <v>#DIV/0!</v>
      </c>
      <c r="P52" s="38" t="e">
        <f t="shared" si="23"/>
        <v>#DIV/0!</v>
      </c>
      <c r="Q52" s="38" t="e">
        <f t="shared" si="23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4"/>
        <v>#DIV/0!</v>
      </c>
      <c r="O53" s="38" t="e">
        <f t="shared" si="23"/>
        <v>#DIV/0!</v>
      </c>
      <c r="P53" s="38" t="e">
        <f t="shared" si="23"/>
        <v>#DIV/0!</v>
      </c>
      <c r="Q53" s="38" t="e">
        <f t="shared" si="23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4"/>
        <v>#DIV/0!</v>
      </c>
      <c r="O54" s="38" t="e">
        <f t="shared" si="23"/>
        <v>#DIV/0!</v>
      </c>
      <c r="P54" s="38" t="e">
        <f t="shared" si="23"/>
        <v>#DIV/0!</v>
      </c>
      <c r="Q54" s="38" t="e">
        <f t="shared" si="23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4"/>
        <v>#DIV/0!</v>
      </c>
      <c r="O55" s="38" t="e">
        <f t="shared" si="23"/>
        <v>#DIV/0!</v>
      </c>
      <c r="P55" s="38" t="e">
        <f t="shared" si="23"/>
        <v>#DIV/0!</v>
      </c>
      <c r="Q55" s="38" t="e">
        <f t="shared" si="23"/>
        <v>#DIV/0!</v>
      </c>
    </row>
    <row r="56" spans="1:17">
      <c r="A56" s="61" t="s">
        <v>200</v>
      </c>
      <c r="B56" s="61">
        <f>SUM(B44:B50)</f>
        <v>0</v>
      </c>
      <c r="C56" s="61">
        <f t="shared" ref="C56:I56" si="25">SUM(C44:C50)</f>
        <v>0</v>
      </c>
      <c r="D56" s="61">
        <f t="shared" si="25"/>
        <v>0</v>
      </c>
      <c r="E56" s="61">
        <f t="shared" si="25"/>
        <v>0</v>
      </c>
      <c r="F56" s="61">
        <f t="shared" si="25"/>
        <v>0</v>
      </c>
      <c r="G56" s="61">
        <f t="shared" si="25"/>
        <v>0</v>
      </c>
      <c r="H56" s="61">
        <f t="shared" si="25"/>
        <v>0</v>
      </c>
      <c r="I56" s="61">
        <f t="shared" si="25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3"/>
        <v>#DIV/0!</v>
      </c>
      <c r="P56" s="62" t="e">
        <f t="shared" si="23"/>
        <v>#DIV/0!</v>
      </c>
      <c r="Q56" s="62" t="e">
        <f t="shared" si="23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26">SUM(C44:C55)</f>
        <v>0</v>
      </c>
      <c r="D57" s="61">
        <f t="shared" si="26"/>
        <v>0</v>
      </c>
      <c r="E57" s="61">
        <f t="shared" si="26"/>
        <v>0</v>
      </c>
      <c r="F57" s="61">
        <f t="shared" si="26"/>
        <v>0</v>
      </c>
      <c r="G57" s="61">
        <f t="shared" si="26"/>
        <v>0</v>
      </c>
      <c r="H57" s="61">
        <f t="shared" si="26"/>
        <v>0</v>
      </c>
      <c r="I57" s="61">
        <f t="shared" si="26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3"/>
        <v>#DIV/0!</v>
      </c>
      <c r="P57" s="62" t="e">
        <f t="shared" si="23"/>
        <v>#DIV/0!</v>
      </c>
      <c r="Q57" s="62" t="e">
        <f t="shared" si="23"/>
        <v>#DIV/0!</v>
      </c>
    </row>
    <row r="58" spans="1:17">
      <c r="A58" s="63" t="s">
        <v>129</v>
      </c>
      <c r="B58" s="49">
        <f>B56/7</f>
        <v>0</v>
      </c>
      <c r="C58" s="49">
        <f t="shared" ref="C58:I58" si="27">C56/7</f>
        <v>0</v>
      </c>
      <c r="D58" s="49">
        <f t="shared" si="27"/>
        <v>0</v>
      </c>
      <c r="E58" s="49">
        <f t="shared" si="27"/>
        <v>0</v>
      </c>
      <c r="F58" s="49">
        <f t="shared" si="27"/>
        <v>0</v>
      </c>
      <c r="G58" s="49">
        <f t="shared" si="27"/>
        <v>0</v>
      </c>
      <c r="H58" s="49">
        <f t="shared" si="27"/>
        <v>0</v>
      </c>
      <c r="I58" s="49">
        <f t="shared" si="27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3"/>
        <v>#DIV/0!</v>
      </c>
      <c r="P58" s="62" t="e">
        <f t="shared" si="23"/>
        <v>#DIV/0!</v>
      </c>
      <c r="Q58" s="62" t="e">
        <f t="shared" si="23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A61" s="14"/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30" t="s">
        <v>90</v>
      </c>
      <c r="K62" s="30" t="s">
        <v>7</v>
      </c>
      <c r="L62" s="3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28">(G63-C63)/C63*100</f>
        <v>#DIV/0!</v>
      </c>
      <c r="P63" s="38" t="e">
        <f t="shared" si="28"/>
        <v>#DIV/0!</v>
      </c>
      <c r="Q63" s="38" t="e">
        <f t="shared" si="28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29">(F64-B64)/B64*100</f>
        <v>#DIV/0!</v>
      </c>
      <c r="O64" s="38" t="e">
        <f t="shared" si="28"/>
        <v>#DIV/0!</v>
      </c>
      <c r="P64" s="38" t="e">
        <f t="shared" si="28"/>
        <v>#DIV/0!</v>
      </c>
      <c r="Q64" s="38" t="e">
        <f t="shared" si="28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29"/>
        <v>#DIV/0!</v>
      </c>
      <c r="O65" s="38" t="e">
        <f t="shared" si="28"/>
        <v>#DIV/0!</v>
      </c>
      <c r="P65" s="38" t="e">
        <f t="shared" si="28"/>
        <v>#DIV/0!</v>
      </c>
      <c r="Q65" s="38" t="e">
        <f t="shared" si="28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29"/>
        <v>#DIV/0!</v>
      </c>
      <c r="O66" s="38" t="e">
        <f t="shared" si="28"/>
        <v>#DIV/0!</v>
      </c>
      <c r="P66" s="38" t="e">
        <f t="shared" si="28"/>
        <v>#DIV/0!</v>
      </c>
      <c r="Q66" s="38" t="e">
        <f t="shared" si="28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29"/>
        <v>#DIV/0!</v>
      </c>
      <c r="O67" s="38" t="e">
        <f t="shared" si="28"/>
        <v>#DIV/0!</v>
      </c>
      <c r="P67" s="38" t="e">
        <f t="shared" si="28"/>
        <v>#DIV/0!</v>
      </c>
      <c r="Q67" s="38" t="e">
        <f t="shared" si="28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29"/>
        <v>#DIV/0!</v>
      </c>
      <c r="O68" s="38" t="e">
        <f t="shared" si="28"/>
        <v>#DIV/0!</v>
      </c>
      <c r="P68" s="38" t="e">
        <f t="shared" si="28"/>
        <v>#DIV/0!</v>
      </c>
      <c r="Q68" s="38" t="e">
        <f t="shared" si="28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29"/>
        <v>#DIV/0!</v>
      </c>
      <c r="O69" s="38" t="e">
        <f t="shared" si="28"/>
        <v>#DIV/0!</v>
      </c>
      <c r="P69" s="38" t="e">
        <f t="shared" si="28"/>
        <v>#DIV/0!</v>
      </c>
      <c r="Q69" s="38" t="e">
        <f t="shared" si="28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29"/>
        <v>#DIV/0!</v>
      </c>
      <c r="O70" s="38" t="e">
        <f t="shared" si="28"/>
        <v>#DIV/0!</v>
      </c>
      <c r="P70" s="38" t="e">
        <f t="shared" si="28"/>
        <v>#DIV/0!</v>
      </c>
      <c r="Q70" s="38" t="e">
        <f t="shared" si="28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29"/>
        <v>#DIV/0!</v>
      </c>
      <c r="O71" s="38" t="e">
        <f t="shared" si="28"/>
        <v>#DIV/0!</v>
      </c>
      <c r="P71" s="38" t="e">
        <f t="shared" si="28"/>
        <v>#DIV/0!</v>
      </c>
      <c r="Q71" s="38" t="e">
        <f t="shared" si="28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29"/>
        <v>#DIV/0!</v>
      </c>
      <c r="O72" s="38" t="e">
        <f t="shared" si="28"/>
        <v>#DIV/0!</v>
      </c>
      <c r="P72" s="38" t="e">
        <f t="shared" si="28"/>
        <v>#DIV/0!</v>
      </c>
      <c r="Q72" s="38" t="e">
        <f t="shared" si="28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29"/>
        <v>#DIV/0!</v>
      </c>
      <c r="O73" s="38" t="e">
        <f t="shared" si="28"/>
        <v>#DIV/0!</v>
      </c>
      <c r="P73" s="38" t="e">
        <f t="shared" si="28"/>
        <v>#DIV/0!</v>
      </c>
      <c r="Q73" s="38" t="e">
        <f t="shared" si="28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29"/>
        <v>#DIV/0!</v>
      </c>
      <c r="O74" s="38" t="e">
        <f t="shared" si="28"/>
        <v>#DIV/0!</v>
      </c>
      <c r="P74" s="38" t="e">
        <f t="shared" si="28"/>
        <v>#DIV/0!</v>
      </c>
      <c r="Q74" s="38" t="e">
        <f t="shared" si="28"/>
        <v>#DIV/0!</v>
      </c>
    </row>
    <row r="75" spans="1:17">
      <c r="A75" s="61" t="s">
        <v>200</v>
      </c>
      <c r="B75" s="61">
        <f>SUM(B63:B69)</f>
        <v>0</v>
      </c>
      <c r="C75" s="61">
        <f t="shared" ref="C75:I75" si="30">SUM(C63:C69)</f>
        <v>0</v>
      </c>
      <c r="D75" s="61">
        <f t="shared" si="30"/>
        <v>0</v>
      </c>
      <c r="E75" s="61">
        <f t="shared" si="30"/>
        <v>0</v>
      </c>
      <c r="F75" s="61">
        <f t="shared" si="30"/>
        <v>0</v>
      </c>
      <c r="G75" s="61">
        <f t="shared" si="30"/>
        <v>0</v>
      </c>
      <c r="H75" s="61">
        <f t="shared" si="30"/>
        <v>0</v>
      </c>
      <c r="I75" s="61">
        <f t="shared" si="30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28"/>
        <v>#DIV/0!</v>
      </c>
      <c r="P75" s="62" t="e">
        <f t="shared" si="28"/>
        <v>#DIV/0!</v>
      </c>
      <c r="Q75" s="62" t="e">
        <f t="shared" si="28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1">SUM(C63:C74)</f>
        <v>0</v>
      </c>
      <c r="D76" s="61">
        <f t="shared" si="31"/>
        <v>0</v>
      </c>
      <c r="E76" s="61">
        <f t="shared" si="31"/>
        <v>0</v>
      </c>
      <c r="F76" s="61">
        <f t="shared" si="31"/>
        <v>0</v>
      </c>
      <c r="G76" s="61">
        <f t="shared" si="31"/>
        <v>0</v>
      </c>
      <c r="H76" s="61">
        <f t="shared" si="31"/>
        <v>0</v>
      </c>
      <c r="I76" s="61">
        <f t="shared" si="31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28"/>
        <v>#DIV/0!</v>
      </c>
      <c r="P76" s="62" t="e">
        <f t="shared" si="28"/>
        <v>#DIV/0!</v>
      </c>
      <c r="Q76" s="62" t="e">
        <f t="shared" si="28"/>
        <v>#DIV/0!</v>
      </c>
    </row>
    <row r="77" spans="1:17">
      <c r="A77" s="63" t="s">
        <v>129</v>
      </c>
      <c r="B77" s="49">
        <f>B75/7</f>
        <v>0</v>
      </c>
      <c r="C77" s="49">
        <f t="shared" ref="C77:I77" si="32">C75/7</f>
        <v>0</v>
      </c>
      <c r="D77" s="49">
        <f t="shared" si="32"/>
        <v>0</v>
      </c>
      <c r="E77" s="49">
        <f t="shared" si="32"/>
        <v>0</v>
      </c>
      <c r="F77" s="49">
        <f t="shared" si="32"/>
        <v>0</v>
      </c>
      <c r="G77" s="49">
        <f t="shared" si="32"/>
        <v>0</v>
      </c>
      <c r="H77" s="49">
        <f t="shared" si="32"/>
        <v>0</v>
      </c>
      <c r="I77" s="49">
        <f t="shared" si="32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28"/>
        <v>#DIV/0!</v>
      </c>
      <c r="P77" s="62" t="e">
        <f t="shared" si="28"/>
        <v>#DIV/0!</v>
      </c>
      <c r="Q77" s="62" t="e">
        <f t="shared" si="28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A80" s="14"/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3">(G82-C82)/C82*100</f>
        <v>#DIV/0!</v>
      </c>
      <c r="P82" s="38" t="e">
        <f t="shared" si="33"/>
        <v>#DIV/0!</v>
      </c>
      <c r="Q82" s="38" t="e">
        <f t="shared" si="33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4">(F83-B83)/B83*100</f>
        <v>#DIV/0!</v>
      </c>
      <c r="O83" s="38" t="e">
        <f t="shared" si="33"/>
        <v>#DIV/0!</v>
      </c>
      <c r="P83" s="38" t="e">
        <f t="shared" si="33"/>
        <v>#DIV/0!</v>
      </c>
      <c r="Q83" s="38" t="e">
        <f t="shared" si="33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4"/>
        <v>#DIV/0!</v>
      </c>
      <c r="O84" s="38" t="e">
        <f t="shared" si="33"/>
        <v>#DIV/0!</v>
      </c>
      <c r="P84" s="38" t="e">
        <f t="shared" si="33"/>
        <v>#DIV/0!</v>
      </c>
      <c r="Q84" s="38" t="e">
        <f t="shared" si="33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4"/>
        <v>#DIV/0!</v>
      </c>
      <c r="O85" s="38" t="e">
        <f t="shared" si="33"/>
        <v>#DIV/0!</v>
      </c>
      <c r="P85" s="38" t="e">
        <f t="shared" si="33"/>
        <v>#DIV/0!</v>
      </c>
      <c r="Q85" s="38" t="e">
        <f t="shared" si="33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4"/>
        <v>#DIV/0!</v>
      </c>
      <c r="O86" s="38" t="e">
        <f t="shared" si="33"/>
        <v>#DIV/0!</v>
      </c>
      <c r="P86" s="38" t="e">
        <f t="shared" si="33"/>
        <v>#DIV/0!</v>
      </c>
      <c r="Q86" s="38" t="e">
        <f t="shared" si="33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4"/>
        <v>#DIV/0!</v>
      </c>
      <c r="O87" s="38" t="e">
        <f t="shared" si="33"/>
        <v>#DIV/0!</v>
      </c>
      <c r="P87" s="38" t="e">
        <f t="shared" si="33"/>
        <v>#DIV/0!</v>
      </c>
      <c r="Q87" s="38" t="e">
        <f t="shared" si="33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4"/>
        <v>#DIV/0!</v>
      </c>
      <c r="O88" s="38" t="e">
        <f t="shared" si="33"/>
        <v>#DIV/0!</v>
      </c>
      <c r="P88" s="38" t="e">
        <f t="shared" si="33"/>
        <v>#DIV/0!</v>
      </c>
      <c r="Q88" s="38" t="e">
        <f t="shared" si="33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4"/>
        <v>#DIV/0!</v>
      </c>
      <c r="O89" s="38" t="e">
        <f t="shared" si="33"/>
        <v>#DIV/0!</v>
      </c>
      <c r="P89" s="38" t="e">
        <f t="shared" si="33"/>
        <v>#DIV/0!</v>
      </c>
      <c r="Q89" s="38" t="e">
        <f t="shared" si="33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4"/>
        <v>#DIV/0!</v>
      </c>
      <c r="O90" s="38" t="e">
        <f t="shared" si="33"/>
        <v>#DIV/0!</v>
      </c>
      <c r="P90" s="38" t="e">
        <f t="shared" si="33"/>
        <v>#DIV/0!</v>
      </c>
      <c r="Q90" s="38" t="e">
        <f t="shared" si="33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4"/>
        <v>#DIV/0!</v>
      </c>
      <c r="O91" s="38" t="e">
        <f t="shared" si="33"/>
        <v>#DIV/0!</v>
      </c>
      <c r="P91" s="38" t="e">
        <f t="shared" si="33"/>
        <v>#DIV/0!</v>
      </c>
      <c r="Q91" s="38" t="e">
        <f t="shared" si="33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4"/>
        <v>#DIV/0!</v>
      </c>
      <c r="O92" s="38" t="e">
        <f t="shared" si="33"/>
        <v>#DIV/0!</v>
      </c>
      <c r="P92" s="38" t="e">
        <f t="shared" si="33"/>
        <v>#DIV/0!</v>
      </c>
      <c r="Q92" s="38" t="e">
        <f t="shared" si="33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4"/>
        <v>#DIV/0!</v>
      </c>
      <c r="O93" s="38" t="e">
        <f t="shared" si="33"/>
        <v>#DIV/0!</v>
      </c>
      <c r="P93" s="38" t="e">
        <f t="shared" si="33"/>
        <v>#DIV/0!</v>
      </c>
      <c r="Q93" s="38" t="e">
        <f t="shared" si="33"/>
        <v>#DIV/0!</v>
      </c>
    </row>
    <row r="94" spans="1:17">
      <c r="A94" s="61" t="s">
        <v>200</v>
      </c>
      <c r="B94" s="61">
        <f>SUM(B82:B88)</f>
        <v>0</v>
      </c>
      <c r="C94" s="61">
        <f t="shared" ref="C94:I94" si="35">SUM(C82:C88)</f>
        <v>0</v>
      </c>
      <c r="D94" s="61">
        <f t="shared" si="35"/>
        <v>0</v>
      </c>
      <c r="E94" s="61">
        <f t="shared" si="35"/>
        <v>0</v>
      </c>
      <c r="F94" s="61">
        <f t="shared" si="35"/>
        <v>0</v>
      </c>
      <c r="G94" s="61">
        <f t="shared" si="35"/>
        <v>0</v>
      </c>
      <c r="H94" s="61">
        <f t="shared" si="35"/>
        <v>0</v>
      </c>
      <c r="I94" s="61">
        <f t="shared" si="35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3"/>
        <v>#DIV/0!</v>
      </c>
      <c r="P94" s="62" t="e">
        <f t="shared" si="33"/>
        <v>#DIV/0!</v>
      </c>
      <c r="Q94" s="62" t="e">
        <f t="shared" si="33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36">SUM(C82:C93)</f>
        <v>0</v>
      </c>
      <c r="D95" s="61">
        <f t="shared" si="36"/>
        <v>0</v>
      </c>
      <c r="E95" s="61">
        <f t="shared" si="36"/>
        <v>0</v>
      </c>
      <c r="F95" s="61">
        <f t="shared" si="36"/>
        <v>0</v>
      </c>
      <c r="G95" s="61">
        <f t="shared" si="36"/>
        <v>0</v>
      </c>
      <c r="H95" s="61">
        <f t="shared" si="36"/>
        <v>0</v>
      </c>
      <c r="I95" s="61">
        <f t="shared" si="36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3"/>
        <v>#DIV/0!</v>
      </c>
      <c r="P95" s="62" t="e">
        <f t="shared" si="33"/>
        <v>#DIV/0!</v>
      </c>
      <c r="Q95" s="62" t="e">
        <f t="shared" si="33"/>
        <v>#DIV/0!</v>
      </c>
    </row>
    <row r="96" spans="1:17">
      <c r="A96" s="63" t="s">
        <v>129</v>
      </c>
      <c r="B96" s="49">
        <f>B94/7</f>
        <v>0</v>
      </c>
      <c r="C96" s="49">
        <f t="shared" ref="C96:I96" si="37">C94/7</f>
        <v>0</v>
      </c>
      <c r="D96" s="49">
        <f t="shared" si="37"/>
        <v>0</v>
      </c>
      <c r="E96" s="49">
        <f t="shared" si="37"/>
        <v>0</v>
      </c>
      <c r="F96" s="49">
        <f t="shared" si="37"/>
        <v>0</v>
      </c>
      <c r="G96" s="49">
        <f t="shared" si="37"/>
        <v>0</v>
      </c>
      <c r="H96" s="49">
        <f t="shared" si="37"/>
        <v>0</v>
      </c>
      <c r="I96" s="49">
        <f t="shared" si="37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3"/>
        <v>#DIV/0!</v>
      </c>
      <c r="P96" s="62" t="e">
        <f t="shared" si="33"/>
        <v>#DIV/0!</v>
      </c>
      <c r="Q96" s="62" t="e">
        <f t="shared" si="33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A99" s="14"/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38">(G101-C101)/C101*100</f>
        <v>#DIV/0!</v>
      </c>
      <c r="P101" s="38" t="e">
        <f t="shared" si="38"/>
        <v>#DIV/0!</v>
      </c>
      <c r="Q101" s="38" t="e">
        <f t="shared" si="38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39">(F102-B102)/B102*100</f>
        <v>#DIV/0!</v>
      </c>
      <c r="O102" s="38" t="e">
        <f t="shared" si="38"/>
        <v>#DIV/0!</v>
      </c>
      <c r="P102" s="38" t="e">
        <f t="shared" si="38"/>
        <v>#DIV/0!</v>
      </c>
      <c r="Q102" s="38" t="e">
        <f t="shared" si="38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39"/>
        <v>#DIV/0!</v>
      </c>
      <c r="O103" s="38" t="e">
        <f t="shared" si="38"/>
        <v>#DIV/0!</v>
      </c>
      <c r="P103" s="38" t="e">
        <f t="shared" si="38"/>
        <v>#DIV/0!</v>
      </c>
      <c r="Q103" s="38" t="e">
        <f t="shared" si="38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39"/>
        <v>#DIV/0!</v>
      </c>
      <c r="O104" s="38" t="e">
        <f t="shared" si="38"/>
        <v>#DIV/0!</v>
      </c>
      <c r="P104" s="38" t="e">
        <f t="shared" si="38"/>
        <v>#DIV/0!</v>
      </c>
      <c r="Q104" s="38" t="e">
        <f t="shared" si="38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39"/>
        <v>#DIV/0!</v>
      </c>
      <c r="O105" s="38" t="e">
        <f t="shared" si="38"/>
        <v>#DIV/0!</v>
      </c>
      <c r="P105" s="38" t="e">
        <f t="shared" si="38"/>
        <v>#DIV/0!</v>
      </c>
      <c r="Q105" s="38" t="e">
        <f t="shared" si="38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39"/>
        <v>#DIV/0!</v>
      </c>
      <c r="O106" s="38" t="e">
        <f t="shared" si="38"/>
        <v>#DIV/0!</v>
      </c>
      <c r="P106" s="38" t="e">
        <f t="shared" si="38"/>
        <v>#DIV/0!</v>
      </c>
      <c r="Q106" s="38" t="e">
        <f t="shared" si="38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39"/>
        <v>#DIV/0!</v>
      </c>
      <c r="O107" s="38" t="e">
        <f t="shared" si="38"/>
        <v>#DIV/0!</v>
      </c>
      <c r="P107" s="38" t="e">
        <f t="shared" si="38"/>
        <v>#DIV/0!</v>
      </c>
      <c r="Q107" s="38" t="e">
        <f t="shared" si="38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39"/>
        <v>#DIV/0!</v>
      </c>
      <c r="O108" s="38" t="e">
        <f t="shared" si="38"/>
        <v>#DIV/0!</v>
      </c>
      <c r="P108" s="38" t="e">
        <f t="shared" si="38"/>
        <v>#DIV/0!</v>
      </c>
      <c r="Q108" s="38" t="e">
        <f t="shared" si="38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39"/>
        <v>#DIV/0!</v>
      </c>
      <c r="O109" s="38" t="e">
        <f t="shared" si="38"/>
        <v>#DIV/0!</v>
      </c>
      <c r="P109" s="38" t="e">
        <f t="shared" si="38"/>
        <v>#DIV/0!</v>
      </c>
      <c r="Q109" s="38" t="e">
        <f t="shared" si="38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39"/>
        <v>#DIV/0!</v>
      </c>
      <c r="O110" s="38" t="e">
        <f t="shared" si="38"/>
        <v>#DIV/0!</v>
      </c>
      <c r="P110" s="38" t="e">
        <f t="shared" si="38"/>
        <v>#DIV/0!</v>
      </c>
      <c r="Q110" s="38" t="e">
        <f t="shared" si="38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39"/>
        <v>#DIV/0!</v>
      </c>
      <c r="O111" s="38" t="e">
        <f t="shared" si="38"/>
        <v>#DIV/0!</v>
      </c>
      <c r="P111" s="38" t="e">
        <f t="shared" si="38"/>
        <v>#DIV/0!</v>
      </c>
      <c r="Q111" s="38" t="e">
        <f t="shared" si="38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39"/>
        <v>#DIV/0!</v>
      </c>
      <c r="O112" s="38" t="e">
        <f t="shared" si="38"/>
        <v>#DIV/0!</v>
      </c>
      <c r="P112" s="38" t="e">
        <f t="shared" si="38"/>
        <v>#DIV/0!</v>
      </c>
      <c r="Q112" s="38" t="e">
        <f t="shared" si="38"/>
        <v>#DIV/0!</v>
      </c>
    </row>
    <row r="113" spans="1:17">
      <c r="A113" s="61" t="s">
        <v>200</v>
      </c>
      <c r="B113" s="61">
        <f>SUM(B101:B107)</f>
        <v>0</v>
      </c>
      <c r="C113" s="61">
        <f t="shared" ref="C113:I113" si="40">SUM(C101:C107)</f>
        <v>0</v>
      </c>
      <c r="D113" s="61">
        <f t="shared" si="40"/>
        <v>0</v>
      </c>
      <c r="E113" s="61">
        <f t="shared" si="40"/>
        <v>0</v>
      </c>
      <c r="F113" s="61">
        <f t="shared" si="40"/>
        <v>0</v>
      </c>
      <c r="G113" s="61">
        <f t="shared" si="40"/>
        <v>0</v>
      </c>
      <c r="H113" s="61">
        <f t="shared" si="40"/>
        <v>0</v>
      </c>
      <c r="I113" s="61">
        <f t="shared" si="40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38"/>
        <v>#DIV/0!</v>
      </c>
      <c r="P113" s="62" t="e">
        <f t="shared" si="38"/>
        <v>#DIV/0!</v>
      </c>
      <c r="Q113" s="62" t="e">
        <f t="shared" si="38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1">SUM(C101:C112)</f>
        <v>0</v>
      </c>
      <c r="D114" s="61">
        <f t="shared" si="41"/>
        <v>0</v>
      </c>
      <c r="E114" s="61">
        <f t="shared" si="41"/>
        <v>0</v>
      </c>
      <c r="F114" s="61">
        <f t="shared" si="41"/>
        <v>0</v>
      </c>
      <c r="G114" s="61">
        <f t="shared" si="41"/>
        <v>0</v>
      </c>
      <c r="H114" s="61">
        <f t="shared" si="41"/>
        <v>0</v>
      </c>
      <c r="I114" s="61">
        <f t="shared" si="41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38"/>
        <v>#DIV/0!</v>
      </c>
      <c r="P114" s="62" t="e">
        <f t="shared" si="38"/>
        <v>#DIV/0!</v>
      </c>
      <c r="Q114" s="62" t="e">
        <f t="shared" si="38"/>
        <v>#DIV/0!</v>
      </c>
    </row>
    <row r="115" spans="1:17">
      <c r="A115" s="63" t="s">
        <v>129</v>
      </c>
      <c r="B115" s="49">
        <f>B113/7</f>
        <v>0</v>
      </c>
      <c r="C115" s="49">
        <f t="shared" ref="C115:I115" si="42">C113/7</f>
        <v>0</v>
      </c>
      <c r="D115" s="49">
        <f t="shared" si="42"/>
        <v>0</v>
      </c>
      <c r="E115" s="49">
        <f t="shared" si="42"/>
        <v>0</v>
      </c>
      <c r="F115" s="49">
        <f t="shared" si="42"/>
        <v>0</v>
      </c>
      <c r="G115" s="49">
        <f t="shared" si="42"/>
        <v>0</v>
      </c>
      <c r="H115" s="49">
        <f t="shared" si="42"/>
        <v>0</v>
      </c>
      <c r="I115" s="49">
        <f t="shared" si="42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38"/>
        <v>#DIV/0!</v>
      </c>
      <c r="P115" s="62" t="e">
        <f t="shared" si="38"/>
        <v>#DIV/0!</v>
      </c>
      <c r="Q115" s="62" t="e">
        <f t="shared" si="38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A118" s="14"/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3">(G120-C120)/C120*100</f>
        <v>#DIV/0!</v>
      </c>
      <c r="P120" s="38" t="e">
        <f t="shared" si="43"/>
        <v>#DIV/0!</v>
      </c>
      <c r="Q120" s="38" t="e">
        <f t="shared" si="43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4">(F121-B121)/B121*100</f>
        <v>#DIV/0!</v>
      </c>
      <c r="O121" s="38" t="e">
        <f t="shared" si="43"/>
        <v>#DIV/0!</v>
      </c>
      <c r="P121" s="38" t="e">
        <f t="shared" si="43"/>
        <v>#DIV/0!</v>
      </c>
      <c r="Q121" s="38" t="e">
        <f t="shared" si="43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4"/>
        <v>#DIV/0!</v>
      </c>
      <c r="O122" s="38" t="e">
        <f t="shared" si="43"/>
        <v>#DIV/0!</v>
      </c>
      <c r="P122" s="38" t="e">
        <f t="shared" si="43"/>
        <v>#DIV/0!</v>
      </c>
      <c r="Q122" s="38" t="e">
        <f t="shared" si="43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4"/>
        <v>#DIV/0!</v>
      </c>
      <c r="O123" s="38" t="e">
        <f t="shared" si="43"/>
        <v>#DIV/0!</v>
      </c>
      <c r="P123" s="38" t="e">
        <f t="shared" si="43"/>
        <v>#DIV/0!</v>
      </c>
      <c r="Q123" s="38" t="e">
        <f t="shared" si="43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4"/>
        <v>#DIV/0!</v>
      </c>
      <c r="O124" s="38" t="e">
        <f t="shared" si="43"/>
        <v>#DIV/0!</v>
      </c>
      <c r="P124" s="38" t="e">
        <f t="shared" si="43"/>
        <v>#DIV/0!</v>
      </c>
      <c r="Q124" s="38" t="e">
        <f t="shared" si="43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4"/>
        <v>#DIV/0!</v>
      </c>
      <c r="O125" s="38" t="e">
        <f t="shared" si="43"/>
        <v>#DIV/0!</v>
      </c>
      <c r="P125" s="38" t="e">
        <f t="shared" si="43"/>
        <v>#DIV/0!</v>
      </c>
      <c r="Q125" s="38" t="e">
        <f t="shared" si="43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4"/>
        <v>#DIV/0!</v>
      </c>
      <c r="O126" s="38" t="e">
        <f t="shared" si="43"/>
        <v>#DIV/0!</v>
      </c>
      <c r="P126" s="38" t="e">
        <f t="shared" si="43"/>
        <v>#DIV/0!</v>
      </c>
      <c r="Q126" s="38" t="e">
        <f t="shared" si="43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4"/>
        <v>#DIV/0!</v>
      </c>
      <c r="O127" s="38" t="e">
        <f t="shared" si="43"/>
        <v>#DIV/0!</v>
      </c>
      <c r="P127" s="38" t="e">
        <f t="shared" si="43"/>
        <v>#DIV/0!</v>
      </c>
      <c r="Q127" s="38" t="e">
        <f t="shared" si="43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4"/>
        <v>#DIV/0!</v>
      </c>
      <c r="O128" s="38" t="e">
        <f t="shared" si="43"/>
        <v>#DIV/0!</v>
      </c>
      <c r="P128" s="38" t="e">
        <f t="shared" si="43"/>
        <v>#DIV/0!</v>
      </c>
      <c r="Q128" s="38" t="e">
        <f t="shared" si="43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4"/>
        <v>#DIV/0!</v>
      </c>
      <c r="O129" s="38" t="e">
        <f t="shared" si="43"/>
        <v>#DIV/0!</v>
      </c>
      <c r="P129" s="38" t="e">
        <f t="shared" si="43"/>
        <v>#DIV/0!</v>
      </c>
      <c r="Q129" s="38" t="e">
        <f t="shared" si="43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4"/>
        <v>#DIV/0!</v>
      </c>
      <c r="O130" s="38" t="e">
        <f t="shared" si="43"/>
        <v>#DIV/0!</v>
      </c>
      <c r="P130" s="38" t="e">
        <f t="shared" si="43"/>
        <v>#DIV/0!</v>
      </c>
      <c r="Q130" s="38" t="e">
        <f t="shared" si="43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4"/>
        <v>#DIV/0!</v>
      </c>
      <c r="O131" s="38" t="e">
        <f t="shared" si="43"/>
        <v>#DIV/0!</v>
      </c>
      <c r="P131" s="38" t="e">
        <f t="shared" si="43"/>
        <v>#DIV/0!</v>
      </c>
      <c r="Q131" s="38" t="e">
        <f t="shared" si="43"/>
        <v>#DIV/0!</v>
      </c>
    </row>
    <row r="132" spans="1:17">
      <c r="A132" s="61" t="s">
        <v>200</v>
      </c>
      <c r="B132" s="61">
        <f>SUM(B120:B126)</f>
        <v>0</v>
      </c>
      <c r="C132" s="61">
        <f t="shared" ref="C132:I132" si="45">SUM(C120:C126)</f>
        <v>0</v>
      </c>
      <c r="D132" s="61">
        <f t="shared" si="45"/>
        <v>0</v>
      </c>
      <c r="E132" s="61">
        <f t="shared" si="45"/>
        <v>0</v>
      </c>
      <c r="F132" s="61">
        <f t="shared" si="45"/>
        <v>0</v>
      </c>
      <c r="G132" s="61">
        <f t="shared" si="45"/>
        <v>0</v>
      </c>
      <c r="H132" s="61">
        <f t="shared" si="45"/>
        <v>0</v>
      </c>
      <c r="I132" s="61">
        <f t="shared" si="45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3"/>
        <v>#DIV/0!</v>
      </c>
      <c r="P132" s="62" t="e">
        <f t="shared" si="43"/>
        <v>#DIV/0!</v>
      </c>
      <c r="Q132" s="62" t="e">
        <f t="shared" si="43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46">SUM(C120:C131)</f>
        <v>0</v>
      </c>
      <c r="D133" s="61">
        <f t="shared" si="46"/>
        <v>0</v>
      </c>
      <c r="E133" s="61">
        <f t="shared" si="46"/>
        <v>0</v>
      </c>
      <c r="F133" s="61">
        <f t="shared" si="46"/>
        <v>0</v>
      </c>
      <c r="G133" s="61">
        <f t="shared" si="46"/>
        <v>0</v>
      </c>
      <c r="H133" s="61">
        <f t="shared" si="46"/>
        <v>0</v>
      </c>
      <c r="I133" s="61">
        <f t="shared" si="46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3"/>
        <v>#DIV/0!</v>
      </c>
      <c r="P133" s="62" t="e">
        <f t="shared" si="43"/>
        <v>#DIV/0!</v>
      </c>
      <c r="Q133" s="62" t="e">
        <f t="shared" si="43"/>
        <v>#DIV/0!</v>
      </c>
    </row>
    <row r="134" spans="1:17">
      <c r="A134" s="63" t="s">
        <v>129</v>
      </c>
      <c r="B134" s="49">
        <f>B132/7</f>
        <v>0</v>
      </c>
      <c r="C134" s="49">
        <f t="shared" ref="C134:I134" si="47">C132/7</f>
        <v>0</v>
      </c>
      <c r="D134" s="49">
        <f t="shared" si="47"/>
        <v>0</v>
      </c>
      <c r="E134" s="49">
        <f t="shared" si="47"/>
        <v>0</v>
      </c>
      <c r="F134" s="49">
        <f t="shared" si="47"/>
        <v>0</v>
      </c>
      <c r="G134" s="49">
        <f t="shared" si="47"/>
        <v>0</v>
      </c>
      <c r="H134" s="49">
        <f t="shared" si="47"/>
        <v>0</v>
      </c>
      <c r="I134" s="49">
        <f t="shared" si="47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3"/>
        <v>#DIV/0!</v>
      </c>
      <c r="P134" s="62" t="e">
        <f t="shared" si="43"/>
        <v>#DIV/0!</v>
      </c>
      <c r="Q134" s="62" t="e">
        <f t="shared" si="43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48">(G139-C139)/C139*100</f>
        <v>#DIV/0!</v>
      </c>
      <c r="P139" s="38" t="e">
        <f t="shared" si="48"/>
        <v>#DIV/0!</v>
      </c>
      <c r="Q139" s="38" t="e">
        <f t="shared" si="48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49">(F140-B140)/B140*100</f>
        <v>#DIV/0!</v>
      </c>
      <c r="O140" s="38" t="e">
        <f t="shared" si="48"/>
        <v>#DIV/0!</v>
      </c>
      <c r="P140" s="38" t="e">
        <f t="shared" si="48"/>
        <v>#DIV/0!</v>
      </c>
      <c r="Q140" s="38" t="e">
        <f t="shared" si="48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49"/>
        <v>#DIV/0!</v>
      </c>
      <c r="O141" s="38" t="e">
        <f t="shared" si="48"/>
        <v>#DIV/0!</v>
      </c>
      <c r="P141" s="38" t="e">
        <f t="shared" si="48"/>
        <v>#DIV/0!</v>
      </c>
      <c r="Q141" s="38" t="e">
        <f t="shared" si="48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49"/>
        <v>#DIV/0!</v>
      </c>
      <c r="O142" s="38" t="e">
        <f t="shared" si="48"/>
        <v>#DIV/0!</v>
      </c>
      <c r="P142" s="38" t="e">
        <f t="shared" si="48"/>
        <v>#DIV/0!</v>
      </c>
      <c r="Q142" s="38" t="e">
        <f t="shared" si="48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49"/>
        <v>#DIV/0!</v>
      </c>
      <c r="O143" s="38" t="e">
        <f t="shared" si="48"/>
        <v>#DIV/0!</v>
      </c>
      <c r="P143" s="38" t="e">
        <f t="shared" si="48"/>
        <v>#DIV/0!</v>
      </c>
      <c r="Q143" s="38" t="e">
        <f t="shared" si="48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49"/>
        <v>#DIV/0!</v>
      </c>
      <c r="O144" s="38" t="e">
        <f t="shared" si="48"/>
        <v>#DIV/0!</v>
      </c>
      <c r="P144" s="38" t="e">
        <f t="shared" si="48"/>
        <v>#DIV/0!</v>
      </c>
      <c r="Q144" s="38" t="e">
        <f t="shared" si="48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49"/>
        <v>#DIV/0!</v>
      </c>
      <c r="O145" s="38" t="e">
        <f t="shared" si="48"/>
        <v>#DIV/0!</v>
      </c>
      <c r="P145" s="38" t="e">
        <f t="shared" si="48"/>
        <v>#DIV/0!</v>
      </c>
      <c r="Q145" s="38" t="e">
        <f t="shared" si="48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49"/>
        <v>#DIV/0!</v>
      </c>
      <c r="O146" s="38" t="e">
        <f t="shared" si="48"/>
        <v>#DIV/0!</v>
      </c>
      <c r="P146" s="38" t="e">
        <f t="shared" si="48"/>
        <v>#DIV/0!</v>
      </c>
      <c r="Q146" s="38" t="e">
        <f t="shared" si="48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49"/>
        <v>#DIV/0!</v>
      </c>
      <c r="O147" s="38" t="e">
        <f t="shared" si="48"/>
        <v>#DIV/0!</v>
      </c>
      <c r="P147" s="38" t="e">
        <f t="shared" si="48"/>
        <v>#DIV/0!</v>
      </c>
      <c r="Q147" s="38" t="e">
        <f t="shared" si="48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49"/>
        <v>#DIV/0!</v>
      </c>
      <c r="O148" s="38" t="e">
        <f t="shared" si="48"/>
        <v>#DIV/0!</v>
      </c>
      <c r="P148" s="38" t="e">
        <f t="shared" si="48"/>
        <v>#DIV/0!</v>
      </c>
      <c r="Q148" s="38" t="e">
        <f t="shared" si="48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49"/>
        <v>#DIV/0!</v>
      </c>
      <c r="O149" s="38" t="e">
        <f t="shared" si="48"/>
        <v>#DIV/0!</v>
      </c>
      <c r="P149" s="38" t="e">
        <f t="shared" si="48"/>
        <v>#DIV/0!</v>
      </c>
      <c r="Q149" s="38" t="e">
        <f t="shared" si="48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49"/>
        <v>#DIV/0!</v>
      </c>
      <c r="O150" s="38" t="e">
        <f t="shared" si="48"/>
        <v>#DIV/0!</v>
      </c>
      <c r="P150" s="38" t="e">
        <f t="shared" si="48"/>
        <v>#DIV/0!</v>
      </c>
      <c r="Q150" s="38" t="e">
        <f t="shared" si="48"/>
        <v>#DIV/0!</v>
      </c>
    </row>
    <row r="151" spans="1:17">
      <c r="A151" s="61" t="s">
        <v>200</v>
      </c>
      <c r="B151" s="61">
        <f>SUM(B139:B145)</f>
        <v>0</v>
      </c>
      <c r="C151" s="61">
        <f t="shared" ref="C151:I151" si="50">SUM(C139:C145)</f>
        <v>0</v>
      </c>
      <c r="D151" s="61">
        <f t="shared" si="50"/>
        <v>0</v>
      </c>
      <c r="E151" s="61">
        <f t="shared" si="50"/>
        <v>0</v>
      </c>
      <c r="F151" s="61">
        <f t="shared" si="50"/>
        <v>0</v>
      </c>
      <c r="G151" s="61">
        <f t="shared" si="50"/>
        <v>0</v>
      </c>
      <c r="H151" s="61">
        <f t="shared" si="50"/>
        <v>0</v>
      </c>
      <c r="I151" s="61">
        <f t="shared" si="50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48"/>
        <v>#DIV/0!</v>
      </c>
      <c r="P151" s="62" t="e">
        <f t="shared" si="48"/>
        <v>#DIV/0!</v>
      </c>
      <c r="Q151" s="62" t="e">
        <f t="shared" si="48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1">SUM(C139:C150)</f>
        <v>0</v>
      </c>
      <c r="D152" s="61">
        <f t="shared" si="51"/>
        <v>0</v>
      </c>
      <c r="E152" s="61">
        <f t="shared" si="51"/>
        <v>0</v>
      </c>
      <c r="F152" s="61">
        <f t="shared" si="51"/>
        <v>0</v>
      </c>
      <c r="G152" s="61">
        <f t="shared" si="51"/>
        <v>0</v>
      </c>
      <c r="H152" s="61">
        <f t="shared" si="51"/>
        <v>0</v>
      </c>
      <c r="I152" s="61">
        <f t="shared" si="51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48"/>
        <v>#DIV/0!</v>
      </c>
      <c r="P152" s="62" t="e">
        <f t="shared" si="48"/>
        <v>#DIV/0!</v>
      </c>
      <c r="Q152" s="62" t="e">
        <f t="shared" si="48"/>
        <v>#DIV/0!</v>
      </c>
    </row>
    <row r="153" spans="1:17">
      <c r="A153" s="63" t="s">
        <v>129</v>
      </c>
      <c r="B153" s="49">
        <f>B151/7</f>
        <v>0</v>
      </c>
      <c r="C153" s="49">
        <f t="shared" ref="C153:I153" si="52">C151/7</f>
        <v>0</v>
      </c>
      <c r="D153" s="49">
        <f t="shared" si="52"/>
        <v>0</v>
      </c>
      <c r="E153" s="49">
        <f t="shared" si="52"/>
        <v>0</v>
      </c>
      <c r="F153" s="49">
        <f t="shared" si="52"/>
        <v>0</v>
      </c>
      <c r="G153" s="49">
        <f t="shared" si="52"/>
        <v>0</v>
      </c>
      <c r="H153" s="49">
        <f t="shared" si="52"/>
        <v>0</v>
      </c>
      <c r="I153" s="49">
        <f t="shared" si="52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48"/>
        <v>#DIV/0!</v>
      </c>
      <c r="P153" s="62" t="e">
        <f t="shared" si="48"/>
        <v>#DIV/0!</v>
      </c>
      <c r="Q153" s="62" t="e">
        <f t="shared" si="48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3">(G158-C158)/C158*100</f>
        <v>#DIV/0!</v>
      </c>
      <c r="P158" s="38" t="e">
        <f t="shared" si="53"/>
        <v>#DIV/0!</v>
      </c>
      <c r="Q158" s="38" t="e">
        <f t="shared" si="53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4">(F159-B159)/B159*100</f>
        <v>#DIV/0!</v>
      </c>
      <c r="O159" s="38" t="e">
        <f t="shared" si="53"/>
        <v>#DIV/0!</v>
      </c>
      <c r="P159" s="38" t="e">
        <f t="shared" si="53"/>
        <v>#DIV/0!</v>
      </c>
      <c r="Q159" s="38" t="e">
        <f t="shared" si="53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4"/>
        <v>#DIV/0!</v>
      </c>
      <c r="O160" s="38" t="e">
        <f t="shared" si="53"/>
        <v>#DIV/0!</v>
      </c>
      <c r="P160" s="38" t="e">
        <f t="shared" si="53"/>
        <v>#DIV/0!</v>
      </c>
      <c r="Q160" s="38" t="e">
        <f t="shared" si="53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4"/>
        <v>#DIV/0!</v>
      </c>
      <c r="O161" s="38" t="e">
        <f t="shared" si="53"/>
        <v>#DIV/0!</v>
      </c>
      <c r="P161" s="38" t="e">
        <f t="shared" si="53"/>
        <v>#DIV/0!</v>
      </c>
      <c r="Q161" s="38" t="e">
        <f t="shared" si="53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4"/>
        <v>#DIV/0!</v>
      </c>
      <c r="O162" s="38" t="e">
        <f t="shared" si="53"/>
        <v>#DIV/0!</v>
      </c>
      <c r="P162" s="38" t="e">
        <f t="shared" si="53"/>
        <v>#DIV/0!</v>
      </c>
      <c r="Q162" s="38" t="e">
        <f t="shared" si="53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4"/>
        <v>#DIV/0!</v>
      </c>
      <c r="O163" s="38" t="e">
        <f t="shared" si="53"/>
        <v>#DIV/0!</v>
      </c>
      <c r="P163" s="38" t="e">
        <f t="shared" si="53"/>
        <v>#DIV/0!</v>
      </c>
      <c r="Q163" s="38" t="e">
        <f t="shared" si="53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4"/>
        <v>#DIV/0!</v>
      </c>
      <c r="O164" s="38" t="e">
        <f t="shared" si="53"/>
        <v>#DIV/0!</v>
      </c>
      <c r="P164" s="38" t="e">
        <f t="shared" si="53"/>
        <v>#DIV/0!</v>
      </c>
      <c r="Q164" s="38" t="e">
        <f t="shared" si="53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4"/>
        <v>#DIV/0!</v>
      </c>
      <c r="O165" s="38" t="e">
        <f t="shared" si="53"/>
        <v>#DIV/0!</v>
      </c>
      <c r="P165" s="38" t="e">
        <f t="shared" si="53"/>
        <v>#DIV/0!</v>
      </c>
      <c r="Q165" s="38" t="e">
        <f t="shared" si="53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4"/>
        <v>#DIV/0!</v>
      </c>
      <c r="O166" s="38" t="e">
        <f t="shared" si="53"/>
        <v>#DIV/0!</v>
      </c>
      <c r="P166" s="38" t="e">
        <f t="shared" si="53"/>
        <v>#DIV/0!</v>
      </c>
      <c r="Q166" s="38" t="e">
        <f t="shared" si="53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4"/>
        <v>#DIV/0!</v>
      </c>
      <c r="O167" s="38" t="e">
        <f t="shared" si="53"/>
        <v>#DIV/0!</v>
      </c>
      <c r="P167" s="38" t="e">
        <f t="shared" si="53"/>
        <v>#DIV/0!</v>
      </c>
      <c r="Q167" s="38" t="e">
        <f t="shared" si="53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4"/>
        <v>#DIV/0!</v>
      </c>
      <c r="O168" s="38" t="e">
        <f t="shared" si="53"/>
        <v>#DIV/0!</v>
      </c>
      <c r="P168" s="38" t="e">
        <f t="shared" si="53"/>
        <v>#DIV/0!</v>
      </c>
      <c r="Q168" s="38" t="e">
        <f t="shared" si="53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4"/>
        <v>#DIV/0!</v>
      </c>
      <c r="O169" s="38" t="e">
        <f t="shared" si="53"/>
        <v>#DIV/0!</v>
      </c>
      <c r="P169" s="38" t="e">
        <f t="shared" si="53"/>
        <v>#DIV/0!</v>
      </c>
      <c r="Q169" s="38" t="e">
        <f t="shared" si="53"/>
        <v>#DIV/0!</v>
      </c>
    </row>
    <row r="170" spans="1:17">
      <c r="A170" s="61" t="s">
        <v>200</v>
      </c>
      <c r="B170" s="61">
        <f>SUM(B158:B164)</f>
        <v>0</v>
      </c>
      <c r="C170" s="61">
        <f t="shared" ref="C170:I170" si="55">SUM(C158:C164)</f>
        <v>0</v>
      </c>
      <c r="D170" s="61">
        <f t="shared" si="55"/>
        <v>0</v>
      </c>
      <c r="E170" s="61">
        <f t="shared" si="55"/>
        <v>0</v>
      </c>
      <c r="F170" s="61">
        <f t="shared" si="55"/>
        <v>0</v>
      </c>
      <c r="G170" s="61">
        <f t="shared" si="55"/>
        <v>0</v>
      </c>
      <c r="H170" s="61">
        <f t="shared" si="55"/>
        <v>0</v>
      </c>
      <c r="I170" s="61">
        <f t="shared" si="55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3"/>
        <v>#DIV/0!</v>
      </c>
      <c r="P170" s="62" t="e">
        <f t="shared" si="53"/>
        <v>#DIV/0!</v>
      </c>
      <c r="Q170" s="62" t="e">
        <f t="shared" si="53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56">SUM(C158:C169)</f>
        <v>0</v>
      </c>
      <c r="D171" s="61">
        <f t="shared" si="56"/>
        <v>0</v>
      </c>
      <c r="E171" s="61">
        <f t="shared" si="56"/>
        <v>0</v>
      </c>
      <c r="F171" s="61">
        <f t="shared" si="56"/>
        <v>0</v>
      </c>
      <c r="G171" s="61">
        <f t="shared" si="56"/>
        <v>0</v>
      </c>
      <c r="H171" s="61">
        <f t="shared" si="56"/>
        <v>0</v>
      </c>
      <c r="I171" s="61">
        <f t="shared" si="56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3"/>
        <v>#DIV/0!</v>
      </c>
      <c r="P171" s="62" t="e">
        <f t="shared" si="53"/>
        <v>#DIV/0!</v>
      </c>
      <c r="Q171" s="62" t="e">
        <f t="shared" si="53"/>
        <v>#DIV/0!</v>
      </c>
    </row>
    <row r="172" spans="1:17">
      <c r="A172" s="63" t="s">
        <v>129</v>
      </c>
      <c r="B172" s="49">
        <f>B170/7</f>
        <v>0</v>
      </c>
      <c r="C172" s="49">
        <f t="shared" ref="C172:I172" si="57">C170/7</f>
        <v>0</v>
      </c>
      <c r="D172" s="49">
        <f t="shared" si="57"/>
        <v>0</v>
      </c>
      <c r="E172" s="49">
        <f t="shared" si="57"/>
        <v>0</v>
      </c>
      <c r="F172" s="49">
        <f t="shared" si="57"/>
        <v>0</v>
      </c>
      <c r="G172" s="49">
        <f t="shared" si="57"/>
        <v>0</v>
      </c>
      <c r="H172" s="49">
        <f t="shared" si="57"/>
        <v>0</v>
      </c>
      <c r="I172" s="49">
        <f t="shared" si="57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3"/>
        <v>#DIV/0!</v>
      </c>
      <c r="P172" s="62" t="e">
        <f t="shared" si="53"/>
        <v>#DIV/0!</v>
      </c>
      <c r="Q172" s="62" t="e">
        <f t="shared" si="53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58">(G177-C177)/C177*100</f>
        <v>#DIV/0!</v>
      </c>
      <c r="P177" s="38" t="e">
        <f t="shared" si="58"/>
        <v>#DIV/0!</v>
      </c>
      <c r="Q177" s="38" t="e">
        <f t="shared" si="58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59">(F178-B178)/B178*100</f>
        <v>#DIV/0!</v>
      </c>
      <c r="O178" s="38" t="e">
        <f t="shared" si="58"/>
        <v>#DIV/0!</v>
      </c>
      <c r="P178" s="38" t="e">
        <f t="shared" si="58"/>
        <v>#DIV/0!</v>
      </c>
      <c r="Q178" s="38" t="e">
        <f t="shared" si="58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59"/>
        <v>#DIV/0!</v>
      </c>
      <c r="O179" s="38" t="e">
        <f t="shared" si="58"/>
        <v>#DIV/0!</v>
      </c>
      <c r="P179" s="38" t="e">
        <f t="shared" si="58"/>
        <v>#DIV/0!</v>
      </c>
      <c r="Q179" s="38" t="e">
        <f t="shared" si="58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59"/>
        <v>#DIV/0!</v>
      </c>
      <c r="O180" s="38" t="e">
        <f t="shared" si="58"/>
        <v>#DIV/0!</v>
      </c>
      <c r="P180" s="38" t="e">
        <f t="shared" si="58"/>
        <v>#DIV/0!</v>
      </c>
      <c r="Q180" s="38" t="e">
        <f t="shared" si="58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59"/>
        <v>#DIV/0!</v>
      </c>
      <c r="O181" s="38" t="e">
        <f t="shared" si="58"/>
        <v>#DIV/0!</v>
      </c>
      <c r="P181" s="38" t="e">
        <f t="shared" si="58"/>
        <v>#DIV/0!</v>
      </c>
      <c r="Q181" s="38" t="e">
        <f t="shared" si="58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59"/>
        <v>#DIV/0!</v>
      </c>
      <c r="O182" s="38" t="e">
        <f t="shared" si="58"/>
        <v>#DIV/0!</v>
      </c>
      <c r="P182" s="38" t="e">
        <f t="shared" si="58"/>
        <v>#DIV/0!</v>
      </c>
      <c r="Q182" s="38" t="e">
        <f t="shared" si="58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59"/>
        <v>#DIV/0!</v>
      </c>
      <c r="O183" s="38" t="e">
        <f t="shared" si="58"/>
        <v>#DIV/0!</v>
      </c>
      <c r="P183" s="38" t="e">
        <f t="shared" si="58"/>
        <v>#DIV/0!</v>
      </c>
      <c r="Q183" s="38" t="e">
        <f t="shared" si="58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59"/>
        <v>#DIV/0!</v>
      </c>
      <c r="O184" s="38" t="e">
        <f t="shared" si="58"/>
        <v>#DIV/0!</v>
      </c>
      <c r="P184" s="38" t="e">
        <f t="shared" si="58"/>
        <v>#DIV/0!</v>
      </c>
      <c r="Q184" s="38" t="e">
        <f t="shared" si="58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59"/>
        <v>#DIV/0!</v>
      </c>
      <c r="O185" s="38" t="e">
        <f t="shared" si="58"/>
        <v>#DIV/0!</v>
      </c>
      <c r="P185" s="38" t="e">
        <f t="shared" si="58"/>
        <v>#DIV/0!</v>
      </c>
      <c r="Q185" s="38" t="e">
        <f t="shared" si="58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59"/>
        <v>#DIV/0!</v>
      </c>
      <c r="O186" s="38" t="e">
        <f t="shared" si="58"/>
        <v>#DIV/0!</v>
      </c>
      <c r="P186" s="38" t="e">
        <f t="shared" si="58"/>
        <v>#DIV/0!</v>
      </c>
      <c r="Q186" s="38" t="e">
        <f t="shared" si="58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59"/>
        <v>#DIV/0!</v>
      </c>
      <c r="O187" s="38" t="e">
        <f t="shared" si="58"/>
        <v>#DIV/0!</v>
      </c>
      <c r="P187" s="38" t="e">
        <f t="shared" si="58"/>
        <v>#DIV/0!</v>
      </c>
      <c r="Q187" s="38" t="e">
        <f t="shared" si="58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59"/>
        <v>#DIV/0!</v>
      </c>
      <c r="O188" s="38" t="e">
        <f t="shared" si="58"/>
        <v>#DIV/0!</v>
      </c>
      <c r="P188" s="38" t="e">
        <f t="shared" si="58"/>
        <v>#DIV/0!</v>
      </c>
      <c r="Q188" s="38" t="e">
        <f t="shared" si="58"/>
        <v>#DIV/0!</v>
      </c>
    </row>
    <row r="189" spans="1:17">
      <c r="A189" s="61" t="s">
        <v>200</v>
      </c>
      <c r="B189" s="61">
        <f>SUM(B177:B183)</f>
        <v>0</v>
      </c>
      <c r="C189" s="61">
        <f t="shared" ref="C189:I189" si="60">SUM(C177:C183)</f>
        <v>0</v>
      </c>
      <c r="D189" s="61">
        <f t="shared" si="60"/>
        <v>0</v>
      </c>
      <c r="E189" s="61">
        <f t="shared" si="60"/>
        <v>0</v>
      </c>
      <c r="F189" s="61">
        <f t="shared" si="60"/>
        <v>0</v>
      </c>
      <c r="G189" s="61">
        <f t="shared" si="60"/>
        <v>0</v>
      </c>
      <c r="H189" s="61">
        <f t="shared" si="60"/>
        <v>0</v>
      </c>
      <c r="I189" s="61">
        <f t="shared" si="60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58"/>
        <v>#DIV/0!</v>
      </c>
      <c r="P189" s="62" t="e">
        <f t="shared" si="58"/>
        <v>#DIV/0!</v>
      </c>
      <c r="Q189" s="62" t="e">
        <f t="shared" si="58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1">SUM(C177:C188)</f>
        <v>0</v>
      </c>
      <c r="D190" s="61">
        <f t="shared" si="61"/>
        <v>0</v>
      </c>
      <c r="E190" s="61">
        <f t="shared" si="61"/>
        <v>0</v>
      </c>
      <c r="F190" s="61">
        <f t="shared" si="61"/>
        <v>0</v>
      </c>
      <c r="G190" s="61">
        <f t="shared" si="61"/>
        <v>0</v>
      </c>
      <c r="H190" s="61">
        <f t="shared" si="61"/>
        <v>0</v>
      </c>
      <c r="I190" s="61">
        <f t="shared" si="61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58"/>
        <v>#DIV/0!</v>
      </c>
      <c r="P190" s="62" t="e">
        <f t="shared" si="58"/>
        <v>#DIV/0!</v>
      </c>
      <c r="Q190" s="62" t="e">
        <f t="shared" si="58"/>
        <v>#DIV/0!</v>
      </c>
    </row>
    <row r="191" spans="1:17">
      <c r="A191" s="63" t="s">
        <v>129</v>
      </c>
      <c r="B191" s="49">
        <f>B189/7</f>
        <v>0</v>
      </c>
      <c r="C191" s="49">
        <f t="shared" ref="C191:I191" si="62">C189/7</f>
        <v>0</v>
      </c>
      <c r="D191" s="49">
        <f t="shared" si="62"/>
        <v>0</v>
      </c>
      <c r="E191" s="49">
        <f t="shared" si="62"/>
        <v>0</v>
      </c>
      <c r="F191" s="49">
        <f t="shared" si="62"/>
        <v>0</v>
      </c>
      <c r="G191" s="49">
        <f t="shared" si="62"/>
        <v>0</v>
      </c>
      <c r="H191" s="49">
        <f t="shared" si="62"/>
        <v>0</v>
      </c>
      <c r="I191" s="49">
        <f t="shared" si="62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58"/>
        <v>#DIV/0!</v>
      </c>
      <c r="P191" s="62" t="e">
        <f t="shared" si="58"/>
        <v>#DIV/0!</v>
      </c>
      <c r="Q191" s="62" t="e">
        <f t="shared" si="58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A194" s="14"/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30" t="s">
        <v>90</v>
      </c>
      <c r="K195" s="30" t="s">
        <v>7</v>
      </c>
      <c r="L195" s="3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3">(G196-C196)/C196*100</f>
        <v>#DIV/0!</v>
      </c>
      <c r="P196" s="38" t="e">
        <f t="shared" si="63"/>
        <v>#DIV/0!</v>
      </c>
      <c r="Q196" s="38" t="e">
        <f t="shared" si="63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4">(F197-B197)/B197*100</f>
        <v>#DIV/0!</v>
      </c>
      <c r="O197" s="38" t="e">
        <f t="shared" si="63"/>
        <v>#DIV/0!</v>
      </c>
      <c r="P197" s="38" t="e">
        <f t="shared" si="63"/>
        <v>#DIV/0!</v>
      </c>
      <c r="Q197" s="38" t="e">
        <f t="shared" si="63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4"/>
        <v>#DIV/0!</v>
      </c>
      <c r="O198" s="38" t="e">
        <f t="shared" si="63"/>
        <v>#DIV/0!</v>
      </c>
      <c r="P198" s="38" t="e">
        <f t="shared" si="63"/>
        <v>#DIV/0!</v>
      </c>
      <c r="Q198" s="38" t="e">
        <f t="shared" si="63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4"/>
        <v>#DIV/0!</v>
      </c>
      <c r="O199" s="38" t="e">
        <f t="shared" si="63"/>
        <v>#DIV/0!</v>
      </c>
      <c r="P199" s="38" t="e">
        <f t="shared" si="63"/>
        <v>#DIV/0!</v>
      </c>
      <c r="Q199" s="38" t="e">
        <f t="shared" si="63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4"/>
        <v>#DIV/0!</v>
      </c>
      <c r="O200" s="38" t="e">
        <f t="shared" si="63"/>
        <v>#DIV/0!</v>
      </c>
      <c r="P200" s="38" t="e">
        <f t="shared" si="63"/>
        <v>#DIV/0!</v>
      </c>
      <c r="Q200" s="38" t="e">
        <f t="shared" si="63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4"/>
        <v>#DIV/0!</v>
      </c>
      <c r="O201" s="38" t="e">
        <f t="shared" si="63"/>
        <v>#DIV/0!</v>
      </c>
      <c r="P201" s="38" t="e">
        <f t="shared" si="63"/>
        <v>#DIV/0!</v>
      </c>
      <c r="Q201" s="38" t="e">
        <f t="shared" si="63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4"/>
        <v>#DIV/0!</v>
      </c>
      <c r="O202" s="38" t="e">
        <f t="shared" si="63"/>
        <v>#DIV/0!</v>
      </c>
      <c r="P202" s="38" t="e">
        <f t="shared" si="63"/>
        <v>#DIV/0!</v>
      </c>
      <c r="Q202" s="38" t="e">
        <f t="shared" si="63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4"/>
        <v>#DIV/0!</v>
      </c>
      <c r="O203" s="38" t="e">
        <f t="shared" si="63"/>
        <v>#DIV/0!</v>
      </c>
      <c r="P203" s="38" t="e">
        <f t="shared" si="63"/>
        <v>#DIV/0!</v>
      </c>
      <c r="Q203" s="38" t="e">
        <f t="shared" si="63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4"/>
        <v>#DIV/0!</v>
      </c>
      <c r="O204" s="38" t="e">
        <f t="shared" si="63"/>
        <v>#DIV/0!</v>
      </c>
      <c r="P204" s="38" t="e">
        <f t="shared" si="63"/>
        <v>#DIV/0!</v>
      </c>
      <c r="Q204" s="38" t="e">
        <f t="shared" si="63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4"/>
        <v>#DIV/0!</v>
      </c>
      <c r="O205" s="38" t="e">
        <f t="shared" si="63"/>
        <v>#DIV/0!</v>
      </c>
      <c r="P205" s="38" t="e">
        <f t="shared" si="63"/>
        <v>#DIV/0!</v>
      </c>
      <c r="Q205" s="38" t="e">
        <f t="shared" si="63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4"/>
        <v>#DIV/0!</v>
      </c>
      <c r="O206" s="38" t="e">
        <f t="shared" si="63"/>
        <v>#DIV/0!</v>
      </c>
      <c r="P206" s="38" t="e">
        <f t="shared" si="63"/>
        <v>#DIV/0!</v>
      </c>
      <c r="Q206" s="38" t="e">
        <f t="shared" si="63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4"/>
        <v>#DIV/0!</v>
      </c>
      <c r="O207" s="38" t="e">
        <f t="shared" si="63"/>
        <v>#DIV/0!</v>
      </c>
      <c r="P207" s="38" t="e">
        <f t="shared" si="63"/>
        <v>#DIV/0!</v>
      </c>
      <c r="Q207" s="38" t="e">
        <f t="shared" si="63"/>
        <v>#DIV/0!</v>
      </c>
    </row>
    <row r="208" spans="1:17">
      <c r="A208" s="61" t="s">
        <v>200</v>
      </c>
      <c r="B208" s="61">
        <f>SUM(B196:B202)</f>
        <v>0</v>
      </c>
      <c r="C208" s="61">
        <f t="shared" ref="C208:I208" si="65">SUM(C196:C202)</f>
        <v>0</v>
      </c>
      <c r="D208" s="61">
        <f t="shared" si="65"/>
        <v>0</v>
      </c>
      <c r="E208" s="61">
        <f t="shared" si="65"/>
        <v>0</v>
      </c>
      <c r="F208" s="61">
        <f t="shared" si="65"/>
        <v>0</v>
      </c>
      <c r="G208" s="61">
        <f t="shared" si="65"/>
        <v>0</v>
      </c>
      <c r="H208" s="61">
        <f t="shared" si="65"/>
        <v>0</v>
      </c>
      <c r="I208" s="61">
        <f t="shared" si="65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3"/>
        <v>#DIV/0!</v>
      </c>
      <c r="P208" s="62" t="e">
        <f t="shared" si="63"/>
        <v>#DIV/0!</v>
      </c>
      <c r="Q208" s="62" t="e">
        <f t="shared" si="63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66">SUM(C196:C207)</f>
        <v>0</v>
      </c>
      <c r="D209" s="61">
        <f t="shared" si="66"/>
        <v>0</v>
      </c>
      <c r="E209" s="61">
        <f t="shared" si="66"/>
        <v>0</v>
      </c>
      <c r="F209" s="61">
        <f t="shared" si="66"/>
        <v>0</v>
      </c>
      <c r="G209" s="61">
        <f t="shared" si="66"/>
        <v>0</v>
      </c>
      <c r="H209" s="61">
        <f t="shared" si="66"/>
        <v>0</v>
      </c>
      <c r="I209" s="61">
        <f t="shared" si="66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3"/>
        <v>#DIV/0!</v>
      </c>
      <c r="P209" s="62" t="e">
        <f t="shared" si="63"/>
        <v>#DIV/0!</v>
      </c>
      <c r="Q209" s="62" t="e">
        <f t="shared" si="63"/>
        <v>#DIV/0!</v>
      </c>
    </row>
    <row r="210" spans="1:17">
      <c r="A210" s="63" t="s">
        <v>129</v>
      </c>
      <c r="B210" s="49">
        <f>B208/7</f>
        <v>0</v>
      </c>
      <c r="C210" s="49">
        <f t="shared" ref="C210:I210" si="67">C208/7</f>
        <v>0</v>
      </c>
      <c r="D210" s="49">
        <f t="shared" si="67"/>
        <v>0</v>
      </c>
      <c r="E210" s="49">
        <f t="shared" si="67"/>
        <v>0</v>
      </c>
      <c r="F210" s="49">
        <f t="shared" si="67"/>
        <v>0</v>
      </c>
      <c r="G210" s="49">
        <f t="shared" si="67"/>
        <v>0</v>
      </c>
      <c r="H210" s="49">
        <f t="shared" si="67"/>
        <v>0</v>
      </c>
      <c r="I210" s="49">
        <f t="shared" si="67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3"/>
        <v>#DIV/0!</v>
      </c>
      <c r="P210" s="62" t="e">
        <f t="shared" si="63"/>
        <v>#DIV/0!</v>
      </c>
      <c r="Q210" s="62" t="e">
        <f t="shared" si="63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>
      <c r="A213" s="14"/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30" t="s">
        <v>90</v>
      </c>
      <c r="K214" s="30" t="s">
        <v>7</v>
      </c>
      <c r="L214" s="3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68">(G215-C215)/C215*100</f>
        <v>#DIV/0!</v>
      </c>
      <c r="P215" s="38" t="e">
        <f t="shared" si="68"/>
        <v>#DIV/0!</v>
      </c>
      <c r="Q215" s="38" t="e">
        <f t="shared" si="68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69">(F216-B216)/B216*100</f>
        <v>#DIV/0!</v>
      </c>
      <c r="O216" s="38" t="e">
        <f t="shared" si="68"/>
        <v>#DIV/0!</v>
      </c>
      <c r="P216" s="38" t="e">
        <f t="shared" si="68"/>
        <v>#DIV/0!</v>
      </c>
      <c r="Q216" s="38" t="e">
        <f t="shared" si="68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69"/>
        <v>#DIV/0!</v>
      </c>
      <c r="O217" s="38" t="e">
        <f t="shared" si="68"/>
        <v>#DIV/0!</v>
      </c>
      <c r="P217" s="38" t="e">
        <f t="shared" si="68"/>
        <v>#DIV/0!</v>
      </c>
      <c r="Q217" s="38" t="e">
        <f t="shared" si="68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69"/>
        <v>#DIV/0!</v>
      </c>
      <c r="O218" s="38" t="e">
        <f t="shared" si="68"/>
        <v>#DIV/0!</v>
      </c>
      <c r="P218" s="38" t="e">
        <f t="shared" si="68"/>
        <v>#DIV/0!</v>
      </c>
      <c r="Q218" s="38" t="e">
        <f t="shared" si="68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69"/>
        <v>#DIV/0!</v>
      </c>
      <c r="O219" s="38" t="e">
        <f t="shared" si="68"/>
        <v>#DIV/0!</v>
      </c>
      <c r="P219" s="38" t="e">
        <f t="shared" si="68"/>
        <v>#DIV/0!</v>
      </c>
      <c r="Q219" s="38" t="e">
        <f t="shared" si="68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69"/>
        <v>#DIV/0!</v>
      </c>
      <c r="O220" s="38" t="e">
        <f t="shared" si="68"/>
        <v>#DIV/0!</v>
      </c>
      <c r="P220" s="38" t="e">
        <f t="shared" si="68"/>
        <v>#DIV/0!</v>
      </c>
      <c r="Q220" s="38" t="e">
        <f t="shared" si="68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69"/>
        <v>#DIV/0!</v>
      </c>
      <c r="O221" s="38" t="e">
        <f t="shared" si="68"/>
        <v>#DIV/0!</v>
      </c>
      <c r="P221" s="38" t="e">
        <f t="shared" si="68"/>
        <v>#DIV/0!</v>
      </c>
      <c r="Q221" s="38" t="e">
        <f t="shared" si="68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69"/>
        <v>#DIV/0!</v>
      </c>
      <c r="O222" s="38" t="e">
        <f t="shared" si="68"/>
        <v>#DIV/0!</v>
      </c>
      <c r="P222" s="38" t="e">
        <f t="shared" si="68"/>
        <v>#DIV/0!</v>
      </c>
      <c r="Q222" s="38" t="e">
        <f t="shared" si="68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69"/>
        <v>#DIV/0!</v>
      </c>
      <c r="O223" s="38" t="e">
        <f t="shared" si="68"/>
        <v>#DIV/0!</v>
      </c>
      <c r="P223" s="38" t="e">
        <f t="shared" si="68"/>
        <v>#DIV/0!</v>
      </c>
      <c r="Q223" s="38" t="e">
        <f t="shared" si="68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69"/>
        <v>#DIV/0!</v>
      </c>
      <c r="O224" s="38" t="e">
        <f t="shared" si="68"/>
        <v>#DIV/0!</v>
      </c>
      <c r="P224" s="38" t="e">
        <f t="shared" si="68"/>
        <v>#DIV/0!</v>
      </c>
      <c r="Q224" s="38" t="e">
        <f t="shared" si="68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69"/>
        <v>#DIV/0!</v>
      </c>
      <c r="O225" s="38" t="e">
        <f t="shared" si="68"/>
        <v>#DIV/0!</v>
      </c>
      <c r="P225" s="38" t="e">
        <f t="shared" si="68"/>
        <v>#DIV/0!</v>
      </c>
      <c r="Q225" s="38" t="e">
        <f t="shared" si="68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69"/>
        <v>#DIV/0!</v>
      </c>
      <c r="O226" s="38" t="e">
        <f t="shared" si="68"/>
        <v>#DIV/0!</v>
      </c>
      <c r="P226" s="38" t="e">
        <f t="shared" si="68"/>
        <v>#DIV/0!</v>
      </c>
      <c r="Q226" s="38" t="e">
        <f t="shared" si="68"/>
        <v>#DIV/0!</v>
      </c>
    </row>
    <row r="227" spans="1:17">
      <c r="A227" s="61" t="s">
        <v>200</v>
      </c>
      <c r="B227" s="61">
        <f>SUM(B215:B221)</f>
        <v>0</v>
      </c>
      <c r="C227" s="61">
        <f t="shared" ref="C227:I227" si="70">SUM(C215:C221)</f>
        <v>0</v>
      </c>
      <c r="D227" s="61">
        <f t="shared" si="70"/>
        <v>0</v>
      </c>
      <c r="E227" s="61">
        <f t="shared" si="70"/>
        <v>0</v>
      </c>
      <c r="F227" s="61">
        <f t="shared" si="70"/>
        <v>0</v>
      </c>
      <c r="G227" s="61">
        <f t="shared" si="70"/>
        <v>0</v>
      </c>
      <c r="H227" s="61">
        <f t="shared" si="70"/>
        <v>0</v>
      </c>
      <c r="I227" s="61">
        <f t="shared" si="70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68"/>
        <v>#DIV/0!</v>
      </c>
      <c r="P227" s="62" t="e">
        <f t="shared" si="68"/>
        <v>#DIV/0!</v>
      </c>
      <c r="Q227" s="62" t="e">
        <f t="shared" si="68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1">SUM(C215:C226)</f>
        <v>0</v>
      </c>
      <c r="D228" s="61">
        <f t="shared" si="71"/>
        <v>0</v>
      </c>
      <c r="E228" s="61">
        <f t="shared" si="71"/>
        <v>0</v>
      </c>
      <c r="F228" s="61">
        <f t="shared" si="71"/>
        <v>0</v>
      </c>
      <c r="G228" s="61">
        <f t="shared" si="71"/>
        <v>0</v>
      </c>
      <c r="H228" s="61">
        <f t="shared" si="71"/>
        <v>0</v>
      </c>
      <c r="I228" s="61">
        <f t="shared" si="71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68"/>
        <v>#DIV/0!</v>
      </c>
      <c r="P228" s="62" t="e">
        <f t="shared" si="68"/>
        <v>#DIV/0!</v>
      </c>
      <c r="Q228" s="62" t="e">
        <f t="shared" si="68"/>
        <v>#DIV/0!</v>
      </c>
    </row>
    <row r="229" spans="1:17">
      <c r="A229" s="63" t="s">
        <v>129</v>
      </c>
      <c r="B229" s="49">
        <f>B227/7</f>
        <v>0</v>
      </c>
      <c r="C229" s="49">
        <f t="shared" ref="C229:I229" si="72">C227/7</f>
        <v>0</v>
      </c>
      <c r="D229" s="49">
        <f t="shared" si="72"/>
        <v>0</v>
      </c>
      <c r="E229" s="49">
        <f t="shared" si="72"/>
        <v>0</v>
      </c>
      <c r="F229" s="49">
        <f t="shared" si="72"/>
        <v>0</v>
      </c>
      <c r="G229" s="49">
        <f t="shared" si="72"/>
        <v>0</v>
      </c>
      <c r="H229" s="49">
        <f t="shared" si="72"/>
        <v>0</v>
      </c>
      <c r="I229" s="49">
        <f t="shared" si="72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68"/>
        <v>#DIV/0!</v>
      </c>
      <c r="P229" s="62" t="e">
        <f t="shared" si="68"/>
        <v>#DIV/0!</v>
      </c>
      <c r="Q229" s="62" t="e">
        <f t="shared" si="68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>
      <c r="A232" s="14"/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30" t="s">
        <v>90</v>
      </c>
      <c r="K233" s="30" t="s">
        <v>7</v>
      </c>
      <c r="L233" s="3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3">(G234-C234)/C234*100</f>
        <v>#DIV/0!</v>
      </c>
      <c r="P234" s="38" t="e">
        <f t="shared" si="73"/>
        <v>#DIV/0!</v>
      </c>
      <c r="Q234" s="38" t="e">
        <f t="shared" si="73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4">(F235-B235)/B235*100</f>
        <v>#DIV/0!</v>
      </c>
      <c r="O235" s="38" t="e">
        <f t="shared" si="73"/>
        <v>#DIV/0!</v>
      </c>
      <c r="P235" s="38" t="e">
        <f t="shared" si="73"/>
        <v>#DIV/0!</v>
      </c>
      <c r="Q235" s="38" t="e">
        <f t="shared" si="73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4"/>
        <v>#DIV/0!</v>
      </c>
      <c r="O236" s="38" t="e">
        <f t="shared" si="73"/>
        <v>#DIV/0!</v>
      </c>
      <c r="P236" s="38" t="e">
        <f t="shared" si="73"/>
        <v>#DIV/0!</v>
      </c>
      <c r="Q236" s="38" t="e">
        <f t="shared" si="73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4"/>
        <v>#DIV/0!</v>
      </c>
      <c r="O237" s="38" t="e">
        <f t="shared" si="73"/>
        <v>#DIV/0!</v>
      </c>
      <c r="P237" s="38" t="e">
        <f t="shared" si="73"/>
        <v>#DIV/0!</v>
      </c>
      <c r="Q237" s="38" t="e">
        <f t="shared" si="73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4"/>
        <v>#DIV/0!</v>
      </c>
      <c r="O238" s="38" t="e">
        <f t="shared" si="73"/>
        <v>#DIV/0!</v>
      </c>
      <c r="P238" s="38" t="e">
        <f t="shared" si="73"/>
        <v>#DIV/0!</v>
      </c>
      <c r="Q238" s="38" t="e">
        <f t="shared" si="73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4"/>
        <v>#DIV/0!</v>
      </c>
      <c r="O239" s="38" t="e">
        <f t="shared" si="73"/>
        <v>#DIV/0!</v>
      </c>
      <c r="P239" s="38" t="e">
        <f t="shared" si="73"/>
        <v>#DIV/0!</v>
      </c>
      <c r="Q239" s="38" t="e">
        <f t="shared" si="73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4"/>
        <v>#DIV/0!</v>
      </c>
      <c r="O240" s="38" t="e">
        <f t="shared" si="73"/>
        <v>#DIV/0!</v>
      </c>
      <c r="P240" s="38" t="e">
        <f t="shared" si="73"/>
        <v>#DIV/0!</v>
      </c>
      <c r="Q240" s="38" t="e">
        <f t="shared" si="73"/>
        <v>#DIV/0!</v>
      </c>
    </row>
    <row r="241" spans="1:22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4"/>
        <v>#DIV/0!</v>
      </c>
      <c r="O241" s="38" t="e">
        <f t="shared" si="73"/>
        <v>#DIV/0!</v>
      </c>
      <c r="P241" s="38" t="e">
        <f t="shared" si="73"/>
        <v>#DIV/0!</v>
      </c>
      <c r="Q241" s="38" t="e">
        <f t="shared" si="73"/>
        <v>#DIV/0!</v>
      </c>
    </row>
    <row r="242" spans="1:22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4"/>
        <v>#DIV/0!</v>
      </c>
      <c r="O242" s="38" t="e">
        <f t="shared" si="73"/>
        <v>#DIV/0!</v>
      </c>
      <c r="P242" s="38" t="e">
        <f t="shared" si="73"/>
        <v>#DIV/0!</v>
      </c>
      <c r="Q242" s="38" t="e">
        <f t="shared" si="73"/>
        <v>#DIV/0!</v>
      </c>
    </row>
    <row r="243" spans="1:22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4"/>
        <v>#DIV/0!</v>
      </c>
      <c r="O243" s="38" t="e">
        <f t="shared" si="73"/>
        <v>#DIV/0!</v>
      </c>
      <c r="P243" s="38" t="e">
        <f t="shared" si="73"/>
        <v>#DIV/0!</v>
      </c>
      <c r="Q243" s="38" t="e">
        <f t="shared" si="73"/>
        <v>#DIV/0!</v>
      </c>
    </row>
    <row r="244" spans="1:22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4"/>
        <v>#DIV/0!</v>
      </c>
      <c r="O244" s="38" t="e">
        <f t="shared" si="73"/>
        <v>#DIV/0!</v>
      </c>
      <c r="P244" s="38" t="e">
        <f t="shared" si="73"/>
        <v>#DIV/0!</v>
      </c>
      <c r="Q244" s="38" t="e">
        <f t="shared" si="73"/>
        <v>#DIV/0!</v>
      </c>
    </row>
    <row r="245" spans="1:22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4"/>
        <v>#DIV/0!</v>
      </c>
      <c r="O245" s="38" t="e">
        <f t="shared" si="73"/>
        <v>#DIV/0!</v>
      </c>
      <c r="P245" s="38" t="e">
        <f t="shared" si="73"/>
        <v>#DIV/0!</v>
      </c>
      <c r="Q245" s="38" t="e">
        <f t="shared" si="73"/>
        <v>#DIV/0!</v>
      </c>
    </row>
    <row r="246" spans="1:22">
      <c r="A246" s="61" t="s">
        <v>200</v>
      </c>
      <c r="B246" s="61">
        <f>SUM(B234:B240)</f>
        <v>0</v>
      </c>
      <c r="C246" s="61">
        <f t="shared" ref="C246:I246" si="75">SUM(C234:C240)</f>
        <v>0</v>
      </c>
      <c r="D246" s="61">
        <f t="shared" si="75"/>
        <v>0</v>
      </c>
      <c r="E246" s="61">
        <f t="shared" si="75"/>
        <v>0</v>
      </c>
      <c r="F246" s="61">
        <f t="shared" si="75"/>
        <v>0</v>
      </c>
      <c r="G246" s="61">
        <f t="shared" si="75"/>
        <v>0</v>
      </c>
      <c r="H246" s="61">
        <f t="shared" si="75"/>
        <v>0</v>
      </c>
      <c r="I246" s="61">
        <f t="shared" si="75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3"/>
        <v>#DIV/0!</v>
      </c>
      <c r="P246" s="62" t="e">
        <f t="shared" si="73"/>
        <v>#DIV/0!</v>
      </c>
      <c r="Q246" s="62" t="e">
        <f t="shared" si="73"/>
        <v>#DIV/0!</v>
      </c>
    </row>
    <row r="247" spans="1:22">
      <c r="A247" s="61" t="s">
        <v>128</v>
      </c>
      <c r="B247" s="61">
        <f>SUM(B234:B245)</f>
        <v>0</v>
      </c>
      <c r="C247" s="61">
        <f t="shared" ref="C247:I247" si="76">SUM(C234:C245)</f>
        <v>0</v>
      </c>
      <c r="D247" s="61">
        <f t="shared" si="76"/>
        <v>0</v>
      </c>
      <c r="E247" s="61">
        <f t="shared" si="76"/>
        <v>0</v>
      </c>
      <c r="F247" s="61">
        <f t="shared" si="76"/>
        <v>0</v>
      </c>
      <c r="G247" s="61">
        <f t="shared" si="76"/>
        <v>0</v>
      </c>
      <c r="H247" s="61">
        <f t="shared" si="76"/>
        <v>0</v>
      </c>
      <c r="I247" s="61">
        <f t="shared" si="76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3"/>
        <v>#DIV/0!</v>
      </c>
      <c r="P247" s="62" t="e">
        <f t="shared" si="73"/>
        <v>#DIV/0!</v>
      </c>
      <c r="Q247" s="62" t="e">
        <f t="shared" si="73"/>
        <v>#DIV/0!</v>
      </c>
    </row>
    <row r="248" spans="1:22">
      <c r="A248" s="63" t="s">
        <v>129</v>
      </c>
      <c r="B248" s="49">
        <f>B246/7</f>
        <v>0</v>
      </c>
      <c r="C248" s="49">
        <f t="shared" ref="C248:I248" si="77">C246/7</f>
        <v>0</v>
      </c>
      <c r="D248" s="49">
        <f t="shared" si="77"/>
        <v>0</v>
      </c>
      <c r="E248" s="49">
        <f t="shared" si="77"/>
        <v>0</v>
      </c>
      <c r="F248" s="49">
        <f t="shared" si="77"/>
        <v>0</v>
      </c>
      <c r="G248" s="49">
        <f t="shared" si="77"/>
        <v>0</v>
      </c>
      <c r="H248" s="49">
        <f t="shared" si="77"/>
        <v>0</v>
      </c>
      <c r="I248" s="49">
        <f t="shared" si="77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3"/>
        <v>#DIV/0!</v>
      </c>
      <c r="P248" s="62" t="e">
        <f t="shared" si="73"/>
        <v>#DIV/0!</v>
      </c>
      <c r="Q248" s="62" t="e">
        <f t="shared" si="73"/>
        <v>#DIV/0!</v>
      </c>
    </row>
    <row r="249" spans="1:22">
      <c r="N249" s="64"/>
      <c r="O249" s="64"/>
      <c r="P249" s="64"/>
      <c r="Q249" s="64"/>
    </row>
    <row r="250" spans="1:22">
      <c r="C250" s="355" t="s">
        <v>114</v>
      </c>
      <c r="D250" s="355"/>
      <c r="E250" s="355"/>
      <c r="F250" s="355"/>
      <c r="G250" s="355"/>
      <c r="H250" s="355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22">
      <c r="A251" s="14"/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206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22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22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78">(G253-C253)/C253*100</f>
        <v>#DIV/0!</v>
      </c>
      <c r="P253" s="38" t="e">
        <f t="shared" si="78"/>
        <v>#DIV/0!</v>
      </c>
      <c r="Q253" s="38" t="e">
        <f t="shared" si="78"/>
        <v>#DIV/0!</v>
      </c>
      <c r="T253" s="7">
        <f>B263</f>
        <v>0</v>
      </c>
      <c r="V253" s="7">
        <v>1</v>
      </c>
    </row>
    <row r="254" spans="1:22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>
        <v>1</v>
      </c>
      <c r="K254" s="10">
        <v>9</v>
      </c>
      <c r="L254" s="10">
        <v>599</v>
      </c>
      <c r="M254" s="10">
        <v>185906</v>
      </c>
      <c r="N254" s="38" t="e">
        <f t="shared" ref="N254:N264" si="79">(F254-B254)/B254*100</f>
        <v>#DIV/0!</v>
      </c>
      <c r="O254" s="38" t="e">
        <f t="shared" si="78"/>
        <v>#DIV/0!</v>
      </c>
      <c r="P254" s="38" t="e">
        <f t="shared" si="78"/>
        <v>#DIV/0!</v>
      </c>
      <c r="Q254" s="38" t="e">
        <f t="shared" si="78"/>
        <v>#DIV/0!</v>
      </c>
      <c r="T254" s="7">
        <f>T253/4</f>
        <v>0</v>
      </c>
      <c r="V254" s="82">
        <f>V253/12</f>
        <v>8.3333333333333329E-2</v>
      </c>
    </row>
    <row r="255" spans="1:22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>
        <v>1</v>
      </c>
      <c r="K255" s="10">
        <v>21</v>
      </c>
      <c r="L255" s="10">
        <v>1330</v>
      </c>
      <c r="M255" s="10">
        <v>412779</v>
      </c>
      <c r="N255" s="38" t="e">
        <f t="shared" si="79"/>
        <v>#DIV/0!</v>
      </c>
      <c r="O255" s="38" t="e">
        <f t="shared" si="78"/>
        <v>#DIV/0!</v>
      </c>
      <c r="P255" s="38" t="e">
        <f t="shared" si="78"/>
        <v>#DIV/0!</v>
      </c>
      <c r="Q255" s="38" t="e">
        <f t="shared" si="78"/>
        <v>#DIV/0!</v>
      </c>
    </row>
    <row r="256" spans="1:22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79"/>
        <v>#DIV/0!</v>
      </c>
      <c r="O256" s="38" t="e">
        <f t="shared" si="78"/>
        <v>#DIV/0!</v>
      </c>
      <c r="P256" s="38" t="e">
        <f t="shared" si="78"/>
        <v>#DIV/0!</v>
      </c>
      <c r="Q256" s="38" t="e">
        <f t="shared" si="78"/>
        <v>#DIV/0!</v>
      </c>
    </row>
    <row r="257" spans="1:17">
      <c r="A257" s="10" t="s">
        <v>14</v>
      </c>
      <c r="B257" s="10"/>
      <c r="C257" s="10"/>
      <c r="D257" s="10"/>
      <c r="E257" s="10"/>
      <c r="F257" s="10">
        <v>1</v>
      </c>
      <c r="G257" s="10">
        <v>21</v>
      </c>
      <c r="H257" s="10">
        <v>1323</v>
      </c>
      <c r="I257" s="10">
        <v>1010878</v>
      </c>
      <c r="J257" s="10"/>
      <c r="K257" s="10"/>
      <c r="L257" s="10"/>
      <c r="M257" s="10"/>
      <c r="N257" s="38" t="e">
        <f t="shared" si="79"/>
        <v>#DIV/0!</v>
      </c>
      <c r="O257" s="38" t="e">
        <f t="shared" si="78"/>
        <v>#DIV/0!</v>
      </c>
      <c r="P257" s="38" t="e">
        <f t="shared" si="78"/>
        <v>#DIV/0!</v>
      </c>
      <c r="Q257" s="38" t="e">
        <f t="shared" si="78"/>
        <v>#DIV/0!</v>
      </c>
    </row>
    <row r="258" spans="1:17">
      <c r="A258" s="10" t="s">
        <v>15</v>
      </c>
      <c r="B258" s="10"/>
      <c r="C258" s="10"/>
      <c r="D258" s="10"/>
      <c r="E258" s="10"/>
      <c r="F258" s="10">
        <v>1</v>
      </c>
      <c r="G258" s="10">
        <v>21</v>
      </c>
      <c r="H258" s="10">
        <v>1323</v>
      </c>
      <c r="I258" s="10">
        <v>363958</v>
      </c>
      <c r="J258" s="10"/>
      <c r="K258" s="10"/>
      <c r="L258" s="10"/>
      <c r="M258" s="10"/>
      <c r="N258" s="38" t="e">
        <f t="shared" si="79"/>
        <v>#DIV/0!</v>
      </c>
      <c r="O258" s="38" t="e">
        <f t="shared" si="78"/>
        <v>#DIV/0!</v>
      </c>
      <c r="P258" s="38" t="e">
        <f t="shared" si="78"/>
        <v>#DIV/0!</v>
      </c>
      <c r="Q258" s="38" t="e">
        <f t="shared" si="78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>
        <v>2</v>
      </c>
      <c r="K259" s="10">
        <v>39</v>
      </c>
      <c r="L259" s="10">
        <v>2531</v>
      </c>
      <c r="M259" s="10">
        <v>2420258</v>
      </c>
      <c r="N259" s="38" t="e">
        <f t="shared" si="79"/>
        <v>#DIV/0!</v>
      </c>
      <c r="O259" s="38" t="e">
        <f t="shared" si="78"/>
        <v>#DIV/0!</v>
      </c>
      <c r="P259" s="38" t="e">
        <f t="shared" si="78"/>
        <v>#DIV/0!</v>
      </c>
      <c r="Q259" s="38" t="e">
        <f t="shared" si="78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79"/>
        <v>#DIV/0!</v>
      </c>
      <c r="O260" s="38" t="e">
        <f t="shared" si="78"/>
        <v>#DIV/0!</v>
      </c>
      <c r="P260" s="38" t="e">
        <f t="shared" si="78"/>
        <v>#DIV/0!</v>
      </c>
      <c r="Q260" s="38" t="e">
        <f t="shared" si="78"/>
        <v>#DIV/0!</v>
      </c>
    </row>
    <row r="261" spans="1:17">
      <c r="A261" s="10" t="s">
        <v>18</v>
      </c>
      <c r="B261" s="10"/>
      <c r="C261" s="10"/>
      <c r="D261" s="10"/>
      <c r="E261" s="10"/>
      <c r="F261" s="10">
        <v>1</v>
      </c>
      <c r="G261" s="10">
        <v>21</v>
      </c>
      <c r="H261" s="10">
        <v>1323</v>
      </c>
      <c r="I261" s="10">
        <v>2571105</v>
      </c>
      <c r="J261" s="10"/>
      <c r="K261" s="10"/>
      <c r="L261" s="10"/>
      <c r="M261" s="10"/>
      <c r="N261" s="38" t="e">
        <f t="shared" si="79"/>
        <v>#DIV/0!</v>
      </c>
      <c r="O261" s="38" t="e">
        <f t="shared" si="78"/>
        <v>#DIV/0!</v>
      </c>
      <c r="P261" s="38" t="e">
        <f t="shared" si="78"/>
        <v>#DIV/0!</v>
      </c>
      <c r="Q261" s="38" t="e">
        <f t="shared" si="78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79"/>
        <v>#DIV/0!</v>
      </c>
      <c r="O262" s="38" t="e">
        <f t="shared" si="78"/>
        <v>#DIV/0!</v>
      </c>
      <c r="P262" s="38" t="e">
        <f t="shared" si="78"/>
        <v>#DIV/0!</v>
      </c>
      <c r="Q262" s="38" t="e">
        <f t="shared" si="78"/>
        <v>#DIV/0!</v>
      </c>
    </row>
    <row r="263" spans="1:17">
      <c r="A263" s="10" t="s">
        <v>20</v>
      </c>
      <c r="B263" s="10"/>
      <c r="C263" s="10"/>
      <c r="D263" s="10"/>
      <c r="E263" s="10"/>
      <c r="F263" s="10">
        <v>1</v>
      </c>
      <c r="G263" s="10">
        <v>39</v>
      </c>
      <c r="H263" s="10">
        <v>2573</v>
      </c>
      <c r="I263" s="10">
        <v>1988183</v>
      </c>
      <c r="J263" s="10"/>
      <c r="K263" s="10"/>
      <c r="L263" s="10"/>
      <c r="M263" s="10"/>
      <c r="N263" s="38" t="e">
        <f t="shared" si="79"/>
        <v>#DIV/0!</v>
      </c>
      <c r="O263" s="38" t="e">
        <f t="shared" si="78"/>
        <v>#DIV/0!</v>
      </c>
      <c r="P263" s="38" t="e">
        <f t="shared" si="78"/>
        <v>#DIV/0!</v>
      </c>
      <c r="Q263" s="38" t="e">
        <f t="shared" si="78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79"/>
        <v>#DIV/0!</v>
      </c>
      <c r="O264" s="38" t="e">
        <f t="shared" si="78"/>
        <v>#DIV/0!</v>
      </c>
      <c r="P264" s="38" t="e">
        <f t="shared" si="78"/>
        <v>#DIV/0!</v>
      </c>
      <c r="Q264" s="38" t="e">
        <f t="shared" si="78"/>
        <v>#DIV/0!</v>
      </c>
    </row>
    <row r="265" spans="1:17">
      <c r="A265" s="61" t="s">
        <v>205</v>
      </c>
      <c r="B265" s="61">
        <f>SUM(B253:B262)</f>
        <v>0</v>
      </c>
      <c r="C265" s="61">
        <f>SUM(C253:C262)</f>
        <v>0</v>
      </c>
      <c r="D265" s="61">
        <f>SUM(D253:D262)</f>
        <v>0</v>
      </c>
      <c r="E265" s="61">
        <f>SUM(E253:E262)</f>
        <v>0</v>
      </c>
      <c r="F265" s="61">
        <f>SUM(F253:F263)</f>
        <v>4</v>
      </c>
      <c r="G265" s="61">
        <f t="shared" ref="G265:M265" si="80">SUM(G253:G263)</f>
        <v>102</v>
      </c>
      <c r="H265" s="61">
        <f t="shared" si="80"/>
        <v>6542</v>
      </c>
      <c r="I265" s="61">
        <f t="shared" si="80"/>
        <v>5934124</v>
      </c>
      <c r="J265" s="61">
        <f t="shared" si="80"/>
        <v>4</v>
      </c>
      <c r="K265" s="61">
        <f t="shared" si="80"/>
        <v>69</v>
      </c>
      <c r="L265" s="61">
        <f t="shared" si="80"/>
        <v>4460</v>
      </c>
      <c r="M265" s="61">
        <f t="shared" si="80"/>
        <v>3018943</v>
      </c>
      <c r="N265" s="62" t="e">
        <f>(F265-B265)/B265*100</f>
        <v>#DIV/0!</v>
      </c>
      <c r="O265" s="62" t="e">
        <f t="shared" si="78"/>
        <v>#DIV/0!</v>
      </c>
      <c r="P265" s="62" t="e">
        <f t="shared" si="78"/>
        <v>#DIV/0!</v>
      </c>
      <c r="Q265" s="62" t="e">
        <f t="shared" si="78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M266" si="81">SUM(C253:C264)</f>
        <v>0</v>
      </c>
      <c r="D266" s="61">
        <f t="shared" si="81"/>
        <v>0</v>
      </c>
      <c r="E266" s="61">
        <f t="shared" si="81"/>
        <v>0</v>
      </c>
      <c r="F266" s="61">
        <f t="shared" si="81"/>
        <v>4</v>
      </c>
      <c r="G266" s="61">
        <f t="shared" si="81"/>
        <v>102</v>
      </c>
      <c r="H266" s="61">
        <f t="shared" si="81"/>
        <v>6542</v>
      </c>
      <c r="I266" s="61">
        <f t="shared" si="81"/>
        <v>5934124</v>
      </c>
      <c r="J266" s="61">
        <f t="shared" si="81"/>
        <v>4</v>
      </c>
      <c r="K266" s="61">
        <f t="shared" si="81"/>
        <v>69</v>
      </c>
      <c r="L266" s="61">
        <f t="shared" si="81"/>
        <v>4460</v>
      </c>
      <c r="M266" s="61">
        <f t="shared" si="81"/>
        <v>3018943</v>
      </c>
      <c r="N266" s="62" t="e">
        <f>(F266-B266)/B266*100</f>
        <v>#DIV/0!</v>
      </c>
      <c r="O266" s="62" t="e">
        <f t="shared" si="78"/>
        <v>#DIV/0!</v>
      </c>
      <c r="P266" s="62" t="e">
        <f t="shared" si="78"/>
        <v>#DIV/0!</v>
      </c>
      <c r="Q266" s="62" t="e">
        <f t="shared" si="78"/>
        <v>#DIV/0!</v>
      </c>
    </row>
    <row r="267" spans="1:17">
      <c r="A267" s="63" t="s">
        <v>129</v>
      </c>
      <c r="B267" s="49">
        <f>B265/10</f>
        <v>0</v>
      </c>
      <c r="C267" s="49">
        <f>C265/10</f>
        <v>0</v>
      </c>
      <c r="D267" s="49">
        <f>D265/10</f>
        <v>0</v>
      </c>
      <c r="E267" s="49">
        <f>E265/10</f>
        <v>0</v>
      </c>
      <c r="F267" s="49">
        <f>F265/11</f>
        <v>0.36363636363636365</v>
      </c>
      <c r="G267" s="49">
        <f t="shared" ref="G267:M267" si="82">G265/11</f>
        <v>9.2727272727272734</v>
      </c>
      <c r="H267" s="49">
        <f t="shared" si="82"/>
        <v>594.72727272727275</v>
      </c>
      <c r="I267" s="49">
        <f t="shared" si="82"/>
        <v>539465.81818181823</v>
      </c>
      <c r="J267" s="49">
        <f t="shared" si="82"/>
        <v>0.36363636363636365</v>
      </c>
      <c r="K267" s="49">
        <f t="shared" si="82"/>
        <v>6.2727272727272725</v>
      </c>
      <c r="L267" s="49">
        <f t="shared" si="82"/>
        <v>405.45454545454544</v>
      </c>
      <c r="M267" s="49">
        <f t="shared" si="82"/>
        <v>274449.36363636365</v>
      </c>
      <c r="N267" s="62" t="e">
        <f>(F267-B267)/B267*100</f>
        <v>#DIV/0!</v>
      </c>
      <c r="O267" s="62" t="e">
        <f t="shared" si="78"/>
        <v>#DIV/0!</v>
      </c>
      <c r="P267" s="62" t="e">
        <f t="shared" si="78"/>
        <v>#DIV/0!</v>
      </c>
      <c r="Q267" s="62" t="e">
        <f t="shared" si="78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>
      <c r="A270" s="14"/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30" t="s">
        <v>90</v>
      </c>
      <c r="K271" s="30" t="s">
        <v>7</v>
      </c>
      <c r="L271" s="3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3">(G272-C272)/C272*100</f>
        <v>#DIV/0!</v>
      </c>
      <c r="P272" s="38" t="e">
        <f t="shared" si="83"/>
        <v>#DIV/0!</v>
      </c>
      <c r="Q272" s="38" t="e">
        <f t="shared" si="83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84">(F273-B273)/B273*100</f>
        <v>#DIV/0!</v>
      </c>
      <c r="O273" s="38" t="e">
        <f t="shared" si="83"/>
        <v>#DIV/0!</v>
      </c>
      <c r="P273" s="38" t="e">
        <f t="shared" si="83"/>
        <v>#DIV/0!</v>
      </c>
      <c r="Q273" s="38" t="e">
        <f t="shared" si="83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84"/>
        <v>#DIV/0!</v>
      </c>
      <c r="O274" s="38" t="e">
        <f t="shared" si="83"/>
        <v>#DIV/0!</v>
      </c>
      <c r="P274" s="38" t="e">
        <f t="shared" si="83"/>
        <v>#DIV/0!</v>
      </c>
      <c r="Q274" s="38" t="e">
        <f t="shared" si="83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84"/>
        <v>#DIV/0!</v>
      </c>
      <c r="O275" s="38" t="e">
        <f t="shared" si="83"/>
        <v>#DIV/0!</v>
      </c>
      <c r="P275" s="38" t="e">
        <f t="shared" si="83"/>
        <v>#DIV/0!</v>
      </c>
      <c r="Q275" s="38" t="e">
        <f t="shared" si="83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84"/>
        <v>#DIV/0!</v>
      </c>
      <c r="O276" s="38" t="e">
        <f t="shared" si="83"/>
        <v>#DIV/0!</v>
      </c>
      <c r="P276" s="38" t="e">
        <f t="shared" si="83"/>
        <v>#DIV/0!</v>
      </c>
      <c r="Q276" s="38" t="e">
        <f t="shared" si="83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84"/>
        <v>#DIV/0!</v>
      </c>
      <c r="O277" s="38" t="e">
        <f t="shared" si="83"/>
        <v>#DIV/0!</v>
      </c>
      <c r="P277" s="38" t="e">
        <f t="shared" si="83"/>
        <v>#DIV/0!</v>
      </c>
      <c r="Q277" s="38" t="e">
        <f t="shared" si="83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84"/>
        <v>#DIV/0!</v>
      </c>
      <c r="O278" s="38" t="e">
        <f t="shared" si="83"/>
        <v>#DIV/0!</v>
      </c>
      <c r="P278" s="38" t="e">
        <f t="shared" si="83"/>
        <v>#DIV/0!</v>
      </c>
      <c r="Q278" s="38" t="e">
        <f t="shared" si="83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84"/>
        <v>#DIV/0!</v>
      </c>
      <c r="O279" s="38" t="e">
        <f t="shared" si="83"/>
        <v>#DIV/0!</v>
      </c>
      <c r="P279" s="38" t="e">
        <f t="shared" si="83"/>
        <v>#DIV/0!</v>
      </c>
      <c r="Q279" s="38" t="e">
        <f t="shared" si="83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84"/>
        <v>#DIV/0!</v>
      </c>
      <c r="O280" s="38" t="e">
        <f t="shared" si="83"/>
        <v>#DIV/0!</v>
      </c>
      <c r="P280" s="38" t="e">
        <f t="shared" si="83"/>
        <v>#DIV/0!</v>
      </c>
      <c r="Q280" s="38" t="e">
        <f t="shared" si="83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84"/>
        <v>#DIV/0!</v>
      </c>
      <c r="O281" s="38" t="e">
        <f t="shared" si="83"/>
        <v>#DIV/0!</v>
      </c>
      <c r="P281" s="38" t="e">
        <f t="shared" si="83"/>
        <v>#DIV/0!</v>
      </c>
      <c r="Q281" s="38" t="e">
        <f t="shared" si="83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84"/>
        <v>#DIV/0!</v>
      </c>
      <c r="O282" s="38" t="e">
        <f t="shared" si="83"/>
        <v>#DIV/0!</v>
      </c>
      <c r="P282" s="38" t="e">
        <f t="shared" si="83"/>
        <v>#DIV/0!</v>
      </c>
      <c r="Q282" s="38" t="e">
        <f t="shared" si="83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84"/>
        <v>#DIV/0!</v>
      </c>
      <c r="O283" s="38" t="e">
        <f t="shared" si="83"/>
        <v>#DIV/0!</v>
      </c>
      <c r="P283" s="38" t="e">
        <f t="shared" si="83"/>
        <v>#DIV/0!</v>
      </c>
      <c r="Q283" s="38" t="e">
        <f t="shared" si="83"/>
        <v>#DIV/0!</v>
      </c>
    </row>
    <row r="284" spans="1:17">
      <c r="A284" s="61" t="s">
        <v>200</v>
      </c>
      <c r="B284" s="61">
        <f>SUM(B272:B278)</f>
        <v>0</v>
      </c>
      <c r="C284" s="61">
        <f t="shared" ref="C284:I284" si="85">SUM(C272:C278)</f>
        <v>0</v>
      </c>
      <c r="D284" s="61">
        <f t="shared" si="85"/>
        <v>0</v>
      </c>
      <c r="E284" s="61">
        <f t="shared" si="85"/>
        <v>0</v>
      </c>
      <c r="F284" s="61">
        <f t="shared" si="85"/>
        <v>0</v>
      </c>
      <c r="G284" s="61">
        <f t="shared" si="85"/>
        <v>0</v>
      </c>
      <c r="H284" s="61">
        <f t="shared" si="85"/>
        <v>0</v>
      </c>
      <c r="I284" s="61">
        <f t="shared" si="85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3"/>
        <v>#DIV/0!</v>
      </c>
      <c r="P284" s="62" t="e">
        <f t="shared" si="83"/>
        <v>#DIV/0!</v>
      </c>
      <c r="Q284" s="62" t="e">
        <f t="shared" si="83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86">SUM(C272:C283)</f>
        <v>0</v>
      </c>
      <c r="D285" s="61">
        <f t="shared" si="86"/>
        <v>0</v>
      </c>
      <c r="E285" s="61">
        <f t="shared" si="86"/>
        <v>0</v>
      </c>
      <c r="F285" s="61">
        <f t="shared" si="86"/>
        <v>0</v>
      </c>
      <c r="G285" s="61">
        <f t="shared" si="86"/>
        <v>0</v>
      </c>
      <c r="H285" s="61">
        <f t="shared" si="86"/>
        <v>0</v>
      </c>
      <c r="I285" s="61">
        <f t="shared" si="86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3"/>
        <v>#DIV/0!</v>
      </c>
      <c r="P285" s="62" t="e">
        <f t="shared" si="83"/>
        <v>#DIV/0!</v>
      </c>
      <c r="Q285" s="62" t="e">
        <f t="shared" si="83"/>
        <v>#DIV/0!</v>
      </c>
    </row>
    <row r="286" spans="1:17">
      <c r="A286" s="63" t="s">
        <v>129</v>
      </c>
      <c r="B286" s="49">
        <f>B284/7</f>
        <v>0</v>
      </c>
      <c r="C286" s="49">
        <f t="shared" ref="C286:I286" si="87">C284/7</f>
        <v>0</v>
      </c>
      <c r="D286" s="49">
        <f t="shared" si="87"/>
        <v>0</v>
      </c>
      <c r="E286" s="49">
        <f t="shared" si="87"/>
        <v>0</v>
      </c>
      <c r="F286" s="49">
        <f t="shared" si="87"/>
        <v>0</v>
      </c>
      <c r="G286" s="49">
        <f t="shared" si="87"/>
        <v>0</v>
      </c>
      <c r="H286" s="49">
        <f t="shared" si="87"/>
        <v>0</v>
      </c>
      <c r="I286" s="49">
        <f t="shared" si="87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3"/>
        <v>#DIV/0!</v>
      </c>
      <c r="P286" s="62" t="e">
        <f t="shared" si="83"/>
        <v>#DIV/0!</v>
      </c>
      <c r="Q286" s="62" t="e">
        <f t="shared" si="83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9">
      <c r="A289" s="14"/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30" t="s">
        <v>90</v>
      </c>
      <c r="K290" s="30" t="s">
        <v>7</v>
      </c>
      <c r="L290" s="3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88">(G291-C291)/C291*100</f>
        <v>#DIV/0!</v>
      </c>
      <c r="P291" s="38" t="e">
        <f t="shared" si="88"/>
        <v>#DIV/0!</v>
      </c>
      <c r="Q291" s="38" t="e">
        <f t="shared" si="88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89">(F292-B292)/B292*100</f>
        <v>#DIV/0!</v>
      </c>
      <c r="O292" s="38" t="e">
        <f t="shared" si="88"/>
        <v>#DIV/0!</v>
      </c>
      <c r="P292" s="38" t="e">
        <f t="shared" si="88"/>
        <v>#DIV/0!</v>
      </c>
      <c r="Q292" s="38" t="e">
        <f t="shared" si="88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89"/>
        <v>#DIV/0!</v>
      </c>
      <c r="O293" s="38" t="e">
        <f t="shared" si="88"/>
        <v>#DIV/0!</v>
      </c>
      <c r="P293" s="38" t="e">
        <f t="shared" si="88"/>
        <v>#DIV/0!</v>
      </c>
      <c r="Q293" s="38" t="e">
        <f t="shared" si="88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89"/>
        <v>#DIV/0!</v>
      </c>
      <c r="O294" s="38" t="e">
        <f t="shared" si="88"/>
        <v>#DIV/0!</v>
      </c>
      <c r="P294" s="38" t="e">
        <f t="shared" si="88"/>
        <v>#DIV/0!</v>
      </c>
      <c r="Q294" s="38" t="e">
        <f t="shared" si="88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89"/>
        <v>#DIV/0!</v>
      </c>
      <c r="O295" s="38" t="e">
        <f t="shared" si="88"/>
        <v>#DIV/0!</v>
      </c>
      <c r="P295" s="38" t="e">
        <f t="shared" si="88"/>
        <v>#DIV/0!</v>
      </c>
      <c r="Q295" s="38" t="e">
        <f t="shared" si="88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89"/>
        <v>#DIV/0!</v>
      </c>
      <c r="O296" s="38" t="e">
        <f t="shared" si="88"/>
        <v>#DIV/0!</v>
      </c>
      <c r="P296" s="38" t="e">
        <f t="shared" si="88"/>
        <v>#DIV/0!</v>
      </c>
      <c r="Q296" s="38" t="e">
        <f t="shared" si="88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89"/>
        <v>#DIV/0!</v>
      </c>
      <c r="O297" s="38" t="e">
        <f t="shared" si="88"/>
        <v>#DIV/0!</v>
      </c>
      <c r="P297" s="38" t="e">
        <f t="shared" si="88"/>
        <v>#DIV/0!</v>
      </c>
      <c r="Q297" s="38" t="e">
        <f t="shared" si="88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89"/>
        <v>#DIV/0!</v>
      </c>
      <c r="O298" s="38" t="e">
        <f t="shared" si="88"/>
        <v>#DIV/0!</v>
      </c>
      <c r="P298" s="38" t="e">
        <f t="shared" si="88"/>
        <v>#DIV/0!</v>
      </c>
      <c r="Q298" s="38" t="e">
        <f t="shared" si="88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89"/>
        <v>#DIV/0!</v>
      </c>
      <c r="O299" s="38" t="e">
        <f t="shared" si="88"/>
        <v>#DIV/0!</v>
      </c>
      <c r="P299" s="38" t="e">
        <f t="shared" si="88"/>
        <v>#DIV/0!</v>
      </c>
      <c r="Q299" s="38" t="e">
        <f t="shared" si="88"/>
        <v>#DIV/0!</v>
      </c>
      <c r="S299" s="7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89"/>
        <v>#DIV/0!</v>
      </c>
      <c r="O300" s="38" t="e">
        <f t="shared" si="88"/>
        <v>#DIV/0!</v>
      </c>
      <c r="P300" s="38" t="e">
        <f t="shared" si="88"/>
        <v>#DIV/0!</v>
      </c>
      <c r="Q300" s="38" t="e">
        <f t="shared" si="88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89"/>
        <v>#DIV/0!</v>
      </c>
      <c r="O301" s="38" t="e">
        <f t="shared" si="88"/>
        <v>#DIV/0!</v>
      </c>
      <c r="P301" s="38" t="e">
        <f t="shared" si="88"/>
        <v>#DIV/0!</v>
      </c>
      <c r="Q301" s="38" t="e">
        <f t="shared" si="88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89"/>
        <v>#DIV/0!</v>
      </c>
      <c r="O302" s="38" t="e">
        <f t="shared" si="88"/>
        <v>#DIV/0!</v>
      </c>
      <c r="P302" s="38" t="e">
        <f t="shared" si="88"/>
        <v>#DIV/0!</v>
      </c>
      <c r="Q302" s="38" t="e">
        <f t="shared" si="88"/>
        <v>#DIV/0!</v>
      </c>
    </row>
    <row r="303" spans="1:19">
      <c r="A303" s="61" t="s">
        <v>200</v>
      </c>
      <c r="B303" s="61">
        <f>SUM(B291:B297)</f>
        <v>0</v>
      </c>
      <c r="C303" s="61">
        <f t="shared" ref="C303:I303" si="90">SUM(C291:C297)</f>
        <v>0</v>
      </c>
      <c r="D303" s="61">
        <f t="shared" si="90"/>
        <v>0</v>
      </c>
      <c r="E303" s="61">
        <f t="shared" si="90"/>
        <v>0</v>
      </c>
      <c r="F303" s="61">
        <f t="shared" si="90"/>
        <v>0</v>
      </c>
      <c r="G303" s="61">
        <f t="shared" si="90"/>
        <v>0</v>
      </c>
      <c r="H303" s="61">
        <f t="shared" si="90"/>
        <v>0</v>
      </c>
      <c r="I303" s="61">
        <f t="shared" si="90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88"/>
        <v>#DIV/0!</v>
      </c>
      <c r="P303" s="62" t="e">
        <f t="shared" si="88"/>
        <v>#DIV/0!</v>
      </c>
      <c r="Q303" s="62" t="e">
        <f t="shared" si="88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1">SUM(C291:C302)</f>
        <v>0</v>
      </c>
      <c r="D304" s="61">
        <f t="shared" si="91"/>
        <v>0</v>
      </c>
      <c r="E304" s="61">
        <f t="shared" si="91"/>
        <v>0</v>
      </c>
      <c r="F304" s="61">
        <f t="shared" si="91"/>
        <v>0</v>
      </c>
      <c r="G304" s="61">
        <f t="shared" si="91"/>
        <v>0</v>
      </c>
      <c r="H304" s="61">
        <f t="shared" si="91"/>
        <v>0</v>
      </c>
      <c r="I304" s="61">
        <f t="shared" si="91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88"/>
        <v>#DIV/0!</v>
      </c>
      <c r="P304" s="62" t="e">
        <f t="shared" si="88"/>
        <v>#DIV/0!</v>
      </c>
      <c r="Q304" s="62" t="e">
        <f t="shared" si="88"/>
        <v>#DIV/0!</v>
      </c>
    </row>
    <row r="305" spans="1:17">
      <c r="A305" s="63" t="s">
        <v>129</v>
      </c>
      <c r="B305" s="49">
        <f>B303/7</f>
        <v>0</v>
      </c>
      <c r="C305" s="49">
        <f t="shared" ref="C305:I305" si="92">C303/7</f>
        <v>0</v>
      </c>
      <c r="D305" s="49">
        <f t="shared" si="92"/>
        <v>0</v>
      </c>
      <c r="E305" s="49">
        <f t="shared" si="92"/>
        <v>0</v>
      </c>
      <c r="F305" s="49">
        <f t="shared" si="92"/>
        <v>0</v>
      </c>
      <c r="G305" s="49">
        <f t="shared" si="92"/>
        <v>0</v>
      </c>
      <c r="H305" s="49">
        <f t="shared" si="92"/>
        <v>0</v>
      </c>
      <c r="I305" s="49">
        <f t="shared" si="92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88"/>
        <v>#DIV/0!</v>
      </c>
      <c r="P305" s="62" t="e">
        <f t="shared" si="88"/>
        <v>#DIV/0!</v>
      </c>
      <c r="Q305" s="62" t="e">
        <f t="shared" si="88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>
      <c r="A308" s="14"/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30" t="s">
        <v>90</v>
      </c>
      <c r="K309" s="30" t="s">
        <v>7</v>
      </c>
      <c r="L309" s="3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3">(G310-C310)/C310*100</f>
        <v>#DIV/0!</v>
      </c>
      <c r="P310" s="38" t="e">
        <f t="shared" si="93"/>
        <v>#DIV/0!</v>
      </c>
      <c r="Q310" s="38" t="e">
        <f t="shared" si="93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94">(F311-B311)/B311*100</f>
        <v>#DIV/0!</v>
      </c>
      <c r="O311" s="38" t="e">
        <f t="shared" si="93"/>
        <v>#DIV/0!</v>
      </c>
      <c r="P311" s="38" t="e">
        <f t="shared" si="93"/>
        <v>#DIV/0!</v>
      </c>
      <c r="Q311" s="38" t="e">
        <f t="shared" si="93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94"/>
        <v>#DIV/0!</v>
      </c>
      <c r="O312" s="38" t="e">
        <f t="shared" si="93"/>
        <v>#DIV/0!</v>
      </c>
      <c r="P312" s="38" t="e">
        <f t="shared" si="93"/>
        <v>#DIV/0!</v>
      </c>
      <c r="Q312" s="38" t="e">
        <f t="shared" si="93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94"/>
        <v>#DIV/0!</v>
      </c>
      <c r="O313" s="38" t="e">
        <f t="shared" si="93"/>
        <v>#DIV/0!</v>
      </c>
      <c r="P313" s="38" t="e">
        <f t="shared" si="93"/>
        <v>#DIV/0!</v>
      </c>
      <c r="Q313" s="38" t="e">
        <f t="shared" si="93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94"/>
        <v>#DIV/0!</v>
      </c>
      <c r="O314" s="38" t="e">
        <f t="shared" si="93"/>
        <v>#DIV/0!</v>
      </c>
      <c r="P314" s="38" t="e">
        <f t="shared" si="93"/>
        <v>#DIV/0!</v>
      </c>
      <c r="Q314" s="38" t="e">
        <f t="shared" si="93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94"/>
        <v>#DIV/0!</v>
      </c>
      <c r="O315" s="38" t="e">
        <f t="shared" si="93"/>
        <v>#DIV/0!</v>
      </c>
      <c r="P315" s="38" t="e">
        <f t="shared" si="93"/>
        <v>#DIV/0!</v>
      </c>
      <c r="Q315" s="38" t="e">
        <f t="shared" si="93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94"/>
        <v>#DIV/0!</v>
      </c>
      <c r="O316" s="38" t="e">
        <f t="shared" si="93"/>
        <v>#DIV/0!</v>
      </c>
      <c r="P316" s="38" t="e">
        <f t="shared" si="93"/>
        <v>#DIV/0!</v>
      </c>
      <c r="Q316" s="38" t="e">
        <f t="shared" si="93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94"/>
        <v>#DIV/0!</v>
      </c>
      <c r="O317" s="38" t="e">
        <f t="shared" si="93"/>
        <v>#DIV/0!</v>
      </c>
      <c r="P317" s="38" t="e">
        <f t="shared" si="93"/>
        <v>#DIV/0!</v>
      </c>
      <c r="Q317" s="38" t="e">
        <f t="shared" si="93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94"/>
        <v>#DIV/0!</v>
      </c>
      <c r="O318" s="38" t="e">
        <f t="shared" si="93"/>
        <v>#DIV/0!</v>
      </c>
      <c r="P318" s="38" t="e">
        <f t="shared" si="93"/>
        <v>#DIV/0!</v>
      </c>
      <c r="Q318" s="38" t="e">
        <f t="shared" si="93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94"/>
        <v>#DIV/0!</v>
      </c>
      <c r="O319" s="38" t="e">
        <f t="shared" si="93"/>
        <v>#DIV/0!</v>
      </c>
      <c r="P319" s="38" t="e">
        <f t="shared" si="93"/>
        <v>#DIV/0!</v>
      </c>
      <c r="Q319" s="38" t="e">
        <f t="shared" si="93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94"/>
        <v>#DIV/0!</v>
      </c>
      <c r="O320" s="38" t="e">
        <f t="shared" si="93"/>
        <v>#DIV/0!</v>
      </c>
      <c r="P320" s="38" t="e">
        <f t="shared" si="93"/>
        <v>#DIV/0!</v>
      </c>
      <c r="Q320" s="38" t="e">
        <f t="shared" si="93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94"/>
        <v>#DIV/0!</v>
      </c>
      <c r="O321" s="38" t="e">
        <f t="shared" si="93"/>
        <v>#DIV/0!</v>
      </c>
      <c r="P321" s="38" t="e">
        <f t="shared" si="93"/>
        <v>#DIV/0!</v>
      </c>
      <c r="Q321" s="38" t="e">
        <f t="shared" si="93"/>
        <v>#DIV/0!</v>
      </c>
    </row>
    <row r="322" spans="1:17">
      <c r="A322" s="61" t="s">
        <v>200</v>
      </c>
      <c r="B322" s="61">
        <f>SUM(B310:B316)</f>
        <v>0</v>
      </c>
      <c r="C322" s="61">
        <f t="shared" ref="C322:I322" si="95">SUM(C310:C316)</f>
        <v>0</v>
      </c>
      <c r="D322" s="61">
        <f t="shared" si="95"/>
        <v>0</v>
      </c>
      <c r="E322" s="61">
        <f t="shared" si="95"/>
        <v>0</v>
      </c>
      <c r="F322" s="61">
        <f t="shared" si="95"/>
        <v>0</v>
      </c>
      <c r="G322" s="61">
        <f t="shared" si="95"/>
        <v>0</v>
      </c>
      <c r="H322" s="61">
        <f t="shared" si="95"/>
        <v>0</v>
      </c>
      <c r="I322" s="61">
        <f t="shared" si="95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93"/>
        <v>#DIV/0!</v>
      </c>
      <c r="P322" s="62" t="e">
        <f t="shared" si="93"/>
        <v>#DIV/0!</v>
      </c>
      <c r="Q322" s="62" t="e">
        <f t="shared" si="93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96">SUM(C310:C321)</f>
        <v>0</v>
      </c>
      <c r="D323" s="61">
        <f t="shared" si="96"/>
        <v>0</v>
      </c>
      <c r="E323" s="61">
        <f t="shared" si="96"/>
        <v>0</v>
      </c>
      <c r="F323" s="61">
        <f t="shared" si="96"/>
        <v>0</v>
      </c>
      <c r="G323" s="61">
        <f t="shared" si="96"/>
        <v>0</v>
      </c>
      <c r="H323" s="61">
        <f t="shared" si="96"/>
        <v>0</v>
      </c>
      <c r="I323" s="61">
        <f t="shared" si="96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93"/>
        <v>#DIV/0!</v>
      </c>
      <c r="P323" s="62" t="e">
        <f t="shared" si="93"/>
        <v>#DIV/0!</v>
      </c>
      <c r="Q323" s="62" t="e">
        <f t="shared" si="93"/>
        <v>#DIV/0!</v>
      </c>
    </row>
    <row r="324" spans="1:17">
      <c r="A324" s="63" t="s">
        <v>129</v>
      </c>
      <c r="B324" s="49">
        <f>B322/7</f>
        <v>0</v>
      </c>
      <c r="C324" s="49">
        <f t="shared" ref="C324:I324" si="97">C322/7</f>
        <v>0</v>
      </c>
      <c r="D324" s="49">
        <f t="shared" si="97"/>
        <v>0</v>
      </c>
      <c r="E324" s="49">
        <f t="shared" si="97"/>
        <v>0</v>
      </c>
      <c r="F324" s="49">
        <f t="shared" si="97"/>
        <v>0</v>
      </c>
      <c r="G324" s="49">
        <f t="shared" si="97"/>
        <v>0</v>
      </c>
      <c r="H324" s="49">
        <f t="shared" si="97"/>
        <v>0</v>
      </c>
      <c r="I324" s="49">
        <f t="shared" si="97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93"/>
        <v>#DIV/0!</v>
      </c>
      <c r="P324" s="62" t="e">
        <f t="shared" si="93"/>
        <v>#DIV/0!</v>
      </c>
      <c r="Q324" s="62" t="e">
        <f t="shared" si="93"/>
        <v>#DIV/0!</v>
      </c>
    </row>
  </sheetData>
  <mergeCells count="94">
    <mergeCell ref="N23:Q23"/>
    <mergeCell ref="N42:Q42"/>
    <mergeCell ref="N61:Q61"/>
    <mergeCell ref="N99:Q99"/>
    <mergeCell ref="N118:Q118"/>
    <mergeCell ref="N80:Q80"/>
    <mergeCell ref="N137:Q137"/>
    <mergeCell ref="N156:Q156"/>
    <mergeCell ref="N175:Q175"/>
    <mergeCell ref="N289:Q289"/>
    <mergeCell ref="N308:Q308"/>
    <mergeCell ref="N194:Q194"/>
    <mergeCell ref="N213:Q213"/>
    <mergeCell ref="N232:Q232"/>
    <mergeCell ref="N251:Q251"/>
    <mergeCell ref="N270:Q27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N4:Q4"/>
    <mergeCell ref="J4:M4"/>
    <mergeCell ref="AB4:AE4"/>
    <mergeCell ref="A2:Q2"/>
    <mergeCell ref="J23:M23"/>
    <mergeCell ref="J42:M42"/>
    <mergeCell ref="J61:M61"/>
    <mergeCell ref="J80:M80"/>
    <mergeCell ref="J99:M99"/>
    <mergeCell ref="J118:M118"/>
    <mergeCell ref="J137:M137"/>
    <mergeCell ref="J156:M156"/>
    <mergeCell ref="J175:M175"/>
    <mergeCell ref="J194:M194"/>
    <mergeCell ref="J213:M213"/>
    <mergeCell ref="J232:M232"/>
    <mergeCell ref="J270:M270"/>
    <mergeCell ref="J289:M289"/>
    <mergeCell ref="J308:M308"/>
    <mergeCell ref="J251:M251"/>
  </mergeCells>
  <pageMargins left="0.74803149606299213" right="0.74803149606299213" top="0.98425196850393704" bottom="0.98425196850393704" header="0.51181102362204722" footer="0.51181102362204722"/>
  <pageSetup scale="10" orientation="landscape" horizontalDpi="360" verticalDpi="36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L384"/>
  <sheetViews>
    <sheetView workbookViewId="0">
      <selection activeCell="S18" sqref="S18:AE20"/>
    </sheetView>
  </sheetViews>
  <sheetFormatPr defaultRowHeight="15.75"/>
  <cols>
    <col min="1" max="1" width="13" style="7" customWidth="1"/>
    <col min="2" max="2" width="8.42578125" style="7" hidden="1" customWidth="1"/>
    <col min="3" max="3" width="8.28515625" style="7" hidden="1" customWidth="1"/>
    <col min="4" max="4" width="0" style="7" hidden="1" customWidth="1"/>
    <col min="5" max="5" width="14" style="7" hidden="1" customWidth="1"/>
    <col min="6" max="6" width="6.85546875" style="7" bestFit="1" customWidth="1"/>
    <col min="7" max="7" width="9.140625" style="7"/>
    <col min="8" max="8" width="11.28515625" style="7" bestFit="1" customWidth="1"/>
    <col min="9" max="9" width="11.28515625" style="7" customWidth="1"/>
    <col min="10" max="11" width="5.85546875" style="7" bestFit="1" customWidth="1"/>
    <col min="12" max="12" width="6.7109375" style="7" bestFit="1" customWidth="1"/>
    <col min="13" max="13" width="10.140625" style="7" bestFit="1" customWidth="1"/>
    <col min="14" max="17" width="8.28515625" style="7" bestFit="1" customWidth="1"/>
    <col min="18" max="18" width="9.140625" style="7"/>
    <col min="19" max="19" width="12.140625" style="7" customWidth="1"/>
    <col min="20" max="21" width="0" style="7" hidden="1" customWidth="1"/>
    <col min="22" max="22" width="10" style="7" hidden="1" customWidth="1"/>
    <col min="23" max="23" width="12.42578125" style="7" hidden="1" customWidth="1"/>
    <col min="24" max="24" width="9.5703125" style="7" customWidth="1"/>
    <col min="25" max="25" width="9.140625" style="7"/>
    <col min="26" max="26" width="10.42578125" style="7" customWidth="1"/>
    <col min="27" max="31" width="13.140625" style="7" customWidth="1"/>
    <col min="32" max="16384" width="9.140625" style="7"/>
  </cols>
  <sheetData>
    <row r="1" spans="1:38">
      <c r="A1" s="340" t="s">
        <v>87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T3" s="330" t="s">
        <v>165</v>
      </c>
      <c r="U3" s="330"/>
      <c r="V3" s="330"/>
      <c r="W3" s="330"/>
      <c r="X3" s="330"/>
      <c r="Y3" s="330"/>
      <c r="Z3" s="330"/>
      <c r="AA3" s="330"/>
      <c r="AB3" s="14"/>
      <c r="AC3" s="14"/>
      <c r="AD3" s="14"/>
      <c r="AE3" s="14"/>
      <c r="AL3" s="14"/>
    </row>
    <row r="4" spans="1:38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302" t="s">
        <v>206</v>
      </c>
      <c r="K4" s="302"/>
      <c r="L4" s="302"/>
      <c r="M4" s="302"/>
      <c r="N4" s="302" t="s">
        <v>130</v>
      </c>
      <c r="O4" s="302"/>
      <c r="P4" s="302"/>
      <c r="Q4" s="302"/>
      <c r="S4" s="14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46" t="s">
        <v>206</v>
      </c>
      <c r="AC4" s="346"/>
      <c r="AD4" s="346"/>
      <c r="AE4" s="346"/>
      <c r="AF4" s="302" t="s">
        <v>130</v>
      </c>
      <c r="AG4" s="302"/>
      <c r="AH4" s="302"/>
      <c r="AI4" s="302"/>
      <c r="AL4" s="14"/>
    </row>
    <row r="5" spans="1:38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30" t="s">
        <v>90</v>
      </c>
      <c r="K5" s="30" t="s">
        <v>7</v>
      </c>
      <c r="L5" s="30" t="s">
        <v>8</v>
      </c>
      <c r="M5" s="29" t="s">
        <v>9</v>
      </c>
      <c r="N5" s="29" t="s">
        <v>90</v>
      </c>
      <c r="O5" s="29" t="s">
        <v>7</v>
      </c>
      <c r="P5" s="29" t="s">
        <v>8</v>
      </c>
      <c r="Q5" s="29" t="s">
        <v>9</v>
      </c>
      <c r="S5" s="10" t="s">
        <v>6</v>
      </c>
      <c r="T5" s="10" t="s">
        <v>90</v>
      </c>
      <c r="U5" s="10" t="s">
        <v>7</v>
      </c>
      <c r="V5" s="10" t="s">
        <v>8</v>
      </c>
      <c r="W5" s="10" t="s">
        <v>9</v>
      </c>
      <c r="X5" s="80" t="s">
        <v>90</v>
      </c>
      <c r="Y5" s="80" t="s">
        <v>7</v>
      </c>
      <c r="Z5" s="80" t="s">
        <v>8</v>
      </c>
      <c r="AA5" s="10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81" t="s">
        <v>90</v>
      </c>
      <c r="AG5" s="81" t="s">
        <v>7</v>
      </c>
      <c r="AH5" s="81" t="s">
        <v>8</v>
      </c>
      <c r="AI5" s="81" t="s">
        <v>9</v>
      </c>
      <c r="AJ5" s="14"/>
      <c r="AK5" s="14"/>
      <c r="AL5" s="14"/>
    </row>
    <row r="6" spans="1:38">
      <c r="A6" s="29" t="s">
        <v>10</v>
      </c>
      <c r="B6" s="29">
        <v>4.5</v>
      </c>
      <c r="C6" s="29">
        <v>189</v>
      </c>
      <c r="D6" s="29">
        <v>11991</v>
      </c>
      <c r="E6" s="29">
        <v>10616571</v>
      </c>
      <c r="F6" s="75">
        <v>6</v>
      </c>
      <c r="G6" s="75">
        <v>252</v>
      </c>
      <c r="H6" s="75">
        <v>15984</v>
      </c>
      <c r="I6" s="75">
        <v>22300531</v>
      </c>
      <c r="J6" s="75"/>
      <c r="K6" s="75"/>
      <c r="L6" s="75"/>
      <c r="M6" s="75"/>
      <c r="N6" s="38">
        <f t="shared" ref="N6:Q20" si="0">(J6-F6)/F6*100</f>
        <v>-100</v>
      </c>
      <c r="O6" s="38">
        <f t="shared" si="0"/>
        <v>-100</v>
      </c>
      <c r="P6" s="38">
        <f t="shared" si="0"/>
        <v>-100</v>
      </c>
      <c r="Q6" s="38">
        <f t="shared" si="0"/>
        <v>-100</v>
      </c>
      <c r="S6" s="10" t="s">
        <v>10</v>
      </c>
      <c r="T6" s="10">
        <f t="shared" ref="T6:T17" si="1">B6+B25+B44+B63+B82+B101+B120+B139+B158+B177+B197+B216+B235+B254+B273+B292+B311</f>
        <v>9</v>
      </c>
      <c r="U6" s="10">
        <f t="shared" ref="U6:U17" si="2">C6+C25+C44+C63+C82+C101+C120+C139+C158+C177+C197+C216+C235+C254+C273+C292+C311</f>
        <v>301</v>
      </c>
      <c r="V6" s="10">
        <f t="shared" ref="V6:V17" si="3">D6+D25+D44+D63+D82+D101+D120+D139+D158+D177+D197+D216+D235+D254+D273+D292+D311</f>
        <v>19010</v>
      </c>
      <c r="W6" s="10">
        <f t="shared" ref="W6:W17" si="4">E6+E25+E44+E63+E82+E101+E120+E139+E158+E177+E197+E216+E235+E254+E273+E292+E311</f>
        <v>13004385</v>
      </c>
      <c r="X6" s="10">
        <f t="shared" ref="X6:X16" si="5">F6+F25+F44+F63+F82+F101+F120+F139+F158+F177+F197+F216+F235+F254+F273+F292+F311</f>
        <v>10</v>
      </c>
      <c r="Y6" s="10">
        <f t="shared" ref="Y6:Y17" si="6">G6+G25+G44+G63+G82+G101+G120+G139+G158+G177+G197+G216+G235+G254+G273+G292+G311</f>
        <v>353</v>
      </c>
      <c r="Z6" s="10">
        <f t="shared" ref="Z6:Z17" si="7">H6+H25+H44+H63+H82+H101+H120+H139+H158+H177+H197+H216+H235+H254+H273+H292+H311</f>
        <v>22246</v>
      </c>
      <c r="AA6" s="10">
        <f t="shared" ref="AA6:AA17" si="8">I6+I25+I44+I63+I82+I101+I120+I139+I158+I177+I197+I216+I235+I254+I273+I292+I311</f>
        <v>24591925</v>
      </c>
      <c r="AB6" s="10">
        <f t="shared" ref="AB6:AE7" si="9">J6+J25+J44+J63+J82+J101+J120+J139+J158+J177+J197+J216+J235+J254+J273+J292+J311</f>
        <v>5</v>
      </c>
      <c r="AC6" s="10">
        <f t="shared" si="9"/>
        <v>86</v>
      </c>
      <c r="AD6" s="10">
        <f t="shared" si="9"/>
        <v>5088</v>
      </c>
      <c r="AE6" s="10">
        <f t="shared" si="9"/>
        <v>1879621</v>
      </c>
      <c r="AF6" s="38">
        <f t="shared" ref="AF6:AI20" si="10">(AB6-X6)/X6*100</f>
        <v>-50</v>
      </c>
      <c r="AG6" s="38">
        <f t="shared" si="10"/>
        <v>-75.63739376770539</v>
      </c>
      <c r="AH6" s="38">
        <f t="shared" si="10"/>
        <v>-77.128472534388209</v>
      </c>
      <c r="AI6" s="38">
        <f t="shared" si="10"/>
        <v>-92.35675531704004</v>
      </c>
    </row>
    <row r="7" spans="1:38">
      <c r="A7" s="29" t="s">
        <v>11</v>
      </c>
      <c r="B7" s="29">
        <v>1.5</v>
      </c>
      <c r="C7" s="29">
        <v>63</v>
      </c>
      <c r="D7" s="29">
        <v>3984</v>
      </c>
      <c r="E7" s="29">
        <v>7249758</v>
      </c>
      <c r="F7" s="29">
        <v>4</v>
      </c>
      <c r="G7" s="29">
        <v>168</v>
      </c>
      <c r="H7" s="29">
        <v>10656</v>
      </c>
      <c r="I7" s="29">
        <v>17764370</v>
      </c>
      <c r="J7" s="29"/>
      <c r="K7" s="29"/>
      <c r="L7" s="29"/>
      <c r="M7" s="29"/>
      <c r="N7" s="38">
        <f t="shared" si="0"/>
        <v>-100</v>
      </c>
      <c r="O7" s="38">
        <f t="shared" si="0"/>
        <v>-100</v>
      </c>
      <c r="P7" s="38">
        <f t="shared" si="0"/>
        <v>-100</v>
      </c>
      <c r="Q7" s="38">
        <f t="shared" si="0"/>
        <v>-100</v>
      </c>
      <c r="S7" s="10" t="s">
        <v>11</v>
      </c>
      <c r="T7" s="10">
        <f t="shared" si="1"/>
        <v>7.5</v>
      </c>
      <c r="U7" s="10">
        <f t="shared" si="2"/>
        <v>181</v>
      </c>
      <c r="V7" s="10">
        <f t="shared" si="3"/>
        <v>11300</v>
      </c>
      <c r="W7" s="10">
        <f t="shared" si="4"/>
        <v>9836785</v>
      </c>
      <c r="X7" s="10">
        <f t="shared" si="5"/>
        <v>5</v>
      </c>
      <c r="Y7" s="10">
        <f t="shared" si="6"/>
        <v>193</v>
      </c>
      <c r="Z7" s="10">
        <f t="shared" si="7"/>
        <v>12206</v>
      </c>
      <c r="AA7" s="10">
        <f t="shared" si="8"/>
        <v>18331546</v>
      </c>
      <c r="AB7" s="10">
        <f t="shared" si="9"/>
        <v>5</v>
      </c>
      <c r="AC7" s="10">
        <f t="shared" si="9"/>
        <v>99</v>
      </c>
      <c r="AD7" s="10">
        <f t="shared" si="9"/>
        <v>6138</v>
      </c>
      <c r="AE7" s="10">
        <f t="shared" si="9"/>
        <v>1915047</v>
      </c>
      <c r="AF7" s="38">
        <f t="shared" si="10"/>
        <v>0</v>
      </c>
      <c r="AG7" s="38">
        <f t="shared" si="10"/>
        <v>-48.704663212435236</v>
      </c>
      <c r="AH7" s="38">
        <f t="shared" si="10"/>
        <v>-49.713255775847941</v>
      </c>
      <c r="AI7" s="38">
        <f t="shared" si="10"/>
        <v>-89.553270629765763</v>
      </c>
    </row>
    <row r="8" spans="1:38">
      <c r="A8" s="29" t="s">
        <v>12</v>
      </c>
      <c r="B8" s="29">
        <v>0.5</v>
      </c>
      <c r="C8" s="29">
        <v>21</v>
      </c>
      <c r="D8" s="29">
        <v>1338</v>
      </c>
      <c r="E8" s="29">
        <v>3364268</v>
      </c>
      <c r="F8" s="29">
        <v>7</v>
      </c>
      <c r="G8" s="29">
        <v>294</v>
      </c>
      <c r="H8" s="29">
        <v>18624</v>
      </c>
      <c r="I8" s="29">
        <v>26437796</v>
      </c>
      <c r="J8" s="29">
        <v>1</v>
      </c>
      <c r="K8" s="29">
        <v>42</v>
      </c>
      <c r="L8" s="29">
        <v>2670</v>
      </c>
      <c r="M8" s="29">
        <v>7842431</v>
      </c>
      <c r="N8" s="38">
        <f t="shared" si="0"/>
        <v>-85.714285714285708</v>
      </c>
      <c r="O8" s="38">
        <f t="shared" si="0"/>
        <v>-85.714285714285708</v>
      </c>
      <c r="P8" s="38">
        <f t="shared" si="0"/>
        <v>-85.663659793814432</v>
      </c>
      <c r="Q8" s="38">
        <f t="shared" si="0"/>
        <v>-70.336290513778081</v>
      </c>
      <c r="S8" s="10" t="s">
        <v>12</v>
      </c>
      <c r="T8" s="10">
        <f t="shared" si="1"/>
        <v>4.5</v>
      </c>
      <c r="U8" s="10">
        <f t="shared" si="2"/>
        <v>111</v>
      </c>
      <c r="V8" s="10">
        <f t="shared" si="3"/>
        <v>6918</v>
      </c>
      <c r="W8" s="10">
        <f t="shared" si="4"/>
        <v>5406102</v>
      </c>
      <c r="X8" s="10">
        <f t="shared" si="5"/>
        <v>13</v>
      </c>
      <c r="Y8" s="10">
        <f t="shared" si="6"/>
        <v>402</v>
      </c>
      <c r="Z8" s="10">
        <f t="shared" si="7"/>
        <v>25320</v>
      </c>
      <c r="AA8" s="10">
        <f t="shared" si="8"/>
        <v>28658794</v>
      </c>
      <c r="AB8" s="10">
        <f t="shared" ref="AB8:AB17" si="11">J8+J27+J46+J65+J84+J103+J122+J141+J160+J179+J199+J218+J237+J256+J275+J294+J313</f>
        <v>6</v>
      </c>
      <c r="AC8" s="10">
        <f t="shared" ref="AC8:AC17" si="12">K8+K27+K46+K65+K84+K103+K122+K141+K160+K179+K199+K218+K237+K256+K275+K294+K313</f>
        <v>136</v>
      </c>
      <c r="AD8" s="10">
        <f t="shared" ref="AD8:AD17" si="13">L8+L27+L46+L65+L84+L103+L122+L141+L160+L179+L199+L218+L237+L256+L275+L294+L313</f>
        <v>8580</v>
      </c>
      <c r="AE8" s="10">
        <f t="shared" ref="AE8:AE17" si="14">M8+M27+M46+M65+M84+M103+M122+M141+M160+M179+M199+M218+M237+M256+M275+M294+M313</f>
        <v>10694872</v>
      </c>
      <c r="AF8" s="38">
        <f t="shared" si="10"/>
        <v>-53.846153846153847</v>
      </c>
      <c r="AG8" s="38">
        <f t="shared" si="10"/>
        <v>-66.169154228855717</v>
      </c>
      <c r="AH8" s="38">
        <f t="shared" si="10"/>
        <v>-66.113744075829388</v>
      </c>
      <c r="AI8" s="38">
        <f t="shared" si="10"/>
        <v>-62.682058428557738</v>
      </c>
    </row>
    <row r="9" spans="1:38">
      <c r="A9" s="29" t="s">
        <v>13</v>
      </c>
      <c r="B9" s="29">
        <v>2</v>
      </c>
      <c r="C9" s="29">
        <v>84</v>
      </c>
      <c r="D9" s="29">
        <v>5316</v>
      </c>
      <c r="E9" s="29">
        <v>8016582</v>
      </c>
      <c r="F9" s="29">
        <v>1</v>
      </c>
      <c r="G9" s="29">
        <v>41</v>
      </c>
      <c r="H9" s="29">
        <v>2618</v>
      </c>
      <c r="I9" s="29">
        <v>6703757</v>
      </c>
      <c r="J9" s="29"/>
      <c r="K9" s="29"/>
      <c r="L9" s="29"/>
      <c r="M9" s="29"/>
      <c r="N9" s="38">
        <f t="shared" si="0"/>
        <v>-100</v>
      </c>
      <c r="O9" s="38">
        <f t="shared" si="0"/>
        <v>-100</v>
      </c>
      <c r="P9" s="38">
        <f t="shared" si="0"/>
        <v>-100</v>
      </c>
      <c r="Q9" s="38">
        <f t="shared" si="0"/>
        <v>-100</v>
      </c>
      <c r="S9" s="10" t="s">
        <v>13</v>
      </c>
      <c r="T9" s="10">
        <f t="shared" si="1"/>
        <v>4</v>
      </c>
      <c r="U9" s="10">
        <f t="shared" si="2"/>
        <v>123</v>
      </c>
      <c r="V9" s="10">
        <f t="shared" si="3"/>
        <v>7734</v>
      </c>
      <c r="W9" s="10">
        <f t="shared" si="4"/>
        <v>8954942</v>
      </c>
      <c r="X9" s="10">
        <f t="shared" si="5"/>
        <v>10</v>
      </c>
      <c r="Y9" s="10">
        <f t="shared" si="6"/>
        <v>168</v>
      </c>
      <c r="Z9" s="10">
        <f t="shared" si="7"/>
        <v>10492</v>
      </c>
      <c r="AA9" s="10">
        <f t="shared" si="8"/>
        <v>9585015</v>
      </c>
      <c r="AB9" s="10">
        <f t="shared" si="11"/>
        <v>5</v>
      </c>
      <c r="AC9" s="10">
        <f t="shared" si="12"/>
        <v>93</v>
      </c>
      <c r="AD9" s="10">
        <f t="shared" si="13"/>
        <v>5787</v>
      </c>
      <c r="AE9" s="10">
        <f t="shared" si="14"/>
        <v>2515690</v>
      </c>
      <c r="AF9" s="38">
        <f t="shared" si="10"/>
        <v>-50</v>
      </c>
      <c r="AG9" s="38">
        <f t="shared" si="10"/>
        <v>-44.642857142857146</v>
      </c>
      <c r="AH9" s="38">
        <f t="shared" si="10"/>
        <v>-44.843690430804422</v>
      </c>
      <c r="AI9" s="38">
        <f t="shared" si="10"/>
        <v>-73.75392735431295</v>
      </c>
    </row>
    <row r="10" spans="1:38">
      <c r="A10" s="29" t="s">
        <v>14</v>
      </c>
      <c r="B10" s="29">
        <v>5.5</v>
      </c>
      <c r="C10" s="29">
        <v>230</v>
      </c>
      <c r="D10" s="29">
        <v>14594</v>
      </c>
      <c r="E10" s="29">
        <v>24331609</v>
      </c>
      <c r="F10" s="29">
        <v>1</v>
      </c>
      <c r="G10" s="29">
        <v>42</v>
      </c>
      <c r="H10" s="29">
        <v>2655</v>
      </c>
      <c r="I10" s="29">
        <v>6615388</v>
      </c>
      <c r="J10" s="29"/>
      <c r="K10" s="29"/>
      <c r="L10" s="29"/>
      <c r="M10" s="29"/>
      <c r="N10" s="38">
        <f t="shared" si="0"/>
        <v>-100</v>
      </c>
      <c r="O10" s="38">
        <f t="shared" si="0"/>
        <v>-100</v>
      </c>
      <c r="P10" s="38">
        <f t="shared" si="0"/>
        <v>-100</v>
      </c>
      <c r="Q10" s="38">
        <f t="shared" si="0"/>
        <v>-100</v>
      </c>
      <c r="S10" s="10" t="s">
        <v>14</v>
      </c>
      <c r="T10" s="10">
        <f t="shared" si="1"/>
        <v>10.5</v>
      </c>
      <c r="U10" s="10">
        <f t="shared" si="2"/>
        <v>320</v>
      </c>
      <c r="V10" s="10">
        <f t="shared" si="3"/>
        <v>20174</v>
      </c>
      <c r="W10" s="10">
        <f t="shared" si="4"/>
        <v>26373444</v>
      </c>
      <c r="X10" s="10">
        <f t="shared" si="5"/>
        <v>10</v>
      </c>
      <c r="Y10" s="10">
        <f t="shared" si="6"/>
        <v>216</v>
      </c>
      <c r="Z10" s="10">
        <f t="shared" si="7"/>
        <v>13443</v>
      </c>
      <c r="AA10" s="10">
        <f t="shared" si="8"/>
        <v>10562935</v>
      </c>
      <c r="AB10" s="10">
        <f t="shared" si="11"/>
        <v>1</v>
      </c>
      <c r="AC10" s="10">
        <f t="shared" si="12"/>
        <v>17</v>
      </c>
      <c r="AD10" s="10">
        <f t="shared" si="13"/>
        <v>1054</v>
      </c>
      <c r="AE10" s="10">
        <f t="shared" si="14"/>
        <v>267601</v>
      </c>
      <c r="AF10" s="38">
        <f t="shared" si="10"/>
        <v>-90</v>
      </c>
      <c r="AG10" s="38">
        <f t="shared" si="10"/>
        <v>-92.129629629629633</v>
      </c>
      <c r="AH10" s="38">
        <f t="shared" si="10"/>
        <v>-92.159488209477047</v>
      </c>
      <c r="AI10" s="38">
        <f t="shared" si="10"/>
        <v>-97.466603742236416</v>
      </c>
    </row>
    <row r="11" spans="1:38">
      <c r="A11" s="29" t="s">
        <v>15</v>
      </c>
      <c r="B11" s="29">
        <v>3</v>
      </c>
      <c r="C11" s="29">
        <v>126</v>
      </c>
      <c r="D11" s="29">
        <v>7986</v>
      </c>
      <c r="E11" s="29">
        <v>19768083</v>
      </c>
      <c r="F11" s="29">
        <v>1</v>
      </c>
      <c r="G11" s="29">
        <v>42</v>
      </c>
      <c r="H11" s="29">
        <v>2670</v>
      </c>
      <c r="I11" s="29">
        <v>3486994</v>
      </c>
      <c r="J11" s="29">
        <v>2</v>
      </c>
      <c r="K11" s="29">
        <v>84</v>
      </c>
      <c r="L11" s="29">
        <v>5349</v>
      </c>
      <c r="M11" s="29">
        <v>13696864</v>
      </c>
      <c r="N11" s="38">
        <f t="shared" si="0"/>
        <v>100</v>
      </c>
      <c r="O11" s="38">
        <f t="shared" si="0"/>
        <v>100</v>
      </c>
      <c r="P11" s="38">
        <f t="shared" si="0"/>
        <v>100.3370786516854</v>
      </c>
      <c r="Q11" s="38">
        <f t="shared" si="0"/>
        <v>292.79861106729749</v>
      </c>
      <c r="S11" s="10" t="s">
        <v>15</v>
      </c>
      <c r="T11" s="10">
        <f t="shared" si="1"/>
        <v>6</v>
      </c>
      <c r="U11" s="10">
        <f t="shared" si="2"/>
        <v>195</v>
      </c>
      <c r="V11" s="10">
        <f t="shared" si="3"/>
        <v>12264</v>
      </c>
      <c r="W11" s="10">
        <f t="shared" si="4"/>
        <v>21333489</v>
      </c>
      <c r="X11" s="10">
        <f t="shared" si="5"/>
        <v>11</v>
      </c>
      <c r="Y11" s="10">
        <f t="shared" si="6"/>
        <v>272</v>
      </c>
      <c r="Z11" s="10">
        <f t="shared" si="7"/>
        <v>16930</v>
      </c>
      <c r="AA11" s="10">
        <f t="shared" si="8"/>
        <v>8705019</v>
      </c>
      <c r="AB11" s="10">
        <f t="shared" si="11"/>
        <v>6</v>
      </c>
      <c r="AC11" s="10">
        <f t="shared" si="12"/>
        <v>150</v>
      </c>
      <c r="AD11" s="10">
        <f t="shared" si="13"/>
        <v>9441</v>
      </c>
      <c r="AE11" s="10">
        <f t="shared" si="14"/>
        <v>15069185</v>
      </c>
      <c r="AF11" s="38">
        <f t="shared" si="10"/>
        <v>-45.454545454545453</v>
      </c>
      <c r="AG11" s="38">
        <f t="shared" si="10"/>
        <v>-44.852941176470587</v>
      </c>
      <c r="AH11" s="38">
        <f t="shared" si="10"/>
        <v>-44.235085646780867</v>
      </c>
      <c r="AI11" s="38">
        <f t="shared" si="10"/>
        <v>73.109156912810874</v>
      </c>
    </row>
    <row r="12" spans="1:38">
      <c r="A12" s="29" t="s">
        <v>16</v>
      </c>
      <c r="B12" s="29">
        <v>3</v>
      </c>
      <c r="C12" s="29">
        <v>126</v>
      </c>
      <c r="D12" s="29">
        <v>7968</v>
      </c>
      <c r="E12" s="29">
        <v>19721865</v>
      </c>
      <c r="F12" s="29"/>
      <c r="G12" s="29"/>
      <c r="H12" s="29"/>
      <c r="I12" s="29"/>
      <c r="J12" s="29">
        <v>1</v>
      </c>
      <c r="K12" s="29">
        <v>42</v>
      </c>
      <c r="L12" s="29">
        <v>2673</v>
      </c>
      <c r="M12" s="29">
        <v>7851243</v>
      </c>
      <c r="N12" s="38" t="e">
        <f t="shared" si="0"/>
        <v>#DIV/0!</v>
      </c>
      <c r="O12" s="38" t="e">
        <f t="shared" si="0"/>
        <v>#DIV/0!</v>
      </c>
      <c r="P12" s="38" t="e">
        <f t="shared" si="0"/>
        <v>#DIV/0!</v>
      </c>
      <c r="Q12" s="38" t="e">
        <f t="shared" si="0"/>
        <v>#DIV/0!</v>
      </c>
      <c r="S12" s="10" t="s">
        <v>16</v>
      </c>
      <c r="T12" s="10">
        <f t="shared" si="1"/>
        <v>7</v>
      </c>
      <c r="U12" s="10">
        <f t="shared" si="2"/>
        <v>227</v>
      </c>
      <c r="V12" s="10">
        <f t="shared" si="3"/>
        <v>14230</v>
      </c>
      <c r="W12" s="10">
        <f t="shared" si="4"/>
        <v>22076562</v>
      </c>
      <c r="X12" s="10">
        <f t="shared" si="5"/>
        <v>5</v>
      </c>
      <c r="Y12" s="10">
        <f t="shared" si="6"/>
        <v>113</v>
      </c>
      <c r="Z12" s="10">
        <f t="shared" si="7"/>
        <v>7072</v>
      </c>
      <c r="AA12" s="10">
        <f t="shared" si="8"/>
        <v>2808283</v>
      </c>
      <c r="AB12" s="10">
        <f t="shared" si="11"/>
        <v>14</v>
      </c>
      <c r="AC12" s="10">
        <f t="shared" si="12"/>
        <v>280</v>
      </c>
      <c r="AD12" s="10">
        <f t="shared" si="13"/>
        <v>17450</v>
      </c>
      <c r="AE12" s="10">
        <f t="shared" si="14"/>
        <v>13335315</v>
      </c>
      <c r="AF12" s="38">
        <f t="shared" si="10"/>
        <v>180</v>
      </c>
      <c r="AG12" s="38">
        <f t="shared" si="10"/>
        <v>147.78761061946904</v>
      </c>
      <c r="AH12" s="38">
        <f t="shared" si="10"/>
        <v>146.74773755656108</v>
      </c>
      <c r="AI12" s="38">
        <f t="shared" si="10"/>
        <v>374.85652265102914</v>
      </c>
    </row>
    <row r="13" spans="1:38">
      <c r="A13" s="29" t="s">
        <v>17</v>
      </c>
      <c r="B13" s="29">
        <v>3.5</v>
      </c>
      <c r="C13" s="29">
        <v>147</v>
      </c>
      <c r="D13" s="29">
        <v>9285</v>
      </c>
      <c r="E13" s="29">
        <v>9213399</v>
      </c>
      <c r="F13" s="29"/>
      <c r="G13" s="29"/>
      <c r="H13" s="29"/>
      <c r="I13" s="29"/>
      <c r="J13" s="29">
        <v>2</v>
      </c>
      <c r="K13" s="29">
        <v>84</v>
      </c>
      <c r="L13" s="29">
        <v>5346</v>
      </c>
      <c r="M13" s="29">
        <v>15702486</v>
      </c>
      <c r="N13" s="38" t="e">
        <f t="shared" si="0"/>
        <v>#DIV/0!</v>
      </c>
      <c r="O13" s="38" t="e">
        <f t="shared" si="0"/>
        <v>#DIV/0!</v>
      </c>
      <c r="P13" s="38" t="e">
        <f t="shared" si="0"/>
        <v>#DIV/0!</v>
      </c>
      <c r="Q13" s="38" t="e">
        <f t="shared" si="0"/>
        <v>#DIV/0!</v>
      </c>
      <c r="S13" s="10" t="s">
        <v>17</v>
      </c>
      <c r="T13" s="10">
        <f t="shared" si="1"/>
        <v>6.5</v>
      </c>
      <c r="U13" s="10">
        <f t="shared" si="2"/>
        <v>229</v>
      </c>
      <c r="V13" s="10">
        <f t="shared" si="3"/>
        <v>14369</v>
      </c>
      <c r="W13" s="10">
        <f t="shared" si="4"/>
        <v>11139477</v>
      </c>
      <c r="X13" s="10">
        <f t="shared" si="5"/>
        <v>5</v>
      </c>
      <c r="Y13" s="10">
        <f t="shared" si="6"/>
        <v>110</v>
      </c>
      <c r="Z13" s="10">
        <f t="shared" si="7"/>
        <v>6820</v>
      </c>
      <c r="AA13" s="10">
        <f t="shared" si="8"/>
        <v>2616762</v>
      </c>
      <c r="AB13" s="10">
        <f>J13+J32+J51+J70+J89+J108+J127+J146+J165+J184+J204+J223+J242+J261+J280+J299+J318+J377</f>
        <v>8</v>
      </c>
      <c r="AC13" s="202">
        <f>K13+K32+K51+K70+K89+K108+K127+K146+K165+K184+K204+K223+K242+K261+K280+K299+K318+K377</f>
        <v>195</v>
      </c>
      <c r="AD13" s="202">
        <f>L13+L32+L51+L70+L89+L108+L127+L146+L165+L184+L204+L223+L242+L261+L280+L299+L318+L377</f>
        <v>12249</v>
      </c>
      <c r="AE13" s="202">
        <f>M13+M32+M51+M70+M89+M108+M127+M146+M165+M184+M204+M223+M242+M261+M280+M299+M318+M377</f>
        <v>20345752</v>
      </c>
      <c r="AF13" s="38">
        <f t="shared" si="10"/>
        <v>60</v>
      </c>
      <c r="AG13" s="38">
        <f t="shared" si="10"/>
        <v>77.272727272727266</v>
      </c>
      <c r="AH13" s="38">
        <f t="shared" si="10"/>
        <v>79.604105571847512</v>
      </c>
      <c r="AI13" s="38">
        <f t="shared" si="10"/>
        <v>677.51633507365204</v>
      </c>
    </row>
    <row r="14" spans="1:38">
      <c r="A14" s="29" t="s">
        <v>18</v>
      </c>
      <c r="B14" s="29">
        <v>1</v>
      </c>
      <c r="C14" s="29">
        <v>42</v>
      </c>
      <c r="D14" s="29">
        <v>2655</v>
      </c>
      <c r="E14" s="29">
        <v>6273819</v>
      </c>
      <c r="F14" s="29"/>
      <c r="G14" s="29"/>
      <c r="H14" s="29"/>
      <c r="I14" s="29"/>
      <c r="J14" s="29">
        <v>2</v>
      </c>
      <c r="K14" s="29">
        <v>84</v>
      </c>
      <c r="L14" s="29">
        <v>5337</v>
      </c>
      <c r="M14" s="29">
        <v>15676050</v>
      </c>
      <c r="N14" s="38" t="e">
        <f t="shared" si="0"/>
        <v>#DIV/0!</v>
      </c>
      <c r="O14" s="38" t="e">
        <f t="shared" si="0"/>
        <v>#DIV/0!</v>
      </c>
      <c r="P14" s="38" t="e">
        <f t="shared" si="0"/>
        <v>#DIV/0!</v>
      </c>
      <c r="Q14" s="38" t="e">
        <f t="shared" si="0"/>
        <v>#DIV/0!</v>
      </c>
      <c r="S14" s="10" t="s">
        <v>18</v>
      </c>
      <c r="T14" s="10">
        <f t="shared" si="1"/>
        <v>3</v>
      </c>
      <c r="U14" s="10">
        <f t="shared" si="2"/>
        <v>98</v>
      </c>
      <c r="V14" s="10">
        <f t="shared" si="3"/>
        <v>6127</v>
      </c>
      <c r="W14" s="10">
        <f t="shared" si="4"/>
        <v>7544295</v>
      </c>
      <c r="X14" s="10">
        <f t="shared" si="5"/>
        <v>5</v>
      </c>
      <c r="Y14" s="10">
        <f t="shared" si="6"/>
        <v>113</v>
      </c>
      <c r="Z14" s="10">
        <f t="shared" si="7"/>
        <v>7027</v>
      </c>
      <c r="AA14" s="10">
        <f t="shared" si="8"/>
        <v>2013263</v>
      </c>
      <c r="AB14" s="10">
        <f t="shared" si="11"/>
        <v>3</v>
      </c>
      <c r="AC14" s="10">
        <f t="shared" si="12"/>
        <v>105</v>
      </c>
      <c r="AD14" s="10">
        <f t="shared" si="13"/>
        <v>6639</v>
      </c>
      <c r="AE14" s="10">
        <f t="shared" si="14"/>
        <v>16216133</v>
      </c>
      <c r="AF14" s="38">
        <f t="shared" si="10"/>
        <v>-40</v>
      </c>
      <c r="AG14" s="38">
        <f t="shared" si="10"/>
        <v>-7.0796460176991154</v>
      </c>
      <c r="AH14" s="38">
        <f t="shared" si="10"/>
        <v>-5.5215596983065325</v>
      </c>
      <c r="AI14" s="38">
        <f t="shared" si="10"/>
        <v>705.46520747661873</v>
      </c>
    </row>
    <row r="15" spans="1:38">
      <c r="A15" s="29" t="s">
        <v>19</v>
      </c>
      <c r="B15" s="29">
        <v>0</v>
      </c>
      <c r="C15" s="29">
        <v>0</v>
      </c>
      <c r="D15" s="29">
        <v>0</v>
      </c>
      <c r="E15" s="29">
        <v>0</v>
      </c>
      <c r="F15" s="29"/>
      <c r="G15" s="29"/>
      <c r="H15" s="29"/>
      <c r="I15" s="29"/>
      <c r="J15" s="29">
        <v>4</v>
      </c>
      <c r="K15" s="29">
        <v>168</v>
      </c>
      <c r="L15" s="29">
        <v>10674</v>
      </c>
      <c r="M15" s="29">
        <v>30749927</v>
      </c>
      <c r="N15" s="38" t="e">
        <f t="shared" si="0"/>
        <v>#DIV/0!</v>
      </c>
      <c r="O15" s="38" t="e">
        <f t="shared" si="0"/>
        <v>#DIV/0!</v>
      </c>
      <c r="P15" s="38" t="e">
        <f t="shared" si="0"/>
        <v>#DIV/0!</v>
      </c>
      <c r="Q15" s="38" t="e">
        <f t="shared" si="0"/>
        <v>#DIV/0!</v>
      </c>
      <c r="S15" s="10" t="s">
        <v>19</v>
      </c>
      <c r="T15" s="10">
        <f t="shared" si="1"/>
        <v>0</v>
      </c>
      <c r="U15" s="10">
        <f t="shared" si="2"/>
        <v>0</v>
      </c>
      <c r="V15" s="10">
        <f t="shared" si="3"/>
        <v>0</v>
      </c>
      <c r="W15" s="10">
        <f t="shared" si="4"/>
        <v>0</v>
      </c>
      <c r="X15" s="10">
        <f t="shared" si="5"/>
        <v>4</v>
      </c>
      <c r="Y15" s="10">
        <f t="shared" si="6"/>
        <v>97</v>
      </c>
      <c r="Z15" s="10">
        <f t="shared" si="7"/>
        <v>6042</v>
      </c>
      <c r="AA15" s="10">
        <f t="shared" si="8"/>
        <v>2555919</v>
      </c>
      <c r="AB15" s="10">
        <f t="shared" si="11"/>
        <v>4</v>
      </c>
      <c r="AC15" s="10">
        <f t="shared" si="12"/>
        <v>168</v>
      </c>
      <c r="AD15" s="10">
        <f t="shared" si="13"/>
        <v>10674</v>
      </c>
      <c r="AE15" s="10">
        <f t="shared" si="14"/>
        <v>30749927</v>
      </c>
      <c r="AF15" s="38">
        <f t="shared" si="10"/>
        <v>0</v>
      </c>
      <c r="AG15" s="38">
        <f t="shared" si="10"/>
        <v>73.19587628865979</v>
      </c>
      <c r="AH15" s="38">
        <f t="shared" si="10"/>
        <v>76.663356504468709</v>
      </c>
      <c r="AI15" s="38">
        <f t="shared" si="10"/>
        <v>1103.086913161176</v>
      </c>
    </row>
    <row r="16" spans="1:38">
      <c r="A16" s="29" t="s">
        <v>20</v>
      </c>
      <c r="B16" s="29">
        <v>0</v>
      </c>
      <c r="C16" s="29">
        <v>0</v>
      </c>
      <c r="D16" s="29">
        <v>0</v>
      </c>
      <c r="E16" s="29">
        <v>0</v>
      </c>
      <c r="F16" s="29"/>
      <c r="G16" s="29"/>
      <c r="H16" s="29"/>
      <c r="I16" s="29"/>
      <c r="J16" s="29">
        <v>6</v>
      </c>
      <c r="K16" s="29">
        <v>252</v>
      </c>
      <c r="L16" s="29">
        <v>16018.8</v>
      </c>
      <c r="M16" s="29">
        <v>46715519</v>
      </c>
      <c r="N16" s="38" t="e">
        <f t="shared" si="0"/>
        <v>#DIV/0!</v>
      </c>
      <c r="O16" s="38" t="e">
        <f t="shared" si="0"/>
        <v>#DIV/0!</v>
      </c>
      <c r="P16" s="38" t="e">
        <f t="shared" si="0"/>
        <v>#DIV/0!</v>
      </c>
      <c r="Q16" s="38" t="e">
        <f t="shared" si="0"/>
        <v>#DIV/0!</v>
      </c>
      <c r="S16" s="10" t="s">
        <v>20</v>
      </c>
      <c r="T16" s="10">
        <f t="shared" si="1"/>
        <v>3</v>
      </c>
      <c r="U16" s="10">
        <f t="shared" si="2"/>
        <v>84</v>
      </c>
      <c r="V16" s="10">
        <f t="shared" si="3"/>
        <v>5208</v>
      </c>
      <c r="W16" s="10">
        <f t="shared" si="4"/>
        <v>1905714</v>
      </c>
      <c r="X16" s="10">
        <f t="shared" si="5"/>
        <v>3</v>
      </c>
      <c r="Y16" s="10">
        <f t="shared" si="6"/>
        <v>85</v>
      </c>
      <c r="Z16" s="10">
        <f t="shared" si="7"/>
        <v>5425</v>
      </c>
      <c r="AA16" s="10">
        <f t="shared" si="8"/>
        <v>1985882</v>
      </c>
      <c r="AB16" s="10">
        <f t="shared" si="11"/>
        <v>7</v>
      </c>
      <c r="AC16" s="10">
        <f t="shared" si="12"/>
        <v>271</v>
      </c>
      <c r="AD16" s="10">
        <f t="shared" si="13"/>
        <v>17261.399999999998</v>
      </c>
      <c r="AE16" s="10">
        <f t="shared" si="14"/>
        <v>47230962</v>
      </c>
      <c r="AF16" s="38">
        <f t="shared" si="10"/>
        <v>133.33333333333331</v>
      </c>
      <c r="AG16" s="38">
        <f t="shared" si="10"/>
        <v>218.82352941176472</v>
      </c>
      <c r="AH16" s="38">
        <f t="shared" si="10"/>
        <v>218.18248847926264</v>
      </c>
      <c r="AI16" s="38">
        <f t="shared" si="10"/>
        <v>2278.3367793252569</v>
      </c>
    </row>
    <row r="17" spans="1:35">
      <c r="A17" s="29" t="s">
        <v>21</v>
      </c>
      <c r="B17" s="29">
        <v>0</v>
      </c>
      <c r="C17" s="29">
        <v>0</v>
      </c>
      <c r="D17" s="29">
        <v>0</v>
      </c>
      <c r="E17" s="29">
        <v>0</v>
      </c>
      <c r="F17" s="29"/>
      <c r="G17" s="29"/>
      <c r="H17" s="29"/>
      <c r="I17" s="29"/>
      <c r="J17" s="29"/>
      <c r="K17" s="29"/>
      <c r="L17" s="29"/>
      <c r="M17" s="29"/>
      <c r="N17" s="38" t="e">
        <f t="shared" si="0"/>
        <v>#DIV/0!</v>
      </c>
      <c r="O17" s="38" t="e">
        <f t="shared" si="0"/>
        <v>#DIV/0!</v>
      </c>
      <c r="P17" s="38" t="e">
        <f t="shared" si="0"/>
        <v>#DIV/0!</v>
      </c>
      <c r="Q17" s="38" t="e">
        <f t="shared" si="0"/>
        <v>#DIV/0!</v>
      </c>
      <c r="S17" s="10" t="s">
        <v>21</v>
      </c>
      <c r="T17" s="10">
        <f t="shared" si="1"/>
        <v>16</v>
      </c>
      <c r="U17" s="10">
        <f t="shared" si="2"/>
        <v>392</v>
      </c>
      <c r="V17" s="10">
        <f t="shared" si="3"/>
        <v>24383</v>
      </c>
      <c r="W17" s="10">
        <f t="shared" si="4"/>
        <v>10879057</v>
      </c>
      <c r="X17" s="13">
        <f>F17+F36+F55+F74+F93+F112+F131+F150+F169+F188+F208+F227+F246+F265+F284+F303+F322</f>
        <v>3</v>
      </c>
      <c r="Y17" s="10">
        <f t="shared" si="6"/>
        <v>63</v>
      </c>
      <c r="Z17" s="10">
        <f t="shared" si="7"/>
        <v>3906</v>
      </c>
      <c r="AA17" s="10">
        <f t="shared" si="8"/>
        <v>1460488</v>
      </c>
      <c r="AB17" s="10">
        <f t="shared" si="11"/>
        <v>0</v>
      </c>
      <c r="AC17" s="10">
        <f t="shared" si="12"/>
        <v>0</v>
      </c>
      <c r="AD17" s="10">
        <f t="shared" si="13"/>
        <v>0</v>
      </c>
      <c r="AE17" s="10">
        <f t="shared" si="14"/>
        <v>0</v>
      </c>
      <c r="AF17" s="38">
        <f t="shared" si="10"/>
        <v>-100</v>
      </c>
      <c r="AG17" s="38">
        <f t="shared" si="10"/>
        <v>-100</v>
      </c>
      <c r="AH17" s="38">
        <f t="shared" si="10"/>
        <v>-100</v>
      </c>
      <c r="AI17" s="38">
        <f t="shared" si="10"/>
        <v>-100</v>
      </c>
    </row>
    <row r="18" spans="1:35">
      <c r="A18" s="61" t="s">
        <v>205</v>
      </c>
      <c r="B18" s="61">
        <f>SUM(B6:B15)</f>
        <v>24.5</v>
      </c>
      <c r="C18" s="61">
        <f>SUM(C6:C15)</f>
        <v>1028</v>
      </c>
      <c r="D18" s="61">
        <f>SUM(D6:D15)</f>
        <v>65117</v>
      </c>
      <c r="E18" s="61">
        <f>SUM(E6:E15)</f>
        <v>108555954</v>
      </c>
      <c r="F18" s="61">
        <f>SUM(F6:F16)</f>
        <v>20</v>
      </c>
      <c r="G18" s="61">
        <f t="shared" ref="G18:M18" si="15">SUM(G6:G16)</f>
        <v>839</v>
      </c>
      <c r="H18" s="61">
        <f t="shared" si="15"/>
        <v>53207</v>
      </c>
      <c r="I18" s="61">
        <f t="shared" si="15"/>
        <v>83308836</v>
      </c>
      <c r="J18" s="61">
        <f t="shared" si="15"/>
        <v>18</v>
      </c>
      <c r="K18" s="61">
        <f t="shared" si="15"/>
        <v>756</v>
      </c>
      <c r="L18" s="61">
        <f t="shared" si="15"/>
        <v>48067.8</v>
      </c>
      <c r="M18" s="61">
        <f t="shared" si="15"/>
        <v>138234520</v>
      </c>
      <c r="N18" s="38">
        <f t="shared" si="0"/>
        <v>-10</v>
      </c>
      <c r="O18" s="38">
        <f t="shared" si="0"/>
        <v>-9.8927294398092975</v>
      </c>
      <c r="P18" s="38">
        <f t="shared" si="0"/>
        <v>-9.6588794707463244</v>
      </c>
      <c r="Q18" s="38">
        <f t="shared" si="0"/>
        <v>65.930202169671418</v>
      </c>
      <c r="S18" s="61" t="s">
        <v>205</v>
      </c>
      <c r="T18" s="61">
        <f>SUM(T6:T16)</f>
        <v>61</v>
      </c>
      <c r="U18" s="61">
        <f t="shared" ref="U18:AE18" si="16">SUM(U6:U16)</f>
        <v>1869</v>
      </c>
      <c r="V18" s="61">
        <f t="shared" si="16"/>
        <v>117334</v>
      </c>
      <c r="W18" s="61">
        <f t="shared" si="16"/>
        <v>127575195</v>
      </c>
      <c r="X18" s="61">
        <f t="shared" si="16"/>
        <v>81</v>
      </c>
      <c r="Y18" s="61">
        <f t="shared" si="16"/>
        <v>2122</v>
      </c>
      <c r="Z18" s="61">
        <f t="shared" si="16"/>
        <v>133023</v>
      </c>
      <c r="AA18" s="61">
        <f t="shared" si="16"/>
        <v>112415343</v>
      </c>
      <c r="AB18" s="61">
        <f t="shared" si="16"/>
        <v>64</v>
      </c>
      <c r="AC18" s="61">
        <f t="shared" si="16"/>
        <v>1600</v>
      </c>
      <c r="AD18" s="61">
        <f t="shared" si="16"/>
        <v>100361.4</v>
      </c>
      <c r="AE18" s="61">
        <f t="shared" si="16"/>
        <v>160220105</v>
      </c>
      <c r="AF18" s="38">
        <f t="shared" si="10"/>
        <v>-20.987654320987652</v>
      </c>
      <c r="AG18" s="38">
        <f t="shared" si="10"/>
        <v>-24.599434495758718</v>
      </c>
      <c r="AH18" s="38">
        <f t="shared" si="10"/>
        <v>-24.553347917277467</v>
      </c>
      <c r="AI18" s="38">
        <f t="shared" si="10"/>
        <v>42.525122215745945</v>
      </c>
    </row>
    <row r="19" spans="1:35">
      <c r="A19" s="61" t="s">
        <v>128</v>
      </c>
      <c r="B19" s="61">
        <f>SUM(B6:B17)</f>
        <v>24.5</v>
      </c>
      <c r="C19" s="61">
        <f t="shared" ref="C19:M19" si="17">SUM(C6:C17)</f>
        <v>1028</v>
      </c>
      <c r="D19" s="61">
        <f t="shared" si="17"/>
        <v>65117</v>
      </c>
      <c r="E19" s="61">
        <f t="shared" si="17"/>
        <v>108555954</v>
      </c>
      <c r="F19" s="61">
        <f t="shared" si="17"/>
        <v>20</v>
      </c>
      <c r="G19" s="61">
        <f t="shared" si="17"/>
        <v>839</v>
      </c>
      <c r="H19" s="61">
        <f t="shared" si="17"/>
        <v>53207</v>
      </c>
      <c r="I19" s="61">
        <f t="shared" si="17"/>
        <v>83308836</v>
      </c>
      <c r="J19" s="61">
        <f t="shared" si="17"/>
        <v>18</v>
      </c>
      <c r="K19" s="61">
        <f t="shared" si="17"/>
        <v>756</v>
      </c>
      <c r="L19" s="61">
        <f t="shared" si="17"/>
        <v>48067.8</v>
      </c>
      <c r="M19" s="61">
        <f t="shared" si="17"/>
        <v>138234520</v>
      </c>
      <c r="N19" s="38">
        <f t="shared" si="0"/>
        <v>-10</v>
      </c>
      <c r="O19" s="38">
        <f t="shared" si="0"/>
        <v>-9.8927294398092975</v>
      </c>
      <c r="P19" s="38">
        <f t="shared" si="0"/>
        <v>-9.6588794707463244</v>
      </c>
      <c r="Q19" s="38">
        <f t="shared" si="0"/>
        <v>65.930202169671418</v>
      </c>
      <c r="S19" s="61" t="s">
        <v>128</v>
      </c>
      <c r="T19" s="61">
        <f>SUM(T6:T17)</f>
        <v>77</v>
      </c>
      <c r="U19" s="61">
        <f t="shared" ref="U19:AE19" si="18">SUM(U6:U17)</f>
        <v>2261</v>
      </c>
      <c r="V19" s="61">
        <f t="shared" si="18"/>
        <v>141717</v>
      </c>
      <c r="W19" s="61">
        <f t="shared" si="18"/>
        <v>138454252</v>
      </c>
      <c r="X19" s="61">
        <f t="shared" si="18"/>
        <v>84</v>
      </c>
      <c r="Y19" s="61">
        <f t="shared" si="18"/>
        <v>2185</v>
      </c>
      <c r="Z19" s="61">
        <f t="shared" si="18"/>
        <v>136929</v>
      </c>
      <c r="AA19" s="61">
        <f t="shared" si="18"/>
        <v>113875831</v>
      </c>
      <c r="AB19" s="61">
        <f t="shared" si="18"/>
        <v>64</v>
      </c>
      <c r="AC19" s="61">
        <f t="shared" si="18"/>
        <v>1600</v>
      </c>
      <c r="AD19" s="61">
        <f t="shared" si="18"/>
        <v>100361.4</v>
      </c>
      <c r="AE19" s="61">
        <f t="shared" si="18"/>
        <v>160220105</v>
      </c>
      <c r="AF19" s="38">
        <f t="shared" si="10"/>
        <v>-23.809523809523807</v>
      </c>
      <c r="AG19" s="38">
        <f t="shared" si="10"/>
        <v>-26.773455377574372</v>
      </c>
      <c r="AH19" s="38">
        <f t="shared" si="10"/>
        <v>-26.705518918563641</v>
      </c>
      <c r="AI19" s="38">
        <f t="shared" si="10"/>
        <v>40.697199390799618</v>
      </c>
    </row>
    <row r="20" spans="1:35">
      <c r="A20" s="63" t="s">
        <v>129</v>
      </c>
      <c r="B20" s="49">
        <f>B18/10</f>
        <v>2.4500000000000002</v>
      </c>
      <c r="C20" s="49">
        <f>C18/10</f>
        <v>102.8</v>
      </c>
      <c r="D20" s="49">
        <f>D18/10</f>
        <v>6511.7</v>
      </c>
      <c r="E20" s="49">
        <f>E18/10</f>
        <v>10855595.4</v>
      </c>
      <c r="F20" s="49">
        <f>F18/11</f>
        <v>1.8181818181818181</v>
      </c>
      <c r="G20" s="49">
        <f t="shared" ref="G20:M20" si="19">G18/11</f>
        <v>76.272727272727266</v>
      </c>
      <c r="H20" s="49">
        <f t="shared" si="19"/>
        <v>4837</v>
      </c>
      <c r="I20" s="49">
        <f t="shared" si="19"/>
        <v>7573530.5454545459</v>
      </c>
      <c r="J20" s="49">
        <f t="shared" si="19"/>
        <v>1.6363636363636365</v>
      </c>
      <c r="K20" s="49">
        <f t="shared" si="19"/>
        <v>68.727272727272734</v>
      </c>
      <c r="L20" s="49">
        <f t="shared" si="19"/>
        <v>4369.8</v>
      </c>
      <c r="M20" s="49">
        <f t="shared" si="19"/>
        <v>12566774.545454545</v>
      </c>
      <c r="N20" s="38">
        <f t="shared" si="0"/>
        <v>-9.9999999999999911</v>
      </c>
      <c r="O20" s="38">
        <f t="shared" si="0"/>
        <v>-9.8927294398092815</v>
      </c>
      <c r="P20" s="38">
        <f t="shared" si="0"/>
        <v>-9.6588794707463261</v>
      </c>
      <c r="Q20" s="38">
        <f t="shared" si="0"/>
        <v>65.930202169671389</v>
      </c>
      <c r="S20" s="63" t="s">
        <v>129</v>
      </c>
      <c r="T20" s="49">
        <f>T18/11</f>
        <v>5.5454545454545459</v>
      </c>
      <c r="U20" s="49">
        <f t="shared" ref="U20:AE20" si="20">U18/11</f>
        <v>169.90909090909091</v>
      </c>
      <c r="V20" s="49">
        <f t="shared" si="20"/>
        <v>10666.727272727272</v>
      </c>
      <c r="W20" s="49">
        <f t="shared" si="20"/>
        <v>11597745</v>
      </c>
      <c r="X20" s="49">
        <f t="shared" si="20"/>
        <v>7.3636363636363633</v>
      </c>
      <c r="Y20" s="49">
        <f t="shared" si="20"/>
        <v>192.90909090909091</v>
      </c>
      <c r="Z20" s="49">
        <f t="shared" si="20"/>
        <v>12093</v>
      </c>
      <c r="AA20" s="49">
        <f t="shared" si="20"/>
        <v>10219576.636363637</v>
      </c>
      <c r="AB20" s="49">
        <f t="shared" si="20"/>
        <v>5.8181818181818183</v>
      </c>
      <c r="AC20" s="49">
        <f t="shared" si="20"/>
        <v>145.45454545454547</v>
      </c>
      <c r="AD20" s="49">
        <f t="shared" si="20"/>
        <v>9123.7636363636357</v>
      </c>
      <c r="AE20" s="49">
        <f t="shared" si="20"/>
        <v>14565464.090909092</v>
      </c>
      <c r="AF20" s="38">
        <f t="shared" si="10"/>
        <v>-20.987654320987648</v>
      </c>
      <c r="AG20" s="38">
        <f t="shared" si="10"/>
        <v>-24.599434495758711</v>
      </c>
      <c r="AH20" s="38">
        <f t="shared" si="10"/>
        <v>-24.553347917277467</v>
      </c>
      <c r="AI20" s="38">
        <f t="shared" si="10"/>
        <v>42.525122215745945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  <c r="AE22" s="7">
        <f>AE18/10000000</f>
        <v>16.0220105</v>
      </c>
    </row>
    <row r="23" spans="1:35">
      <c r="A23" s="14"/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  <c r="S24" s="7">
        <f>L18/1000000</f>
        <v>4.8067800000000001E-2</v>
      </c>
      <c r="T24" s="7">
        <f>M18/10000000</f>
        <v>13.823452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1">(G25-C25)/C25*100</f>
        <v>#DIV/0!</v>
      </c>
      <c r="P25" s="38" t="e">
        <f t="shared" si="21"/>
        <v>#DIV/0!</v>
      </c>
      <c r="Q25" s="38" t="e">
        <f t="shared" si="21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2">(F26-B26)/B26*100</f>
        <v>#DIV/0!</v>
      </c>
      <c r="O26" s="38" t="e">
        <f t="shared" si="21"/>
        <v>#DIV/0!</v>
      </c>
      <c r="P26" s="38" t="e">
        <f t="shared" si="21"/>
        <v>#DIV/0!</v>
      </c>
      <c r="Q26" s="38" t="e">
        <f t="shared" si="21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2"/>
        <v>#DIV/0!</v>
      </c>
      <c r="O27" s="38" t="e">
        <f t="shared" si="21"/>
        <v>#DIV/0!</v>
      </c>
      <c r="P27" s="38" t="e">
        <f t="shared" si="21"/>
        <v>#DIV/0!</v>
      </c>
      <c r="Q27" s="38" t="e">
        <f t="shared" si="21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2"/>
        <v>#DIV/0!</v>
      </c>
      <c r="O28" s="38" t="e">
        <f t="shared" si="21"/>
        <v>#DIV/0!</v>
      </c>
      <c r="P28" s="38" t="e">
        <f t="shared" si="21"/>
        <v>#DIV/0!</v>
      </c>
      <c r="Q28" s="38" t="e">
        <f t="shared" si="21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2"/>
        <v>#DIV/0!</v>
      </c>
      <c r="O29" s="38" t="e">
        <f t="shared" si="21"/>
        <v>#DIV/0!</v>
      </c>
      <c r="P29" s="38" t="e">
        <f t="shared" si="21"/>
        <v>#DIV/0!</v>
      </c>
      <c r="Q29" s="38" t="e">
        <f t="shared" si="21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2"/>
        <v>#DIV/0!</v>
      </c>
      <c r="O30" s="38" t="e">
        <f t="shared" si="21"/>
        <v>#DIV/0!</v>
      </c>
      <c r="P30" s="38" t="e">
        <f t="shared" si="21"/>
        <v>#DIV/0!</v>
      </c>
      <c r="Q30" s="38" t="e">
        <f t="shared" si="21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2"/>
        <v>#DIV/0!</v>
      </c>
      <c r="O31" s="38" t="e">
        <f t="shared" si="21"/>
        <v>#DIV/0!</v>
      </c>
      <c r="P31" s="38" t="e">
        <f t="shared" si="21"/>
        <v>#DIV/0!</v>
      </c>
      <c r="Q31" s="38" t="e">
        <f t="shared" si="21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2"/>
        <v>#DIV/0!</v>
      </c>
      <c r="O32" s="38" t="e">
        <f t="shared" si="21"/>
        <v>#DIV/0!</v>
      </c>
      <c r="P32" s="38" t="e">
        <f t="shared" si="21"/>
        <v>#DIV/0!</v>
      </c>
      <c r="Q32" s="38" t="e">
        <f t="shared" si="21"/>
        <v>#DIV/0!</v>
      </c>
    </row>
    <row r="33" spans="1:25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2"/>
        <v>#DIV/0!</v>
      </c>
      <c r="O33" s="38" t="e">
        <f t="shared" si="21"/>
        <v>#DIV/0!</v>
      </c>
      <c r="P33" s="38" t="e">
        <f t="shared" si="21"/>
        <v>#DIV/0!</v>
      </c>
      <c r="Q33" s="38" t="e">
        <f t="shared" si="21"/>
        <v>#DIV/0!</v>
      </c>
    </row>
    <row r="34" spans="1:25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2"/>
        <v>#DIV/0!</v>
      </c>
      <c r="O34" s="38" t="e">
        <f t="shared" si="21"/>
        <v>#DIV/0!</v>
      </c>
      <c r="P34" s="38" t="e">
        <f t="shared" si="21"/>
        <v>#DIV/0!</v>
      </c>
      <c r="Q34" s="38" t="e">
        <f t="shared" si="21"/>
        <v>#DIV/0!</v>
      </c>
    </row>
    <row r="35" spans="1:25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2"/>
        <v>#DIV/0!</v>
      </c>
      <c r="O35" s="38" t="e">
        <f t="shared" si="21"/>
        <v>#DIV/0!</v>
      </c>
      <c r="P35" s="38" t="e">
        <f t="shared" si="21"/>
        <v>#DIV/0!</v>
      </c>
      <c r="Q35" s="38" t="e">
        <f t="shared" si="21"/>
        <v>#DIV/0!</v>
      </c>
      <c r="W35" s="14"/>
      <c r="X35" s="14"/>
      <c r="Y35" s="14"/>
    </row>
    <row r="36" spans="1:25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2"/>
        <v>#DIV/0!</v>
      </c>
      <c r="O36" s="38" t="e">
        <f t="shared" si="21"/>
        <v>#DIV/0!</v>
      </c>
      <c r="P36" s="38" t="e">
        <f t="shared" si="21"/>
        <v>#DIV/0!</v>
      </c>
      <c r="Q36" s="38" t="e">
        <f t="shared" si="21"/>
        <v>#DIV/0!</v>
      </c>
    </row>
    <row r="37" spans="1:25">
      <c r="A37" s="61" t="s">
        <v>216</v>
      </c>
      <c r="B37" s="61">
        <f>SUM(B25:B32)</f>
        <v>0</v>
      </c>
      <c r="C37" s="61">
        <f t="shared" ref="C37:M37" si="23">SUM(C25:C32)</f>
        <v>0</v>
      </c>
      <c r="D37" s="61">
        <f t="shared" si="23"/>
        <v>0</v>
      </c>
      <c r="E37" s="61">
        <f t="shared" si="23"/>
        <v>0</v>
      </c>
      <c r="F37" s="61">
        <f t="shared" si="23"/>
        <v>0</v>
      </c>
      <c r="G37" s="61">
        <f t="shared" si="23"/>
        <v>0</v>
      </c>
      <c r="H37" s="61">
        <f t="shared" si="23"/>
        <v>0</v>
      </c>
      <c r="I37" s="61">
        <f t="shared" si="23"/>
        <v>0</v>
      </c>
      <c r="J37" s="61">
        <f t="shared" si="23"/>
        <v>0</v>
      </c>
      <c r="K37" s="61">
        <f t="shared" si="23"/>
        <v>0</v>
      </c>
      <c r="L37" s="61">
        <f t="shared" si="23"/>
        <v>0</v>
      </c>
      <c r="M37" s="61">
        <f t="shared" si="23"/>
        <v>0</v>
      </c>
      <c r="N37" s="62" t="e">
        <f>(F37-B37)/B37*100</f>
        <v>#DIV/0!</v>
      </c>
      <c r="O37" s="62" t="e">
        <f t="shared" si="21"/>
        <v>#DIV/0!</v>
      </c>
      <c r="P37" s="62" t="e">
        <f t="shared" si="21"/>
        <v>#DIV/0!</v>
      </c>
      <c r="Q37" s="62" t="e">
        <f t="shared" si="21"/>
        <v>#DIV/0!</v>
      </c>
      <c r="Y37" s="17"/>
    </row>
    <row r="38" spans="1:25">
      <c r="A38" s="61" t="s">
        <v>128</v>
      </c>
      <c r="B38" s="61">
        <f>SUM(B25:B36)</f>
        <v>0</v>
      </c>
      <c r="C38" s="61">
        <f t="shared" ref="C38:M38" si="24">SUM(C25:C36)</f>
        <v>0</v>
      </c>
      <c r="D38" s="61">
        <f t="shared" si="24"/>
        <v>0</v>
      </c>
      <c r="E38" s="61">
        <f t="shared" si="24"/>
        <v>0</v>
      </c>
      <c r="F38" s="61">
        <f t="shared" si="24"/>
        <v>0</v>
      </c>
      <c r="G38" s="61">
        <f t="shared" si="24"/>
        <v>0</v>
      </c>
      <c r="H38" s="61">
        <f t="shared" si="24"/>
        <v>0</v>
      </c>
      <c r="I38" s="61">
        <f t="shared" si="24"/>
        <v>0</v>
      </c>
      <c r="J38" s="61">
        <f t="shared" si="24"/>
        <v>0</v>
      </c>
      <c r="K38" s="61">
        <f t="shared" si="24"/>
        <v>0</v>
      </c>
      <c r="L38" s="61">
        <f t="shared" si="24"/>
        <v>0</v>
      </c>
      <c r="M38" s="61">
        <f t="shared" si="24"/>
        <v>0</v>
      </c>
      <c r="N38" s="62" t="e">
        <f>(F38-B38)/B38*100</f>
        <v>#DIV/0!</v>
      </c>
      <c r="O38" s="62" t="e">
        <f t="shared" si="21"/>
        <v>#DIV/0!</v>
      </c>
      <c r="P38" s="62" t="e">
        <f t="shared" si="21"/>
        <v>#DIV/0!</v>
      </c>
      <c r="Q38" s="62" t="e">
        <f t="shared" si="21"/>
        <v>#DIV/0!</v>
      </c>
    </row>
    <row r="39" spans="1:25">
      <c r="A39" s="63" t="s">
        <v>129</v>
      </c>
      <c r="B39" s="49">
        <f>B37/8</f>
        <v>0</v>
      </c>
      <c r="C39" s="49">
        <f t="shared" ref="C39:M39" si="25">C37/8</f>
        <v>0</v>
      </c>
      <c r="D39" s="49">
        <f t="shared" si="25"/>
        <v>0</v>
      </c>
      <c r="E39" s="49">
        <f t="shared" si="25"/>
        <v>0</v>
      </c>
      <c r="F39" s="49">
        <f t="shared" si="25"/>
        <v>0</v>
      </c>
      <c r="G39" s="49">
        <f t="shared" si="25"/>
        <v>0</v>
      </c>
      <c r="H39" s="49">
        <f t="shared" si="25"/>
        <v>0</v>
      </c>
      <c r="I39" s="49">
        <f t="shared" si="25"/>
        <v>0</v>
      </c>
      <c r="J39" s="49">
        <f t="shared" si="25"/>
        <v>0</v>
      </c>
      <c r="K39" s="49">
        <f t="shared" si="25"/>
        <v>0</v>
      </c>
      <c r="L39" s="49">
        <f t="shared" si="25"/>
        <v>0</v>
      </c>
      <c r="M39" s="49">
        <f t="shared" si="25"/>
        <v>0</v>
      </c>
      <c r="N39" s="62" t="e">
        <f>(F39-B39)/B39*100</f>
        <v>#DIV/0!</v>
      </c>
      <c r="O39" s="62" t="e">
        <f t="shared" si="21"/>
        <v>#DIV/0!</v>
      </c>
      <c r="P39" s="62" t="e">
        <f t="shared" si="21"/>
        <v>#DIV/0!</v>
      </c>
      <c r="Q39" s="62" t="e">
        <f t="shared" si="21"/>
        <v>#DIV/0!</v>
      </c>
      <c r="W39" s="17"/>
    </row>
    <row r="40" spans="1:25">
      <c r="N40" s="64"/>
      <c r="O40" s="64"/>
      <c r="P40" s="64"/>
      <c r="Q40" s="64"/>
    </row>
    <row r="41" spans="1:25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5">
      <c r="A42" s="14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25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</row>
    <row r="44" spans="1:25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>(G44-C44)/C44*100</f>
        <v>#DIV/0!</v>
      </c>
      <c r="P44" s="38" t="e">
        <f t="shared" ref="P44:P58" si="26">(H44-D44)/D44*100</f>
        <v>#DIV/0!</v>
      </c>
      <c r="Q44" s="38" t="e">
        <f t="shared" ref="Q44:Q58" si="27">(I44-E44)/E44*100</f>
        <v>#DIV/0!</v>
      </c>
    </row>
    <row r="45" spans="1:25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8">(F45-B45)/B45*100</f>
        <v>#DIV/0!</v>
      </c>
      <c r="O45" s="38" t="e">
        <f t="shared" ref="O45:O58" si="29">(G45-C45)/C45*100</f>
        <v>#DIV/0!</v>
      </c>
      <c r="P45" s="38" t="e">
        <f t="shared" si="26"/>
        <v>#DIV/0!</v>
      </c>
      <c r="Q45" s="38" t="e">
        <f t="shared" si="27"/>
        <v>#DIV/0!</v>
      </c>
    </row>
    <row r="46" spans="1:25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8"/>
        <v>#DIV/0!</v>
      </c>
      <c r="O46" s="38" t="e">
        <f t="shared" si="29"/>
        <v>#DIV/0!</v>
      </c>
      <c r="P46" s="38" t="e">
        <f t="shared" si="26"/>
        <v>#DIV/0!</v>
      </c>
      <c r="Q46" s="38" t="e">
        <f t="shared" si="27"/>
        <v>#DIV/0!</v>
      </c>
    </row>
    <row r="47" spans="1:25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8"/>
        <v>#DIV/0!</v>
      </c>
      <c r="O47" s="38" t="e">
        <f t="shared" si="29"/>
        <v>#DIV/0!</v>
      </c>
      <c r="P47" s="38" t="e">
        <f t="shared" si="26"/>
        <v>#DIV/0!</v>
      </c>
      <c r="Q47" s="38" t="e">
        <f t="shared" si="27"/>
        <v>#DIV/0!</v>
      </c>
    </row>
    <row r="48" spans="1:25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8"/>
        <v>#DIV/0!</v>
      </c>
      <c r="O48" s="38" t="e">
        <f t="shared" si="29"/>
        <v>#DIV/0!</v>
      </c>
      <c r="P48" s="38" t="e">
        <f t="shared" si="26"/>
        <v>#DIV/0!</v>
      </c>
      <c r="Q48" s="38" t="e">
        <f t="shared" si="27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8"/>
        <v>#DIV/0!</v>
      </c>
      <c r="O49" s="38" t="e">
        <f t="shared" si="29"/>
        <v>#DIV/0!</v>
      </c>
      <c r="P49" s="38" t="e">
        <f t="shared" si="26"/>
        <v>#DIV/0!</v>
      </c>
      <c r="Q49" s="38" t="e">
        <f t="shared" si="27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8"/>
        <v>#DIV/0!</v>
      </c>
      <c r="O50" s="38" t="e">
        <f t="shared" si="29"/>
        <v>#DIV/0!</v>
      </c>
      <c r="P50" s="38" t="e">
        <f t="shared" si="26"/>
        <v>#DIV/0!</v>
      </c>
      <c r="Q50" s="38" t="e">
        <f t="shared" si="27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8"/>
        <v>#DIV/0!</v>
      </c>
      <c r="O51" s="38" t="e">
        <f t="shared" si="29"/>
        <v>#DIV/0!</v>
      </c>
      <c r="P51" s="38" t="e">
        <f t="shared" si="26"/>
        <v>#DIV/0!</v>
      </c>
      <c r="Q51" s="38" t="e">
        <f t="shared" si="27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8"/>
        <v>#DIV/0!</v>
      </c>
      <c r="O52" s="38" t="e">
        <f t="shared" si="29"/>
        <v>#DIV/0!</v>
      </c>
      <c r="P52" s="38" t="e">
        <f t="shared" si="26"/>
        <v>#DIV/0!</v>
      </c>
      <c r="Q52" s="38" t="e">
        <f t="shared" si="27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8"/>
        <v>#DIV/0!</v>
      </c>
      <c r="O53" s="38" t="e">
        <f t="shared" si="29"/>
        <v>#DIV/0!</v>
      </c>
      <c r="P53" s="38" t="e">
        <f t="shared" si="26"/>
        <v>#DIV/0!</v>
      </c>
      <c r="Q53" s="38" t="e">
        <f t="shared" si="27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8"/>
        <v>#DIV/0!</v>
      </c>
      <c r="O54" s="38" t="e">
        <f t="shared" si="29"/>
        <v>#DIV/0!</v>
      </c>
      <c r="P54" s="38" t="e">
        <f t="shared" si="26"/>
        <v>#DIV/0!</v>
      </c>
      <c r="Q54" s="38" t="e">
        <f t="shared" si="27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8"/>
        <v>#DIV/0!</v>
      </c>
      <c r="O55" s="38" t="e">
        <f t="shared" si="29"/>
        <v>#DIV/0!</v>
      </c>
      <c r="P55" s="38" t="e">
        <f t="shared" si="26"/>
        <v>#DIV/0!</v>
      </c>
      <c r="Q55" s="38" t="e">
        <f t="shared" si="27"/>
        <v>#DIV/0!</v>
      </c>
    </row>
    <row r="56" spans="1:17">
      <c r="A56" s="61" t="s">
        <v>200</v>
      </c>
      <c r="B56" s="61">
        <f>SUM(B44:B50)</f>
        <v>0</v>
      </c>
      <c r="C56" s="61">
        <f t="shared" ref="C56:I56" si="30">SUM(C44:C50)</f>
        <v>0</v>
      </c>
      <c r="D56" s="61">
        <f t="shared" si="30"/>
        <v>0</v>
      </c>
      <c r="E56" s="61">
        <f t="shared" si="30"/>
        <v>0</v>
      </c>
      <c r="F56" s="61">
        <f t="shared" si="30"/>
        <v>0</v>
      </c>
      <c r="G56" s="61">
        <f t="shared" si="30"/>
        <v>0</v>
      </c>
      <c r="H56" s="61">
        <f t="shared" si="30"/>
        <v>0</v>
      </c>
      <c r="I56" s="61">
        <f t="shared" si="30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9"/>
        <v>#DIV/0!</v>
      </c>
      <c r="P56" s="62" t="e">
        <f t="shared" si="26"/>
        <v>#DIV/0!</v>
      </c>
      <c r="Q56" s="62" t="e">
        <f t="shared" si="27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1">SUM(C44:C55)</f>
        <v>0</v>
      </c>
      <c r="D57" s="61">
        <f t="shared" si="31"/>
        <v>0</v>
      </c>
      <c r="E57" s="61">
        <f t="shared" si="31"/>
        <v>0</v>
      </c>
      <c r="F57" s="61">
        <f t="shared" si="31"/>
        <v>0</v>
      </c>
      <c r="G57" s="61">
        <f t="shared" si="31"/>
        <v>0</v>
      </c>
      <c r="H57" s="61">
        <f t="shared" si="31"/>
        <v>0</v>
      </c>
      <c r="I57" s="61">
        <f t="shared" si="31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9"/>
        <v>#DIV/0!</v>
      </c>
      <c r="P57" s="62" t="e">
        <f t="shared" si="26"/>
        <v>#DIV/0!</v>
      </c>
      <c r="Q57" s="62" t="e">
        <f t="shared" si="27"/>
        <v>#DIV/0!</v>
      </c>
    </row>
    <row r="58" spans="1:17">
      <c r="A58" s="63" t="s">
        <v>129</v>
      </c>
      <c r="B58" s="49">
        <f>B56/7</f>
        <v>0</v>
      </c>
      <c r="C58" s="49">
        <f t="shared" ref="C58:I58" si="32">C56/7</f>
        <v>0</v>
      </c>
      <c r="D58" s="49">
        <f t="shared" si="32"/>
        <v>0</v>
      </c>
      <c r="E58" s="49">
        <f t="shared" si="32"/>
        <v>0</v>
      </c>
      <c r="F58" s="49">
        <f t="shared" si="32"/>
        <v>0</v>
      </c>
      <c r="G58" s="49">
        <f t="shared" si="32"/>
        <v>0</v>
      </c>
      <c r="H58" s="49">
        <f t="shared" si="32"/>
        <v>0</v>
      </c>
      <c r="I58" s="49">
        <f t="shared" si="32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9"/>
        <v>#DIV/0!</v>
      </c>
      <c r="P58" s="62" t="e">
        <f t="shared" si="26"/>
        <v>#DIV/0!</v>
      </c>
      <c r="Q58" s="62" t="e">
        <f t="shared" si="27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A61" s="14"/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30" t="s">
        <v>90</v>
      </c>
      <c r="K62" s="30" t="s">
        <v>7</v>
      </c>
      <c r="L62" s="3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>(G63-C63)/C63*100</f>
        <v>#DIV/0!</v>
      </c>
      <c r="P63" s="38" t="e">
        <f t="shared" ref="P63:P77" si="33">(H63-D63)/D63*100</f>
        <v>#DIV/0!</v>
      </c>
      <c r="Q63" s="38" t="e">
        <f t="shared" ref="Q63:Q77" si="34">(I63-E63)/E63*100</f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5">(F64-B64)/B64*100</f>
        <v>#DIV/0!</v>
      </c>
      <c r="O64" s="38" t="e">
        <f t="shared" ref="O64:O77" si="36">(G64-C64)/C64*100</f>
        <v>#DIV/0!</v>
      </c>
      <c r="P64" s="38" t="e">
        <f t="shared" si="33"/>
        <v>#DIV/0!</v>
      </c>
      <c r="Q64" s="38" t="e">
        <f t="shared" si="34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5"/>
        <v>#DIV/0!</v>
      </c>
      <c r="O65" s="38" t="e">
        <f t="shared" si="36"/>
        <v>#DIV/0!</v>
      </c>
      <c r="P65" s="38" t="e">
        <f t="shared" si="33"/>
        <v>#DIV/0!</v>
      </c>
      <c r="Q65" s="38" t="e">
        <f t="shared" si="34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5"/>
        <v>#DIV/0!</v>
      </c>
      <c r="O66" s="38" t="e">
        <f t="shared" si="36"/>
        <v>#DIV/0!</v>
      </c>
      <c r="P66" s="38" t="e">
        <f t="shared" si="33"/>
        <v>#DIV/0!</v>
      </c>
      <c r="Q66" s="38" t="e">
        <f t="shared" si="34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5"/>
        <v>#DIV/0!</v>
      </c>
      <c r="O67" s="38" t="e">
        <f t="shared" si="36"/>
        <v>#DIV/0!</v>
      </c>
      <c r="P67" s="38" t="e">
        <f t="shared" si="33"/>
        <v>#DIV/0!</v>
      </c>
      <c r="Q67" s="38" t="e">
        <f t="shared" si="34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5"/>
        <v>#DIV/0!</v>
      </c>
      <c r="O68" s="38" t="e">
        <f t="shared" si="36"/>
        <v>#DIV/0!</v>
      </c>
      <c r="P68" s="38" t="e">
        <f t="shared" si="33"/>
        <v>#DIV/0!</v>
      </c>
      <c r="Q68" s="38" t="e">
        <f t="shared" si="34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5"/>
        <v>#DIV/0!</v>
      </c>
      <c r="O69" s="38" t="e">
        <f t="shared" si="36"/>
        <v>#DIV/0!</v>
      </c>
      <c r="P69" s="38" t="e">
        <f t="shared" si="33"/>
        <v>#DIV/0!</v>
      </c>
      <c r="Q69" s="38" t="e">
        <f t="shared" si="34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5"/>
        <v>#DIV/0!</v>
      </c>
      <c r="O70" s="38" t="e">
        <f t="shared" si="36"/>
        <v>#DIV/0!</v>
      </c>
      <c r="P70" s="38" t="e">
        <f t="shared" si="33"/>
        <v>#DIV/0!</v>
      </c>
      <c r="Q70" s="38" t="e">
        <f t="shared" si="34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5"/>
        <v>#DIV/0!</v>
      </c>
      <c r="O71" s="38" t="e">
        <f t="shared" si="36"/>
        <v>#DIV/0!</v>
      </c>
      <c r="P71" s="38" t="e">
        <f t="shared" si="33"/>
        <v>#DIV/0!</v>
      </c>
      <c r="Q71" s="38" t="e">
        <f t="shared" si="34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5"/>
        <v>#DIV/0!</v>
      </c>
      <c r="O72" s="38" t="e">
        <f t="shared" si="36"/>
        <v>#DIV/0!</v>
      </c>
      <c r="P72" s="38" t="e">
        <f t="shared" si="33"/>
        <v>#DIV/0!</v>
      </c>
      <c r="Q72" s="38" t="e">
        <f t="shared" si="34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5"/>
        <v>#DIV/0!</v>
      </c>
      <c r="O73" s="38" t="e">
        <f t="shared" si="36"/>
        <v>#DIV/0!</v>
      </c>
      <c r="P73" s="38" t="e">
        <f t="shared" si="33"/>
        <v>#DIV/0!</v>
      </c>
      <c r="Q73" s="38" t="e">
        <f t="shared" si="34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5"/>
        <v>#DIV/0!</v>
      </c>
      <c r="O74" s="38" t="e">
        <f t="shared" si="36"/>
        <v>#DIV/0!</v>
      </c>
      <c r="P74" s="38" t="e">
        <f t="shared" si="33"/>
        <v>#DIV/0!</v>
      </c>
      <c r="Q74" s="38" t="e">
        <f t="shared" si="34"/>
        <v>#DIV/0!</v>
      </c>
    </row>
    <row r="75" spans="1:17">
      <c r="A75" s="61" t="s">
        <v>200</v>
      </c>
      <c r="B75" s="61">
        <f>SUM(B63:B69)</f>
        <v>0</v>
      </c>
      <c r="C75" s="61">
        <f t="shared" ref="C75:I75" si="37">SUM(C63:C69)</f>
        <v>0</v>
      </c>
      <c r="D75" s="61">
        <f t="shared" si="37"/>
        <v>0</v>
      </c>
      <c r="E75" s="61">
        <f t="shared" si="37"/>
        <v>0</v>
      </c>
      <c r="F75" s="61">
        <f t="shared" si="37"/>
        <v>0</v>
      </c>
      <c r="G75" s="61">
        <f t="shared" si="37"/>
        <v>0</v>
      </c>
      <c r="H75" s="61">
        <f t="shared" si="37"/>
        <v>0</v>
      </c>
      <c r="I75" s="61">
        <f t="shared" si="37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6"/>
        <v>#DIV/0!</v>
      </c>
      <c r="P75" s="62" t="e">
        <f t="shared" si="33"/>
        <v>#DIV/0!</v>
      </c>
      <c r="Q75" s="62" t="e">
        <f t="shared" si="34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8">SUM(C63:C74)</f>
        <v>0</v>
      </c>
      <c r="D76" s="61">
        <f t="shared" si="38"/>
        <v>0</v>
      </c>
      <c r="E76" s="61">
        <f t="shared" si="38"/>
        <v>0</v>
      </c>
      <c r="F76" s="61">
        <f t="shared" si="38"/>
        <v>0</v>
      </c>
      <c r="G76" s="61">
        <f t="shared" si="38"/>
        <v>0</v>
      </c>
      <c r="H76" s="61">
        <f t="shared" si="38"/>
        <v>0</v>
      </c>
      <c r="I76" s="61">
        <f t="shared" si="38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6"/>
        <v>#DIV/0!</v>
      </c>
      <c r="P76" s="62" t="e">
        <f t="shared" si="33"/>
        <v>#DIV/0!</v>
      </c>
      <c r="Q76" s="62" t="e">
        <f t="shared" si="34"/>
        <v>#DIV/0!</v>
      </c>
    </row>
    <row r="77" spans="1:17">
      <c r="A77" s="63" t="s">
        <v>129</v>
      </c>
      <c r="B77" s="49">
        <f>B75/7</f>
        <v>0</v>
      </c>
      <c r="C77" s="49">
        <f t="shared" ref="C77:I77" si="39">C75/7</f>
        <v>0</v>
      </c>
      <c r="D77" s="49">
        <f t="shared" si="39"/>
        <v>0</v>
      </c>
      <c r="E77" s="49">
        <f t="shared" si="39"/>
        <v>0</v>
      </c>
      <c r="F77" s="49">
        <f t="shared" si="39"/>
        <v>0</v>
      </c>
      <c r="G77" s="49">
        <f t="shared" si="39"/>
        <v>0</v>
      </c>
      <c r="H77" s="49">
        <f t="shared" si="39"/>
        <v>0</v>
      </c>
      <c r="I77" s="49">
        <f t="shared" si="39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6"/>
        <v>#DIV/0!</v>
      </c>
      <c r="P77" s="62" t="e">
        <f t="shared" si="33"/>
        <v>#DIV/0!</v>
      </c>
      <c r="Q77" s="62" t="e">
        <f t="shared" si="34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A80" s="14"/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>(G82-C82)/C82*100</f>
        <v>#DIV/0!</v>
      </c>
      <c r="P82" s="38" t="e">
        <f t="shared" ref="P82:P93" si="40">(H82-D82)/D82*100</f>
        <v>#DIV/0!</v>
      </c>
      <c r="Q82" s="38" t="e">
        <f t="shared" ref="Q82:Q93" si="41">(I82-E82)/E82*100</f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2">(F83-B83)/B83*100</f>
        <v>#DIV/0!</v>
      </c>
      <c r="O83" s="38" t="e">
        <f t="shared" ref="O83:O93" si="43">(G83-C83)/C83*100</f>
        <v>#DIV/0!</v>
      </c>
      <c r="P83" s="38" t="e">
        <f t="shared" si="40"/>
        <v>#DIV/0!</v>
      </c>
      <c r="Q83" s="38" t="e">
        <f t="shared" si="41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2"/>
        <v>#DIV/0!</v>
      </c>
      <c r="O84" s="38" t="e">
        <f t="shared" si="43"/>
        <v>#DIV/0!</v>
      </c>
      <c r="P84" s="38" t="e">
        <f t="shared" si="40"/>
        <v>#DIV/0!</v>
      </c>
      <c r="Q84" s="38" t="e">
        <f t="shared" si="41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2"/>
        <v>#DIV/0!</v>
      </c>
      <c r="O85" s="38" t="e">
        <f t="shared" si="43"/>
        <v>#DIV/0!</v>
      </c>
      <c r="P85" s="38" t="e">
        <f t="shared" si="40"/>
        <v>#DIV/0!</v>
      </c>
      <c r="Q85" s="38" t="e">
        <f t="shared" si="41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2"/>
        <v>#DIV/0!</v>
      </c>
      <c r="O86" s="38" t="e">
        <f t="shared" si="43"/>
        <v>#DIV/0!</v>
      </c>
      <c r="P86" s="38" t="e">
        <f t="shared" si="40"/>
        <v>#DIV/0!</v>
      </c>
      <c r="Q86" s="38" t="e">
        <f t="shared" si="41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2"/>
        <v>#DIV/0!</v>
      </c>
      <c r="O87" s="38" t="e">
        <f t="shared" si="43"/>
        <v>#DIV/0!</v>
      </c>
      <c r="P87" s="38" t="e">
        <f t="shared" si="40"/>
        <v>#DIV/0!</v>
      </c>
      <c r="Q87" s="38" t="e">
        <f t="shared" si="41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2"/>
        <v>#DIV/0!</v>
      </c>
      <c r="O88" s="38" t="e">
        <f t="shared" si="43"/>
        <v>#DIV/0!</v>
      </c>
      <c r="P88" s="38" t="e">
        <f t="shared" si="40"/>
        <v>#DIV/0!</v>
      </c>
      <c r="Q88" s="38" t="e">
        <f t="shared" si="41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2"/>
        <v>#DIV/0!</v>
      </c>
      <c r="O89" s="38" t="e">
        <f t="shared" si="43"/>
        <v>#DIV/0!</v>
      </c>
      <c r="P89" s="38" t="e">
        <f t="shared" si="40"/>
        <v>#DIV/0!</v>
      </c>
      <c r="Q89" s="38" t="e">
        <f t="shared" si="41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2"/>
        <v>#DIV/0!</v>
      </c>
      <c r="O90" s="38" t="e">
        <f t="shared" si="43"/>
        <v>#DIV/0!</v>
      </c>
      <c r="P90" s="38" t="e">
        <f t="shared" si="40"/>
        <v>#DIV/0!</v>
      </c>
      <c r="Q90" s="38" t="e">
        <f t="shared" si="41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2"/>
        <v>#DIV/0!</v>
      </c>
      <c r="O91" s="38" t="e">
        <f t="shared" si="43"/>
        <v>#DIV/0!</v>
      </c>
      <c r="P91" s="38" t="e">
        <f t="shared" si="40"/>
        <v>#DIV/0!</v>
      </c>
      <c r="Q91" s="38" t="e">
        <f t="shared" si="41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2"/>
        <v>#DIV/0!</v>
      </c>
      <c r="O92" s="38" t="e">
        <f t="shared" si="43"/>
        <v>#DIV/0!</v>
      </c>
      <c r="P92" s="38" t="e">
        <f t="shared" si="40"/>
        <v>#DIV/0!</v>
      </c>
      <c r="Q92" s="38" t="e">
        <f t="shared" si="41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2"/>
        <v>#DIV/0!</v>
      </c>
      <c r="O93" s="38" t="e">
        <f t="shared" si="43"/>
        <v>#DIV/0!</v>
      </c>
      <c r="P93" s="38" t="e">
        <f t="shared" si="40"/>
        <v>#DIV/0!</v>
      </c>
      <c r="Q93" s="38" t="e">
        <f t="shared" si="41"/>
        <v>#DIV/0!</v>
      </c>
    </row>
    <row r="94" spans="1:17">
      <c r="A94" s="61" t="s">
        <v>200</v>
      </c>
      <c r="B94" s="61">
        <f>SUM(B82:B88)</f>
        <v>0</v>
      </c>
      <c r="C94" s="61">
        <f t="shared" ref="C94:I94" si="44">SUM(C82:C88)</f>
        <v>0</v>
      </c>
      <c r="D94" s="61">
        <f t="shared" si="44"/>
        <v>0</v>
      </c>
      <c r="E94" s="61">
        <f t="shared" si="44"/>
        <v>0</v>
      </c>
      <c r="F94" s="61">
        <f t="shared" si="44"/>
        <v>0</v>
      </c>
      <c r="G94" s="61">
        <f t="shared" si="44"/>
        <v>0</v>
      </c>
      <c r="H94" s="61">
        <f t="shared" si="44"/>
        <v>0</v>
      </c>
      <c r="I94" s="61">
        <f t="shared" si="44"/>
        <v>0</v>
      </c>
      <c r="J94" s="61"/>
      <c r="K94" s="61"/>
      <c r="L94" s="61"/>
      <c r="M94" s="61"/>
      <c r="N94" s="62">
        <v>-18.947368421052634</v>
      </c>
      <c r="O94" s="62">
        <v>-1.9088937093275489</v>
      </c>
      <c r="P94" s="62">
        <v>-1.8083934398969006</v>
      </c>
      <c r="Q94" s="62">
        <v>128.32992058337206</v>
      </c>
    </row>
    <row r="95" spans="1:17">
      <c r="A95" s="61" t="s">
        <v>128</v>
      </c>
      <c r="B95" s="61">
        <f>SUM(B82:B93)</f>
        <v>0</v>
      </c>
      <c r="C95" s="61">
        <f t="shared" ref="C95:I95" si="45">SUM(C82:C93)</f>
        <v>0</v>
      </c>
      <c r="D95" s="61">
        <f t="shared" si="45"/>
        <v>0</v>
      </c>
      <c r="E95" s="61">
        <f t="shared" si="45"/>
        <v>0</v>
      </c>
      <c r="F95" s="61">
        <f t="shared" si="45"/>
        <v>0</v>
      </c>
      <c r="G95" s="61">
        <f t="shared" si="45"/>
        <v>0</v>
      </c>
      <c r="H95" s="61">
        <f t="shared" si="45"/>
        <v>0</v>
      </c>
      <c r="I95" s="61">
        <f t="shared" si="45"/>
        <v>0</v>
      </c>
      <c r="J95" s="61"/>
      <c r="K95" s="61"/>
      <c r="L95" s="61"/>
      <c r="M95" s="61"/>
      <c r="N95" s="62">
        <v>-18.947368421052634</v>
      </c>
      <c r="O95" s="62">
        <v>-1.9088937093275489</v>
      </c>
      <c r="P95" s="62">
        <v>-1.8083934398969006</v>
      </c>
      <c r="Q95" s="62">
        <v>128.32992058337206</v>
      </c>
    </row>
    <row r="96" spans="1:17">
      <c r="A96" s="63" t="s">
        <v>129</v>
      </c>
      <c r="B96" s="49">
        <f>B94/7</f>
        <v>0</v>
      </c>
      <c r="C96" s="49">
        <f t="shared" ref="C96:I96" si="46">C94/7</f>
        <v>0</v>
      </c>
      <c r="D96" s="49">
        <f t="shared" si="46"/>
        <v>0</v>
      </c>
      <c r="E96" s="49">
        <f t="shared" si="46"/>
        <v>0</v>
      </c>
      <c r="F96" s="49">
        <f t="shared" si="46"/>
        <v>0</v>
      </c>
      <c r="G96" s="49">
        <f t="shared" si="46"/>
        <v>0</v>
      </c>
      <c r="H96" s="49">
        <f t="shared" si="46"/>
        <v>0</v>
      </c>
      <c r="I96" s="49">
        <f t="shared" si="46"/>
        <v>0</v>
      </c>
      <c r="J96" s="49"/>
      <c r="K96" s="49"/>
      <c r="L96" s="49"/>
      <c r="M96" s="49"/>
      <c r="N96" s="62">
        <v>-18.947368421052634</v>
      </c>
      <c r="O96" s="62">
        <v>-1.9088937093275586</v>
      </c>
      <c r="P96" s="62">
        <v>-1.8083934398969006</v>
      </c>
      <c r="Q96" s="62">
        <v>128.32992058337206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A99" s="14"/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>(G101-C101)/C101*100</f>
        <v>#DIV/0!</v>
      </c>
      <c r="P101" s="38" t="e">
        <f t="shared" ref="P101:P115" si="47">(H101-D101)/D101*100</f>
        <v>#DIV/0!</v>
      </c>
      <c r="Q101" s="38" t="e">
        <f t="shared" ref="Q101:Q115" si="48">(I101-E101)/E101*100</f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9">(F102-B102)/B102*100</f>
        <v>#DIV/0!</v>
      </c>
      <c r="O102" s="38" t="e">
        <f t="shared" ref="O102:O115" si="50">(G102-C102)/C102*100</f>
        <v>#DIV/0!</v>
      </c>
      <c r="P102" s="38" t="e">
        <f t="shared" si="47"/>
        <v>#DIV/0!</v>
      </c>
      <c r="Q102" s="38" t="e">
        <f t="shared" si="48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9"/>
        <v>#DIV/0!</v>
      </c>
      <c r="O103" s="38" t="e">
        <f t="shared" si="50"/>
        <v>#DIV/0!</v>
      </c>
      <c r="P103" s="38" t="e">
        <f t="shared" si="47"/>
        <v>#DIV/0!</v>
      </c>
      <c r="Q103" s="38" t="e">
        <f t="shared" si="48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9"/>
        <v>#DIV/0!</v>
      </c>
      <c r="O104" s="38" t="e">
        <f t="shared" si="50"/>
        <v>#DIV/0!</v>
      </c>
      <c r="P104" s="38" t="e">
        <f t="shared" si="47"/>
        <v>#DIV/0!</v>
      </c>
      <c r="Q104" s="38" t="e">
        <f t="shared" si="48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9"/>
        <v>#DIV/0!</v>
      </c>
      <c r="O105" s="38" t="e">
        <f t="shared" si="50"/>
        <v>#DIV/0!</v>
      </c>
      <c r="P105" s="38" t="e">
        <f t="shared" si="47"/>
        <v>#DIV/0!</v>
      </c>
      <c r="Q105" s="38" t="e">
        <f t="shared" si="48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9"/>
        <v>#DIV/0!</v>
      </c>
      <c r="O106" s="38" t="e">
        <f t="shared" si="50"/>
        <v>#DIV/0!</v>
      </c>
      <c r="P106" s="38" t="e">
        <f t="shared" si="47"/>
        <v>#DIV/0!</v>
      </c>
      <c r="Q106" s="38" t="e">
        <f t="shared" si="48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9"/>
        <v>#DIV/0!</v>
      </c>
      <c r="O107" s="38" t="e">
        <f t="shared" si="50"/>
        <v>#DIV/0!</v>
      </c>
      <c r="P107" s="38" t="e">
        <f t="shared" si="47"/>
        <v>#DIV/0!</v>
      </c>
      <c r="Q107" s="38" t="e">
        <f t="shared" si="48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9"/>
        <v>#DIV/0!</v>
      </c>
      <c r="O108" s="38" t="e">
        <f t="shared" si="50"/>
        <v>#DIV/0!</v>
      </c>
      <c r="P108" s="38" t="e">
        <f t="shared" si="47"/>
        <v>#DIV/0!</v>
      </c>
      <c r="Q108" s="38" t="e">
        <f t="shared" si="48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9"/>
        <v>#DIV/0!</v>
      </c>
      <c r="O109" s="38" t="e">
        <f t="shared" si="50"/>
        <v>#DIV/0!</v>
      </c>
      <c r="P109" s="38" t="e">
        <f t="shared" si="47"/>
        <v>#DIV/0!</v>
      </c>
      <c r="Q109" s="38" t="e">
        <f t="shared" si="48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9"/>
        <v>#DIV/0!</v>
      </c>
      <c r="O110" s="38" t="e">
        <f t="shared" si="50"/>
        <v>#DIV/0!</v>
      </c>
      <c r="P110" s="38" t="e">
        <f t="shared" si="47"/>
        <v>#DIV/0!</v>
      </c>
      <c r="Q110" s="38" t="e">
        <f t="shared" si="48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9"/>
        <v>#DIV/0!</v>
      </c>
      <c r="O111" s="38" t="e">
        <f t="shared" si="50"/>
        <v>#DIV/0!</v>
      </c>
      <c r="P111" s="38" t="e">
        <f t="shared" si="47"/>
        <v>#DIV/0!</v>
      </c>
      <c r="Q111" s="38" t="e">
        <f t="shared" si="48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9"/>
        <v>#DIV/0!</v>
      </c>
      <c r="O112" s="38" t="e">
        <f t="shared" si="50"/>
        <v>#DIV/0!</v>
      </c>
      <c r="P112" s="38" t="e">
        <f t="shared" si="47"/>
        <v>#DIV/0!</v>
      </c>
      <c r="Q112" s="38" t="e">
        <f t="shared" si="48"/>
        <v>#DIV/0!</v>
      </c>
    </row>
    <row r="113" spans="1:17">
      <c r="A113" s="61" t="s">
        <v>200</v>
      </c>
      <c r="B113" s="61">
        <f>SUM(B101:B107)</f>
        <v>0</v>
      </c>
      <c r="C113" s="61">
        <f t="shared" ref="C113:I113" si="51">SUM(C101:C107)</f>
        <v>0</v>
      </c>
      <c r="D113" s="61">
        <f t="shared" si="51"/>
        <v>0</v>
      </c>
      <c r="E113" s="61">
        <f t="shared" si="51"/>
        <v>0</v>
      </c>
      <c r="F113" s="61">
        <f t="shared" si="51"/>
        <v>0</v>
      </c>
      <c r="G113" s="61">
        <f t="shared" si="51"/>
        <v>0</v>
      </c>
      <c r="H113" s="61">
        <f t="shared" si="51"/>
        <v>0</v>
      </c>
      <c r="I113" s="61">
        <f t="shared" si="51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50"/>
        <v>#DIV/0!</v>
      </c>
      <c r="P113" s="62" t="e">
        <f t="shared" si="47"/>
        <v>#DIV/0!</v>
      </c>
      <c r="Q113" s="62" t="e">
        <f t="shared" si="48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52">SUM(C101:C112)</f>
        <v>0</v>
      </c>
      <c r="D114" s="61">
        <f t="shared" si="52"/>
        <v>0</v>
      </c>
      <c r="E114" s="61">
        <f t="shared" si="52"/>
        <v>0</v>
      </c>
      <c r="F114" s="61">
        <f t="shared" si="52"/>
        <v>0</v>
      </c>
      <c r="G114" s="61">
        <f t="shared" si="52"/>
        <v>0</v>
      </c>
      <c r="H114" s="61">
        <f t="shared" si="52"/>
        <v>0</v>
      </c>
      <c r="I114" s="61">
        <f t="shared" si="52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50"/>
        <v>#DIV/0!</v>
      </c>
      <c r="P114" s="62" t="e">
        <f t="shared" si="47"/>
        <v>#DIV/0!</v>
      </c>
      <c r="Q114" s="62" t="e">
        <f t="shared" si="48"/>
        <v>#DIV/0!</v>
      </c>
    </row>
    <row r="115" spans="1:17">
      <c r="A115" s="63" t="s">
        <v>129</v>
      </c>
      <c r="B115" s="49">
        <f>B113/7</f>
        <v>0</v>
      </c>
      <c r="C115" s="49">
        <f t="shared" ref="C115:I115" si="53">C113/7</f>
        <v>0</v>
      </c>
      <c r="D115" s="49">
        <f t="shared" si="53"/>
        <v>0</v>
      </c>
      <c r="E115" s="49">
        <f t="shared" si="53"/>
        <v>0</v>
      </c>
      <c r="F115" s="49">
        <f t="shared" si="53"/>
        <v>0</v>
      </c>
      <c r="G115" s="49">
        <f t="shared" si="53"/>
        <v>0</v>
      </c>
      <c r="H115" s="49">
        <f t="shared" si="53"/>
        <v>0</v>
      </c>
      <c r="I115" s="49">
        <f t="shared" si="53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50"/>
        <v>#DIV/0!</v>
      </c>
      <c r="P115" s="62" t="e">
        <f t="shared" si="47"/>
        <v>#DIV/0!</v>
      </c>
      <c r="Q115" s="62" t="e">
        <f t="shared" si="48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>(G120-C120)/C120*100</f>
        <v>#DIV/0!</v>
      </c>
      <c r="P120" s="38" t="e">
        <f t="shared" ref="P120:P134" si="54">(H120-D120)/D120*100</f>
        <v>#DIV/0!</v>
      </c>
      <c r="Q120" s="38" t="e">
        <f t="shared" ref="Q120:Q134" si="55">(I120-E120)/E120*100</f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6">(F121-B121)/B121*100</f>
        <v>#DIV/0!</v>
      </c>
      <c r="O121" s="38" t="e">
        <f t="shared" ref="O121:O134" si="57">(G121-C121)/C121*100</f>
        <v>#DIV/0!</v>
      </c>
      <c r="P121" s="38" t="e">
        <f t="shared" si="54"/>
        <v>#DIV/0!</v>
      </c>
      <c r="Q121" s="38" t="e">
        <f t="shared" si="55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6"/>
        <v>#DIV/0!</v>
      </c>
      <c r="O122" s="38" t="e">
        <f t="shared" si="57"/>
        <v>#DIV/0!</v>
      </c>
      <c r="P122" s="38" t="e">
        <f t="shared" si="54"/>
        <v>#DIV/0!</v>
      </c>
      <c r="Q122" s="38" t="e">
        <f t="shared" si="55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6"/>
        <v>#DIV/0!</v>
      </c>
      <c r="O123" s="38" t="e">
        <f t="shared" si="57"/>
        <v>#DIV/0!</v>
      </c>
      <c r="P123" s="38" t="e">
        <f t="shared" si="54"/>
        <v>#DIV/0!</v>
      </c>
      <c r="Q123" s="38" t="e">
        <f t="shared" si="55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6"/>
        <v>#DIV/0!</v>
      </c>
      <c r="O124" s="38" t="e">
        <f t="shared" si="57"/>
        <v>#DIV/0!</v>
      </c>
      <c r="P124" s="38" t="e">
        <f t="shared" si="54"/>
        <v>#DIV/0!</v>
      </c>
      <c r="Q124" s="38" t="e">
        <f t="shared" si="55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6"/>
        <v>#DIV/0!</v>
      </c>
      <c r="O125" s="38" t="e">
        <f t="shared" si="57"/>
        <v>#DIV/0!</v>
      </c>
      <c r="P125" s="38" t="e">
        <f t="shared" si="54"/>
        <v>#DIV/0!</v>
      </c>
      <c r="Q125" s="38" t="e">
        <f t="shared" si="55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6"/>
        <v>#DIV/0!</v>
      </c>
      <c r="O126" s="38" t="e">
        <f t="shared" si="57"/>
        <v>#DIV/0!</v>
      </c>
      <c r="P126" s="38" t="e">
        <f t="shared" si="54"/>
        <v>#DIV/0!</v>
      </c>
      <c r="Q126" s="38" t="e">
        <f t="shared" si="55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6"/>
        <v>#DIV/0!</v>
      </c>
      <c r="O127" s="38" t="e">
        <f t="shared" si="57"/>
        <v>#DIV/0!</v>
      </c>
      <c r="P127" s="38" t="e">
        <f t="shared" si="54"/>
        <v>#DIV/0!</v>
      </c>
      <c r="Q127" s="38" t="e">
        <f t="shared" si="55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6"/>
        <v>#DIV/0!</v>
      </c>
      <c r="O128" s="38" t="e">
        <f t="shared" si="57"/>
        <v>#DIV/0!</v>
      </c>
      <c r="P128" s="38" t="e">
        <f t="shared" si="54"/>
        <v>#DIV/0!</v>
      </c>
      <c r="Q128" s="38" t="e">
        <f t="shared" si="55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6"/>
        <v>#DIV/0!</v>
      </c>
      <c r="O129" s="38" t="e">
        <f t="shared" si="57"/>
        <v>#DIV/0!</v>
      </c>
      <c r="P129" s="38" t="e">
        <f t="shared" si="54"/>
        <v>#DIV/0!</v>
      </c>
      <c r="Q129" s="38" t="e">
        <f t="shared" si="55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6"/>
        <v>#DIV/0!</v>
      </c>
      <c r="O130" s="38" t="e">
        <f t="shared" si="57"/>
        <v>#DIV/0!</v>
      </c>
      <c r="P130" s="38" t="e">
        <f t="shared" si="54"/>
        <v>#DIV/0!</v>
      </c>
      <c r="Q130" s="38" t="e">
        <f t="shared" si="55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6"/>
        <v>#DIV/0!</v>
      </c>
      <c r="O131" s="38" t="e">
        <f t="shared" si="57"/>
        <v>#DIV/0!</v>
      </c>
      <c r="P131" s="38" t="e">
        <f t="shared" si="54"/>
        <v>#DIV/0!</v>
      </c>
      <c r="Q131" s="38" t="e">
        <f t="shared" si="55"/>
        <v>#DIV/0!</v>
      </c>
    </row>
    <row r="132" spans="1:17">
      <c r="A132" s="61" t="s">
        <v>200</v>
      </c>
      <c r="B132" s="61">
        <f>SUM(B120:B126)</f>
        <v>0</v>
      </c>
      <c r="C132" s="61">
        <f t="shared" ref="C132:I132" si="58">SUM(C120:C126)</f>
        <v>0</v>
      </c>
      <c r="D132" s="61">
        <f t="shared" si="58"/>
        <v>0</v>
      </c>
      <c r="E132" s="61">
        <f t="shared" si="58"/>
        <v>0</v>
      </c>
      <c r="F132" s="61">
        <f t="shared" si="58"/>
        <v>0</v>
      </c>
      <c r="G132" s="61">
        <f t="shared" si="58"/>
        <v>0</v>
      </c>
      <c r="H132" s="61">
        <f t="shared" si="58"/>
        <v>0</v>
      </c>
      <c r="I132" s="61">
        <f t="shared" si="58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7"/>
        <v>#DIV/0!</v>
      </c>
      <c r="P132" s="62" t="e">
        <f t="shared" si="54"/>
        <v>#DIV/0!</v>
      </c>
      <c r="Q132" s="62" t="e">
        <f t="shared" si="55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9">SUM(C120:C131)</f>
        <v>0</v>
      </c>
      <c r="D133" s="61">
        <f t="shared" si="59"/>
        <v>0</v>
      </c>
      <c r="E133" s="61">
        <f t="shared" si="59"/>
        <v>0</v>
      </c>
      <c r="F133" s="61">
        <f t="shared" si="59"/>
        <v>0</v>
      </c>
      <c r="G133" s="61">
        <f t="shared" si="59"/>
        <v>0</v>
      </c>
      <c r="H133" s="61">
        <f t="shared" si="59"/>
        <v>0</v>
      </c>
      <c r="I133" s="61">
        <f t="shared" si="59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7"/>
        <v>#DIV/0!</v>
      </c>
      <c r="P133" s="62" t="e">
        <f t="shared" si="54"/>
        <v>#DIV/0!</v>
      </c>
      <c r="Q133" s="62" t="e">
        <f t="shared" si="55"/>
        <v>#DIV/0!</v>
      </c>
    </row>
    <row r="134" spans="1:17">
      <c r="A134" s="63" t="s">
        <v>129</v>
      </c>
      <c r="B134" s="49">
        <f>B132/7</f>
        <v>0</v>
      </c>
      <c r="C134" s="49">
        <f t="shared" ref="C134:I134" si="60">C132/7</f>
        <v>0</v>
      </c>
      <c r="D134" s="49">
        <f t="shared" si="60"/>
        <v>0</v>
      </c>
      <c r="E134" s="49">
        <f t="shared" si="60"/>
        <v>0</v>
      </c>
      <c r="F134" s="49">
        <f t="shared" si="60"/>
        <v>0</v>
      </c>
      <c r="G134" s="49">
        <f t="shared" si="60"/>
        <v>0</v>
      </c>
      <c r="H134" s="49">
        <f t="shared" si="60"/>
        <v>0</v>
      </c>
      <c r="I134" s="49">
        <f t="shared" si="60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7"/>
        <v>#DIV/0!</v>
      </c>
      <c r="P134" s="62" t="e">
        <f t="shared" si="54"/>
        <v>#DIV/0!</v>
      </c>
      <c r="Q134" s="62" t="e">
        <f t="shared" si="55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>(G139-C139)/C139*100</f>
        <v>#DIV/0!</v>
      </c>
      <c r="P139" s="38" t="e">
        <f t="shared" ref="P139:P153" si="61">(H139-D139)/D139*100</f>
        <v>#DIV/0!</v>
      </c>
      <c r="Q139" s="38" t="e">
        <f t="shared" ref="Q139:Q153" si="62">(I139-E139)/E139*100</f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63">(F140-B140)/B140*100</f>
        <v>#DIV/0!</v>
      </c>
      <c r="O140" s="38" t="e">
        <f t="shared" ref="O140:O153" si="64">(G140-C140)/C140*100</f>
        <v>#DIV/0!</v>
      </c>
      <c r="P140" s="38" t="e">
        <f t="shared" si="61"/>
        <v>#DIV/0!</v>
      </c>
      <c r="Q140" s="38" t="e">
        <f t="shared" si="62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63"/>
        <v>#DIV/0!</v>
      </c>
      <c r="O141" s="38" t="e">
        <f t="shared" si="64"/>
        <v>#DIV/0!</v>
      </c>
      <c r="P141" s="38" t="e">
        <f t="shared" si="61"/>
        <v>#DIV/0!</v>
      </c>
      <c r="Q141" s="38" t="e">
        <f t="shared" si="62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63"/>
        <v>#DIV/0!</v>
      </c>
      <c r="O142" s="38" t="e">
        <f t="shared" si="64"/>
        <v>#DIV/0!</v>
      </c>
      <c r="P142" s="38" t="e">
        <f t="shared" si="61"/>
        <v>#DIV/0!</v>
      </c>
      <c r="Q142" s="38" t="e">
        <f t="shared" si="62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63"/>
        <v>#DIV/0!</v>
      </c>
      <c r="O143" s="38" t="e">
        <f t="shared" si="64"/>
        <v>#DIV/0!</v>
      </c>
      <c r="P143" s="38" t="e">
        <f t="shared" si="61"/>
        <v>#DIV/0!</v>
      </c>
      <c r="Q143" s="38" t="e">
        <f t="shared" si="62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63"/>
        <v>#DIV/0!</v>
      </c>
      <c r="O144" s="38" t="e">
        <f t="shared" si="64"/>
        <v>#DIV/0!</v>
      </c>
      <c r="P144" s="38" t="e">
        <f t="shared" si="61"/>
        <v>#DIV/0!</v>
      </c>
      <c r="Q144" s="38" t="e">
        <f t="shared" si="62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63"/>
        <v>#DIV/0!</v>
      </c>
      <c r="O145" s="38" t="e">
        <f t="shared" si="64"/>
        <v>#DIV/0!</v>
      </c>
      <c r="P145" s="38" t="e">
        <f t="shared" si="61"/>
        <v>#DIV/0!</v>
      </c>
      <c r="Q145" s="38" t="e">
        <f t="shared" si="62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63"/>
        <v>#DIV/0!</v>
      </c>
      <c r="O146" s="38" t="e">
        <f t="shared" si="64"/>
        <v>#DIV/0!</v>
      </c>
      <c r="P146" s="38" t="e">
        <f t="shared" si="61"/>
        <v>#DIV/0!</v>
      </c>
      <c r="Q146" s="38" t="e">
        <f t="shared" si="62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63"/>
        <v>#DIV/0!</v>
      </c>
      <c r="O147" s="38" t="e">
        <f t="shared" si="64"/>
        <v>#DIV/0!</v>
      </c>
      <c r="P147" s="38" t="e">
        <f t="shared" si="61"/>
        <v>#DIV/0!</v>
      </c>
      <c r="Q147" s="38" t="e">
        <f t="shared" si="62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63"/>
        <v>#DIV/0!</v>
      </c>
      <c r="O148" s="38" t="e">
        <f t="shared" si="64"/>
        <v>#DIV/0!</v>
      </c>
      <c r="P148" s="38" t="e">
        <f t="shared" si="61"/>
        <v>#DIV/0!</v>
      </c>
      <c r="Q148" s="38" t="e">
        <f t="shared" si="62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63"/>
        <v>#DIV/0!</v>
      </c>
      <c r="O149" s="38" t="e">
        <f t="shared" si="64"/>
        <v>#DIV/0!</v>
      </c>
      <c r="P149" s="38" t="e">
        <f t="shared" si="61"/>
        <v>#DIV/0!</v>
      </c>
      <c r="Q149" s="38" t="e">
        <f t="shared" si="62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63"/>
        <v>#DIV/0!</v>
      </c>
      <c r="O150" s="38" t="e">
        <f t="shared" si="64"/>
        <v>#DIV/0!</v>
      </c>
      <c r="P150" s="38" t="e">
        <f t="shared" si="61"/>
        <v>#DIV/0!</v>
      </c>
      <c r="Q150" s="38" t="e">
        <f t="shared" si="62"/>
        <v>#DIV/0!</v>
      </c>
    </row>
    <row r="151" spans="1:17">
      <c r="A151" s="61" t="s">
        <v>200</v>
      </c>
      <c r="B151" s="61">
        <f>SUM(B139:B145)</f>
        <v>0</v>
      </c>
      <c r="C151" s="61">
        <f t="shared" ref="C151:I151" si="65">SUM(C139:C145)</f>
        <v>0</v>
      </c>
      <c r="D151" s="61">
        <f t="shared" si="65"/>
        <v>0</v>
      </c>
      <c r="E151" s="61">
        <f t="shared" si="65"/>
        <v>0</v>
      </c>
      <c r="F151" s="61">
        <f t="shared" si="65"/>
        <v>0</v>
      </c>
      <c r="G151" s="61">
        <f t="shared" si="65"/>
        <v>0</v>
      </c>
      <c r="H151" s="61">
        <f t="shared" si="65"/>
        <v>0</v>
      </c>
      <c r="I151" s="61">
        <f t="shared" si="65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64"/>
        <v>#DIV/0!</v>
      </c>
      <c r="P151" s="62" t="e">
        <f t="shared" si="61"/>
        <v>#DIV/0!</v>
      </c>
      <c r="Q151" s="62" t="e">
        <f t="shared" si="62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66">SUM(C139:C150)</f>
        <v>0</v>
      </c>
      <c r="D152" s="61">
        <f t="shared" si="66"/>
        <v>0</v>
      </c>
      <c r="E152" s="61">
        <f t="shared" si="66"/>
        <v>0</v>
      </c>
      <c r="F152" s="61">
        <f t="shared" si="66"/>
        <v>0</v>
      </c>
      <c r="G152" s="61">
        <f t="shared" si="66"/>
        <v>0</v>
      </c>
      <c r="H152" s="61">
        <f t="shared" si="66"/>
        <v>0</v>
      </c>
      <c r="I152" s="61">
        <f t="shared" si="66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64"/>
        <v>#DIV/0!</v>
      </c>
      <c r="P152" s="62" t="e">
        <f t="shared" si="61"/>
        <v>#DIV/0!</v>
      </c>
      <c r="Q152" s="62" t="e">
        <f t="shared" si="62"/>
        <v>#DIV/0!</v>
      </c>
    </row>
    <row r="153" spans="1:17">
      <c r="A153" s="63" t="s">
        <v>129</v>
      </c>
      <c r="B153" s="49">
        <f>B151/7</f>
        <v>0</v>
      </c>
      <c r="C153" s="49">
        <f t="shared" ref="C153:I153" si="67">C151/7</f>
        <v>0</v>
      </c>
      <c r="D153" s="49">
        <f t="shared" si="67"/>
        <v>0</v>
      </c>
      <c r="E153" s="49">
        <f t="shared" si="67"/>
        <v>0</v>
      </c>
      <c r="F153" s="49">
        <f t="shared" si="67"/>
        <v>0</v>
      </c>
      <c r="G153" s="49">
        <f t="shared" si="67"/>
        <v>0</v>
      </c>
      <c r="H153" s="49">
        <f t="shared" si="67"/>
        <v>0</v>
      </c>
      <c r="I153" s="49">
        <f t="shared" si="67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64"/>
        <v>#DIV/0!</v>
      </c>
      <c r="P153" s="62" t="e">
        <f t="shared" si="61"/>
        <v>#DIV/0!</v>
      </c>
      <c r="Q153" s="62" t="e">
        <f t="shared" si="62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>(G158-C158)/C158*100</f>
        <v>#DIV/0!</v>
      </c>
      <c r="P158" s="38" t="e">
        <f t="shared" ref="P158:P172" si="68">(H158-D158)/D158*100</f>
        <v>#DIV/0!</v>
      </c>
      <c r="Q158" s="38" t="e">
        <f t="shared" ref="Q158:Q172" si="69">(I158-E158)/E158*100</f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70">(F159-B159)/B159*100</f>
        <v>#DIV/0!</v>
      </c>
      <c r="O159" s="38" t="e">
        <f t="shared" ref="O159:O172" si="71">(G159-C159)/C159*100</f>
        <v>#DIV/0!</v>
      </c>
      <c r="P159" s="38" t="e">
        <f t="shared" si="68"/>
        <v>#DIV/0!</v>
      </c>
      <c r="Q159" s="38" t="e">
        <f t="shared" si="69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70"/>
        <v>#DIV/0!</v>
      </c>
      <c r="O160" s="38" t="e">
        <f t="shared" si="71"/>
        <v>#DIV/0!</v>
      </c>
      <c r="P160" s="38" t="e">
        <f t="shared" si="68"/>
        <v>#DIV/0!</v>
      </c>
      <c r="Q160" s="38" t="e">
        <f t="shared" si="69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70"/>
        <v>#DIV/0!</v>
      </c>
      <c r="O161" s="38" t="e">
        <f t="shared" si="71"/>
        <v>#DIV/0!</v>
      </c>
      <c r="P161" s="38" t="e">
        <f t="shared" si="68"/>
        <v>#DIV/0!</v>
      </c>
      <c r="Q161" s="38" t="e">
        <f t="shared" si="69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70"/>
        <v>#DIV/0!</v>
      </c>
      <c r="O162" s="38" t="e">
        <f t="shared" si="71"/>
        <v>#DIV/0!</v>
      </c>
      <c r="P162" s="38" t="e">
        <f t="shared" si="68"/>
        <v>#DIV/0!</v>
      </c>
      <c r="Q162" s="38" t="e">
        <f t="shared" si="69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70"/>
        <v>#DIV/0!</v>
      </c>
      <c r="O163" s="38" t="e">
        <f t="shared" si="71"/>
        <v>#DIV/0!</v>
      </c>
      <c r="P163" s="38" t="e">
        <f t="shared" si="68"/>
        <v>#DIV/0!</v>
      </c>
      <c r="Q163" s="38" t="e">
        <f t="shared" si="69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70"/>
        <v>#DIV/0!</v>
      </c>
      <c r="O164" s="38" t="e">
        <f t="shared" si="71"/>
        <v>#DIV/0!</v>
      </c>
      <c r="P164" s="38" t="e">
        <f t="shared" si="68"/>
        <v>#DIV/0!</v>
      </c>
      <c r="Q164" s="38" t="e">
        <f t="shared" si="69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70"/>
        <v>#DIV/0!</v>
      </c>
      <c r="O165" s="38" t="e">
        <f t="shared" si="71"/>
        <v>#DIV/0!</v>
      </c>
      <c r="P165" s="38" t="e">
        <f t="shared" si="68"/>
        <v>#DIV/0!</v>
      </c>
      <c r="Q165" s="38" t="e">
        <f t="shared" si="69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70"/>
        <v>#DIV/0!</v>
      </c>
      <c r="O166" s="38" t="e">
        <f t="shared" si="71"/>
        <v>#DIV/0!</v>
      </c>
      <c r="P166" s="38" t="e">
        <f t="shared" si="68"/>
        <v>#DIV/0!</v>
      </c>
      <c r="Q166" s="38" t="e">
        <f t="shared" si="69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70"/>
        <v>#DIV/0!</v>
      </c>
      <c r="O167" s="38" t="e">
        <f t="shared" si="71"/>
        <v>#DIV/0!</v>
      </c>
      <c r="P167" s="38" t="e">
        <f t="shared" si="68"/>
        <v>#DIV/0!</v>
      </c>
      <c r="Q167" s="38" t="e">
        <f t="shared" si="69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70"/>
        <v>#DIV/0!</v>
      </c>
      <c r="O168" s="38" t="e">
        <f t="shared" si="71"/>
        <v>#DIV/0!</v>
      </c>
      <c r="P168" s="38" t="e">
        <f t="shared" si="68"/>
        <v>#DIV/0!</v>
      </c>
      <c r="Q168" s="38" t="e">
        <f t="shared" si="69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70"/>
        <v>#DIV/0!</v>
      </c>
      <c r="O169" s="38" t="e">
        <f t="shared" si="71"/>
        <v>#DIV/0!</v>
      </c>
      <c r="P169" s="38" t="e">
        <f t="shared" si="68"/>
        <v>#DIV/0!</v>
      </c>
      <c r="Q169" s="38" t="e">
        <f t="shared" si="69"/>
        <v>#DIV/0!</v>
      </c>
    </row>
    <row r="170" spans="1:17">
      <c r="A170" s="61" t="s">
        <v>200</v>
      </c>
      <c r="B170" s="61">
        <f>SUM(B158:B164)</f>
        <v>0</v>
      </c>
      <c r="C170" s="61">
        <f t="shared" ref="C170:I170" si="72">SUM(C158:C164)</f>
        <v>0</v>
      </c>
      <c r="D170" s="61">
        <f t="shared" si="72"/>
        <v>0</v>
      </c>
      <c r="E170" s="61">
        <f t="shared" si="72"/>
        <v>0</v>
      </c>
      <c r="F170" s="61">
        <f t="shared" si="72"/>
        <v>0</v>
      </c>
      <c r="G170" s="61">
        <f t="shared" si="72"/>
        <v>0</v>
      </c>
      <c r="H170" s="61">
        <f t="shared" si="72"/>
        <v>0</v>
      </c>
      <c r="I170" s="61">
        <f t="shared" si="72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71"/>
        <v>#DIV/0!</v>
      </c>
      <c r="P170" s="62" t="e">
        <f t="shared" si="68"/>
        <v>#DIV/0!</v>
      </c>
      <c r="Q170" s="62" t="e">
        <f t="shared" si="69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73">SUM(C158:C169)</f>
        <v>0</v>
      </c>
      <c r="D171" s="61">
        <f t="shared" si="73"/>
        <v>0</v>
      </c>
      <c r="E171" s="61">
        <f t="shared" si="73"/>
        <v>0</v>
      </c>
      <c r="F171" s="61">
        <f t="shared" si="73"/>
        <v>0</v>
      </c>
      <c r="G171" s="61">
        <f t="shared" si="73"/>
        <v>0</v>
      </c>
      <c r="H171" s="61">
        <f t="shared" si="73"/>
        <v>0</v>
      </c>
      <c r="I171" s="61">
        <f t="shared" si="73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71"/>
        <v>#DIV/0!</v>
      </c>
      <c r="P171" s="62" t="e">
        <f t="shared" si="68"/>
        <v>#DIV/0!</v>
      </c>
      <c r="Q171" s="62" t="e">
        <f t="shared" si="69"/>
        <v>#DIV/0!</v>
      </c>
    </row>
    <row r="172" spans="1:17">
      <c r="A172" s="63" t="s">
        <v>129</v>
      </c>
      <c r="B172" s="49">
        <f>B170/7</f>
        <v>0</v>
      </c>
      <c r="C172" s="49">
        <f t="shared" ref="C172:I172" si="74">C170/7</f>
        <v>0</v>
      </c>
      <c r="D172" s="49">
        <f t="shared" si="74"/>
        <v>0</v>
      </c>
      <c r="E172" s="49">
        <f t="shared" si="74"/>
        <v>0</v>
      </c>
      <c r="F172" s="49">
        <f t="shared" si="74"/>
        <v>0</v>
      </c>
      <c r="G172" s="49">
        <f t="shared" si="74"/>
        <v>0</v>
      </c>
      <c r="H172" s="49">
        <f t="shared" si="74"/>
        <v>0</v>
      </c>
      <c r="I172" s="49">
        <f t="shared" si="74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71"/>
        <v>#DIV/0!</v>
      </c>
      <c r="P172" s="62" t="e">
        <f t="shared" si="68"/>
        <v>#DIV/0!</v>
      </c>
      <c r="Q172" s="62" t="e">
        <f t="shared" si="69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>(G177-C177)/C177*100</f>
        <v>#DIV/0!</v>
      </c>
      <c r="P177" s="38" t="e">
        <f t="shared" ref="P177:P191" si="75">(H177-D177)/D177*100</f>
        <v>#DIV/0!</v>
      </c>
      <c r="Q177" s="38" t="e">
        <f t="shared" ref="Q177:Q191" si="76">(I177-E177)/E177*100</f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77">(F178-B178)/B178*100</f>
        <v>#DIV/0!</v>
      </c>
      <c r="O178" s="38" t="e">
        <f t="shared" ref="O178:O191" si="78">(G178-C178)/C178*100</f>
        <v>#DIV/0!</v>
      </c>
      <c r="P178" s="38" t="e">
        <f t="shared" si="75"/>
        <v>#DIV/0!</v>
      </c>
      <c r="Q178" s="38" t="e">
        <f t="shared" si="76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77"/>
        <v>#DIV/0!</v>
      </c>
      <c r="O179" s="38" t="e">
        <f t="shared" si="78"/>
        <v>#DIV/0!</v>
      </c>
      <c r="P179" s="38" t="e">
        <f t="shared" si="75"/>
        <v>#DIV/0!</v>
      </c>
      <c r="Q179" s="38" t="e">
        <f t="shared" si="76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77"/>
        <v>#DIV/0!</v>
      </c>
      <c r="O180" s="38" t="e">
        <f t="shared" si="78"/>
        <v>#DIV/0!</v>
      </c>
      <c r="P180" s="38" t="e">
        <f t="shared" si="75"/>
        <v>#DIV/0!</v>
      </c>
      <c r="Q180" s="38" t="e">
        <f t="shared" si="76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77"/>
        <v>#DIV/0!</v>
      </c>
      <c r="O181" s="38" t="e">
        <f t="shared" si="78"/>
        <v>#DIV/0!</v>
      </c>
      <c r="P181" s="38" t="e">
        <f t="shared" si="75"/>
        <v>#DIV/0!</v>
      </c>
      <c r="Q181" s="38" t="e">
        <f t="shared" si="76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77"/>
        <v>#DIV/0!</v>
      </c>
      <c r="O182" s="38" t="e">
        <f t="shared" si="78"/>
        <v>#DIV/0!</v>
      </c>
      <c r="P182" s="38" t="e">
        <f t="shared" si="75"/>
        <v>#DIV/0!</v>
      </c>
      <c r="Q182" s="38" t="e">
        <f t="shared" si="76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77"/>
        <v>#DIV/0!</v>
      </c>
      <c r="O183" s="38" t="e">
        <f t="shared" si="78"/>
        <v>#DIV/0!</v>
      </c>
      <c r="P183" s="38" t="e">
        <f t="shared" si="75"/>
        <v>#DIV/0!</v>
      </c>
      <c r="Q183" s="38" t="e">
        <f t="shared" si="76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77"/>
        <v>#DIV/0!</v>
      </c>
      <c r="O184" s="38" t="e">
        <f t="shared" si="78"/>
        <v>#DIV/0!</v>
      </c>
      <c r="P184" s="38" t="e">
        <f t="shared" si="75"/>
        <v>#DIV/0!</v>
      </c>
      <c r="Q184" s="38" t="e">
        <f t="shared" si="76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77"/>
        <v>#DIV/0!</v>
      </c>
      <c r="O185" s="38" t="e">
        <f t="shared" si="78"/>
        <v>#DIV/0!</v>
      </c>
      <c r="P185" s="38" t="e">
        <f t="shared" si="75"/>
        <v>#DIV/0!</v>
      </c>
      <c r="Q185" s="38" t="e">
        <f t="shared" si="76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77"/>
        <v>#DIV/0!</v>
      </c>
      <c r="O186" s="38" t="e">
        <f t="shared" si="78"/>
        <v>#DIV/0!</v>
      </c>
      <c r="P186" s="38" t="e">
        <f t="shared" si="75"/>
        <v>#DIV/0!</v>
      </c>
      <c r="Q186" s="38" t="e">
        <f t="shared" si="76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77"/>
        <v>#DIV/0!</v>
      </c>
      <c r="O187" s="38" t="e">
        <f t="shared" si="78"/>
        <v>#DIV/0!</v>
      </c>
      <c r="P187" s="38" t="e">
        <f t="shared" si="75"/>
        <v>#DIV/0!</v>
      </c>
      <c r="Q187" s="38" t="e">
        <f t="shared" si="76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77"/>
        <v>#DIV/0!</v>
      </c>
      <c r="O188" s="38" t="e">
        <f t="shared" si="78"/>
        <v>#DIV/0!</v>
      </c>
      <c r="P188" s="38" t="e">
        <f t="shared" si="75"/>
        <v>#DIV/0!</v>
      </c>
      <c r="Q188" s="38" t="e">
        <f t="shared" si="76"/>
        <v>#DIV/0!</v>
      </c>
    </row>
    <row r="189" spans="1:17">
      <c r="A189" s="61" t="s">
        <v>200</v>
      </c>
      <c r="B189" s="61">
        <f>SUM(B177:B183)</f>
        <v>0</v>
      </c>
      <c r="C189" s="61">
        <f t="shared" ref="C189:I189" si="79">SUM(C177:C183)</f>
        <v>0</v>
      </c>
      <c r="D189" s="61">
        <f t="shared" si="79"/>
        <v>0</v>
      </c>
      <c r="E189" s="61">
        <f t="shared" si="79"/>
        <v>0</v>
      </c>
      <c r="F189" s="61">
        <f t="shared" si="79"/>
        <v>0</v>
      </c>
      <c r="G189" s="61">
        <f t="shared" si="79"/>
        <v>0</v>
      </c>
      <c r="H189" s="61">
        <f t="shared" si="79"/>
        <v>0</v>
      </c>
      <c r="I189" s="61">
        <f t="shared" si="79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78"/>
        <v>#DIV/0!</v>
      </c>
      <c r="P189" s="62" t="e">
        <f t="shared" si="75"/>
        <v>#DIV/0!</v>
      </c>
      <c r="Q189" s="62" t="e">
        <f t="shared" si="76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80">SUM(C177:C188)</f>
        <v>0</v>
      </c>
      <c r="D190" s="61">
        <f t="shared" si="80"/>
        <v>0</v>
      </c>
      <c r="E190" s="61">
        <f t="shared" si="80"/>
        <v>0</v>
      </c>
      <c r="F190" s="61">
        <f t="shared" si="80"/>
        <v>0</v>
      </c>
      <c r="G190" s="61">
        <f t="shared" si="80"/>
        <v>0</v>
      </c>
      <c r="H190" s="61">
        <f t="shared" si="80"/>
        <v>0</v>
      </c>
      <c r="I190" s="61">
        <f t="shared" si="80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78"/>
        <v>#DIV/0!</v>
      </c>
      <c r="P190" s="62" t="e">
        <f t="shared" si="75"/>
        <v>#DIV/0!</v>
      </c>
      <c r="Q190" s="62" t="e">
        <f t="shared" si="76"/>
        <v>#DIV/0!</v>
      </c>
    </row>
    <row r="191" spans="1:17">
      <c r="A191" s="63" t="s">
        <v>129</v>
      </c>
      <c r="B191" s="49">
        <f>B189/7</f>
        <v>0</v>
      </c>
      <c r="C191" s="49">
        <f t="shared" ref="C191:I191" si="81">C189/7</f>
        <v>0</v>
      </c>
      <c r="D191" s="49">
        <f t="shared" si="81"/>
        <v>0</v>
      </c>
      <c r="E191" s="49">
        <f t="shared" si="81"/>
        <v>0</v>
      </c>
      <c r="F191" s="49">
        <f t="shared" si="81"/>
        <v>0</v>
      </c>
      <c r="G191" s="49">
        <f t="shared" si="81"/>
        <v>0</v>
      </c>
      <c r="H191" s="49">
        <f t="shared" si="81"/>
        <v>0</v>
      </c>
      <c r="I191" s="49">
        <f t="shared" si="81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78"/>
        <v>#DIV/0!</v>
      </c>
      <c r="P191" s="62" t="e">
        <f t="shared" si="75"/>
        <v>#DIV/0!</v>
      </c>
      <c r="Q191" s="62" t="e">
        <f t="shared" si="76"/>
        <v>#DIV/0!</v>
      </c>
    </row>
    <row r="192" spans="1:17">
      <c r="N192" s="64"/>
      <c r="O192" s="64"/>
      <c r="P192" s="64"/>
      <c r="Q192" s="64"/>
    </row>
    <row r="193" spans="1:17">
      <c r="N193" s="64"/>
      <c r="O193" s="64"/>
      <c r="P193" s="64"/>
      <c r="Q193" s="64"/>
    </row>
    <row r="194" spans="1:17">
      <c r="N194" s="14"/>
      <c r="O194" s="14"/>
      <c r="P194" s="14"/>
      <c r="Q194" s="14"/>
    </row>
    <row r="195" spans="1:17">
      <c r="A195" s="14"/>
      <c r="B195" s="302" t="s">
        <v>167</v>
      </c>
      <c r="C195" s="302"/>
      <c r="D195" s="302"/>
      <c r="E195" s="302"/>
      <c r="F195" s="302" t="s">
        <v>180</v>
      </c>
      <c r="G195" s="302"/>
      <c r="H195" s="302"/>
      <c r="I195" s="302"/>
      <c r="J195" s="302" t="s">
        <v>206</v>
      </c>
      <c r="K195" s="302"/>
      <c r="L195" s="302"/>
      <c r="M195" s="302"/>
      <c r="N195" s="302" t="s">
        <v>130</v>
      </c>
      <c r="O195" s="302"/>
      <c r="P195" s="302"/>
      <c r="Q195" s="302"/>
    </row>
    <row r="196" spans="1:17">
      <c r="A196" s="10" t="s">
        <v>6</v>
      </c>
      <c r="B196" s="10" t="s">
        <v>90</v>
      </c>
      <c r="C196" s="10" t="s">
        <v>7</v>
      </c>
      <c r="D196" s="10" t="s">
        <v>8</v>
      </c>
      <c r="E196" s="29" t="s">
        <v>9</v>
      </c>
      <c r="F196" s="10" t="s">
        <v>90</v>
      </c>
      <c r="G196" s="10" t="s">
        <v>7</v>
      </c>
      <c r="H196" s="10" t="s">
        <v>8</v>
      </c>
      <c r="I196" s="29" t="s">
        <v>9</v>
      </c>
      <c r="J196" s="30" t="s">
        <v>90</v>
      </c>
      <c r="K196" s="30" t="s">
        <v>7</v>
      </c>
      <c r="L196" s="30" t="s">
        <v>8</v>
      </c>
      <c r="M196" s="29" t="s">
        <v>9</v>
      </c>
      <c r="N196" s="29" t="s">
        <v>90</v>
      </c>
      <c r="O196" s="29" t="s">
        <v>7</v>
      </c>
      <c r="P196" s="29" t="s">
        <v>8</v>
      </c>
      <c r="Q196" s="29" t="s">
        <v>9</v>
      </c>
    </row>
    <row r="197" spans="1:17">
      <c r="A197" s="10" t="s">
        <v>10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>(F197-B197)/B197*100</f>
        <v>#DIV/0!</v>
      </c>
      <c r="O197" s="38" t="e">
        <f>(G197-C197)/C197*100</f>
        <v>#DIV/0!</v>
      </c>
      <c r="P197" s="38" t="e">
        <f t="shared" ref="P197:P211" si="82">(H197-D197)/D197*100</f>
        <v>#DIV/0!</v>
      </c>
      <c r="Q197" s="38" t="e">
        <f t="shared" ref="Q197:Q211" si="83">(I197-E197)/E197*100</f>
        <v>#DIV/0!</v>
      </c>
    </row>
    <row r="198" spans="1:17">
      <c r="A198" s="10" t="s">
        <v>11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ref="N198:N208" si="84">(F198-B198)/B198*100</f>
        <v>#DIV/0!</v>
      </c>
      <c r="O198" s="38" t="e">
        <f t="shared" ref="O198:O211" si="85">(G198-C198)/C198*100</f>
        <v>#DIV/0!</v>
      </c>
      <c r="P198" s="38" t="e">
        <f t="shared" si="82"/>
        <v>#DIV/0!</v>
      </c>
      <c r="Q198" s="38" t="e">
        <f t="shared" si="83"/>
        <v>#DIV/0!</v>
      </c>
    </row>
    <row r="199" spans="1:17">
      <c r="A199" s="10" t="s">
        <v>12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84"/>
        <v>#DIV/0!</v>
      </c>
      <c r="O199" s="38" t="e">
        <f t="shared" si="85"/>
        <v>#DIV/0!</v>
      </c>
      <c r="P199" s="38" t="e">
        <f t="shared" si="82"/>
        <v>#DIV/0!</v>
      </c>
      <c r="Q199" s="38" t="e">
        <f t="shared" si="83"/>
        <v>#DIV/0!</v>
      </c>
    </row>
    <row r="200" spans="1:17">
      <c r="A200" s="10" t="s">
        <v>13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84"/>
        <v>#DIV/0!</v>
      </c>
      <c r="O200" s="38" t="e">
        <f t="shared" si="85"/>
        <v>#DIV/0!</v>
      </c>
      <c r="P200" s="38" t="e">
        <f t="shared" si="82"/>
        <v>#DIV/0!</v>
      </c>
      <c r="Q200" s="38" t="e">
        <f t="shared" si="83"/>
        <v>#DIV/0!</v>
      </c>
    </row>
    <row r="201" spans="1:17">
      <c r="A201" s="10" t="s">
        <v>14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84"/>
        <v>#DIV/0!</v>
      </c>
      <c r="O201" s="38" t="e">
        <f t="shared" si="85"/>
        <v>#DIV/0!</v>
      </c>
      <c r="P201" s="38" t="e">
        <f t="shared" si="82"/>
        <v>#DIV/0!</v>
      </c>
      <c r="Q201" s="38" t="e">
        <f t="shared" si="83"/>
        <v>#DIV/0!</v>
      </c>
    </row>
    <row r="202" spans="1:17">
      <c r="A202" s="10" t="s">
        <v>15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84"/>
        <v>#DIV/0!</v>
      </c>
      <c r="O202" s="38" t="e">
        <f t="shared" si="85"/>
        <v>#DIV/0!</v>
      </c>
      <c r="P202" s="38" t="e">
        <f t="shared" si="82"/>
        <v>#DIV/0!</v>
      </c>
      <c r="Q202" s="38" t="e">
        <f t="shared" si="83"/>
        <v>#DIV/0!</v>
      </c>
    </row>
    <row r="203" spans="1:17">
      <c r="A203" s="10" t="s">
        <v>16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84"/>
        <v>#DIV/0!</v>
      </c>
      <c r="O203" s="38" t="e">
        <f t="shared" si="85"/>
        <v>#DIV/0!</v>
      </c>
      <c r="P203" s="38" t="e">
        <f t="shared" si="82"/>
        <v>#DIV/0!</v>
      </c>
      <c r="Q203" s="38" t="e">
        <f t="shared" si="83"/>
        <v>#DIV/0!</v>
      </c>
    </row>
    <row r="204" spans="1:17">
      <c r="A204" s="10" t="s">
        <v>17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84"/>
        <v>#DIV/0!</v>
      </c>
      <c r="O204" s="38" t="e">
        <f t="shared" si="85"/>
        <v>#DIV/0!</v>
      </c>
      <c r="P204" s="38" t="e">
        <f t="shared" si="82"/>
        <v>#DIV/0!</v>
      </c>
      <c r="Q204" s="38" t="e">
        <f t="shared" si="83"/>
        <v>#DIV/0!</v>
      </c>
    </row>
    <row r="205" spans="1:17">
      <c r="A205" s="10" t="s">
        <v>18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84"/>
        <v>#DIV/0!</v>
      </c>
      <c r="O205" s="38" t="e">
        <f t="shared" si="85"/>
        <v>#DIV/0!</v>
      </c>
      <c r="P205" s="38" t="e">
        <f t="shared" si="82"/>
        <v>#DIV/0!</v>
      </c>
      <c r="Q205" s="38" t="e">
        <f t="shared" si="83"/>
        <v>#DIV/0!</v>
      </c>
    </row>
    <row r="206" spans="1:17">
      <c r="A206" s="10" t="s">
        <v>19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84"/>
        <v>#DIV/0!</v>
      </c>
      <c r="O206" s="38" t="e">
        <f t="shared" si="85"/>
        <v>#DIV/0!</v>
      </c>
      <c r="P206" s="38" t="e">
        <f t="shared" si="82"/>
        <v>#DIV/0!</v>
      </c>
      <c r="Q206" s="38" t="e">
        <f t="shared" si="83"/>
        <v>#DIV/0!</v>
      </c>
    </row>
    <row r="207" spans="1:17">
      <c r="A207" s="10" t="s">
        <v>20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38" t="e">
        <f t="shared" si="84"/>
        <v>#DIV/0!</v>
      </c>
      <c r="O207" s="38" t="e">
        <f t="shared" si="85"/>
        <v>#DIV/0!</v>
      </c>
      <c r="P207" s="38" t="e">
        <f t="shared" si="82"/>
        <v>#DIV/0!</v>
      </c>
      <c r="Q207" s="38" t="e">
        <f t="shared" si="83"/>
        <v>#DIV/0!</v>
      </c>
    </row>
    <row r="208" spans="1:17">
      <c r="A208" s="10" t="s">
        <v>21</v>
      </c>
      <c r="B208" s="13"/>
      <c r="C208" s="10"/>
      <c r="D208" s="10"/>
      <c r="E208" s="10"/>
      <c r="F208" s="13"/>
      <c r="G208" s="10"/>
      <c r="H208" s="10"/>
      <c r="I208" s="10"/>
      <c r="J208" s="10"/>
      <c r="K208" s="10"/>
      <c r="L208" s="10"/>
      <c r="M208" s="10"/>
      <c r="N208" s="38" t="e">
        <f t="shared" si="84"/>
        <v>#DIV/0!</v>
      </c>
      <c r="O208" s="38" t="e">
        <f t="shared" si="85"/>
        <v>#DIV/0!</v>
      </c>
      <c r="P208" s="38" t="e">
        <f t="shared" si="82"/>
        <v>#DIV/0!</v>
      </c>
      <c r="Q208" s="38" t="e">
        <f t="shared" si="83"/>
        <v>#DIV/0!</v>
      </c>
    </row>
    <row r="209" spans="1:17">
      <c r="A209" s="61" t="s">
        <v>200</v>
      </c>
      <c r="B209" s="61">
        <f>SUM(B197:B203)</f>
        <v>0</v>
      </c>
      <c r="C209" s="61">
        <f t="shared" ref="C209:I209" si="86">SUM(C197:C203)</f>
        <v>0</v>
      </c>
      <c r="D209" s="61">
        <f t="shared" si="86"/>
        <v>0</v>
      </c>
      <c r="E209" s="61">
        <f t="shared" si="86"/>
        <v>0</v>
      </c>
      <c r="F209" s="61">
        <f t="shared" si="86"/>
        <v>0</v>
      </c>
      <c r="G209" s="61">
        <f t="shared" si="86"/>
        <v>0</v>
      </c>
      <c r="H209" s="61">
        <f t="shared" si="86"/>
        <v>0</v>
      </c>
      <c r="I209" s="61">
        <f t="shared" si="86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85"/>
        <v>#DIV/0!</v>
      </c>
      <c r="P209" s="62" t="e">
        <f t="shared" si="82"/>
        <v>#DIV/0!</v>
      </c>
      <c r="Q209" s="62" t="e">
        <f t="shared" si="83"/>
        <v>#DIV/0!</v>
      </c>
    </row>
    <row r="210" spans="1:17">
      <c r="A210" s="61" t="s">
        <v>128</v>
      </c>
      <c r="B210" s="61">
        <f>SUM(B197:B208)</f>
        <v>0</v>
      </c>
      <c r="C210" s="61">
        <f t="shared" ref="C210:I210" si="87">SUM(C197:C208)</f>
        <v>0</v>
      </c>
      <c r="D210" s="61">
        <f t="shared" si="87"/>
        <v>0</v>
      </c>
      <c r="E210" s="61">
        <f t="shared" si="87"/>
        <v>0</v>
      </c>
      <c r="F210" s="61">
        <f t="shared" si="87"/>
        <v>0</v>
      </c>
      <c r="G210" s="61">
        <f t="shared" si="87"/>
        <v>0</v>
      </c>
      <c r="H210" s="61">
        <f t="shared" si="87"/>
        <v>0</v>
      </c>
      <c r="I210" s="61">
        <f t="shared" si="87"/>
        <v>0</v>
      </c>
      <c r="J210" s="61"/>
      <c r="K210" s="61"/>
      <c r="L210" s="61"/>
      <c r="M210" s="61"/>
      <c r="N210" s="62" t="e">
        <f>(F210-B210)/B210*100</f>
        <v>#DIV/0!</v>
      </c>
      <c r="O210" s="62" t="e">
        <f t="shared" si="85"/>
        <v>#DIV/0!</v>
      </c>
      <c r="P210" s="62" t="e">
        <f t="shared" si="82"/>
        <v>#DIV/0!</v>
      </c>
      <c r="Q210" s="62" t="e">
        <f t="shared" si="83"/>
        <v>#DIV/0!</v>
      </c>
    </row>
    <row r="211" spans="1:17">
      <c r="A211" s="63" t="s">
        <v>129</v>
      </c>
      <c r="B211" s="49">
        <f>B209/7</f>
        <v>0</v>
      </c>
      <c r="C211" s="49">
        <f t="shared" ref="C211:I211" si="88">C209/7</f>
        <v>0</v>
      </c>
      <c r="D211" s="49">
        <f t="shared" si="88"/>
        <v>0</v>
      </c>
      <c r="E211" s="49">
        <f t="shared" si="88"/>
        <v>0</v>
      </c>
      <c r="F211" s="49">
        <f t="shared" si="88"/>
        <v>0</v>
      </c>
      <c r="G211" s="49">
        <f t="shared" si="88"/>
        <v>0</v>
      </c>
      <c r="H211" s="49">
        <f t="shared" si="88"/>
        <v>0</v>
      </c>
      <c r="I211" s="49">
        <f t="shared" si="88"/>
        <v>0</v>
      </c>
      <c r="J211" s="49"/>
      <c r="K211" s="49"/>
      <c r="L211" s="49"/>
      <c r="M211" s="49"/>
      <c r="N211" s="62" t="e">
        <f>(F211-B211)/B211*100</f>
        <v>#DIV/0!</v>
      </c>
      <c r="O211" s="62" t="e">
        <f t="shared" si="85"/>
        <v>#DIV/0!</v>
      </c>
      <c r="P211" s="62" t="e">
        <f t="shared" si="82"/>
        <v>#DIV/0!</v>
      </c>
      <c r="Q211" s="62" t="e">
        <f t="shared" si="83"/>
        <v>#DIV/0!</v>
      </c>
    </row>
    <row r="212" spans="1:17">
      <c r="N212" s="64"/>
      <c r="O212" s="64"/>
      <c r="P212" s="64"/>
      <c r="Q212" s="64"/>
    </row>
    <row r="213" spans="1:17">
      <c r="N213" s="14"/>
      <c r="O213" s="14"/>
      <c r="P213" s="14"/>
      <c r="Q213" s="14"/>
    </row>
    <row r="214" spans="1:17">
      <c r="A214" s="14"/>
      <c r="B214" s="302" t="s">
        <v>167</v>
      </c>
      <c r="C214" s="302"/>
      <c r="D214" s="302"/>
      <c r="E214" s="302"/>
      <c r="F214" s="302" t="s">
        <v>180</v>
      </c>
      <c r="G214" s="302"/>
      <c r="H214" s="302"/>
      <c r="I214" s="302"/>
      <c r="J214" s="302" t="s">
        <v>206</v>
      </c>
      <c r="K214" s="302"/>
      <c r="L214" s="302"/>
      <c r="M214" s="302"/>
      <c r="N214" s="302" t="s">
        <v>130</v>
      </c>
      <c r="O214" s="302"/>
      <c r="P214" s="302"/>
      <c r="Q214" s="302"/>
    </row>
    <row r="215" spans="1:17">
      <c r="A215" s="10" t="s">
        <v>6</v>
      </c>
      <c r="B215" s="10" t="s">
        <v>90</v>
      </c>
      <c r="C215" s="10" t="s">
        <v>7</v>
      </c>
      <c r="D215" s="10" t="s">
        <v>8</v>
      </c>
      <c r="E215" s="29" t="s">
        <v>9</v>
      </c>
      <c r="F215" s="10" t="s">
        <v>90</v>
      </c>
      <c r="G215" s="10" t="s">
        <v>7</v>
      </c>
      <c r="H215" s="10" t="s">
        <v>8</v>
      </c>
      <c r="I215" s="29" t="s">
        <v>9</v>
      </c>
      <c r="J215" s="30" t="s">
        <v>90</v>
      </c>
      <c r="K215" s="30" t="s">
        <v>7</v>
      </c>
      <c r="L215" s="30" t="s">
        <v>8</v>
      </c>
      <c r="M215" s="29" t="s">
        <v>9</v>
      </c>
      <c r="N215" s="29" t="s">
        <v>90</v>
      </c>
      <c r="O215" s="29" t="s">
        <v>7</v>
      </c>
      <c r="P215" s="29" t="s">
        <v>8</v>
      </c>
      <c r="Q215" s="29" t="s">
        <v>9</v>
      </c>
    </row>
    <row r="216" spans="1:17">
      <c r="A216" s="10" t="s">
        <v>10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>(F216-B216)/B216*100</f>
        <v>#DIV/0!</v>
      </c>
      <c r="O216" s="38" t="e">
        <f>(G216-C216)/C216*100</f>
        <v>#DIV/0!</v>
      </c>
      <c r="P216" s="38" t="e">
        <f t="shared" ref="P216:P230" si="89">(H216-D216)/D216*100</f>
        <v>#DIV/0!</v>
      </c>
      <c r="Q216" s="38" t="e">
        <f t="shared" ref="Q216:Q230" si="90">(I216-E216)/E216*100</f>
        <v>#DIV/0!</v>
      </c>
    </row>
    <row r="217" spans="1:17">
      <c r="A217" s="10" t="s">
        <v>11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ref="N217:N227" si="91">(F217-B217)/B217*100</f>
        <v>#DIV/0!</v>
      </c>
      <c r="O217" s="38" t="e">
        <f t="shared" ref="O217:O230" si="92">(G217-C217)/C217*100</f>
        <v>#DIV/0!</v>
      </c>
      <c r="P217" s="38" t="e">
        <f t="shared" si="89"/>
        <v>#DIV/0!</v>
      </c>
      <c r="Q217" s="38" t="e">
        <f t="shared" si="90"/>
        <v>#DIV/0!</v>
      </c>
    </row>
    <row r="218" spans="1:17">
      <c r="A218" s="10" t="s">
        <v>12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91"/>
        <v>#DIV/0!</v>
      </c>
      <c r="O218" s="38" t="e">
        <f t="shared" si="92"/>
        <v>#DIV/0!</v>
      </c>
      <c r="P218" s="38" t="e">
        <f t="shared" si="89"/>
        <v>#DIV/0!</v>
      </c>
      <c r="Q218" s="38" t="e">
        <f t="shared" si="90"/>
        <v>#DIV/0!</v>
      </c>
    </row>
    <row r="219" spans="1:17">
      <c r="A219" s="10" t="s">
        <v>13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91"/>
        <v>#DIV/0!</v>
      </c>
      <c r="O219" s="38" t="e">
        <f t="shared" si="92"/>
        <v>#DIV/0!</v>
      </c>
      <c r="P219" s="38" t="e">
        <f t="shared" si="89"/>
        <v>#DIV/0!</v>
      </c>
      <c r="Q219" s="38" t="e">
        <f t="shared" si="90"/>
        <v>#DIV/0!</v>
      </c>
    </row>
    <row r="220" spans="1:17">
      <c r="A220" s="10" t="s">
        <v>14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91"/>
        <v>#DIV/0!</v>
      </c>
      <c r="O220" s="38" t="e">
        <f t="shared" si="92"/>
        <v>#DIV/0!</v>
      </c>
      <c r="P220" s="38" t="e">
        <f t="shared" si="89"/>
        <v>#DIV/0!</v>
      </c>
      <c r="Q220" s="38" t="e">
        <f t="shared" si="90"/>
        <v>#DIV/0!</v>
      </c>
    </row>
    <row r="221" spans="1:17">
      <c r="A221" s="10" t="s">
        <v>15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91"/>
        <v>#DIV/0!</v>
      </c>
      <c r="O221" s="38" t="e">
        <f t="shared" si="92"/>
        <v>#DIV/0!</v>
      </c>
      <c r="P221" s="38" t="e">
        <f t="shared" si="89"/>
        <v>#DIV/0!</v>
      </c>
      <c r="Q221" s="38" t="e">
        <f t="shared" si="90"/>
        <v>#DIV/0!</v>
      </c>
    </row>
    <row r="222" spans="1:17">
      <c r="A222" s="10" t="s">
        <v>16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91"/>
        <v>#DIV/0!</v>
      </c>
      <c r="O222" s="38" t="e">
        <f t="shared" si="92"/>
        <v>#DIV/0!</v>
      </c>
      <c r="P222" s="38" t="e">
        <f t="shared" si="89"/>
        <v>#DIV/0!</v>
      </c>
      <c r="Q222" s="38" t="e">
        <f t="shared" si="90"/>
        <v>#DIV/0!</v>
      </c>
    </row>
    <row r="223" spans="1:17">
      <c r="A223" s="10" t="s">
        <v>17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91"/>
        <v>#DIV/0!</v>
      </c>
      <c r="O223" s="38" t="e">
        <f t="shared" si="92"/>
        <v>#DIV/0!</v>
      </c>
      <c r="P223" s="38" t="e">
        <f t="shared" si="89"/>
        <v>#DIV/0!</v>
      </c>
      <c r="Q223" s="38" t="e">
        <f t="shared" si="90"/>
        <v>#DIV/0!</v>
      </c>
    </row>
    <row r="224" spans="1:17">
      <c r="A224" s="10" t="s">
        <v>18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91"/>
        <v>#DIV/0!</v>
      </c>
      <c r="O224" s="38" t="e">
        <f t="shared" si="92"/>
        <v>#DIV/0!</v>
      </c>
      <c r="P224" s="38" t="e">
        <f t="shared" si="89"/>
        <v>#DIV/0!</v>
      </c>
      <c r="Q224" s="38" t="e">
        <f t="shared" si="90"/>
        <v>#DIV/0!</v>
      </c>
    </row>
    <row r="225" spans="1:17">
      <c r="A225" s="10" t="s">
        <v>19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91"/>
        <v>#DIV/0!</v>
      </c>
      <c r="O225" s="38" t="e">
        <f t="shared" si="92"/>
        <v>#DIV/0!</v>
      </c>
      <c r="P225" s="38" t="e">
        <f t="shared" si="89"/>
        <v>#DIV/0!</v>
      </c>
      <c r="Q225" s="38" t="e">
        <f t="shared" si="90"/>
        <v>#DIV/0!</v>
      </c>
    </row>
    <row r="226" spans="1:17">
      <c r="A226" s="10" t="s">
        <v>20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91"/>
        <v>#DIV/0!</v>
      </c>
      <c r="O226" s="38" t="e">
        <f t="shared" si="92"/>
        <v>#DIV/0!</v>
      </c>
      <c r="P226" s="38" t="e">
        <f t="shared" si="89"/>
        <v>#DIV/0!</v>
      </c>
      <c r="Q226" s="38" t="e">
        <f t="shared" si="90"/>
        <v>#DIV/0!</v>
      </c>
    </row>
    <row r="227" spans="1:17">
      <c r="A227" s="10" t="s">
        <v>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38" t="e">
        <f t="shared" si="91"/>
        <v>#DIV/0!</v>
      </c>
      <c r="O227" s="38" t="e">
        <f t="shared" si="92"/>
        <v>#DIV/0!</v>
      </c>
      <c r="P227" s="38" t="e">
        <f t="shared" si="89"/>
        <v>#DIV/0!</v>
      </c>
      <c r="Q227" s="38" t="e">
        <f t="shared" si="90"/>
        <v>#DIV/0!</v>
      </c>
    </row>
    <row r="228" spans="1:17">
      <c r="A228" s="61" t="s">
        <v>200</v>
      </c>
      <c r="B228" s="61">
        <f>SUM(B216:B222)</f>
        <v>0</v>
      </c>
      <c r="C228" s="61">
        <f t="shared" ref="C228:I228" si="93">SUM(C216:C222)</f>
        <v>0</v>
      </c>
      <c r="D228" s="61">
        <f t="shared" si="93"/>
        <v>0</v>
      </c>
      <c r="E228" s="61">
        <f t="shared" si="93"/>
        <v>0</v>
      </c>
      <c r="F228" s="61">
        <f t="shared" si="93"/>
        <v>0</v>
      </c>
      <c r="G228" s="61">
        <f t="shared" si="93"/>
        <v>0</v>
      </c>
      <c r="H228" s="61">
        <f t="shared" si="93"/>
        <v>0</v>
      </c>
      <c r="I228" s="61">
        <f t="shared" si="93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92"/>
        <v>#DIV/0!</v>
      </c>
      <c r="P228" s="62" t="e">
        <f t="shared" si="89"/>
        <v>#DIV/0!</v>
      </c>
      <c r="Q228" s="62" t="e">
        <f t="shared" si="90"/>
        <v>#DIV/0!</v>
      </c>
    </row>
    <row r="229" spans="1:17">
      <c r="A229" s="61" t="s">
        <v>128</v>
      </c>
      <c r="B229" s="61">
        <f>SUM(B216:B227)</f>
        <v>0</v>
      </c>
      <c r="C229" s="61">
        <f t="shared" ref="C229:I229" si="94">SUM(C216:C227)</f>
        <v>0</v>
      </c>
      <c r="D229" s="61">
        <f t="shared" si="94"/>
        <v>0</v>
      </c>
      <c r="E229" s="61">
        <f t="shared" si="94"/>
        <v>0</v>
      </c>
      <c r="F229" s="61">
        <f t="shared" si="94"/>
        <v>0</v>
      </c>
      <c r="G229" s="61">
        <f t="shared" si="94"/>
        <v>0</v>
      </c>
      <c r="H229" s="61">
        <f t="shared" si="94"/>
        <v>0</v>
      </c>
      <c r="I229" s="61">
        <f t="shared" si="94"/>
        <v>0</v>
      </c>
      <c r="J229" s="61"/>
      <c r="K229" s="61"/>
      <c r="L229" s="61"/>
      <c r="M229" s="61"/>
      <c r="N229" s="62" t="e">
        <f>(F229-B229)/B229*100</f>
        <v>#DIV/0!</v>
      </c>
      <c r="O229" s="62" t="e">
        <f t="shared" si="92"/>
        <v>#DIV/0!</v>
      </c>
      <c r="P229" s="62" t="e">
        <f t="shared" si="89"/>
        <v>#DIV/0!</v>
      </c>
      <c r="Q229" s="62" t="e">
        <f t="shared" si="90"/>
        <v>#DIV/0!</v>
      </c>
    </row>
    <row r="230" spans="1:17">
      <c r="A230" s="63" t="s">
        <v>129</v>
      </c>
      <c r="B230" s="49">
        <f>B228/7</f>
        <v>0</v>
      </c>
      <c r="C230" s="49">
        <f t="shared" ref="C230:I230" si="95">C228/7</f>
        <v>0</v>
      </c>
      <c r="D230" s="49">
        <f t="shared" si="95"/>
        <v>0</v>
      </c>
      <c r="E230" s="49">
        <f t="shared" si="95"/>
        <v>0</v>
      </c>
      <c r="F230" s="49">
        <f t="shared" si="95"/>
        <v>0</v>
      </c>
      <c r="G230" s="49">
        <f t="shared" si="95"/>
        <v>0</v>
      </c>
      <c r="H230" s="49">
        <f t="shared" si="95"/>
        <v>0</v>
      </c>
      <c r="I230" s="49">
        <f t="shared" si="95"/>
        <v>0</v>
      </c>
      <c r="J230" s="49"/>
      <c r="K230" s="49"/>
      <c r="L230" s="49"/>
      <c r="M230" s="49"/>
      <c r="N230" s="62" t="e">
        <f>(F230-B230)/B230*100</f>
        <v>#DIV/0!</v>
      </c>
      <c r="O230" s="62" t="e">
        <f t="shared" si="92"/>
        <v>#DIV/0!</v>
      </c>
      <c r="P230" s="62" t="e">
        <f t="shared" si="89"/>
        <v>#DIV/0!</v>
      </c>
      <c r="Q230" s="62" t="e">
        <f t="shared" si="90"/>
        <v>#DIV/0!</v>
      </c>
    </row>
    <row r="231" spans="1:17">
      <c r="N231" s="64"/>
      <c r="O231" s="64"/>
      <c r="P231" s="64"/>
      <c r="Q231" s="64"/>
    </row>
    <row r="232" spans="1:17">
      <c r="A232" s="77"/>
      <c r="B232" s="353" t="s">
        <v>113</v>
      </c>
      <c r="C232" s="353"/>
      <c r="D232" s="353"/>
      <c r="E232" s="353"/>
      <c r="F232" s="353"/>
      <c r="G232" s="353"/>
      <c r="N232" s="91"/>
      <c r="O232" s="91"/>
      <c r="P232" s="14"/>
      <c r="Q232" s="14"/>
    </row>
    <row r="233" spans="1:17">
      <c r="A233" s="14"/>
      <c r="B233" s="302" t="s">
        <v>167</v>
      </c>
      <c r="C233" s="302"/>
      <c r="D233" s="302"/>
      <c r="E233" s="302"/>
      <c r="F233" s="302" t="s">
        <v>180</v>
      </c>
      <c r="G233" s="302"/>
      <c r="H233" s="302"/>
      <c r="I233" s="302"/>
      <c r="J233" s="302" t="s">
        <v>206</v>
      </c>
      <c r="K233" s="302"/>
      <c r="L233" s="302"/>
      <c r="M233" s="302"/>
      <c r="N233" s="302" t="s">
        <v>130</v>
      </c>
      <c r="O233" s="302"/>
      <c r="P233" s="302"/>
      <c r="Q233" s="302"/>
    </row>
    <row r="234" spans="1:17">
      <c r="A234" s="10" t="s">
        <v>6</v>
      </c>
      <c r="B234" s="10" t="s">
        <v>90</v>
      </c>
      <c r="C234" s="10" t="s">
        <v>7</v>
      </c>
      <c r="D234" s="10" t="s">
        <v>8</v>
      </c>
      <c r="E234" s="29" t="s">
        <v>9</v>
      </c>
      <c r="F234" s="10" t="s">
        <v>90</v>
      </c>
      <c r="G234" s="10" t="s">
        <v>7</v>
      </c>
      <c r="H234" s="10" t="s">
        <v>8</v>
      </c>
      <c r="I234" s="29" t="s">
        <v>9</v>
      </c>
      <c r="J234" s="30" t="s">
        <v>90</v>
      </c>
      <c r="K234" s="30" t="s">
        <v>7</v>
      </c>
      <c r="L234" s="30" t="s">
        <v>8</v>
      </c>
      <c r="M234" s="29" t="s">
        <v>9</v>
      </c>
      <c r="N234" s="29" t="s">
        <v>90</v>
      </c>
      <c r="O234" s="29" t="s">
        <v>7</v>
      </c>
      <c r="P234" s="29" t="s">
        <v>8</v>
      </c>
      <c r="Q234" s="29" t="s">
        <v>9</v>
      </c>
    </row>
    <row r="235" spans="1:17">
      <c r="A235" s="10" t="s">
        <v>10</v>
      </c>
      <c r="B235" s="10">
        <v>0.5</v>
      </c>
      <c r="C235" s="10">
        <v>21</v>
      </c>
      <c r="D235" s="10">
        <v>1377</v>
      </c>
      <c r="E235" s="10">
        <v>380164</v>
      </c>
      <c r="F235" s="10"/>
      <c r="G235" s="10"/>
      <c r="H235" s="10"/>
      <c r="I235" s="10"/>
      <c r="J235" s="10"/>
      <c r="K235" s="10"/>
      <c r="L235" s="10"/>
      <c r="M235" s="10"/>
      <c r="N235" s="38">
        <f>(F235-B235)/B235*100</f>
        <v>-100</v>
      </c>
      <c r="O235" s="38">
        <f>(G235-C235)/C235*100</f>
        <v>-100</v>
      </c>
      <c r="P235" s="38">
        <f t="shared" ref="P235:P249" si="96">(H235-D235)/D235*100</f>
        <v>-100</v>
      </c>
      <c r="Q235" s="38">
        <f t="shared" ref="Q235:Q249" si="97">(I235-E235)/E235*100</f>
        <v>-100</v>
      </c>
    </row>
    <row r="236" spans="1:17">
      <c r="A236" s="10" t="s">
        <v>11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ref="N236:N246" si="98">(F236-B236)/B236*100</f>
        <v>#DIV/0!</v>
      </c>
      <c r="O236" s="38" t="e">
        <f t="shared" ref="O236:O249" si="99">(G236-C236)/C236*100</f>
        <v>#DIV/0!</v>
      </c>
      <c r="P236" s="38" t="e">
        <f t="shared" si="96"/>
        <v>#DIV/0!</v>
      </c>
      <c r="Q236" s="38" t="e">
        <f t="shared" si="97"/>
        <v>#DIV/0!</v>
      </c>
    </row>
    <row r="237" spans="1:17">
      <c r="A237" s="10" t="s">
        <v>12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98"/>
        <v>#DIV/0!</v>
      </c>
      <c r="O237" s="38" t="e">
        <f t="shared" si="99"/>
        <v>#DIV/0!</v>
      </c>
      <c r="P237" s="38" t="e">
        <f t="shared" si="96"/>
        <v>#DIV/0!</v>
      </c>
      <c r="Q237" s="38" t="e">
        <f t="shared" si="97"/>
        <v>#DIV/0!</v>
      </c>
    </row>
    <row r="238" spans="1:17">
      <c r="A238" s="10" t="s">
        <v>13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98"/>
        <v>#DIV/0!</v>
      </c>
      <c r="O238" s="38" t="e">
        <f t="shared" si="99"/>
        <v>#DIV/0!</v>
      </c>
      <c r="P238" s="38" t="e">
        <f t="shared" si="96"/>
        <v>#DIV/0!</v>
      </c>
      <c r="Q238" s="38" t="e">
        <f t="shared" si="97"/>
        <v>#DIV/0!</v>
      </c>
    </row>
    <row r="239" spans="1:17">
      <c r="A239" s="10" t="s">
        <v>14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98"/>
        <v>#DIV/0!</v>
      </c>
      <c r="O239" s="38" t="e">
        <f t="shared" si="99"/>
        <v>#DIV/0!</v>
      </c>
      <c r="P239" s="38" t="e">
        <f t="shared" si="96"/>
        <v>#DIV/0!</v>
      </c>
      <c r="Q239" s="38" t="e">
        <f t="shared" si="97"/>
        <v>#DIV/0!</v>
      </c>
    </row>
    <row r="240" spans="1:17">
      <c r="A240" s="10" t="s">
        <v>15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98"/>
        <v>#DIV/0!</v>
      </c>
      <c r="O240" s="38" t="e">
        <f t="shared" si="99"/>
        <v>#DIV/0!</v>
      </c>
      <c r="P240" s="38" t="e">
        <f t="shared" si="96"/>
        <v>#DIV/0!</v>
      </c>
      <c r="Q240" s="38" t="e">
        <f t="shared" si="97"/>
        <v>#DIV/0!</v>
      </c>
    </row>
    <row r="241" spans="1:22">
      <c r="A241" s="10" t="s">
        <v>16</v>
      </c>
      <c r="B241" s="10"/>
      <c r="C241" s="10"/>
      <c r="D241" s="10"/>
      <c r="E241" s="10"/>
      <c r="F241" s="10">
        <v>1</v>
      </c>
      <c r="G241" s="10">
        <v>21</v>
      </c>
      <c r="H241" s="10">
        <v>1368</v>
      </c>
      <c r="I241" s="10">
        <v>442206</v>
      </c>
      <c r="J241" s="10"/>
      <c r="K241" s="10"/>
      <c r="L241" s="10"/>
      <c r="M241" s="10"/>
      <c r="N241" s="38" t="e">
        <f t="shared" si="98"/>
        <v>#DIV/0!</v>
      </c>
      <c r="O241" s="38" t="e">
        <f t="shared" si="99"/>
        <v>#DIV/0!</v>
      </c>
      <c r="P241" s="38" t="e">
        <f t="shared" si="96"/>
        <v>#DIV/0!</v>
      </c>
      <c r="Q241" s="38" t="e">
        <f t="shared" si="97"/>
        <v>#DIV/0!</v>
      </c>
    </row>
    <row r="242" spans="1:22">
      <c r="A242" s="10" t="s">
        <v>17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98"/>
        <v>#DIV/0!</v>
      </c>
      <c r="O242" s="38" t="e">
        <f t="shared" si="99"/>
        <v>#DIV/0!</v>
      </c>
      <c r="P242" s="38" t="e">
        <f t="shared" si="96"/>
        <v>#DIV/0!</v>
      </c>
      <c r="Q242" s="38" t="e">
        <f t="shared" si="97"/>
        <v>#DIV/0!</v>
      </c>
    </row>
    <row r="243" spans="1:22">
      <c r="A243" s="10" t="s">
        <v>18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98"/>
        <v>#DIV/0!</v>
      </c>
      <c r="O243" s="38" t="e">
        <f t="shared" si="99"/>
        <v>#DIV/0!</v>
      </c>
      <c r="P243" s="38" t="e">
        <f t="shared" si="96"/>
        <v>#DIV/0!</v>
      </c>
      <c r="Q243" s="38" t="e">
        <f t="shared" si="97"/>
        <v>#DIV/0!</v>
      </c>
    </row>
    <row r="244" spans="1:22">
      <c r="A244" s="10" t="s">
        <v>19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98"/>
        <v>#DIV/0!</v>
      </c>
      <c r="O244" s="38" t="e">
        <f t="shared" si="99"/>
        <v>#DIV/0!</v>
      </c>
      <c r="P244" s="38" t="e">
        <f t="shared" si="96"/>
        <v>#DIV/0!</v>
      </c>
      <c r="Q244" s="38" t="e">
        <f t="shared" si="97"/>
        <v>#DIV/0!</v>
      </c>
    </row>
    <row r="245" spans="1:22">
      <c r="A245" s="10" t="s">
        <v>20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98"/>
        <v>#DIV/0!</v>
      </c>
      <c r="O245" s="38" t="e">
        <f t="shared" si="99"/>
        <v>#DIV/0!</v>
      </c>
      <c r="P245" s="38" t="e">
        <f t="shared" si="96"/>
        <v>#DIV/0!</v>
      </c>
      <c r="Q245" s="38" t="e">
        <f t="shared" si="97"/>
        <v>#DIV/0!</v>
      </c>
    </row>
    <row r="246" spans="1:22">
      <c r="A246" s="10" t="s">
        <v>21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38" t="e">
        <f t="shared" si="98"/>
        <v>#DIV/0!</v>
      </c>
      <c r="O246" s="38" t="e">
        <f t="shared" si="99"/>
        <v>#DIV/0!</v>
      </c>
      <c r="P246" s="38" t="e">
        <f t="shared" si="96"/>
        <v>#DIV/0!</v>
      </c>
      <c r="Q246" s="38" t="e">
        <f t="shared" si="97"/>
        <v>#DIV/0!</v>
      </c>
    </row>
    <row r="247" spans="1:22">
      <c r="A247" s="61" t="s">
        <v>205</v>
      </c>
      <c r="B247" s="61">
        <f>SUM(B235:B244)</f>
        <v>0.5</v>
      </c>
      <c r="C247" s="61">
        <f>SUM(C235:C244)</f>
        <v>21</v>
      </c>
      <c r="D247" s="61">
        <f>SUM(D235:D244)</f>
        <v>1377</v>
      </c>
      <c r="E247" s="61">
        <f>SUM(E235:E244)</f>
        <v>380164</v>
      </c>
      <c r="F247" s="61">
        <f>SUM(F235:F245)</f>
        <v>1</v>
      </c>
      <c r="G247" s="61">
        <f t="shared" ref="G247:M247" si="100">SUM(G235:G245)</f>
        <v>21</v>
      </c>
      <c r="H247" s="61">
        <f t="shared" si="100"/>
        <v>1368</v>
      </c>
      <c r="I247" s="61">
        <f t="shared" si="100"/>
        <v>442206</v>
      </c>
      <c r="J247" s="61">
        <f t="shared" si="100"/>
        <v>0</v>
      </c>
      <c r="K247" s="61">
        <f t="shared" si="100"/>
        <v>0</v>
      </c>
      <c r="L247" s="61">
        <f t="shared" si="100"/>
        <v>0</v>
      </c>
      <c r="M247" s="61">
        <f t="shared" si="100"/>
        <v>0</v>
      </c>
      <c r="N247" s="62">
        <f>(F247-B247)/B247*100</f>
        <v>100</v>
      </c>
      <c r="O247" s="62">
        <f t="shared" si="99"/>
        <v>0</v>
      </c>
      <c r="P247" s="62">
        <f t="shared" si="96"/>
        <v>-0.65359477124183007</v>
      </c>
      <c r="Q247" s="62">
        <f t="shared" si="97"/>
        <v>16.319798823665575</v>
      </c>
    </row>
    <row r="248" spans="1:22">
      <c r="A248" s="61" t="s">
        <v>128</v>
      </c>
      <c r="B248" s="61">
        <f>SUM(B235:B246)</f>
        <v>0.5</v>
      </c>
      <c r="C248" s="61">
        <f t="shared" ref="C248:M248" si="101">SUM(C235:C246)</f>
        <v>21</v>
      </c>
      <c r="D248" s="61">
        <f t="shared" si="101"/>
        <v>1377</v>
      </c>
      <c r="E248" s="61">
        <f t="shared" si="101"/>
        <v>380164</v>
      </c>
      <c r="F248" s="61">
        <f t="shared" si="101"/>
        <v>1</v>
      </c>
      <c r="G248" s="61">
        <f t="shared" si="101"/>
        <v>21</v>
      </c>
      <c r="H248" s="61">
        <f t="shared" si="101"/>
        <v>1368</v>
      </c>
      <c r="I248" s="61">
        <f t="shared" si="101"/>
        <v>442206</v>
      </c>
      <c r="J248" s="61">
        <f t="shared" si="101"/>
        <v>0</v>
      </c>
      <c r="K248" s="61">
        <f t="shared" si="101"/>
        <v>0</v>
      </c>
      <c r="L248" s="61">
        <f t="shared" si="101"/>
        <v>0</v>
      </c>
      <c r="M248" s="61">
        <f t="shared" si="101"/>
        <v>0</v>
      </c>
      <c r="N248" s="62">
        <f>(F248-B248)/B248*100</f>
        <v>100</v>
      </c>
      <c r="O248" s="62">
        <f t="shared" si="99"/>
        <v>0</v>
      </c>
      <c r="P248" s="62">
        <f t="shared" si="96"/>
        <v>-0.65359477124183007</v>
      </c>
      <c r="Q248" s="62">
        <f t="shared" si="97"/>
        <v>16.319798823665575</v>
      </c>
      <c r="T248" s="7">
        <f>B244+F235</f>
        <v>0</v>
      </c>
      <c r="V248" s="7">
        <v>1</v>
      </c>
    </row>
    <row r="249" spans="1:22">
      <c r="A249" s="63" t="s">
        <v>129</v>
      </c>
      <c r="B249" s="49">
        <f>B247/10</f>
        <v>0.05</v>
      </c>
      <c r="C249" s="49">
        <f>C247/10</f>
        <v>2.1</v>
      </c>
      <c r="D249" s="49">
        <f>D247/10</f>
        <v>137.69999999999999</v>
      </c>
      <c r="E249" s="49">
        <f>E247/10</f>
        <v>38016.400000000001</v>
      </c>
      <c r="F249" s="49">
        <f>F247/11</f>
        <v>9.0909090909090912E-2</v>
      </c>
      <c r="G249" s="49">
        <f t="shared" ref="G249:M249" si="102">G247/11</f>
        <v>1.9090909090909092</v>
      </c>
      <c r="H249" s="49">
        <f t="shared" si="102"/>
        <v>124.36363636363636</v>
      </c>
      <c r="I249" s="49">
        <f t="shared" si="102"/>
        <v>40200.545454545456</v>
      </c>
      <c r="J249" s="49">
        <f t="shared" si="102"/>
        <v>0</v>
      </c>
      <c r="K249" s="49">
        <f t="shared" si="102"/>
        <v>0</v>
      </c>
      <c r="L249" s="49">
        <f t="shared" si="102"/>
        <v>0</v>
      </c>
      <c r="M249" s="49">
        <f t="shared" si="102"/>
        <v>0</v>
      </c>
      <c r="N249" s="62">
        <f>(F249-B249)/B249*100</f>
        <v>81.818181818181813</v>
      </c>
      <c r="O249" s="62">
        <f t="shared" si="99"/>
        <v>-9.0909090909090917</v>
      </c>
      <c r="P249" s="62">
        <f t="shared" si="96"/>
        <v>-9.6850861556743872</v>
      </c>
      <c r="Q249" s="62">
        <f t="shared" si="97"/>
        <v>5.7452716578777956</v>
      </c>
      <c r="T249" s="7">
        <f>T248/4</f>
        <v>0</v>
      </c>
      <c r="V249" s="7">
        <f>V248/12</f>
        <v>8.3333333333333329E-2</v>
      </c>
    </row>
    <row r="250" spans="1:22">
      <c r="N250" s="64"/>
      <c r="O250" s="64"/>
      <c r="P250" s="64"/>
      <c r="Q250" s="64"/>
    </row>
    <row r="251" spans="1:22">
      <c r="B251" s="393" t="s">
        <v>154</v>
      </c>
      <c r="C251" s="393"/>
      <c r="D251" s="393"/>
      <c r="E251" s="393"/>
      <c r="F251" s="393"/>
      <c r="G251" s="393"/>
      <c r="H251" s="393"/>
      <c r="I251" s="393"/>
      <c r="J251" s="393"/>
      <c r="K251" s="393"/>
      <c r="L251" s="393"/>
      <c r="M251" s="393"/>
      <c r="N251" s="393"/>
      <c r="O251" s="393"/>
      <c r="P251" s="393"/>
      <c r="Q251" s="393"/>
    </row>
    <row r="252" spans="1:22">
      <c r="A252" s="14"/>
      <c r="B252" s="302" t="s">
        <v>167</v>
      </c>
      <c r="C252" s="302"/>
      <c r="D252" s="302"/>
      <c r="E252" s="302"/>
      <c r="F252" s="302" t="s">
        <v>180</v>
      </c>
      <c r="G252" s="302"/>
      <c r="H252" s="302"/>
      <c r="I252" s="302"/>
      <c r="J252" s="302" t="s">
        <v>206</v>
      </c>
      <c r="K252" s="302"/>
      <c r="L252" s="302"/>
      <c r="M252" s="302"/>
      <c r="N252" s="302" t="s">
        <v>130</v>
      </c>
      <c r="O252" s="302"/>
      <c r="P252" s="302"/>
      <c r="Q252" s="302"/>
    </row>
    <row r="253" spans="1:22">
      <c r="A253" s="10" t="s">
        <v>6</v>
      </c>
      <c r="B253" s="10" t="s">
        <v>90</v>
      </c>
      <c r="C253" s="10" t="s">
        <v>7</v>
      </c>
      <c r="D253" s="10" t="s">
        <v>8</v>
      </c>
      <c r="E253" s="29" t="s">
        <v>9</v>
      </c>
      <c r="F253" s="10" t="s">
        <v>90</v>
      </c>
      <c r="G253" s="10" t="s">
        <v>7</v>
      </c>
      <c r="H253" s="10" t="s">
        <v>8</v>
      </c>
      <c r="I253" s="29" t="s">
        <v>9</v>
      </c>
      <c r="J253" s="10" t="s">
        <v>90</v>
      </c>
      <c r="K253" s="10" t="s">
        <v>7</v>
      </c>
      <c r="L253" s="10" t="s">
        <v>8</v>
      </c>
      <c r="M253" s="29" t="s">
        <v>9</v>
      </c>
      <c r="N253" s="29" t="s">
        <v>90</v>
      </c>
      <c r="O253" s="29" t="s">
        <v>7</v>
      </c>
      <c r="P253" s="29" t="s">
        <v>8</v>
      </c>
      <c r="Q253" s="29" t="s">
        <v>9</v>
      </c>
    </row>
    <row r="254" spans="1:22">
      <c r="A254" s="10" t="s">
        <v>10</v>
      </c>
      <c r="B254" s="10">
        <v>4</v>
      </c>
      <c r="C254" s="10">
        <v>91</v>
      </c>
      <c r="D254" s="10">
        <v>5642</v>
      </c>
      <c r="E254" s="10">
        <v>2007650</v>
      </c>
      <c r="F254" s="10">
        <v>4</v>
      </c>
      <c r="G254" s="10">
        <v>101</v>
      </c>
      <c r="H254" s="10">
        <v>6262</v>
      </c>
      <c r="I254" s="10">
        <v>2291394</v>
      </c>
      <c r="J254" s="10">
        <v>5</v>
      </c>
      <c r="K254" s="10">
        <v>86</v>
      </c>
      <c r="L254" s="10">
        <v>5088</v>
      </c>
      <c r="M254" s="10">
        <v>1879621</v>
      </c>
      <c r="N254" s="38">
        <f t="shared" ref="N254:Q268" si="103">(J254-F254)/F254*100</f>
        <v>25</v>
      </c>
      <c r="O254" s="38">
        <f t="shared" si="103"/>
        <v>-14.85148514851485</v>
      </c>
      <c r="P254" s="38">
        <f t="shared" si="103"/>
        <v>-18.748003832641327</v>
      </c>
      <c r="Q254" s="38">
        <f t="shared" si="103"/>
        <v>-17.970414516228985</v>
      </c>
    </row>
    <row r="255" spans="1:22">
      <c r="A255" s="10" t="s">
        <v>11</v>
      </c>
      <c r="B255" s="10">
        <v>6</v>
      </c>
      <c r="C255" s="10">
        <v>118</v>
      </c>
      <c r="D255" s="10">
        <v>7316</v>
      </c>
      <c r="E255" s="10">
        <v>2587027</v>
      </c>
      <c r="F255" s="10">
        <v>1</v>
      </c>
      <c r="G255" s="10">
        <v>25</v>
      </c>
      <c r="H255" s="10">
        <v>1550</v>
      </c>
      <c r="I255" s="10">
        <v>567176</v>
      </c>
      <c r="J255" s="10">
        <v>5</v>
      </c>
      <c r="K255" s="10">
        <v>99</v>
      </c>
      <c r="L255" s="10">
        <v>6138</v>
      </c>
      <c r="M255" s="10">
        <v>1915047</v>
      </c>
      <c r="N255" s="38">
        <f t="shared" si="103"/>
        <v>400</v>
      </c>
      <c r="O255" s="38">
        <f t="shared" si="103"/>
        <v>296</v>
      </c>
      <c r="P255" s="38">
        <f t="shared" si="103"/>
        <v>296</v>
      </c>
      <c r="Q255" s="38">
        <f t="shared" si="103"/>
        <v>237.64598643101965</v>
      </c>
    </row>
    <row r="256" spans="1:22">
      <c r="A256" s="10" t="s">
        <v>12</v>
      </c>
      <c r="B256" s="10">
        <v>4</v>
      </c>
      <c r="C256" s="10">
        <v>90</v>
      </c>
      <c r="D256" s="10">
        <v>5580</v>
      </c>
      <c r="E256" s="10">
        <v>2041834</v>
      </c>
      <c r="F256" s="10">
        <v>6</v>
      </c>
      <c r="G256" s="10">
        <v>108</v>
      </c>
      <c r="H256" s="10">
        <v>6696</v>
      </c>
      <c r="I256" s="10">
        <v>2220998</v>
      </c>
      <c r="J256" s="10">
        <v>5</v>
      </c>
      <c r="K256" s="10">
        <v>94</v>
      </c>
      <c r="L256" s="10">
        <v>5910</v>
      </c>
      <c r="M256" s="10">
        <v>2852441</v>
      </c>
      <c r="N256" s="38">
        <f t="shared" si="103"/>
        <v>-16.666666666666664</v>
      </c>
      <c r="O256" s="38">
        <f t="shared" si="103"/>
        <v>-12.962962962962962</v>
      </c>
      <c r="P256" s="38">
        <f t="shared" si="103"/>
        <v>-11.738351254480287</v>
      </c>
      <c r="Q256" s="38">
        <f t="shared" si="103"/>
        <v>28.430597416116537</v>
      </c>
    </row>
    <row r="257" spans="1:22">
      <c r="A257" s="10" t="s">
        <v>13</v>
      </c>
      <c r="B257" s="10">
        <v>2</v>
      </c>
      <c r="C257" s="10">
        <v>39</v>
      </c>
      <c r="D257" s="10">
        <v>2418</v>
      </c>
      <c r="E257" s="10">
        <v>938360</v>
      </c>
      <c r="F257" s="10">
        <v>9</v>
      </c>
      <c r="G257" s="10">
        <v>127</v>
      </c>
      <c r="H257" s="10">
        <v>7874</v>
      </c>
      <c r="I257" s="10">
        <v>2881258</v>
      </c>
      <c r="J257" s="10">
        <v>5</v>
      </c>
      <c r="K257" s="10">
        <v>93</v>
      </c>
      <c r="L257" s="10">
        <v>5787</v>
      </c>
      <c r="M257" s="10">
        <v>2515690</v>
      </c>
      <c r="N257" s="38">
        <f t="shared" si="103"/>
        <v>-44.444444444444443</v>
      </c>
      <c r="O257" s="38">
        <f t="shared" si="103"/>
        <v>-26.771653543307089</v>
      </c>
      <c r="P257" s="38">
        <f t="shared" si="103"/>
        <v>-26.504953009906018</v>
      </c>
      <c r="Q257" s="38">
        <f t="shared" si="103"/>
        <v>-12.687791235633879</v>
      </c>
    </row>
    <row r="258" spans="1:22">
      <c r="A258" s="10" t="s">
        <v>14</v>
      </c>
      <c r="B258" s="10">
        <v>5</v>
      </c>
      <c r="C258" s="10">
        <v>90</v>
      </c>
      <c r="D258" s="10">
        <v>5580</v>
      </c>
      <c r="E258" s="10">
        <v>2041835</v>
      </c>
      <c r="F258" s="10">
        <v>9</v>
      </c>
      <c r="G258" s="10">
        <v>174</v>
      </c>
      <c r="H258" s="10">
        <v>10788</v>
      </c>
      <c r="I258" s="10">
        <v>3947547</v>
      </c>
      <c r="J258" s="10">
        <v>1</v>
      </c>
      <c r="K258" s="10">
        <v>17</v>
      </c>
      <c r="L258" s="10">
        <v>1054</v>
      </c>
      <c r="M258" s="10">
        <v>267601</v>
      </c>
      <c r="N258" s="38">
        <f t="shared" si="103"/>
        <v>-88.888888888888886</v>
      </c>
      <c r="O258" s="38">
        <f t="shared" si="103"/>
        <v>-90.229885057471265</v>
      </c>
      <c r="P258" s="38">
        <f t="shared" si="103"/>
        <v>-90.229885057471265</v>
      </c>
      <c r="Q258" s="38">
        <f t="shared" si="103"/>
        <v>-93.221081344946626</v>
      </c>
    </row>
    <row r="259" spans="1:22">
      <c r="A259" s="10" t="s">
        <v>15</v>
      </c>
      <c r="B259" s="10">
        <v>3</v>
      </c>
      <c r="C259" s="10">
        <v>69</v>
      </c>
      <c r="D259" s="10">
        <v>4278</v>
      </c>
      <c r="E259" s="10">
        <v>1565406</v>
      </c>
      <c r="F259" s="10">
        <v>10</v>
      </c>
      <c r="G259" s="10">
        <v>230</v>
      </c>
      <c r="H259" s="10">
        <v>14260</v>
      </c>
      <c r="I259" s="10">
        <v>5218025</v>
      </c>
      <c r="J259" s="10">
        <v>4</v>
      </c>
      <c r="K259" s="10">
        <v>66</v>
      </c>
      <c r="L259" s="10">
        <v>4092</v>
      </c>
      <c r="M259" s="10">
        <v>1372321</v>
      </c>
      <c r="N259" s="38">
        <f t="shared" si="103"/>
        <v>-60</v>
      </c>
      <c r="O259" s="38">
        <f t="shared" si="103"/>
        <v>-71.304347826086953</v>
      </c>
      <c r="P259" s="38">
        <f t="shared" si="103"/>
        <v>-71.304347826086953</v>
      </c>
      <c r="Q259" s="38">
        <f t="shared" si="103"/>
        <v>-73.700375141935879</v>
      </c>
    </row>
    <row r="260" spans="1:22">
      <c r="A260" s="10" t="s">
        <v>16</v>
      </c>
      <c r="B260" s="10">
        <v>4</v>
      </c>
      <c r="C260" s="10">
        <v>101</v>
      </c>
      <c r="D260" s="10">
        <v>6262</v>
      </c>
      <c r="E260" s="10">
        <v>2354697</v>
      </c>
      <c r="F260" s="10">
        <v>4</v>
      </c>
      <c r="G260" s="10">
        <v>92</v>
      </c>
      <c r="H260" s="10">
        <v>5704</v>
      </c>
      <c r="I260" s="10">
        <v>2366077</v>
      </c>
      <c r="J260" s="10">
        <v>13</v>
      </c>
      <c r="K260" s="10">
        <v>238</v>
      </c>
      <c r="L260" s="10">
        <v>14777</v>
      </c>
      <c r="M260" s="10">
        <v>5484072</v>
      </c>
      <c r="N260" s="38">
        <f t="shared" si="103"/>
        <v>225</v>
      </c>
      <c r="O260" s="38">
        <f t="shared" si="103"/>
        <v>158.69565217391303</v>
      </c>
      <c r="P260" s="38">
        <f t="shared" si="103"/>
        <v>159.06381486676017</v>
      </c>
      <c r="Q260" s="38">
        <f t="shared" si="103"/>
        <v>131.7791010182678</v>
      </c>
    </row>
    <row r="261" spans="1:22">
      <c r="A261" s="10" t="s">
        <v>17</v>
      </c>
      <c r="B261" s="10">
        <v>3</v>
      </c>
      <c r="C261" s="10">
        <v>82</v>
      </c>
      <c r="D261" s="10">
        <v>5084</v>
      </c>
      <c r="E261" s="10">
        <v>1926078</v>
      </c>
      <c r="F261" s="10">
        <v>5</v>
      </c>
      <c r="G261" s="10">
        <v>110</v>
      </c>
      <c r="H261" s="10">
        <v>6820</v>
      </c>
      <c r="I261" s="10">
        <v>2616762</v>
      </c>
      <c r="J261" s="10">
        <v>5</v>
      </c>
      <c r="K261" s="10">
        <v>99</v>
      </c>
      <c r="L261" s="10">
        <v>6138</v>
      </c>
      <c r="M261" s="10">
        <v>2210606</v>
      </c>
      <c r="N261" s="38">
        <f t="shared" si="103"/>
        <v>0</v>
      </c>
      <c r="O261" s="38">
        <f t="shared" si="103"/>
        <v>-10</v>
      </c>
      <c r="P261" s="38">
        <f t="shared" si="103"/>
        <v>-10</v>
      </c>
      <c r="Q261" s="38">
        <f t="shared" si="103"/>
        <v>-15.521319860193628</v>
      </c>
      <c r="T261" s="7">
        <f>B263+B264+B265+F254</f>
        <v>23</v>
      </c>
      <c r="V261" s="7">
        <f>B255+B256+B257+B258+B259+B260+B261+B262+B263+B264+B265+F254</f>
        <v>52</v>
      </c>
    </row>
    <row r="262" spans="1:22">
      <c r="A262" s="10" t="s">
        <v>18</v>
      </c>
      <c r="B262" s="10">
        <v>2</v>
      </c>
      <c r="C262" s="10">
        <v>56</v>
      </c>
      <c r="D262" s="10">
        <v>3472</v>
      </c>
      <c r="E262" s="10">
        <v>1270476</v>
      </c>
      <c r="F262" s="10">
        <v>5</v>
      </c>
      <c r="G262" s="10">
        <v>113</v>
      </c>
      <c r="H262" s="10">
        <v>7027</v>
      </c>
      <c r="I262" s="10">
        <v>2013263</v>
      </c>
      <c r="J262" s="10">
        <v>1</v>
      </c>
      <c r="K262" s="10">
        <v>21</v>
      </c>
      <c r="L262" s="10">
        <v>1302</v>
      </c>
      <c r="M262" s="10">
        <v>540083</v>
      </c>
      <c r="N262" s="38">
        <f t="shared" si="103"/>
        <v>-80</v>
      </c>
      <c r="O262" s="38">
        <f t="shared" si="103"/>
        <v>-81.415929203539832</v>
      </c>
      <c r="P262" s="38">
        <f t="shared" si="103"/>
        <v>-81.471467197950759</v>
      </c>
      <c r="Q262" s="38">
        <f t="shared" si="103"/>
        <v>-73.173748288226619</v>
      </c>
      <c r="T262" s="7">
        <f>T261/4</f>
        <v>5.75</v>
      </c>
      <c r="V262" s="17">
        <f>V261/12</f>
        <v>4.333333333333333</v>
      </c>
    </row>
    <row r="263" spans="1:22">
      <c r="A263" s="10" t="s">
        <v>19</v>
      </c>
      <c r="B263" s="10">
        <v>0</v>
      </c>
      <c r="C263" s="10">
        <v>0</v>
      </c>
      <c r="D263" s="10">
        <v>0</v>
      </c>
      <c r="E263" s="10">
        <v>0</v>
      </c>
      <c r="F263" s="10">
        <v>4</v>
      </c>
      <c r="G263" s="10">
        <v>97</v>
      </c>
      <c r="H263" s="10">
        <v>6042</v>
      </c>
      <c r="I263" s="10">
        <v>2555919</v>
      </c>
      <c r="J263" s="10">
        <v>0</v>
      </c>
      <c r="K263" s="10">
        <v>0</v>
      </c>
      <c r="L263" s="10">
        <v>0</v>
      </c>
      <c r="M263" s="10">
        <v>0</v>
      </c>
      <c r="N263" s="38">
        <f t="shared" si="103"/>
        <v>-100</v>
      </c>
      <c r="O263" s="38">
        <f t="shared" si="103"/>
        <v>-100</v>
      </c>
      <c r="P263" s="38">
        <f t="shared" si="103"/>
        <v>-100</v>
      </c>
      <c r="Q263" s="38">
        <f t="shared" si="103"/>
        <v>-100</v>
      </c>
    </row>
    <row r="264" spans="1:22">
      <c r="A264" s="10" t="s">
        <v>20</v>
      </c>
      <c r="B264" s="10">
        <v>3</v>
      </c>
      <c r="C264" s="10">
        <v>84</v>
      </c>
      <c r="D264" s="10">
        <v>5208</v>
      </c>
      <c r="E264" s="10">
        <v>1905714</v>
      </c>
      <c r="F264" s="10">
        <v>3</v>
      </c>
      <c r="G264" s="10">
        <v>85</v>
      </c>
      <c r="H264" s="10">
        <v>5425</v>
      </c>
      <c r="I264" s="10">
        <v>1985882</v>
      </c>
      <c r="J264" s="10">
        <v>1</v>
      </c>
      <c r="K264" s="10">
        <v>19</v>
      </c>
      <c r="L264" s="10">
        <v>1242.5999999999999</v>
      </c>
      <c r="M264" s="10">
        <v>515443</v>
      </c>
      <c r="N264" s="38">
        <f t="shared" si="103"/>
        <v>-66.666666666666657</v>
      </c>
      <c r="O264" s="38">
        <f t="shared" si="103"/>
        <v>-77.64705882352942</v>
      </c>
      <c r="P264" s="38">
        <f t="shared" si="103"/>
        <v>-77.094930875576026</v>
      </c>
      <c r="Q264" s="38">
        <f t="shared" si="103"/>
        <v>-74.044631050586091</v>
      </c>
    </row>
    <row r="265" spans="1:22">
      <c r="A265" s="10" t="s">
        <v>21</v>
      </c>
      <c r="B265" s="10">
        <v>16</v>
      </c>
      <c r="C265" s="10">
        <v>392</v>
      </c>
      <c r="D265" s="10">
        <v>24383</v>
      </c>
      <c r="E265" s="10">
        <v>10879057</v>
      </c>
      <c r="F265" s="10">
        <v>3</v>
      </c>
      <c r="G265" s="10">
        <v>63</v>
      </c>
      <c r="H265" s="10">
        <v>3906</v>
      </c>
      <c r="I265" s="10">
        <v>1460488</v>
      </c>
      <c r="J265" s="10"/>
      <c r="K265" s="10"/>
      <c r="L265" s="10"/>
      <c r="M265" s="10"/>
      <c r="N265" s="38">
        <f t="shared" si="103"/>
        <v>-100</v>
      </c>
      <c r="O265" s="38">
        <f t="shared" si="103"/>
        <v>-100</v>
      </c>
      <c r="P265" s="38">
        <f t="shared" si="103"/>
        <v>-100</v>
      </c>
      <c r="Q265" s="38">
        <f t="shared" si="103"/>
        <v>-100</v>
      </c>
    </row>
    <row r="266" spans="1:22">
      <c r="A266" s="61" t="s">
        <v>205</v>
      </c>
      <c r="B266" s="61">
        <f>SUM(B254:B263)</f>
        <v>33</v>
      </c>
      <c r="C266" s="61">
        <f>SUM(C254:C263)</f>
        <v>736</v>
      </c>
      <c r="D266" s="61">
        <f>SUM(D254:D263)</f>
        <v>45632</v>
      </c>
      <c r="E266" s="61">
        <f>SUM(E254:E263)</f>
        <v>16733363</v>
      </c>
      <c r="F266" s="61">
        <f>SUM(F254:F264)</f>
        <v>60</v>
      </c>
      <c r="G266" s="61">
        <f t="shared" ref="G266:M266" si="104">SUM(G254:G264)</f>
        <v>1262</v>
      </c>
      <c r="H266" s="61">
        <f t="shared" si="104"/>
        <v>78448</v>
      </c>
      <c r="I266" s="61">
        <f t="shared" si="104"/>
        <v>28664301</v>
      </c>
      <c r="J266" s="61">
        <f t="shared" si="104"/>
        <v>45</v>
      </c>
      <c r="K266" s="61">
        <f t="shared" si="104"/>
        <v>832</v>
      </c>
      <c r="L266" s="61">
        <f t="shared" si="104"/>
        <v>51528.6</v>
      </c>
      <c r="M266" s="61">
        <f t="shared" si="104"/>
        <v>19552925</v>
      </c>
      <c r="N266" s="38">
        <f t="shared" si="103"/>
        <v>-25</v>
      </c>
      <c r="O266" s="38">
        <f t="shared" si="103"/>
        <v>-34.072900158478603</v>
      </c>
      <c r="P266" s="38">
        <f t="shared" si="103"/>
        <v>-34.314960228431573</v>
      </c>
      <c r="Q266" s="38">
        <f t="shared" si="103"/>
        <v>-31.78649289232624</v>
      </c>
    </row>
    <row r="267" spans="1:22">
      <c r="A267" s="61" t="s">
        <v>128</v>
      </c>
      <c r="B267" s="61">
        <f>SUM(B254:B265)</f>
        <v>52</v>
      </c>
      <c r="C267" s="61">
        <f t="shared" ref="C267:M267" si="105">SUM(C254:C265)</f>
        <v>1212</v>
      </c>
      <c r="D267" s="61">
        <f t="shared" si="105"/>
        <v>75223</v>
      </c>
      <c r="E267" s="61">
        <f t="shared" si="105"/>
        <v>29518134</v>
      </c>
      <c r="F267" s="61">
        <f t="shared" si="105"/>
        <v>63</v>
      </c>
      <c r="G267" s="61">
        <f t="shared" si="105"/>
        <v>1325</v>
      </c>
      <c r="H267" s="61">
        <f t="shared" si="105"/>
        <v>82354</v>
      </c>
      <c r="I267" s="61">
        <f t="shared" si="105"/>
        <v>30124789</v>
      </c>
      <c r="J267" s="61">
        <f t="shared" si="105"/>
        <v>45</v>
      </c>
      <c r="K267" s="61">
        <f t="shared" si="105"/>
        <v>832</v>
      </c>
      <c r="L267" s="61">
        <f t="shared" si="105"/>
        <v>51528.6</v>
      </c>
      <c r="M267" s="61">
        <f t="shared" si="105"/>
        <v>19552925</v>
      </c>
      <c r="N267" s="38">
        <f t="shared" si="103"/>
        <v>-28.571428571428569</v>
      </c>
      <c r="O267" s="38">
        <f t="shared" si="103"/>
        <v>-37.20754716981132</v>
      </c>
      <c r="P267" s="38">
        <f t="shared" si="103"/>
        <v>-37.430361609636449</v>
      </c>
      <c r="Q267" s="38">
        <f t="shared" si="103"/>
        <v>-35.093570281936252</v>
      </c>
    </row>
    <row r="268" spans="1:22">
      <c r="A268" s="63" t="s">
        <v>129</v>
      </c>
      <c r="B268" s="49">
        <f>B266/10</f>
        <v>3.3</v>
      </c>
      <c r="C268" s="49">
        <f>C266/10</f>
        <v>73.599999999999994</v>
      </c>
      <c r="D268" s="49">
        <f>D266/10</f>
        <v>4563.2</v>
      </c>
      <c r="E268" s="49">
        <f>E266/10</f>
        <v>1673336.3</v>
      </c>
      <c r="F268" s="49">
        <f>F266/11</f>
        <v>5.4545454545454541</v>
      </c>
      <c r="G268" s="49">
        <f t="shared" ref="G268:M268" si="106">G266/11</f>
        <v>114.72727272727273</v>
      </c>
      <c r="H268" s="49">
        <f t="shared" si="106"/>
        <v>7131.636363636364</v>
      </c>
      <c r="I268" s="49">
        <f t="shared" si="106"/>
        <v>2605845.5454545454</v>
      </c>
      <c r="J268" s="49">
        <f t="shared" si="106"/>
        <v>4.0909090909090908</v>
      </c>
      <c r="K268" s="49">
        <f t="shared" si="106"/>
        <v>75.63636363636364</v>
      </c>
      <c r="L268" s="49">
        <f t="shared" si="106"/>
        <v>4684.4181818181814</v>
      </c>
      <c r="M268" s="49">
        <f t="shared" si="106"/>
        <v>1777538.6363636365</v>
      </c>
      <c r="N268" s="38">
        <f t="shared" si="103"/>
        <v>-24.999999999999996</v>
      </c>
      <c r="O268" s="38">
        <f t="shared" si="103"/>
        <v>-34.07290015847861</v>
      </c>
      <c r="P268" s="38">
        <f t="shared" si="103"/>
        <v>-34.31496022843158</v>
      </c>
      <c r="Q268" s="38">
        <f t="shared" si="103"/>
        <v>-31.786492892326233</v>
      </c>
    </row>
    <row r="269" spans="1:22">
      <c r="N269" s="64"/>
      <c r="O269" s="64"/>
      <c r="P269" s="64"/>
      <c r="Q269" s="64"/>
    </row>
    <row r="270" spans="1:22">
      <c r="N270" s="14"/>
      <c r="O270" s="14"/>
      <c r="P270" s="14"/>
      <c r="Q270" s="14"/>
    </row>
    <row r="271" spans="1:22">
      <c r="A271" s="14"/>
      <c r="B271" s="302" t="s">
        <v>167</v>
      </c>
      <c r="C271" s="302"/>
      <c r="D271" s="302"/>
      <c r="E271" s="302"/>
      <c r="F271" s="302" t="s">
        <v>180</v>
      </c>
      <c r="G271" s="302"/>
      <c r="H271" s="302"/>
      <c r="I271" s="302"/>
      <c r="J271" s="302" t="s">
        <v>206</v>
      </c>
      <c r="K271" s="302"/>
      <c r="L271" s="302"/>
      <c r="M271" s="302"/>
      <c r="N271" s="302" t="s">
        <v>130</v>
      </c>
      <c r="O271" s="302"/>
      <c r="P271" s="302"/>
      <c r="Q271" s="302"/>
    </row>
    <row r="272" spans="1:22">
      <c r="A272" s="10" t="s">
        <v>6</v>
      </c>
      <c r="B272" s="10"/>
      <c r="C272" s="10"/>
      <c r="D272" s="10"/>
      <c r="E272" s="29"/>
      <c r="F272" s="10" t="s">
        <v>90</v>
      </c>
      <c r="G272" s="10" t="s">
        <v>7</v>
      </c>
      <c r="H272" s="10" t="s">
        <v>8</v>
      </c>
      <c r="I272" s="29" t="s">
        <v>9</v>
      </c>
      <c r="J272" s="30" t="s">
        <v>90</v>
      </c>
      <c r="K272" s="30" t="s">
        <v>7</v>
      </c>
      <c r="L272" s="30" t="s">
        <v>8</v>
      </c>
      <c r="M272" s="29" t="s">
        <v>9</v>
      </c>
      <c r="N272" s="29" t="s">
        <v>90</v>
      </c>
      <c r="O272" s="29" t="s">
        <v>7</v>
      </c>
      <c r="P272" s="29" t="s">
        <v>8</v>
      </c>
      <c r="Q272" s="29" t="s">
        <v>9</v>
      </c>
    </row>
    <row r="273" spans="1:17">
      <c r="A273" s="10" t="s">
        <v>10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>(F273-B273)/B273*100</f>
        <v>#DIV/0!</v>
      </c>
      <c r="O273" s="38" t="e">
        <f>(G273-C273)/C273*100</f>
        <v>#DIV/0!</v>
      </c>
      <c r="P273" s="38" t="e">
        <f t="shared" ref="P273:P287" si="107">(H273-D273)/D273*100</f>
        <v>#DIV/0!</v>
      </c>
      <c r="Q273" s="38" t="e">
        <f t="shared" ref="Q273:Q287" si="108">(I273-E273)/E273*100</f>
        <v>#DIV/0!</v>
      </c>
    </row>
    <row r="274" spans="1:17">
      <c r="A274" s="10" t="s">
        <v>11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ref="N274:N284" si="109">(F274-B274)/B274*100</f>
        <v>#DIV/0!</v>
      </c>
      <c r="O274" s="38" t="e">
        <f t="shared" ref="O274:O287" si="110">(G274-C274)/C274*100</f>
        <v>#DIV/0!</v>
      </c>
      <c r="P274" s="38" t="e">
        <f t="shared" si="107"/>
        <v>#DIV/0!</v>
      </c>
      <c r="Q274" s="38" t="e">
        <f t="shared" si="108"/>
        <v>#DIV/0!</v>
      </c>
    </row>
    <row r="275" spans="1:17">
      <c r="A275" s="10" t="s">
        <v>12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109"/>
        <v>#DIV/0!</v>
      </c>
      <c r="O275" s="38" t="e">
        <f t="shared" si="110"/>
        <v>#DIV/0!</v>
      </c>
      <c r="P275" s="38" t="e">
        <f t="shared" si="107"/>
        <v>#DIV/0!</v>
      </c>
      <c r="Q275" s="38" t="e">
        <f t="shared" si="108"/>
        <v>#DIV/0!</v>
      </c>
    </row>
    <row r="276" spans="1:17">
      <c r="A276" s="10" t="s">
        <v>13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109"/>
        <v>#DIV/0!</v>
      </c>
      <c r="O276" s="38" t="e">
        <f t="shared" si="110"/>
        <v>#DIV/0!</v>
      </c>
      <c r="P276" s="38" t="e">
        <f t="shared" si="107"/>
        <v>#DIV/0!</v>
      </c>
      <c r="Q276" s="38" t="e">
        <f t="shared" si="108"/>
        <v>#DIV/0!</v>
      </c>
    </row>
    <row r="277" spans="1:17">
      <c r="A277" s="10" t="s">
        <v>14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109"/>
        <v>#DIV/0!</v>
      </c>
      <c r="O277" s="38" t="e">
        <f t="shared" si="110"/>
        <v>#DIV/0!</v>
      </c>
      <c r="P277" s="38" t="e">
        <f t="shared" si="107"/>
        <v>#DIV/0!</v>
      </c>
      <c r="Q277" s="38" t="e">
        <f t="shared" si="108"/>
        <v>#DIV/0!</v>
      </c>
    </row>
    <row r="278" spans="1:17">
      <c r="A278" s="10" t="s">
        <v>15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109"/>
        <v>#DIV/0!</v>
      </c>
      <c r="O278" s="38" t="e">
        <f t="shared" si="110"/>
        <v>#DIV/0!</v>
      </c>
      <c r="P278" s="38" t="e">
        <f t="shared" si="107"/>
        <v>#DIV/0!</v>
      </c>
      <c r="Q278" s="38" t="e">
        <f t="shared" si="108"/>
        <v>#DIV/0!</v>
      </c>
    </row>
    <row r="279" spans="1:17">
      <c r="A279" s="10" t="s">
        <v>16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109"/>
        <v>#DIV/0!</v>
      </c>
      <c r="O279" s="38" t="e">
        <f t="shared" si="110"/>
        <v>#DIV/0!</v>
      </c>
      <c r="P279" s="38" t="e">
        <f t="shared" si="107"/>
        <v>#DIV/0!</v>
      </c>
      <c r="Q279" s="38" t="e">
        <f t="shared" si="108"/>
        <v>#DIV/0!</v>
      </c>
    </row>
    <row r="280" spans="1:17">
      <c r="A280" s="10" t="s">
        <v>17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109"/>
        <v>#DIV/0!</v>
      </c>
      <c r="O280" s="38" t="e">
        <f t="shared" si="110"/>
        <v>#DIV/0!</v>
      </c>
      <c r="P280" s="38" t="e">
        <f t="shared" si="107"/>
        <v>#DIV/0!</v>
      </c>
      <c r="Q280" s="38" t="e">
        <f t="shared" si="108"/>
        <v>#DIV/0!</v>
      </c>
    </row>
    <row r="281" spans="1:17">
      <c r="A281" s="10" t="s">
        <v>18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109"/>
        <v>#DIV/0!</v>
      </c>
      <c r="O281" s="38" t="e">
        <f t="shared" si="110"/>
        <v>#DIV/0!</v>
      </c>
      <c r="P281" s="38" t="e">
        <f t="shared" si="107"/>
        <v>#DIV/0!</v>
      </c>
      <c r="Q281" s="38" t="e">
        <f t="shared" si="108"/>
        <v>#DIV/0!</v>
      </c>
    </row>
    <row r="282" spans="1:17">
      <c r="A282" s="10" t="s">
        <v>19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109"/>
        <v>#DIV/0!</v>
      </c>
      <c r="O282" s="38" t="e">
        <f t="shared" si="110"/>
        <v>#DIV/0!</v>
      </c>
      <c r="P282" s="38" t="e">
        <f t="shared" si="107"/>
        <v>#DIV/0!</v>
      </c>
      <c r="Q282" s="38" t="e">
        <f t="shared" si="108"/>
        <v>#DIV/0!</v>
      </c>
    </row>
    <row r="283" spans="1:17">
      <c r="A283" s="10" t="s">
        <v>20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109"/>
        <v>#DIV/0!</v>
      </c>
      <c r="O283" s="38" t="e">
        <f t="shared" si="110"/>
        <v>#DIV/0!</v>
      </c>
      <c r="P283" s="38" t="e">
        <f t="shared" si="107"/>
        <v>#DIV/0!</v>
      </c>
      <c r="Q283" s="38" t="e">
        <f t="shared" si="108"/>
        <v>#DIV/0!</v>
      </c>
    </row>
    <row r="284" spans="1:17">
      <c r="A284" s="10" t="s">
        <v>21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38" t="e">
        <f t="shared" si="109"/>
        <v>#DIV/0!</v>
      </c>
      <c r="O284" s="38" t="e">
        <f t="shared" si="110"/>
        <v>#DIV/0!</v>
      </c>
      <c r="P284" s="38" t="e">
        <f t="shared" si="107"/>
        <v>#DIV/0!</v>
      </c>
      <c r="Q284" s="38" t="e">
        <f t="shared" si="108"/>
        <v>#DIV/0!</v>
      </c>
    </row>
    <row r="285" spans="1:17">
      <c r="A285" s="61" t="s">
        <v>200</v>
      </c>
      <c r="B285" s="61">
        <f>SUM(B273:B279)</f>
        <v>0</v>
      </c>
      <c r="C285" s="61">
        <f t="shared" ref="C285:I285" si="111">SUM(C273:C279)</f>
        <v>0</v>
      </c>
      <c r="D285" s="61">
        <f t="shared" si="111"/>
        <v>0</v>
      </c>
      <c r="E285" s="61">
        <f t="shared" si="111"/>
        <v>0</v>
      </c>
      <c r="F285" s="61">
        <f t="shared" si="111"/>
        <v>0</v>
      </c>
      <c r="G285" s="61">
        <f t="shared" si="111"/>
        <v>0</v>
      </c>
      <c r="H285" s="61">
        <f t="shared" si="111"/>
        <v>0</v>
      </c>
      <c r="I285" s="61">
        <f t="shared" si="111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110"/>
        <v>#DIV/0!</v>
      </c>
      <c r="P285" s="62" t="e">
        <f t="shared" si="107"/>
        <v>#DIV/0!</v>
      </c>
      <c r="Q285" s="62" t="e">
        <f t="shared" si="108"/>
        <v>#DIV/0!</v>
      </c>
    </row>
    <row r="286" spans="1:17">
      <c r="A286" s="61" t="s">
        <v>128</v>
      </c>
      <c r="B286" s="61">
        <f>SUM(B273:B284)</f>
        <v>0</v>
      </c>
      <c r="C286" s="61">
        <f t="shared" ref="C286:I286" si="112">SUM(C273:C284)</f>
        <v>0</v>
      </c>
      <c r="D286" s="61">
        <f t="shared" si="112"/>
        <v>0</v>
      </c>
      <c r="E286" s="61">
        <f t="shared" si="112"/>
        <v>0</v>
      </c>
      <c r="F286" s="61">
        <f t="shared" si="112"/>
        <v>0</v>
      </c>
      <c r="G286" s="61">
        <f t="shared" si="112"/>
        <v>0</v>
      </c>
      <c r="H286" s="61">
        <f t="shared" si="112"/>
        <v>0</v>
      </c>
      <c r="I286" s="61">
        <f t="shared" si="112"/>
        <v>0</v>
      </c>
      <c r="J286" s="61"/>
      <c r="K286" s="61"/>
      <c r="L286" s="61"/>
      <c r="M286" s="61"/>
      <c r="N286" s="62" t="e">
        <f>(F286-B286)/B286*100</f>
        <v>#DIV/0!</v>
      </c>
      <c r="O286" s="62" t="e">
        <f t="shared" si="110"/>
        <v>#DIV/0!</v>
      </c>
      <c r="P286" s="62" t="e">
        <f t="shared" si="107"/>
        <v>#DIV/0!</v>
      </c>
      <c r="Q286" s="62" t="e">
        <f t="shared" si="108"/>
        <v>#DIV/0!</v>
      </c>
    </row>
    <row r="287" spans="1:17">
      <c r="A287" s="63" t="s">
        <v>129</v>
      </c>
      <c r="B287" s="49">
        <f>B285/7</f>
        <v>0</v>
      </c>
      <c r="C287" s="49">
        <f t="shared" ref="C287:I287" si="113">C285/7</f>
        <v>0</v>
      </c>
      <c r="D287" s="49">
        <f t="shared" si="113"/>
        <v>0</v>
      </c>
      <c r="E287" s="49">
        <f t="shared" si="113"/>
        <v>0</v>
      </c>
      <c r="F287" s="49">
        <f t="shared" si="113"/>
        <v>0</v>
      </c>
      <c r="G287" s="49">
        <f t="shared" si="113"/>
        <v>0</v>
      </c>
      <c r="H287" s="49">
        <f t="shared" si="113"/>
        <v>0</v>
      </c>
      <c r="I287" s="49">
        <f t="shared" si="113"/>
        <v>0</v>
      </c>
      <c r="J287" s="49"/>
      <c r="K287" s="49"/>
      <c r="L287" s="49"/>
      <c r="M287" s="49"/>
      <c r="N287" s="62" t="e">
        <f>(F287-B287)/B287*100</f>
        <v>#DIV/0!</v>
      </c>
      <c r="O287" s="62" t="e">
        <f t="shared" si="110"/>
        <v>#DIV/0!</v>
      </c>
      <c r="P287" s="62" t="e">
        <f t="shared" si="107"/>
        <v>#DIV/0!</v>
      </c>
      <c r="Q287" s="62" t="e">
        <f t="shared" si="108"/>
        <v>#DIV/0!</v>
      </c>
    </row>
    <row r="288" spans="1:17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64"/>
      <c r="O288" s="64"/>
      <c r="P288" s="64"/>
      <c r="Q288" s="64"/>
    </row>
    <row r="289" spans="1:19">
      <c r="N289" s="14"/>
      <c r="O289" s="14"/>
      <c r="P289" s="14"/>
      <c r="Q289" s="14"/>
    </row>
    <row r="290" spans="1:19">
      <c r="A290" s="14"/>
      <c r="B290" s="302" t="s">
        <v>167</v>
      </c>
      <c r="C290" s="302"/>
      <c r="D290" s="302"/>
      <c r="E290" s="302"/>
      <c r="F290" s="302" t="s">
        <v>180</v>
      </c>
      <c r="G290" s="302"/>
      <c r="H290" s="302"/>
      <c r="I290" s="302"/>
      <c r="J290" s="302" t="s">
        <v>206</v>
      </c>
      <c r="K290" s="302"/>
      <c r="L290" s="302"/>
      <c r="M290" s="302"/>
      <c r="N290" s="302" t="s">
        <v>130</v>
      </c>
      <c r="O290" s="302"/>
      <c r="P290" s="302"/>
      <c r="Q290" s="302"/>
    </row>
    <row r="291" spans="1:19">
      <c r="A291" s="10" t="s">
        <v>6</v>
      </c>
      <c r="B291" s="10" t="s">
        <v>90</v>
      </c>
      <c r="C291" s="10" t="s">
        <v>7</v>
      </c>
      <c r="D291" s="10" t="s">
        <v>8</v>
      </c>
      <c r="E291" s="29" t="s">
        <v>9</v>
      </c>
      <c r="F291" s="10" t="s">
        <v>90</v>
      </c>
      <c r="G291" s="10" t="s">
        <v>7</v>
      </c>
      <c r="H291" s="10" t="s">
        <v>8</v>
      </c>
      <c r="I291" s="29" t="s">
        <v>9</v>
      </c>
      <c r="J291" s="30" t="s">
        <v>90</v>
      </c>
      <c r="K291" s="30" t="s">
        <v>7</v>
      </c>
      <c r="L291" s="30" t="s">
        <v>8</v>
      </c>
      <c r="M291" s="29" t="s">
        <v>9</v>
      </c>
      <c r="N291" s="29" t="s">
        <v>90</v>
      </c>
      <c r="O291" s="29" t="s">
        <v>7</v>
      </c>
      <c r="P291" s="29" t="s">
        <v>8</v>
      </c>
      <c r="Q291" s="29" t="s">
        <v>9</v>
      </c>
    </row>
    <row r="292" spans="1:19">
      <c r="A292" s="10" t="s">
        <v>10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>(F292-B292)/B292*100</f>
        <v>#DIV/0!</v>
      </c>
      <c r="O292" s="38" t="e">
        <f>(G292-C292)/C292*100</f>
        <v>#DIV/0!</v>
      </c>
      <c r="P292" s="38" t="e">
        <f t="shared" ref="P292:P306" si="114">(H292-D292)/D292*100</f>
        <v>#DIV/0!</v>
      </c>
      <c r="Q292" s="38" t="e">
        <f t="shared" ref="Q292:Q306" si="115">(I292-E292)/E292*100</f>
        <v>#DIV/0!</v>
      </c>
    </row>
    <row r="293" spans="1:19">
      <c r="A293" s="10" t="s">
        <v>11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ref="N293:N303" si="116">(F293-B293)/B293*100</f>
        <v>#DIV/0!</v>
      </c>
      <c r="O293" s="38" t="e">
        <f t="shared" ref="O293:O306" si="117">(G293-C293)/C293*100</f>
        <v>#DIV/0!</v>
      </c>
      <c r="P293" s="38" t="e">
        <f t="shared" si="114"/>
        <v>#DIV/0!</v>
      </c>
      <c r="Q293" s="38" t="e">
        <f t="shared" si="115"/>
        <v>#DIV/0!</v>
      </c>
    </row>
    <row r="294" spans="1:19">
      <c r="A294" s="10" t="s">
        <v>12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116"/>
        <v>#DIV/0!</v>
      </c>
      <c r="O294" s="38" t="e">
        <f t="shared" si="117"/>
        <v>#DIV/0!</v>
      </c>
      <c r="P294" s="38" t="e">
        <f t="shared" si="114"/>
        <v>#DIV/0!</v>
      </c>
      <c r="Q294" s="38" t="e">
        <f t="shared" si="115"/>
        <v>#DIV/0!</v>
      </c>
    </row>
    <row r="295" spans="1:19">
      <c r="A295" s="10" t="s">
        <v>13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116"/>
        <v>#DIV/0!</v>
      </c>
      <c r="O295" s="38" t="e">
        <f t="shared" si="117"/>
        <v>#DIV/0!</v>
      </c>
      <c r="P295" s="38" t="e">
        <f t="shared" si="114"/>
        <v>#DIV/0!</v>
      </c>
      <c r="Q295" s="38" t="e">
        <f t="shared" si="115"/>
        <v>#DIV/0!</v>
      </c>
    </row>
    <row r="296" spans="1:19">
      <c r="A296" s="10" t="s">
        <v>14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116"/>
        <v>#DIV/0!</v>
      </c>
      <c r="O296" s="38" t="e">
        <f t="shared" si="117"/>
        <v>#DIV/0!</v>
      </c>
      <c r="P296" s="38" t="e">
        <f t="shared" si="114"/>
        <v>#DIV/0!</v>
      </c>
      <c r="Q296" s="38" t="e">
        <f t="shared" si="115"/>
        <v>#DIV/0!</v>
      </c>
    </row>
    <row r="297" spans="1:19">
      <c r="A297" s="10" t="s">
        <v>15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116"/>
        <v>#DIV/0!</v>
      </c>
      <c r="O297" s="38" t="e">
        <f t="shared" si="117"/>
        <v>#DIV/0!</v>
      </c>
      <c r="P297" s="38" t="e">
        <f t="shared" si="114"/>
        <v>#DIV/0!</v>
      </c>
      <c r="Q297" s="38" t="e">
        <f t="shared" si="115"/>
        <v>#DIV/0!</v>
      </c>
    </row>
    <row r="298" spans="1:19">
      <c r="A298" s="10" t="s">
        <v>16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116"/>
        <v>#DIV/0!</v>
      </c>
      <c r="O298" s="38" t="e">
        <f t="shared" si="117"/>
        <v>#DIV/0!</v>
      </c>
      <c r="P298" s="38" t="e">
        <f t="shared" si="114"/>
        <v>#DIV/0!</v>
      </c>
      <c r="Q298" s="38" t="e">
        <f t="shared" si="115"/>
        <v>#DIV/0!</v>
      </c>
    </row>
    <row r="299" spans="1:19">
      <c r="A299" s="10" t="s">
        <v>17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116"/>
        <v>#DIV/0!</v>
      </c>
      <c r="O299" s="38" t="e">
        <f t="shared" si="117"/>
        <v>#DIV/0!</v>
      </c>
      <c r="P299" s="38" t="e">
        <f t="shared" si="114"/>
        <v>#DIV/0!</v>
      </c>
      <c r="Q299" s="38" t="e">
        <f t="shared" si="115"/>
        <v>#DIV/0!</v>
      </c>
    </row>
    <row r="300" spans="1:19">
      <c r="A300" s="10" t="s">
        <v>18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116"/>
        <v>#DIV/0!</v>
      </c>
      <c r="O300" s="38" t="e">
        <f t="shared" si="117"/>
        <v>#DIV/0!</v>
      </c>
      <c r="P300" s="38" t="e">
        <f t="shared" si="114"/>
        <v>#DIV/0!</v>
      </c>
      <c r="Q300" s="38" t="e">
        <f t="shared" si="115"/>
        <v>#DIV/0!</v>
      </c>
      <c r="S300" s="7" t="s">
        <v>92</v>
      </c>
    </row>
    <row r="301" spans="1:19">
      <c r="A301" s="10" t="s">
        <v>19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116"/>
        <v>#DIV/0!</v>
      </c>
      <c r="O301" s="38" t="e">
        <f t="shared" si="117"/>
        <v>#DIV/0!</v>
      </c>
      <c r="P301" s="38" t="e">
        <f t="shared" si="114"/>
        <v>#DIV/0!</v>
      </c>
      <c r="Q301" s="38" t="e">
        <f t="shared" si="115"/>
        <v>#DIV/0!</v>
      </c>
    </row>
    <row r="302" spans="1:19">
      <c r="A302" s="10" t="s">
        <v>20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116"/>
        <v>#DIV/0!</v>
      </c>
      <c r="O302" s="38" t="e">
        <f t="shared" si="117"/>
        <v>#DIV/0!</v>
      </c>
      <c r="P302" s="38" t="e">
        <f t="shared" si="114"/>
        <v>#DIV/0!</v>
      </c>
      <c r="Q302" s="38" t="e">
        <f t="shared" si="115"/>
        <v>#DIV/0!</v>
      </c>
    </row>
    <row r="303" spans="1:19">
      <c r="A303" s="10" t="s">
        <v>21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38" t="e">
        <f t="shared" si="116"/>
        <v>#DIV/0!</v>
      </c>
      <c r="O303" s="38" t="e">
        <f t="shared" si="117"/>
        <v>#DIV/0!</v>
      </c>
      <c r="P303" s="38" t="e">
        <f t="shared" si="114"/>
        <v>#DIV/0!</v>
      </c>
      <c r="Q303" s="38" t="e">
        <f t="shared" si="115"/>
        <v>#DIV/0!</v>
      </c>
    </row>
    <row r="304" spans="1:19">
      <c r="A304" s="61" t="s">
        <v>200</v>
      </c>
      <c r="B304" s="61">
        <f>SUM(B292:B298)</f>
        <v>0</v>
      </c>
      <c r="C304" s="61">
        <f t="shared" ref="C304:I304" si="118">SUM(C292:C298)</f>
        <v>0</v>
      </c>
      <c r="D304" s="61">
        <f t="shared" si="118"/>
        <v>0</v>
      </c>
      <c r="E304" s="61">
        <f t="shared" si="118"/>
        <v>0</v>
      </c>
      <c r="F304" s="61">
        <f t="shared" si="118"/>
        <v>0</v>
      </c>
      <c r="G304" s="61">
        <f t="shared" si="118"/>
        <v>0</v>
      </c>
      <c r="H304" s="61">
        <f t="shared" si="118"/>
        <v>0</v>
      </c>
      <c r="I304" s="61">
        <f t="shared" si="118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117"/>
        <v>#DIV/0!</v>
      </c>
      <c r="P304" s="62" t="e">
        <f t="shared" si="114"/>
        <v>#DIV/0!</v>
      </c>
      <c r="Q304" s="62" t="e">
        <f t="shared" si="115"/>
        <v>#DIV/0!</v>
      </c>
    </row>
    <row r="305" spans="1:17">
      <c r="A305" s="61" t="s">
        <v>128</v>
      </c>
      <c r="B305" s="61">
        <f>SUM(B292:B303)</f>
        <v>0</v>
      </c>
      <c r="C305" s="61">
        <f t="shared" ref="C305:I305" si="119">SUM(C292:C303)</f>
        <v>0</v>
      </c>
      <c r="D305" s="61">
        <f t="shared" si="119"/>
        <v>0</v>
      </c>
      <c r="E305" s="61">
        <f t="shared" si="119"/>
        <v>0</v>
      </c>
      <c r="F305" s="61">
        <f t="shared" si="119"/>
        <v>0</v>
      </c>
      <c r="G305" s="61">
        <f t="shared" si="119"/>
        <v>0</v>
      </c>
      <c r="H305" s="61">
        <f t="shared" si="119"/>
        <v>0</v>
      </c>
      <c r="I305" s="61">
        <f t="shared" si="119"/>
        <v>0</v>
      </c>
      <c r="J305" s="61"/>
      <c r="K305" s="61"/>
      <c r="L305" s="61"/>
      <c r="M305" s="61"/>
      <c r="N305" s="62" t="e">
        <f>(F305-B305)/B305*100</f>
        <v>#DIV/0!</v>
      </c>
      <c r="O305" s="62" t="e">
        <f t="shared" si="117"/>
        <v>#DIV/0!</v>
      </c>
      <c r="P305" s="62" t="e">
        <f t="shared" si="114"/>
        <v>#DIV/0!</v>
      </c>
      <c r="Q305" s="62" t="e">
        <f t="shared" si="115"/>
        <v>#DIV/0!</v>
      </c>
    </row>
    <row r="306" spans="1:17">
      <c r="A306" s="63" t="s">
        <v>129</v>
      </c>
      <c r="B306" s="49">
        <f>B304/7</f>
        <v>0</v>
      </c>
      <c r="C306" s="49">
        <f t="shared" ref="C306:I306" si="120">C304/7</f>
        <v>0</v>
      </c>
      <c r="D306" s="49">
        <f t="shared" si="120"/>
        <v>0</v>
      </c>
      <c r="E306" s="49">
        <f t="shared" si="120"/>
        <v>0</v>
      </c>
      <c r="F306" s="49">
        <f t="shared" si="120"/>
        <v>0</v>
      </c>
      <c r="G306" s="49">
        <f t="shared" si="120"/>
        <v>0</v>
      </c>
      <c r="H306" s="49">
        <f t="shared" si="120"/>
        <v>0</v>
      </c>
      <c r="I306" s="49">
        <f t="shared" si="120"/>
        <v>0</v>
      </c>
      <c r="J306" s="49"/>
      <c r="K306" s="49"/>
      <c r="L306" s="49"/>
      <c r="M306" s="49"/>
      <c r="N306" s="62" t="e">
        <f>(F306-B306)/B306*100</f>
        <v>#DIV/0!</v>
      </c>
      <c r="O306" s="62" t="e">
        <f t="shared" si="117"/>
        <v>#DIV/0!</v>
      </c>
      <c r="P306" s="62" t="e">
        <f t="shared" si="114"/>
        <v>#DIV/0!</v>
      </c>
      <c r="Q306" s="62" t="e">
        <f t="shared" si="115"/>
        <v>#DIV/0!</v>
      </c>
    </row>
    <row r="307" spans="1:17">
      <c r="N307" s="64"/>
      <c r="O307" s="64"/>
      <c r="P307" s="64"/>
      <c r="Q307" s="64"/>
    </row>
    <row r="308" spans="1:17">
      <c r="N308" s="14"/>
      <c r="O308" s="14"/>
      <c r="P308" s="14"/>
      <c r="Q308" s="14"/>
    </row>
    <row r="309" spans="1:17">
      <c r="A309" s="14"/>
      <c r="B309" s="302" t="s">
        <v>167</v>
      </c>
      <c r="C309" s="302"/>
      <c r="D309" s="302"/>
      <c r="E309" s="302"/>
      <c r="F309" s="302" t="s">
        <v>180</v>
      </c>
      <c r="G309" s="302"/>
      <c r="H309" s="302"/>
      <c r="I309" s="302"/>
      <c r="J309" s="302" t="s">
        <v>206</v>
      </c>
      <c r="K309" s="302"/>
      <c r="L309" s="302"/>
      <c r="M309" s="302"/>
      <c r="N309" s="302" t="s">
        <v>130</v>
      </c>
      <c r="O309" s="302"/>
      <c r="P309" s="302"/>
      <c r="Q309" s="302"/>
    </row>
    <row r="310" spans="1:17">
      <c r="A310" s="10" t="s">
        <v>6</v>
      </c>
      <c r="B310" s="10" t="s">
        <v>90</v>
      </c>
      <c r="C310" s="10" t="s">
        <v>7</v>
      </c>
      <c r="D310" s="10" t="s">
        <v>8</v>
      </c>
      <c r="E310" s="29" t="s">
        <v>9</v>
      </c>
      <c r="F310" s="10" t="s">
        <v>90</v>
      </c>
      <c r="G310" s="10" t="s">
        <v>7</v>
      </c>
      <c r="H310" s="10" t="s">
        <v>8</v>
      </c>
      <c r="I310" s="29" t="s">
        <v>9</v>
      </c>
      <c r="J310" s="30" t="s">
        <v>90</v>
      </c>
      <c r="K310" s="30" t="s">
        <v>7</v>
      </c>
      <c r="L310" s="30" t="s">
        <v>8</v>
      </c>
      <c r="M310" s="29" t="s">
        <v>9</v>
      </c>
      <c r="N310" s="29" t="s">
        <v>90</v>
      </c>
      <c r="O310" s="29" t="s">
        <v>7</v>
      </c>
      <c r="P310" s="29" t="s">
        <v>8</v>
      </c>
      <c r="Q310" s="29" t="s">
        <v>9</v>
      </c>
    </row>
    <row r="311" spans="1:17">
      <c r="A311" s="10" t="s">
        <v>10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>(F311-B311)/B311*100</f>
        <v>#DIV/0!</v>
      </c>
      <c r="O311" s="38" t="e">
        <f>(G311-C311)/C311*100</f>
        <v>#DIV/0!</v>
      </c>
      <c r="P311" s="38" t="e">
        <f t="shared" ref="P311:P325" si="121">(H311-D311)/D311*100</f>
        <v>#DIV/0!</v>
      </c>
      <c r="Q311" s="38" t="e">
        <f t="shared" ref="Q311:Q325" si="122">(I311-E311)/E311*100</f>
        <v>#DIV/0!</v>
      </c>
    </row>
    <row r="312" spans="1:17">
      <c r="A312" s="10" t="s">
        <v>11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38" t="e">
        <f t="shared" ref="N312:N322" si="123">(F312-B312)/B312*100</f>
        <v>#DIV/0!</v>
      </c>
      <c r="O312" s="38" t="e">
        <f t="shared" ref="O312:O325" si="124">(G312-C312)/C312*100</f>
        <v>#DIV/0!</v>
      </c>
      <c r="P312" s="38" t="e">
        <f t="shared" si="121"/>
        <v>#DIV/0!</v>
      </c>
      <c r="Q312" s="38" t="e">
        <f t="shared" si="122"/>
        <v>#DIV/0!</v>
      </c>
    </row>
    <row r="313" spans="1:17">
      <c r="A313" s="10" t="s">
        <v>12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23"/>
        <v>#DIV/0!</v>
      </c>
      <c r="O313" s="38" t="e">
        <f t="shared" si="124"/>
        <v>#DIV/0!</v>
      </c>
      <c r="P313" s="38" t="e">
        <f t="shared" si="121"/>
        <v>#DIV/0!</v>
      </c>
      <c r="Q313" s="38" t="e">
        <f t="shared" si="122"/>
        <v>#DIV/0!</v>
      </c>
    </row>
    <row r="314" spans="1:17">
      <c r="A314" s="10" t="s">
        <v>13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23"/>
        <v>#DIV/0!</v>
      </c>
      <c r="O314" s="38" t="e">
        <f t="shared" si="124"/>
        <v>#DIV/0!</v>
      </c>
      <c r="P314" s="38" t="e">
        <f t="shared" si="121"/>
        <v>#DIV/0!</v>
      </c>
      <c r="Q314" s="38" t="e">
        <f t="shared" si="122"/>
        <v>#DIV/0!</v>
      </c>
    </row>
    <row r="315" spans="1:17">
      <c r="A315" s="10" t="s">
        <v>14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23"/>
        <v>#DIV/0!</v>
      </c>
      <c r="O315" s="38" t="e">
        <f t="shared" si="124"/>
        <v>#DIV/0!</v>
      </c>
      <c r="P315" s="38" t="e">
        <f t="shared" si="121"/>
        <v>#DIV/0!</v>
      </c>
      <c r="Q315" s="38" t="e">
        <f t="shared" si="122"/>
        <v>#DIV/0!</v>
      </c>
    </row>
    <row r="316" spans="1:17">
      <c r="A316" s="10" t="s">
        <v>15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23"/>
        <v>#DIV/0!</v>
      </c>
      <c r="O316" s="38" t="e">
        <f t="shared" si="124"/>
        <v>#DIV/0!</v>
      </c>
      <c r="P316" s="38" t="e">
        <f t="shared" si="121"/>
        <v>#DIV/0!</v>
      </c>
      <c r="Q316" s="38" t="e">
        <f t="shared" si="122"/>
        <v>#DIV/0!</v>
      </c>
    </row>
    <row r="317" spans="1:17">
      <c r="A317" s="10" t="s">
        <v>16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23"/>
        <v>#DIV/0!</v>
      </c>
      <c r="O317" s="38" t="e">
        <f t="shared" si="124"/>
        <v>#DIV/0!</v>
      </c>
      <c r="P317" s="38" t="e">
        <f t="shared" si="121"/>
        <v>#DIV/0!</v>
      </c>
      <c r="Q317" s="38" t="e">
        <f t="shared" si="122"/>
        <v>#DIV/0!</v>
      </c>
    </row>
    <row r="318" spans="1:17">
      <c r="A318" s="10" t="s">
        <v>17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23"/>
        <v>#DIV/0!</v>
      </c>
      <c r="O318" s="38" t="e">
        <f t="shared" si="124"/>
        <v>#DIV/0!</v>
      </c>
      <c r="P318" s="38" t="e">
        <f t="shared" si="121"/>
        <v>#DIV/0!</v>
      </c>
      <c r="Q318" s="38" t="e">
        <f t="shared" si="122"/>
        <v>#DIV/0!</v>
      </c>
    </row>
    <row r="319" spans="1:17">
      <c r="A319" s="10" t="s">
        <v>18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23"/>
        <v>#DIV/0!</v>
      </c>
      <c r="O319" s="38" t="e">
        <f t="shared" si="124"/>
        <v>#DIV/0!</v>
      </c>
      <c r="P319" s="38" t="e">
        <f t="shared" si="121"/>
        <v>#DIV/0!</v>
      </c>
      <c r="Q319" s="38" t="e">
        <f t="shared" si="122"/>
        <v>#DIV/0!</v>
      </c>
    </row>
    <row r="320" spans="1:17">
      <c r="A320" s="10" t="s">
        <v>19</v>
      </c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38" t="e">
        <f t="shared" si="123"/>
        <v>#DIV/0!</v>
      </c>
      <c r="O320" s="38" t="e">
        <f t="shared" si="124"/>
        <v>#DIV/0!</v>
      </c>
      <c r="P320" s="38" t="e">
        <f t="shared" si="121"/>
        <v>#DIV/0!</v>
      </c>
      <c r="Q320" s="38" t="e">
        <f t="shared" si="122"/>
        <v>#DIV/0!</v>
      </c>
    </row>
    <row r="321" spans="1:17">
      <c r="A321" s="10" t="s">
        <v>20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23"/>
        <v>#DIV/0!</v>
      </c>
      <c r="O321" s="38" t="e">
        <f t="shared" si="124"/>
        <v>#DIV/0!</v>
      </c>
      <c r="P321" s="38" t="e">
        <f t="shared" si="121"/>
        <v>#DIV/0!</v>
      </c>
      <c r="Q321" s="38" t="e">
        <f t="shared" si="122"/>
        <v>#DIV/0!</v>
      </c>
    </row>
    <row r="322" spans="1:17">
      <c r="A322" s="10" t="s">
        <v>21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38" t="e">
        <f t="shared" si="123"/>
        <v>#DIV/0!</v>
      </c>
      <c r="O322" s="38" t="e">
        <f t="shared" si="124"/>
        <v>#DIV/0!</v>
      </c>
      <c r="P322" s="38" t="e">
        <f t="shared" si="121"/>
        <v>#DIV/0!</v>
      </c>
      <c r="Q322" s="38" t="e">
        <f t="shared" si="122"/>
        <v>#DIV/0!</v>
      </c>
    </row>
    <row r="323" spans="1:17">
      <c r="A323" s="61" t="s">
        <v>200</v>
      </c>
      <c r="B323" s="61">
        <f>SUM(B311:B317)</f>
        <v>0</v>
      </c>
      <c r="C323" s="61">
        <f t="shared" ref="C323:I323" si="125">SUM(C311:C317)</f>
        <v>0</v>
      </c>
      <c r="D323" s="61">
        <f t="shared" si="125"/>
        <v>0</v>
      </c>
      <c r="E323" s="61">
        <f t="shared" si="125"/>
        <v>0</v>
      </c>
      <c r="F323" s="61">
        <f t="shared" si="125"/>
        <v>0</v>
      </c>
      <c r="G323" s="61">
        <f t="shared" si="125"/>
        <v>0</v>
      </c>
      <c r="H323" s="61">
        <f t="shared" si="125"/>
        <v>0</v>
      </c>
      <c r="I323" s="61">
        <f t="shared" si="125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24"/>
        <v>#DIV/0!</v>
      </c>
      <c r="P323" s="62" t="e">
        <f t="shared" si="121"/>
        <v>#DIV/0!</v>
      </c>
      <c r="Q323" s="62" t="e">
        <f t="shared" si="122"/>
        <v>#DIV/0!</v>
      </c>
    </row>
    <row r="324" spans="1:17">
      <c r="A324" s="61" t="s">
        <v>128</v>
      </c>
      <c r="B324" s="61">
        <f>SUM(B311:B322)</f>
        <v>0</v>
      </c>
      <c r="C324" s="61">
        <f t="shared" ref="C324:I324" si="126">SUM(C311:C322)</f>
        <v>0</v>
      </c>
      <c r="D324" s="61">
        <f t="shared" si="126"/>
        <v>0</v>
      </c>
      <c r="E324" s="61">
        <f t="shared" si="126"/>
        <v>0</v>
      </c>
      <c r="F324" s="61">
        <f t="shared" si="126"/>
        <v>0</v>
      </c>
      <c r="G324" s="61">
        <f t="shared" si="126"/>
        <v>0</v>
      </c>
      <c r="H324" s="61">
        <f t="shared" si="126"/>
        <v>0</v>
      </c>
      <c r="I324" s="61">
        <f t="shared" si="126"/>
        <v>0</v>
      </c>
      <c r="J324" s="61"/>
      <c r="K324" s="61"/>
      <c r="L324" s="61"/>
      <c r="M324" s="61"/>
      <c r="N324" s="62" t="e">
        <f>(F324-B324)/B324*100</f>
        <v>#DIV/0!</v>
      </c>
      <c r="O324" s="62" t="e">
        <f t="shared" si="124"/>
        <v>#DIV/0!</v>
      </c>
      <c r="P324" s="62" t="e">
        <f t="shared" si="121"/>
        <v>#DIV/0!</v>
      </c>
      <c r="Q324" s="62" t="e">
        <f t="shared" si="122"/>
        <v>#DIV/0!</v>
      </c>
    </row>
    <row r="325" spans="1:17">
      <c r="A325" s="63" t="s">
        <v>129</v>
      </c>
      <c r="B325" s="49">
        <f>B323/7</f>
        <v>0</v>
      </c>
      <c r="C325" s="49">
        <f t="shared" ref="C325:I325" si="127">C323/7</f>
        <v>0</v>
      </c>
      <c r="D325" s="49">
        <f t="shared" si="127"/>
        <v>0</v>
      </c>
      <c r="E325" s="49">
        <f t="shared" si="127"/>
        <v>0</v>
      </c>
      <c r="F325" s="49">
        <f t="shared" si="127"/>
        <v>0</v>
      </c>
      <c r="G325" s="49">
        <f t="shared" si="127"/>
        <v>0</v>
      </c>
      <c r="H325" s="49">
        <f t="shared" si="127"/>
        <v>0</v>
      </c>
      <c r="I325" s="49">
        <f t="shared" si="127"/>
        <v>0</v>
      </c>
      <c r="J325" s="49"/>
      <c r="K325" s="49"/>
      <c r="L325" s="49"/>
      <c r="M325" s="49"/>
      <c r="N325" s="62" t="e">
        <f>(F325-B325)/B325*100</f>
        <v>#DIV/0!</v>
      </c>
      <c r="O325" s="62" t="e">
        <f t="shared" si="124"/>
        <v>#DIV/0!</v>
      </c>
      <c r="P325" s="62" t="e">
        <f t="shared" si="121"/>
        <v>#DIV/0!</v>
      </c>
      <c r="Q325" s="62" t="e">
        <f t="shared" si="122"/>
        <v>#DIV/0!</v>
      </c>
    </row>
    <row r="367" spans="1:17">
      <c r="B367" s="384" t="s">
        <v>215</v>
      </c>
      <c r="C367" s="384"/>
      <c r="D367" s="384"/>
      <c r="E367" s="384"/>
      <c r="F367" s="384"/>
      <c r="G367" s="384"/>
      <c r="H367" s="384"/>
      <c r="I367" s="384"/>
      <c r="J367" s="384"/>
      <c r="K367" s="384"/>
      <c r="L367" s="384"/>
      <c r="M367" s="384"/>
      <c r="N367" s="384"/>
      <c r="O367" s="384"/>
      <c r="P367" s="384"/>
      <c r="Q367" s="384"/>
    </row>
    <row r="368" spans="1:17">
      <c r="A368" s="201"/>
      <c r="B368" s="302" t="s">
        <v>167</v>
      </c>
      <c r="C368" s="302"/>
      <c r="D368" s="302"/>
      <c r="E368" s="302"/>
      <c r="F368" s="302" t="s">
        <v>180</v>
      </c>
      <c r="G368" s="302"/>
      <c r="H368" s="302"/>
      <c r="I368" s="302"/>
      <c r="J368" s="302" t="s">
        <v>206</v>
      </c>
      <c r="K368" s="302"/>
      <c r="L368" s="302"/>
      <c r="M368" s="302"/>
      <c r="N368" s="302" t="s">
        <v>130</v>
      </c>
      <c r="O368" s="302"/>
      <c r="P368" s="302"/>
      <c r="Q368" s="302"/>
    </row>
    <row r="369" spans="1:17">
      <c r="A369" s="202" t="s">
        <v>6</v>
      </c>
      <c r="B369" s="202" t="s">
        <v>90</v>
      </c>
      <c r="C369" s="202" t="s">
        <v>7</v>
      </c>
      <c r="D369" s="202" t="s">
        <v>8</v>
      </c>
      <c r="E369" s="29" t="s">
        <v>9</v>
      </c>
      <c r="F369" s="202" t="s">
        <v>90</v>
      </c>
      <c r="G369" s="202" t="s">
        <v>7</v>
      </c>
      <c r="H369" s="202" t="s">
        <v>8</v>
      </c>
      <c r="I369" s="29" t="s">
        <v>9</v>
      </c>
      <c r="J369" s="203" t="s">
        <v>90</v>
      </c>
      <c r="K369" s="203" t="s">
        <v>7</v>
      </c>
      <c r="L369" s="203" t="s">
        <v>8</v>
      </c>
      <c r="M369" s="29" t="s">
        <v>9</v>
      </c>
      <c r="N369" s="29" t="s">
        <v>90</v>
      </c>
      <c r="O369" s="29" t="s">
        <v>7</v>
      </c>
      <c r="P369" s="29" t="s">
        <v>8</v>
      </c>
      <c r="Q369" s="29" t="s">
        <v>9</v>
      </c>
    </row>
    <row r="370" spans="1:17">
      <c r="A370" s="202" t="s">
        <v>10</v>
      </c>
      <c r="B370" s="42"/>
      <c r="C370" s="42"/>
      <c r="D370" s="42"/>
      <c r="E370" s="42"/>
      <c r="F370" s="202"/>
      <c r="G370" s="202"/>
      <c r="H370" s="202"/>
      <c r="I370" s="202"/>
      <c r="J370" s="202"/>
      <c r="K370" s="202"/>
      <c r="L370" s="202"/>
      <c r="M370" s="202"/>
      <c r="N370" s="38" t="e">
        <f>(F370-B370)/B370*100</f>
        <v>#DIV/0!</v>
      </c>
      <c r="O370" s="38" t="e">
        <f t="shared" ref="O370:Q384" si="128">(G370-C370)/C370*100</f>
        <v>#DIV/0!</v>
      </c>
      <c r="P370" s="38" t="e">
        <f t="shared" si="128"/>
        <v>#DIV/0!</v>
      </c>
      <c r="Q370" s="38" t="e">
        <f t="shared" si="128"/>
        <v>#DIV/0!</v>
      </c>
    </row>
    <row r="371" spans="1:17">
      <c r="A371" s="202" t="s">
        <v>11</v>
      </c>
      <c r="B371" s="42"/>
      <c r="C371" s="42"/>
      <c r="D371" s="42"/>
      <c r="E371" s="42"/>
      <c r="F371" s="202"/>
      <c r="G371" s="202"/>
      <c r="H371" s="202"/>
      <c r="I371" s="202"/>
      <c r="J371" s="202"/>
      <c r="K371" s="202"/>
      <c r="L371" s="202"/>
      <c r="M371" s="202"/>
      <c r="N371" s="38" t="e">
        <f t="shared" ref="N371:N381" si="129">(F371-B371)/B371*100</f>
        <v>#DIV/0!</v>
      </c>
      <c r="O371" s="38" t="e">
        <f t="shared" si="128"/>
        <v>#DIV/0!</v>
      </c>
      <c r="P371" s="38" t="e">
        <f t="shared" si="128"/>
        <v>#DIV/0!</v>
      </c>
      <c r="Q371" s="38" t="e">
        <f t="shared" si="128"/>
        <v>#DIV/0!</v>
      </c>
    </row>
    <row r="372" spans="1:17">
      <c r="A372" s="202" t="s">
        <v>12</v>
      </c>
      <c r="B372" s="42"/>
      <c r="C372" s="42"/>
      <c r="D372" s="42"/>
      <c r="E372" s="42"/>
      <c r="F372" s="41"/>
      <c r="G372" s="41"/>
      <c r="H372" s="41"/>
      <c r="I372" s="41"/>
      <c r="J372" s="41"/>
      <c r="K372" s="41"/>
      <c r="L372" s="41"/>
      <c r="M372" s="41"/>
      <c r="N372" s="38" t="e">
        <f t="shared" si="129"/>
        <v>#DIV/0!</v>
      </c>
      <c r="O372" s="38" t="e">
        <f t="shared" si="128"/>
        <v>#DIV/0!</v>
      </c>
      <c r="P372" s="38" t="e">
        <f t="shared" si="128"/>
        <v>#DIV/0!</v>
      </c>
      <c r="Q372" s="38" t="e">
        <f t="shared" si="128"/>
        <v>#DIV/0!</v>
      </c>
    </row>
    <row r="373" spans="1:17">
      <c r="A373" s="202" t="s">
        <v>13</v>
      </c>
      <c r="B373" s="42"/>
      <c r="C373" s="42"/>
      <c r="D373" s="42"/>
      <c r="E373" s="43"/>
      <c r="F373" s="41"/>
      <c r="G373" s="41"/>
      <c r="H373" s="41"/>
      <c r="I373" s="41"/>
      <c r="J373" s="41"/>
      <c r="K373" s="41"/>
      <c r="L373" s="41"/>
      <c r="M373" s="41"/>
      <c r="N373" s="38" t="e">
        <f t="shared" si="129"/>
        <v>#DIV/0!</v>
      </c>
      <c r="O373" s="38" t="e">
        <f t="shared" si="128"/>
        <v>#DIV/0!</v>
      </c>
      <c r="P373" s="38" t="e">
        <f t="shared" si="128"/>
        <v>#DIV/0!</v>
      </c>
      <c r="Q373" s="38" t="e">
        <f t="shared" si="128"/>
        <v>#DIV/0!</v>
      </c>
    </row>
    <row r="374" spans="1:17">
      <c r="A374" s="202" t="s">
        <v>14</v>
      </c>
      <c r="B374" s="42"/>
      <c r="C374" s="42"/>
      <c r="D374" s="42"/>
      <c r="E374" s="42"/>
      <c r="F374" s="41"/>
      <c r="G374" s="41"/>
      <c r="H374" s="41"/>
      <c r="I374" s="41"/>
      <c r="J374" s="41"/>
      <c r="K374" s="41"/>
      <c r="L374" s="41"/>
      <c r="M374" s="41"/>
      <c r="N374" s="38" t="e">
        <f t="shared" si="129"/>
        <v>#DIV/0!</v>
      </c>
      <c r="O374" s="38" t="e">
        <f t="shared" si="128"/>
        <v>#DIV/0!</v>
      </c>
      <c r="P374" s="38" t="e">
        <f t="shared" si="128"/>
        <v>#DIV/0!</v>
      </c>
      <c r="Q374" s="38" t="e">
        <f t="shared" si="128"/>
        <v>#DIV/0!</v>
      </c>
    </row>
    <row r="375" spans="1:17">
      <c r="A375" s="202" t="s">
        <v>15</v>
      </c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38" t="e">
        <f t="shared" si="129"/>
        <v>#DIV/0!</v>
      </c>
      <c r="O375" s="38" t="e">
        <f t="shared" si="128"/>
        <v>#DIV/0!</v>
      </c>
      <c r="P375" s="38" t="e">
        <f t="shared" si="128"/>
        <v>#DIV/0!</v>
      </c>
      <c r="Q375" s="38" t="e">
        <f t="shared" si="128"/>
        <v>#DIV/0!</v>
      </c>
    </row>
    <row r="376" spans="1:17">
      <c r="A376" s="202" t="s">
        <v>16</v>
      </c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38" t="e">
        <f t="shared" si="129"/>
        <v>#DIV/0!</v>
      </c>
      <c r="O376" s="38" t="e">
        <f t="shared" si="128"/>
        <v>#DIV/0!</v>
      </c>
      <c r="P376" s="38" t="e">
        <f t="shared" si="128"/>
        <v>#DIV/0!</v>
      </c>
      <c r="Q376" s="38" t="e">
        <f t="shared" si="128"/>
        <v>#DIV/0!</v>
      </c>
    </row>
    <row r="377" spans="1:17">
      <c r="A377" s="202" t="s">
        <v>17</v>
      </c>
      <c r="B377" s="41"/>
      <c r="C377" s="41"/>
      <c r="D377" s="41"/>
      <c r="E377" s="41"/>
      <c r="F377" s="41"/>
      <c r="G377" s="41"/>
      <c r="H377" s="41"/>
      <c r="I377" s="41"/>
      <c r="J377" s="41">
        <v>1</v>
      </c>
      <c r="K377" s="41">
        <v>12</v>
      </c>
      <c r="L377" s="41">
        <v>765</v>
      </c>
      <c r="M377" s="41">
        <v>2432660</v>
      </c>
      <c r="N377" s="38" t="e">
        <f t="shared" si="129"/>
        <v>#DIV/0!</v>
      </c>
      <c r="O377" s="38" t="e">
        <f t="shared" si="128"/>
        <v>#DIV/0!</v>
      </c>
      <c r="P377" s="38" t="e">
        <f t="shared" si="128"/>
        <v>#DIV/0!</v>
      </c>
      <c r="Q377" s="38" t="e">
        <f t="shared" si="128"/>
        <v>#DIV/0!</v>
      </c>
    </row>
    <row r="378" spans="1:17">
      <c r="A378" s="202" t="s">
        <v>18</v>
      </c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38" t="e">
        <f t="shared" si="129"/>
        <v>#DIV/0!</v>
      </c>
      <c r="O378" s="38" t="e">
        <f t="shared" si="128"/>
        <v>#DIV/0!</v>
      </c>
      <c r="P378" s="38" t="e">
        <f t="shared" si="128"/>
        <v>#DIV/0!</v>
      </c>
      <c r="Q378" s="38" t="e">
        <f t="shared" si="128"/>
        <v>#DIV/0!</v>
      </c>
    </row>
    <row r="379" spans="1:17">
      <c r="A379" s="202" t="s">
        <v>19</v>
      </c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38" t="e">
        <f t="shared" si="129"/>
        <v>#DIV/0!</v>
      </c>
      <c r="O379" s="38" t="e">
        <f t="shared" si="128"/>
        <v>#DIV/0!</v>
      </c>
      <c r="P379" s="38" t="e">
        <f t="shared" si="128"/>
        <v>#DIV/0!</v>
      </c>
      <c r="Q379" s="38" t="e">
        <f t="shared" si="128"/>
        <v>#DIV/0!</v>
      </c>
    </row>
    <row r="380" spans="1:17">
      <c r="A380" s="202" t="s">
        <v>20</v>
      </c>
      <c r="B380" s="202"/>
      <c r="C380" s="202"/>
      <c r="D380" s="202"/>
      <c r="E380" s="202"/>
      <c r="F380" s="202"/>
      <c r="G380" s="202"/>
      <c r="H380" s="202"/>
      <c r="I380" s="202"/>
      <c r="J380" s="202"/>
      <c r="K380" s="202"/>
      <c r="L380" s="202"/>
      <c r="M380" s="202"/>
      <c r="N380" s="38" t="e">
        <f t="shared" si="129"/>
        <v>#DIV/0!</v>
      </c>
      <c r="O380" s="38" t="e">
        <f t="shared" si="128"/>
        <v>#DIV/0!</v>
      </c>
      <c r="P380" s="38" t="e">
        <f t="shared" si="128"/>
        <v>#DIV/0!</v>
      </c>
      <c r="Q380" s="38" t="e">
        <f t="shared" si="128"/>
        <v>#DIV/0!</v>
      </c>
    </row>
    <row r="381" spans="1:17">
      <c r="A381" s="202" t="s">
        <v>21</v>
      </c>
      <c r="B381" s="202"/>
      <c r="C381" s="202"/>
      <c r="D381" s="202"/>
      <c r="E381" s="202"/>
      <c r="F381" s="202"/>
      <c r="G381" s="202"/>
      <c r="H381" s="202"/>
      <c r="I381" s="202"/>
      <c r="J381" s="202"/>
      <c r="K381" s="202"/>
      <c r="L381" s="202"/>
      <c r="M381" s="202"/>
      <c r="N381" s="38" t="e">
        <f t="shared" si="129"/>
        <v>#DIV/0!</v>
      </c>
      <c r="O381" s="38" t="e">
        <f t="shared" si="128"/>
        <v>#DIV/0!</v>
      </c>
      <c r="P381" s="38" t="e">
        <f t="shared" si="128"/>
        <v>#DIV/0!</v>
      </c>
      <c r="Q381" s="38" t="e">
        <f t="shared" si="128"/>
        <v>#DIV/0!</v>
      </c>
    </row>
    <row r="382" spans="1:17">
      <c r="A382" s="61" t="s">
        <v>216</v>
      </c>
      <c r="B382" s="61">
        <f>SUM(B370:B377)</f>
        <v>0</v>
      </c>
      <c r="C382" s="61">
        <f t="shared" ref="C382:M382" si="130">SUM(C370:C377)</f>
        <v>0</v>
      </c>
      <c r="D382" s="61">
        <f t="shared" si="130"/>
        <v>0</v>
      </c>
      <c r="E382" s="61">
        <f t="shared" si="130"/>
        <v>0</v>
      </c>
      <c r="F382" s="61">
        <f t="shared" si="130"/>
        <v>0</v>
      </c>
      <c r="G382" s="61">
        <f t="shared" si="130"/>
        <v>0</v>
      </c>
      <c r="H382" s="61">
        <f t="shared" si="130"/>
        <v>0</v>
      </c>
      <c r="I382" s="61">
        <f t="shared" si="130"/>
        <v>0</v>
      </c>
      <c r="J382" s="61">
        <f t="shared" si="130"/>
        <v>1</v>
      </c>
      <c r="K382" s="61">
        <f t="shared" si="130"/>
        <v>12</v>
      </c>
      <c r="L382" s="61">
        <f t="shared" si="130"/>
        <v>765</v>
      </c>
      <c r="M382" s="61">
        <f t="shared" si="130"/>
        <v>2432660</v>
      </c>
      <c r="N382" s="62" t="e">
        <f>(F382-B382)/B382*100</f>
        <v>#DIV/0!</v>
      </c>
      <c r="O382" s="62" t="e">
        <f t="shared" si="128"/>
        <v>#DIV/0!</v>
      </c>
      <c r="P382" s="62" t="e">
        <f t="shared" si="128"/>
        <v>#DIV/0!</v>
      </c>
      <c r="Q382" s="62" t="e">
        <f t="shared" si="128"/>
        <v>#DIV/0!</v>
      </c>
    </row>
    <row r="383" spans="1:17">
      <c r="A383" s="61" t="s">
        <v>128</v>
      </c>
      <c r="B383" s="61">
        <f>SUM(B370:B381)</f>
        <v>0</v>
      </c>
      <c r="C383" s="61">
        <f t="shared" ref="C383:M383" si="131">SUM(C370:C381)</f>
        <v>0</v>
      </c>
      <c r="D383" s="61">
        <f t="shared" si="131"/>
        <v>0</v>
      </c>
      <c r="E383" s="61">
        <f t="shared" si="131"/>
        <v>0</v>
      </c>
      <c r="F383" s="61">
        <f t="shared" si="131"/>
        <v>0</v>
      </c>
      <c r="G383" s="61">
        <f t="shared" si="131"/>
        <v>0</v>
      </c>
      <c r="H383" s="61">
        <f t="shared" si="131"/>
        <v>0</v>
      </c>
      <c r="I383" s="61">
        <f t="shared" si="131"/>
        <v>0</v>
      </c>
      <c r="J383" s="61">
        <f t="shared" si="131"/>
        <v>1</v>
      </c>
      <c r="K383" s="61">
        <f t="shared" si="131"/>
        <v>12</v>
      </c>
      <c r="L383" s="61">
        <f t="shared" si="131"/>
        <v>765</v>
      </c>
      <c r="M383" s="61">
        <f t="shared" si="131"/>
        <v>2432660</v>
      </c>
      <c r="N383" s="62" t="e">
        <f>(F383-B383)/B383*100</f>
        <v>#DIV/0!</v>
      </c>
      <c r="O383" s="62" t="e">
        <f t="shared" si="128"/>
        <v>#DIV/0!</v>
      </c>
      <c r="P383" s="62" t="e">
        <f t="shared" si="128"/>
        <v>#DIV/0!</v>
      </c>
      <c r="Q383" s="62" t="e">
        <f t="shared" si="128"/>
        <v>#DIV/0!</v>
      </c>
    </row>
    <row r="384" spans="1:17">
      <c r="A384" s="63" t="s">
        <v>129</v>
      </c>
      <c r="B384" s="49">
        <f>B382/8</f>
        <v>0</v>
      </c>
      <c r="C384" s="49">
        <f t="shared" ref="C384:M384" si="132">C382/8</f>
        <v>0</v>
      </c>
      <c r="D384" s="49">
        <f t="shared" si="132"/>
        <v>0</v>
      </c>
      <c r="E384" s="49">
        <f t="shared" si="132"/>
        <v>0</v>
      </c>
      <c r="F384" s="49">
        <f t="shared" si="132"/>
        <v>0</v>
      </c>
      <c r="G384" s="49">
        <f t="shared" si="132"/>
        <v>0</v>
      </c>
      <c r="H384" s="49">
        <f t="shared" si="132"/>
        <v>0</v>
      </c>
      <c r="I384" s="49">
        <f t="shared" si="132"/>
        <v>0</v>
      </c>
      <c r="J384" s="49">
        <f t="shared" si="132"/>
        <v>0.125</v>
      </c>
      <c r="K384" s="49">
        <f t="shared" si="132"/>
        <v>1.5</v>
      </c>
      <c r="L384" s="49">
        <f t="shared" si="132"/>
        <v>95.625</v>
      </c>
      <c r="M384" s="49">
        <f t="shared" si="132"/>
        <v>304082.5</v>
      </c>
      <c r="N384" s="62" t="e">
        <f>(F384-B384)/B384*100</f>
        <v>#DIV/0!</v>
      </c>
      <c r="O384" s="62" t="e">
        <f t="shared" si="128"/>
        <v>#DIV/0!</v>
      </c>
      <c r="P384" s="62" t="e">
        <f t="shared" si="128"/>
        <v>#DIV/0!</v>
      </c>
      <c r="Q384" s="62" t="e">
        <f t="shared" si="128"/>
        <v>#DIV/0!</v>
      </c>
    </row>
  </sheetData>
  <mergeCells count="94">
    <mergeCell ref="B309:E309"/>
    <mergeCell ref="F309:I309"/>
    <mergeCell ref="B214:E214"/>
    <mergeCell ref="F214:I214"/>
    <mergeCell ref="B233:E233"/>
    <mergeCell ref="F233:I233"/>
    <mergeCell ref="B252:E252"/>
    <mergeCell ref="F252:I252"/>
    <mergeCell ref="B271:E271"/>
    <mergeCell ref="F271:I271"/>
    <mergeCell ref="B251:Q251"/>
    <mergeCell ref="N271:Q271"/>
    <mergeCell ref="N290:Q290"/>
    <mergeCell ref="N309:Q309"/>
    <mergeCell ref="B290:E290"/>
    <mergeCell ref="F290:I290"/>
    <mergeCell ref="N99:Q99"/>
    <mergeCell ref="N118:Q118"/>
    <mergeCell ref="N137:Q137"/>
    <mergeCell ref="N156:Q156"/>
    <mergeCell ref="N175:Q175"/>
    <mergeCell ref="N195:Q195"/>
    <mergeCell ref="N214:Q214"/>
    <mergeCell ref="N233:Q233"/>
    <mergeCell ref="N252:Q252"/>
    <mergeCell ref="B232:G232"/>
    <mergeCell ref="B195:E195"/>
    <mergeCell ref="F195:I195"/>
    <mergeCell ref="J252:M252"/>
    <mergeCell ref="N23:Q23"/>
    <mergeCell ref="N42:Q42"/>
    <mergeCell ref="N61:Q61"/>
    <mergeCell ref="C22:H22"/>
    <mergeCell ref="B23:E23"/>
    <mergeCell ref="F23:I23"/>
    <mergeCell ref="C41:H41"/>
    <mergeCell ref="B42:E42"/>
    <mergeCell ref="F42:I42"/>
    <mergeCell ref="C60:H60"/>
    <mergeCell ref="J23:M23"/>
    <mergeCell ref="J42:M42"/>
    <mergeCell ref="J61:M61"/>
    <mergeCell ref="N80:Q80"/>
    <mergeCell ref="F61:I61"/>
    <mergeCell ref="C79:H79"/>
    <mergeCell ref="C174:H174"/>
    <mergeCell ref="B175:E175"/>
    <mergeCell ref="F175:I175"/>
    <mergeCell ref="C98:H98"/>
    <mergeCell ref="B99:E99"/>
    <mergeCell ref="F99:I99"/>
    <mergeCell ref="C117:H117"/>
    <mergeCell ref="B118:E118"/>
    <mergeCell ref="F118:I118"/>
    <mergeCell ref="B80:E80"/>
    <mergeCell ref="F80:I80"/>
    <mergeCell ref="B61:E61"/>
    <mergeCell ref="C136:H136"/>
    <mergeCell ref="B137:E137"/>
    <mergeCell ref="F137:I137"/>
    <mergeCell ref="C155:H155"/>
    <mergeCell ref="B156:E156"/>
    <mergeCell ref="F156:I156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N4:Q4"/>
    <mergeCell ref="J4:M4"/>
    <mergeCell ref="AB4:AE4"/>
    <mergeCell ref="A2:Q2"/>
    <mergeCell ref="J80:M80"/>
    <mergeCell ref="J99:M99"/>
    <mergeCell ref="J118:M118"/>
    <mergeCell ref="J137:M137"/>
    <mergeCell ref="J156:M156"/>
    <mergeCell ref="J290:M290"/>
    <mergeCell ref="J309:M309"/>
    <mergeCell ref="J175:M175"/>
    <mergeCell ref="J195:M195"/>
    <mergeCell ref="J214:M214"/>
    <mergeCell ref="J233:M233"/>
    <mergeCell ref="J271:M271"/>
    <mergeCell ref="B367:Q367"/>
    <mergeCell ref="B368:E368"/>
    <mergeCell ref="F368:I368"/>
    <mergeCell ref="J368:M368"/>
    <mergeCell ref="N368:Q368"/>
  </mergeCells>
  <pageMargins left="0.74803149606299213" right="0.74803149606299213" top="0.98425196850393704" bottom="0.98425196850393704" header="0.51181102362204722" footer="0.51181102362204722"/>
  <pageSetup scale="10" orientation="landscape" horizontalDpi="360" verticalDpi="36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L324"/>
  <sheetViews>
    <sheetView workbookViewId="0">
      <selection activeCell="S18" sqref="S18:AE20"/>
    </sheetView>
  </sheetViews>
  <sheetFormatPr defaultRowHeight="15.75"/>
  <cols>
    <col min="1" max="1" width="13.42578125" style="7" customWidth="1"/>
    <col min="2" max="2" width="8.42578125" style="7" hidden="1" customWidth="1"/>
    <col min="3" max="3" width="8.28515625" style="7" hidden="1" customWidth="1"/>
    <col min="4" max="4" width="0" style="7" hidden="1" customWidth="1"/>
    <col min="5" max="5" width="13" style="7" hidden="1" customWidth="1"/>
    <col min="6" max="6" width="8.7109375" style="7" customWidth="1"/>
    <col min="7" max="7" width="9.140625" style="7"/>
    <col min="8" max="8" width="11.28515625" style="7" bestFit="1" customWidth="1"/>
    <col min="9" max="9" width="13.42578125" style="7" customWidth="1"/>
    <col min="10" max="11" width="5.85546875" style="7" bestFit="1" customWidth="1"/>
    <col min="12" max="12" width="9" style="7" bestFit="1" customWidth="1"/>
    <col min="13" max="13" width="10.140625" style="7" bestFit="1" customWidth="1"/>
    <col min="14" max="17" width="8.28515625" style="7" bestFit="1" customWidth="1"/>
    <col min="18" max="18" width="9.140625" style="7"/>
    <col min="19" max="19" width="12.5703125" style="7" customWidth="1"/>
    <col min="20" max="21" width="0" style="7" hidden="1" customWidth="1"/>
    <col min="22" max="22" width="10" style="7" hidden="1" customWidth="1"/>
    <col min="23" max="23" width="14.42578125" style="7" hidden="1" customWidth="1"/>
    <col min="24" max="24" width="9.5703125" style="7" customWidth="1"/>
    <col min="25" max="25" width="9.140625" style="7"/>
    <col min="26" max="26" width="10.42578125" style="7" customWidth="1"/>
    <col min="27" max="31" width="13.140625" style="7" customWidth="1"/>
    <col min="32" max="16384" width="9.140625" style="7"/>
  </cols>
  <sheetData>
    <row r="1" spans="1:38">
      <c r="A1" s="340" t="s">
        <v>89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4"/>
    </row>
    <row r="2" spans="1:38" ht="28.5" customHeight="1">
      <c r="A2" s="359" t="s">
        <v>229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  <c r="AL2" s="14"/>
    </row>
    <row r="3" spans="1:38">
      <c r="A3" s="341"/>
      <c r="B3" s="343" t="s">
        <v>189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T3" s="330" t="s">
        <v>191</v>
      </c>
      <c r="U3" s="330"/>
      <c r="V3" s="330"/>
      <c r="W3" s="330"/>
      <c r="X3" s="330"/>
      <c r="Y3" s="330"/>
      <c r="Z3" s="330"/>
      <c r="AA3" s="330"/>
      <c r="AB3" s="14"/>
      <c r="AC3" s="14"/>
      <c r="AD3" s="14"/>
      <c r="AE3" s="14"/>
      <c r="AL3" s="14"/>
    </row>
    <row r="4" spans="1:38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299" t="s">
        <v>210</v>
      </c>
      <c r="K4" s="300"/>
      <c r="L4" s="300"/>
      <c r="M4" s="301"/>
      <c r="N4" s="302" t="s">
        <v>130</v>
      </c>
      <c r="O4" s="302"/>
      <c r="P4" s="302"/>
      <c r="Q4" s="302"/>
      <c r="S4" s="14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46" t="s">
        <v>206</v>
      </c>
      <c r="AC4" s="346"/>
      <c r="AD4" s="346"/>
      <c r="AE4" s="346"/>
      <c r="AF4" s="302" t="s">
        <v>130</v>
      </c>
      <c r="AG4" s="302"/>
      <c r="AH4" s="302"/>
      <c r="AI4" s="302"/>
      <c r="AL4" s="14"/>
    </row>
    <row r="5" spans="1:38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30" t="s">
        <v>90</v>
      </c>
      <c r="K5" s="30" t="s">
        <v>7</v>
      </c>
      <c r="L5" s="30" t="s">
        <v>8</v>
      </c>
      <c r="M5" s="29" t="s">
        <v>9</v>
      </c>
      <c r="N5" s="29" t="s">
        <v>90</v>
      </c>
      <c r="O5" s="29" t="s">
        <v>7</v>
      </c>
      <c r="P5" s="29" t="s">
        <v>8</v>
      </c>
      <c r="Q5" s="29" t="s">
        <v>9</v>
      </c>
      <c r="S5" s="10" t="s">
        <v>6</v>
      </c>
      <c r="T5" s="10" t="s">
        <v>90</v>
      </c>
      <c r="U5" s="10" t="s">
        <v>7</v>
      </c>
      <c r="V5" s="10" t="s">
        <v>8</v>
      </c>
      <c r="W5" s="10" t="s">
        <v>9</v>
      </c>
      <c r="X5" s="80" t="s">
        <v>90</v>
      </c>
      <c r="Y5" s="80" t="s">
        <v>7</v>
      </c>
      <c r="Z5" s="80" t="s">
        <v>8</v>
      </c>
      <c r="AA5" s="10" t="s">
        <v>9</v>
      </c>
      <c r="AB5" s="178" t="s">
        <v>90</v>
      </c>
      <c r="AC5" s="178" t="s">
        <v>7</v>
      </c>
      <c r="AD5" s="178" t="s">
        <v>8</v>
      </c>
      <c r="AE5" s="61" t="s">
        <v>9</v>
      </c>
      <c r="AF5" s="81" t="s">
        <v>90</v>
      </c>
      <c r="AG5" s="81" t="s">
        <v>7</v>
      </c>
      <c r="AH5" s="81" t="s">
        <v>8</v>
      </c>
      <c r="AI5" s="81" t="s">
        <v>9</v>
      </c>
      <c r="AJ5" s="14"/>
      <c r="AK5" s="14"/>
      <c r="AL5" s="14"/>
    </row>
    <row r="6" spans="1:38">
      <c r="A6" s="29" t="s">
        <v>10</v>
      </c>
      <c r="B6" s="10">
        <v>0</v>
      </c>
      <c r="C6" s="10">
        <v>0</v>
      </c>
      <c r="D6" s="10">
        <v>0</v>
      </c>
      <c r="E6" s="10">
        <v>0</v>
      </c>
      <c r="F6" s="10">
        <v>3</v>
      </c>
      <c r="G6" s="10">
        <v>84</v>
      </c>
      <c r="H6" s="10">
        <v>5292</v>
      </c>
      <c r="I6" s="10">
        <v>4088602</v>
      </c>
      <c r="J6" s="10">
        <v>0</v>
      </c>
      <c r="K6" s="10">
        <v>0</v>
      </c>
      <c r="L6" s="10">
        <v>0</v>
      </c>
      <c r="M6" s="10">
        <v>0</v>
      </c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10" t="s">
        <v>10</v>
      </c>
      <c r="T6" s="10">
        <f t="shared" ref="T6:T17" si="0">B6+B25+B44+B63+B82+B101+B120+B139+B158+B177+B196+B215+B234+B253+B272+B291+B310</f>
        <v>0</v>
      </c>
      <c r="U6" s="10">
        <f t="shared" ref="U6:U17" si="1">C6+C25+C44+C63+C82+C101+C120+C139+C158+C177+C196+C215+C234+C253+C272+C291+C310</f>
        <v>0</v>
      </c>
      <c r="V6" s="10">
        <f t="shared" ref="V6:V17" si="2">D6+D25+D44+D63+D82+D101+D120+D139+D158+D177+D196+D215+D234+D253+D272+D291+D310</f>
        <v>0</v>
      </c>
      <c r="W6" s="10">
        <f t="shared" ref="W6:W17" si="3">E6+E25+E44+E63+E82+E101+E120+E139+E158+E177+E196+E215+E234+E253+E272+E291+E310</f>
        <v>0</v>
      </c>
      <c r="X6" s="10">
        <f t="shared" ref="X6:X17" si="4">F6+F25+F44+F63+F82+F101+F120+F139+F158+F177+F196+F215+F234+F253+F272+F291+F310</f>
        <v>4</v>
      </c>
      <c r="Y6" s="10">
        <f t="shared" ref="Y6:Y17" si="5">G6+G25+G44+G63+G82+G101+G120+G139+G158+G177+G196+G215+G234+G253+G272+G291+G310</f>
        <v>96</v>
      </c>
      <c r="Z6" s="10">
        <f t="shared" ref="Z6:Z17" si="6">H6+H25+H44+H63+H82+H101+H120+H139+H158+H177+H196+H215+H234+H253+H272+H291+H310</f>
        <v>6036</v>
      </c>
      <c r="AA6" s="10">
        <f t="shared" ref="AA6:AA17" si="7">I6+I25+I44+I63+I82+I101+I120+I139+I158+I177+I196+I215+I234+I253+I272+I291+I310</f>
        <v>4407295</v>
      </c>
      <c r="AB6" s="10">
        <f>J6+J25+J44+J63+J82+J101+J120+J139+J158+J177+J196+J215+J234+J253+J272+J291+J310</f>
        <v>4</v>
      </c>
      <c r="AC6" s="10">
        <f>K6+K25+K44+K63+K82+K101+K120+K139+K158+K177+K196+K215+K234+K253+K272+K291+K310</f>
        <v>76</v>
      </c>
      <c r="AD6" s="10">
        <f>L6+L25+L44+L63+L82+L101+L120+L139+L158+L177+L196+L215+L234+L253+L272+L291+L310</f>
        <v>4712</v>
      </c>
      <c r="AE6" s="10">
        <f>M6+M25+M44+M63+M82+M101+M120+M139+M158+M177+M196+M215+M234+M253+M272+M291+M310</f>
        <v>2401236</v>
      </c>
      <c r="AF6" s="38">
        <f t="shared" ref="AF6:AI20" si="8">(AB6-X6)/X6*100</f>
        <v>0</v>
      </c>
      <c r="AG6" s="38">
        <f t="shared" si="8"/>
        <v>-20.833333333333336</v>
      </c>
      <c r="AH6" s="38">
        <f t="shared" si="8"/>
        <v>-21.9350563286945</v>
      </c>
      <c r="AI6" s="38">
        <f t="shared" si="8"/>
        <v>-45.516785239018489</v>
      </c>
    </row>
    <row r="7" spans="1:38">
      <c r="A7" s="29" t="s">
        <v>11</v>
      </c>
      <c r="B7" s="10">
        <v>0</v>
      </c>
      <c r="C7" s="10">
        <v>0</v>
      </c>
      <c r="D7" s="10">
        <v>0</v>
      </c>
      <c r="E7" s="10">
        <v>0</v>
      </c>
      <c r="F7" s="10">
        <v>5</v>
      </c>
      <c r="G7" s="10">
        <v>210</v>
      </c>
      <c r="H7" s="10">
        <v>13278</v>
      </c>
      <c r="I7" s="10">
        <v>11487229</v>
      </c>
      <c r="J7" s="10">
        <v>0</v>
      </c>
      <c r="K7" s="10">
        <v>0</v>
      </c>
      <c r="L7" s="10">
        <v>0</v>
      </c>
      <c r="M7" s="10">
        <v>0</v>
      </c>
      <c r="N7" s="38" t="e">
        <f t="shared" ref="N7:N17" si="9">(F7-B7)/B7*100</f>
        <v>#DIV/0!</v>
      </c>
      <c r="O7" s="38" t="e">
        <f t="shared" ref="O7:O20" si="10">(G7-C7)/C7*100</f>
        <v>#DIV/0!</v>
      </c>
      <c r="P7" s="38" t="e">
        <f t="shared" ref="P7:P20" si="11">(H7-D7)/D7*100</f>
        <v>#DIV/0!</v>
      </c>
      <c r="Q7" s="38" t="e">
        <f t="shared" ref="Q7:Q20" si="12">(I7-E7)/E7*100</f>
        <v>#DIV/0!</v>
      </c>
      <c r="S7" s="10" t="s">
        <v>11</v>
      </c>
      <c r="T7" s="10">
        <f t="shared" si="0"/>
        <v>2</v>
      </c>
      <c r="U7" s="10">
        <f t="shared" si="1"/>
        <v>48</v>
      </c>
      <c r="V7" s="10">
        <f t="shared" si="2"/>
        <v>2976</v>
      </c>
      <c r="W7" s="10">
        <f t="shared" si="3"/>
        <v>854798</v>
      </c>
      <c r="X7" s="10">
        <f t="shared" si="4"/>
        <v>5</v>
      </c>
      <c r="Y7" s="10">
        <f t="shared" si="5"/>
        <v>210</v>
      </c>
      <c r="Z7" s="10">
        <f t="shared" si="6"/>
        <v>13278</v>
      </c>
      <c r="AA7" s="10">
        <f t="shared" si="7"/>
        <v>11487229</v>
      </c>
      <c r="AB7" s="10">
        <f t="shared" ref="AB7:AB17" si="13">J7+J26+J45+J64+J83+J102+J121+J140+J159+J178+J197+J216+J235+J254+J273+J292+J311</f>
        <v>1</v>
      </c>
      <c r="AC7" s="10">
        <f t="shared" ref="AC7:AC17" si="14">K7+K26+K45+K64+K83+K102+K121+K140+K159+K178+K197+K216+K235+K254+K273+K292+K311</f>
        <v>20</v>
      </c>
      <c r="AD7" s="10">
        <f t="shared" ref="AD7:AD17" si="15">L7+L26+L45+L64+L83+L102+L121+L140+L159+L178+L197+L216+L235+L254+L273+L292+L311</f>
        <v>1240</v>
      </c>
      <c r="AE7" s="10">
        <f t="shared" ref="AE7:AE17" si="16">M7+M26+M45+M64+M83+M102+M121+M140+M159+M178+M197+M216+M235+M254+M273+M292+M311</f>
        <v>631904</v>
      </c>
      <c r="AF7" s="38">
        <f t="shared" si="8"/>
        <v>-80</v>
      </c>
      <c r="AG7" s="38">
        <f t="shared" si="8"/>
        <v>-90.476190476190482</v>
      </c>
      <c r="AH7" s="38">
        <f t="shared" si="8"/>
        <v>-90.661244163277601</v>
      </c>
      <c r="AI7" s="38">
        <f t="shared" si="8"/>
        <v>-94.49907371046578</v>
      </c>
    </row>
    <row r="8" spans="1:38">
      <c r="A8" s="29" t="s">
        <v>12</v>
      </c>
      <c r="B8" s="10">
        <v>0</v>
      </c>
      <c r="C8" s="10">
        <v>0</v>
      </c>
      <c r="D8" s="10">
        <v>0</v>
      </c>
      <c r="E8" s="10">
        <v>0</v>
      </c>
      <c r="F8" s="10">
        <v>3</v>
      </c>
      <c r="G8" s="10">
        <v>126</v>
      </c>
      <c r="H8" s="10">
        <v>7989</v>
      </c>
      <c r="I8" s="10">
        <v>3105997</v>
      </c>
      <c r="J8" s="10">
        <v>0</v>
      </c>
      <c r="K8" s="10">
        <v>0</v>
      </c>
      <c r="L8" s="10">
        <v>0</v>
      </c>
      <c r="M8" s="10">
        <v>0</v>
      </c>
      <c r="N8" s="38" t="e">
        <f t="shared" si="9"/>
        <v>#DIV/0!</v>
      </c>
      <c r="O8" s="38" t="e">
        <f t="shared" si="10"/>
        <v>#DIV/0!</v>
      </c>
      <c r="P8" s="38" t="e">
        <f t="shared" si="11"/>
        <v>#DIV/0!</v>
      </c>
      <c r="Q8" s="38" t="e">
        <f t="shared" si="12"/>
        <v>#DIV/0!</v>
      </c>
      <c r="S8" s="10" t="s">
        <v>12</v>
      </c>
      <c r="T8" s="10">
        <f t="shared" si="0"/>
        <v>3</v>
      </c>
      <c r="U8" s="10">
        <f t="shared" si="1"/>
        <v>68</v>
      </c>
      <c r="V8" s="10">
        <f t="shared" si="2"/>
        <v>4216</v>
      </c>
      <c r="W8" s="10">
        <f t="shared" si="3"/>
        <v>1058837</v>
      </c>
      <c r="X8" s="10">
        <f t="shared" si="4"/>
        <v>5</v>
      </c>
      <c r="Y8" s="10">
        <f t="shared" si="5"/>
        <v>165</v>
      </c>
      <c r="Z8" s="10">
        <f t="shared" si="6"/>
        <v>10407</v>
      </c>
      <c r="AA8" s="10">
        <f t="shared" si="7"/>
        <v>3734378</v>
      </c>
      <c r="AB8" s="10">
        <f t="shared" si="13"/>
        <v>4</v>
      </c>
      <c r="AC8" s="10">
        <f t="shared" si="14"/>
        <v>73</v>
      </c>
      <c r="AD8" s="10">
        <f t="shared" si="15"/>
        <v>4526</v>
      </c>
      <c r="AE8" s="10">
        <f t="shared" si="16"/>
        <v>2056880</v>
      </c>
      <c r="AF8" s="38">
        <f t="shared" si="8"/>
        <v>-20</v>
      </c>
      <c r="AG8" s="38">
        <f t="shared" si="8"/>
        <v>-55.757575757575765</v>
      </c>
      <c r="AH8" s="38">
        <f t="shared" si="8"/>
        <v>-56.510041318343418</v>
      </c>
      <c r="AI8" s="38">
        <f t="shared" si="8"/>
        <v>-44.920412448873684</v>
      </c>
    </row>
    <row r="9" spans="1:38">
      <c r="A9" s="29" t="s">
        <v>13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38" t="e">
        <f t="shared" si="9"/>
        <v>#DIV/0!</v>
      </c>
      <c r="O9" s="38" t="e">
        <f t="shared" si="10"/>
        <v>#DIV/0!</v>
      </c>
      <c r="P9" s="38" t="e">
        <f t="shared" si="11"/>
        <v>#DIV/0!</v>
      </c>
      <c r="Q9" s="38" t="e">
        <f t="shared" si="12"/>
        <v>#DIV/0!</v>
      </c>
      <c r="S9" s="10" t="s">
        <v>13</v>
      </c>
      <c r="T9" s="10">
        <f t="shared" si="0"/>
        <v>2</v>
      </c>
      <c r="U9" s="10">
        <f t="shared" si="1"/>
        <v>45</v>
      </c>
      <c r="V9" s="10">
        <f t="shared" si="2"/>
        <v>2790</v>
      </c>
      <c r="W9" s="10">
        <f t="shared" si="3"/>
        <v>1107004</v>
      </c>
      <c r="X9" s="10">
        <f t="shared" si="4"/>
        <v>1</v>
      </c>
      <c r="Y9" s="10">
        <f t="shared" si="5"/>
        <v>18</v>
      </c>
      <c r="Z9" s="10">
        <f t="shared" si="6"/>
        <v>1116</v>
      </c>
      <c r="AA9" s="10">
        <f t="shared" si="7"/>
        <v>478039</v>
      </c>
      <c r="AB9" s="10">
        <f t="shared" si="13"/>
        <v>1</v>
      </c>
      <c r="AC9" s="10">
        <f t="shared" si="14"/>
        <v>19</v>
      </c>
      <c r="AD9" s="10">
        <f t="shared" si="15"/>
        <v>1178</v>
      </c>
      <c r="AE9" s="10">
        <f t="shared" si="16"/>
        <v>712679</v>
      </c>
      <c r="AF9" s="38">
        <f t="shared" si="8"/>
        <v>0</v>
      </c>
      <c r="AG9" s="38">
        <f t="shared" si="8"/>
        <v>5.5555555555555554</v>
      </c>
      <c r="AH9" s="38">
        <f t="shared" si="8"/>
        <v>5.5555555555555554</v>
      </c>
      <c r="AI9" s="38">
        <f t="shared" si="8"/>
        <v>49.083861358592081</v>
      </c>
    </row>
    <row r="10" spans="1:38">
      <c r="A10" s="29" t="s">
        <v>14</v>
      </c>
      <c r="B10" s="10">
        <v>0</v>
      </c>
      <c r="C10" s="10">
        <v>0</v>
      </c>
      <c r="D10" s="10">
        <v>0</v>
      </c>
      <c r="E10" s="10">
        <v>0</v>
      </c>
      <c r="F10" s="10"/>
      <c r="G10" s="10"/>
      <c r="H10" s="10"/>
      <c r="I10" s="10"/>
      <c r="J10" s="10"/>
      <c r="K10" s="10"/>
      <c r="L10" s="10"/>
      <c r="M10" s="10"/>
      <c r="N10" s="38" t="e">
        <f t="shared" si="9"/>
        <v>#DIV/0!</v>
      </c>
      <c r="O10" s="38" t="e">
        <f t="shared" si="10"/>
        <v>#DIV/0!</v>
      </c>
      <c r="P10" s="38" t="e">
        <f t="shared" si="11"/>
        <v>#DIV/0!</v>
      </c>
      <c r="Q10" s="38" t="e">
        <f t="shared" si="12"/>
        <v>#DIV/0!</v>
      </c>
      <c r="S10" s="10" t="s">
        <v>14</v>
      </c>
      <c r="T10" s="10">
        <f t="shared" si="0"/>
        <v>0</v>
      </c>
      <c r="U10" s="10">
        <f t="shared" si="1"/>
        <v>0</v>
      </c>
      <c r="V10" s="10">
        <f t="shared" si="2"/>
        <v>0</v>
      </c>
      <c r="W10" s="10">
        <f t="shared" si="3"/>
        <v>0</v>
      </c>
      <c r="X10" s="10">
        <f t="shared" si="4"/>
        <v>3</v>
      </c>
      <c r="Y10" s="10">
        <f t="shared" si="5"/>
        <v>65</v>
      </c>
      <c r="Z10" s="10">
        <f t="shared" si="6"/>
        <v>4030</v>
      </c>
      <c r="AA10" s="10">
        <f t="shared" si="7"/>
        <v>1844539</v>
      </c>
      <c r="AB10" s="10">
        <f t="shared" si="13"/>
        <v>3</v>
      </c>
      <c r="AC10" s="10">
        <f t="shared" si="14"/>
        <v>55</v>
      </c>
      <c r="AD10" s="10">
        <f t="shared" si="15"/>
        <v>3410</v>
      </c>
      <c r="AE10" s="10">
        <f t="shared" si="16"/>
        <v>1359169</v>
      </c>
      <c r="AF10" s="38">
        <f t="shared" si="8"/>
        <v>0</v>
      </c>
      <c r="AG10" s="38">
        <f t="shared" si="8"/>
        <v>-15.384615384615385</v>
      </c>
      <c r="AH10" s="38">
        <f t="shared" si="8"/>
        <v>-15.384615384615385</v>
      </c>
      <c r="AI10" s="38">
        <f t="shared" si="8"/>
        <v>-26.313891980597866</v>
      </c>
    </row>
    <row r="11" spans="1:38">
      <c r="A11" s="29" t="s">
        <v>15</v>
      </c>
      <c r="B11" s="10">
        <v>0</v>
      </c>
      <c r="C11" s="10">
        <v>0</v>
      </c>
      <c r="D11" s="10">
        <v>0</v>
      </c>
      <c r="E11" s="10">
        <v>0</v>
      </c>
      <c r="F11" s="10"/>
      <c r="G11" s="10"/>
      <c r="H11" s="10"/>
      <c r="I11" s="10"/>
      <c r="J11" s="10"/>
      <c r="K11" s="10"/>
      <c r="L11" s="10"/>
      <c r="M11" s="10"/>
      <c r="N11" s="38" t="e">
        <f t="shared" si="9"/>
        <v>#DIV/0!</v>
      </c>
      <c r="O11" s="38" t="e">
        <f t="shared" si="10"/>
        <v>#DIV/0!</v>
      </c>
      <c r="P11" s="38" t="e">
        <f t="shared" si="11"/>
        <v>#DIV/0!</v>
      </c>
      <c r="Q11" s="38" t="e">
        <f t="shared" si="12"/>
        <v>#DIV/0!</v>
      </c>
      <c r="S11" s="10" t="s">
        <v>15</v>
      </c>
      <c r="T11" s="10">
        <f t="shared" si="0"/>
        <v>2</v>
      </c>
      <c r="U11" s="10">
        <f t="shared" si="1"/>
        <v>44</v>
      </c>
      <c r="V11" s="10">
        <f t="shared" si="2"/>
        <v>2728</v>
      </c>
      <c r="W11" s="10">
        <f t="shared" si="3"/>
        <v>783564</v>
      </c>
      <c r="X11" s="10">
        <f t="shared" si="4"/>
        <v>3</v>
      </c>
      <c r="Y11" s="10">
        <f t="shared" si="5"/>
        <v>68</v>
      </c>
      <c r="Z11" s="10">
        <f t="shared" si="6"/>
        <v>4216</v>
      </c>
      <c r="AA11" s="10">
        <f t="shared" si="7"/>
        <v>1516594</v>
      </c>
      <c r="AB11" s="10">
        <f t="shared" si="13"/>
        <v>2</v>
      </c>
      <c r="AC11" s="10">
        <f t="shared" si="14"/>
        <v>35</v>
      </c>
      <c r="AD11" s="10">
        <f t="shared" si="15"/>
        <v>2170</v>
      </c>
      <c r="AE11" s="10">
        <f t="shared" si="16"/>
        <v>1141704</v>
      </c>
      <c r="AF11" s="38">
        <f t="shared" si="8"/>
        <v>-33.333333333333329</v>
      </c>
      <c r="AG11" s="38">
        <f t="shared" si="8"/>
        <v>-48.529411764705884</v>
      </c>
      <c r="AH11" s="38">
        <f t="shared" si="8"/>
        <v>-48.529411764705884</v>
      </c>
      <c r="AI11" s="38">
        <f t="shared" si="8"/>
        <v>-24.719206326808624</v>
      </c>
    </row>
    <row r="12" spans="1:38">
      <c r="A12" s="29" t="s">
        <v>16</v>
      </c>
      <c r="B12" s="10">
        <v>0</v>
      </c>
      <c r="C12" s="10">
        <v>0</v>
      </c>
      <c r="D12" s="10">
        <v>0</v>
      </c>
      <c r="E12" s="10">
        <v>0</v>
      </c>
      <c r="F12" s="10"/>
      <c r="G12" s="10"/>
      <c r="H12" s="10"/>
      <c r="I12" s="10"/>
      <c r="J12" s="10"/>
      <c r="K12" s="10"/>
      <c r="L12" s="10"/>
      <c r="M12" s="10"/>
      <c r="N12" s="38" t="e">
        <f t="shared" si="9"/>
        <v>#DIV/0!</v>
      </c>
      <c r="O12" s="38" t="e">
        <f t="shared" si="10"/>
        <v>#DIV/0!</v>
      </c>
      <c r="P12" s="38" t="e">
        <f t="shared" si="11"/>
        <v>#DIV/0!</v>
      </c>
      <c r="Q12" s="38" t="e">
        <f t="shared" si="12"/>
        <v>#DIV/0!</v>
      </c>
      <c r="S12" s="10" t="s">
        <v>16</v>
      </c>
      <c r="T12" s="10">
        <f t="shared" si="0"/>
        <v>2</v>
      </c>
      <c r="U12" s="10">
        <f t="shared" si="1"/>
        <v>54</v>
      </c>
      <c r="V12" s="10">
        <f t="shared" si="2"/>
        <v>3348</v>
      </c>
      <c r="W12" s="10">
        <f t="shared" si="3"/>
        <v>872356</v>
      </c>
      <c r="X12" s="10">
        <f t="shared" si="4"/>
        <v>0</v>
      </c>
      <c r="Y12" s="10">
        <f t="shared" si="5"/>
        <v>0</v>
      </c>
      <c r="Z12" s="10">
        <f t="shared" si="6"/>
        <v>0</v>
      </c>
      <c r="AA12" s="10">
        <f t="shared" si="7"/>
        <v>0</v>
      </c>
      <c r="AB12" s="10">
        <f t="shared" si="13"/>
        <v>1</v>
      </c>
      <c r="AC12" s="10">
        <f t="shared" si="14"/>
        <v>18</v>
      </c>
      <c r="AD12" s="10">
        <f t="shared" si="15"/>
        <v>1116</v>
      </c>
      <c r="AE12" s="10">
        <f t="shared" si="16"/>
        <v>568714</v>
      </c>
      <c r="AF12" s="38" t="e">
        <f t="shared" si="8"/>
        <v>#DIV/0!</v>
      </c>
      <c r="AG12" s="38" t="e">
        <f t="shared" si="8"/>
        <v>#DIV/0!</v>
      </c>
      <c r="AH12" s="38" t="e">
        <f t="shared" si="8"/>
        <v>#DIV/0!</v>
      </c>
      <c r="AI12" s="38" t="e">
        <f t="shared" si="8"/>
        <v>#DIV/0!</v>
      </c>
    </row>
    <row r="13" spans="1:38">
      <c r="A13" s="29" t="s">
        <v>17</v>
      </c>
      <c r="B13" s="10">
        <v>0</v>
      </c>
      <c r="C13" s="10">
        <v>0</v>
      </c>
      <c r="D13" s="10">
        <v>0</v>
      </c>
      <c r="E13" s="10">
        <v>0</v>
      </c>
      <c r="F13" s="10"/>
      <c r="G13" s="10"/>
      <c r="H13" s="10"/>
      <c r="I13" s="10"/>
      <c r="J13" s="10"/>
      <c r="K13" s="10"/>
      <c r="L13" s="10"/>
      <c r="M13" s="10"/>
      <c r="N13" s="38" t="e">
        <f t="shared" si="9"/>
        <v>#DIV/0!</v>
      </c>
      <c r="O13" s="38" t="e">
        <f t="shared" si="10"/>
        <v>#DIV/0!</v>
      </c>
      <c r="P13" s="38" t="e">
        <f t="shared" si="11"/>
        <v>#DIV/0!</v>
      </c>
      <c r="Q13" s="38" t="e">
        <f t="shared" si="12"/>
        <v>#DIV/0!</v>
      </c>
      <c r="S13" s="10" t="s">
        <v>17</v>
      </c>
      <c r="T13" s="10">
        <f t="shared" si="0"/>
        <v>0</v>
      </c>
      <c r="U13" s="10">
        <f t="shared" si="1"/>
        <v>0</v>
      </c>
      <c r="V13" s="10">
        <f t="shared" si="2"/>
        <v>0</v>
      </c>
      <c r="W13" s="10">
        <f t="shared" si="3"/>
        <v>0</v>
      </c>
      <c r="X13" s="10">
        <f t="shared" si="4"/>
        <v>0</v>
      </c>
      <c r="Y13" s="10">
        <f t="shared" si="5"/>
        <v>0</v>
      </c>
      <c r="Z13" s="10">
        <f t="shared" si="6"/>
        <v>0</v>
      </c>
      <c r="AA13" s="10">
        <f t="shared" si="7"/>
        <v>0</v>
      </c>
      <c r="AB13" s="10">
        <f t="shared" si="13"/>
        <v>2</v>
      </c>
      <c r="AC13" s="10">
        <f t="shared" si="14"/>
        <v>24</v>
      </c>
      <c r="AD13" s="10">
        <f t="shared" si="15"/>
        <v>1488</v>
      </c>
      <c r="AE13" s="10">
        <f t="shared" si="16"/>
        <v>536445</v>
      </c>
      <c r="AF13" s="38" t="e">
        <f t="shared" si="8"/>
        <v>#DIV/0!</v>
      </c>
      <c r="AG13" s="38" t="e">
        <f t="shared" si="8"/>
        <v>#DIV/0!</v>
      </c>
      <c r="AH13" s="38" t="e">
        <f t="shared" si="8"/>
        <v>#DIV/0!</v>
      </c>
      <c r="AI13" s="38" t="e">
        <f t="shared" si="8"/>
        <v>#DIV/0!</v>
      </c>
    </row>
    <row r="14" spans="1:38">
      <c r="A14" s="29" t="s">
        <v>18</v>
      </c>
      <c r="B14" s="10">
        <v>1</v>
      </c>
      <c r="C14" s="10">
        <v>42</v>
      </c>
      <c r="D14" s="10">
        <v>2658</v>
      </c>
      <c r="E14" s="10">
        <v>1662128</v>
      </c>
      <c r="F14" s="29"/>
      <c r="G14" s="29"/>
      <c r="H14" s="29"/>
      <c r="I14" s="29"/>
      <c r="J14" s="29"/>
      <c r="K14" s="29"/>
      <c r="L14" s="29"/>
      <c r="M14" s="29"/>
      <c r="N14" s="38">
        <f t="shared" si="9"/>
        <v>-100</v>
      </c>
      <c r="O14" s="38">
        <f t="shared" si="10"/>
        <v>-100</v>
      </c>
      <c r="P14" s="38">
        <f t="shared" si="11"/>
        <v>-100</v>
      </c>
      <c r="Q14" s="38">
        <f t="shared" si="12"/>
        <v>-100</v>
      </c>
      <c r="S14" s="10" t="s">
        <v>18</v>
      </c>
      <c r="T14" s="10">
        <f t="shared" si="0"/>
        <v>3</v>
      </c>
      <c r="U14" s="10">
        <f t="shared" si="1"/>
        <v>97</v>
      </c>
      <c r="V14" s="10">
        <f t="shared" si="2"/>
        <v>6068</v>
      </c>
      <c r="W14" s="10">
        <f t="shared" si="3"/>
        <v>2548986</v>
      </c>
      <c r="X14" s="10">
        <f t="shared" si="4"/>
        <v>0</v>
      </c>
      <c r="Y14" s="10">
        <f t="shared" si="5"/>
        <v>0</v>
      </c>
      <c r="Z14" s="10">
        <f t="shared" si="6"/>
        <v>0</v>
      </c>
      <c r="AA14" s="10">
        <f t="shared" si="7"/>
        <v>0</v>
      </c>
      <c r="AB14" s="10">
        <f t="shared" si="13"/>
        <v>0</v>
      </c>
      <c r="AC14" s="10">
        <f t="shared" si="14"/>
        <v>0</v>
      </c>
      <c r="AD14" s="10">
        <f t="shared" si="15"/>
        <v>0</v>
      </c>
      <c r="AE14" s="10">
        <f t="shared" si="16"/>
        <v>0</v>
      </c>
      <c r="AF14" s="38" t="e">
        <f t="shared" si="8"/>
        <v>#DIV/0!</v>
      </c>
      <c r="AG14" s="38" t="e">
        <f t="shared" si="8"/>
        <v>#DIV/0!</v>
      </c>
      <c r="AH14" s="38" t="e">
        <f t="shared" si="8"/>
        <v>#DIV/0!</v>
      </c>
      <c r="AI14" s="38" t="e">
        <f t="shared" si="8"/>
        <v>#DIV/0!</v>
      </c>
    </row>
    <row r="15" spans="1:38">
      <c r="A15" s="29" t="s">
        <v>19</v>
      </c>
      <c r="B15" s="10">
        <v>1</v>
      </c>
      <c r="C15" s="10">
        <v>42</v>
      </c>
      <c r="D15" s="10">
        <v>2667</v>
      </c>
      <c r="E15" s="10">
        <v>1667756</v>
      </c>
      <c r="F15" s="29"/>
      <c r="G15" s="29"/>
      <c r="H15" s="29"/>
      <c r="I15" s="29"/>
      <c r="J15" s="29"/>
      <c r="K15" s="29"/>
      <c r="L15" s="29"/>
      <c r="M15" s="29"/>
      <c r="N15" s="38">
        <f t="shared" si="9"/>
        <v>-100</v>
      </c>
      <c r="O15" s="38">
        <f t="shared" si="10"/>
        <v>-100</v>
      </c>
      <c r="P15" s="38">
        <f t="shared" si="11"/>
        <v>-100</v>
      </c>
      <c r="Q15" s="38">
        <f t="shared" si="12"/>
        <v>-100</v>
      </c>
      <c r="S15" s="10" t="s">
        <v>19</v>
      </c>
      <c r="T15" s="10">
        <f t="shared" si="0"/>
        <v>1</v>
      </c>
      <c r="U15" s="10">
        <f t="shared" si="1"/>
        <v>42</v>
      </c>
      <c r="V15" s="10">
        <f t="shared" si="2"/>
        <v>2667</v>
      </c>
      <c r="W15" s="10">
        <f t="shared" si="3"/>
        <v>1667756</v>
      </c>
      <c r="X15" s="10">
        <f t="shared" si="4"/>
        <v>8</v>
      </c>
      <c r="Y15" s="10">
        <f t="shared" si="5"/>
        <v>186</v>
      </c>
      <c r="Z15" s="10">
        <f t="shared" si="6"/>
        <v>11532</v>
      </c>
      <c r="AA15" s="10">
        <f t="shared" si="7"/>
        <v>4023629</v>
      </c>
      <c r="AB15" s="10">
        <f t="shared" si="13"/>
        <v>4</v>
      </c>
      <c r="AC15" s="10">
        <f t="shared" si="14"/>
        <v>84</v>
      </c>
      <c r="AD15" s="10">
        <f t="shared" si="15"/>
        <v>5493.6</v>
      </c>
      <c r="AE15" s="10">
        <f t="shared" si="16"/>
        <v>2414522</v>
      </c>
      <c r="AF15" s="38">
        <f t="shared" si="8"/>
        <v>-50</v>
      </c>
      <c r="AG15" s="38">
        <f t="shared" si="8"/>
        <v>-54.838709677419352</v>
      </c>
      <c r="AH15" s="38">
        <f t="shared" si="8"/>
        <v>-52.362122788761702</v>
      </c>
      <c r="AI15" s="38">
        <f t="shared" si="8"/>
        <v>-39.991435592098576</v>
      </c>
    </row>
    <row r="16" spans="1:38">
      <c r="A16" s="29" t="s">
        <v>20</v>
      </c>
      <c r="B16" s="10">
        <v>0</v>
      </c>
      <c r="C16" s="10">
        <v>0</v>
      </c>
      <c r="D16" s="10">
        <v>0</v>
      </c>
      <c r="E16" s="10">
        <v>0</v>
      </c>
      <c r="F16" s="10">
        <v>1</v>
      </c>
      <c r="G16" s="10">
        <v>42</v>
      </c>
      <c r="H16" s="10">
        <v>2655</v>
      </c>
      <c r="I16" s="10">
        <v>6738287</v>
      </c>
      <c r="J16" s="10"/>
      <c r="K16" s="10"/>
      <c r="L16" s="10"/>
      <c r="M16" s="10"/>
      <c r="N16" s="38" t="e">
        <f t="shared" si="9"/>
        <v>#DIV/0!</v>
      </c>
      <c r="O16" s="38" t="e">
        <f t="shared" si="10"/>
        <v>#DIV/0!</v>
      </c>
      <c r="P16" s="38" t="e">
        <f t="shared" si="11"/>
        <v>#DIV/0!</v>
      </c>
      <c r="Q16" s="38" t="e">
        <f t="shared" si="12"/>
        <v>#DIV/0!</v>
      </c>
      <c r="S16" s="10" t="s">
        <v>20</v>
      </c>
      <c r="T16" s="10">
        <f t="shared" si="0"/>
        <v>3</v>
      </c>
      <c r="U16" s="10">
        <f t="shared" si="1"/>
        <v>84</v>
      </c>
      <c r="V16" s="10">
        <f t="shared" si="2"/>
        <v>5208</v>
      </c>
      <c r="W16" s="10">
        <f t="shared" si="3"/>
        <v>2374849</v>
      </c>
      <c r="X16" s="10">
        <f t="shared" si="4"/>
        <v>5</v>
      </c>
      <c r="Y16" s="10">
        <f t="shared" si="5"/>
        <v>129</v>
      </c>
      <c r="Z16" s="10">
        <f t="shared" si="6"/>
        <v>8049</v>
      </c>
      <c r="AA16" s="10">
        <f t="shared" si="7"/>
        <v>8344715</v>
      </c>
      <c r="AB16" s="10">
        <f t="shared" si="13"/>
        <v>2</v>
      </c>
      <c r="AC16" s="10">
        <f t="shared" si="14"/>
        <v>37</v>
      </c>
      <c r="AD16" s="10">
        <f t="shared" si="15"/>
        <v>2419.8000000000002</v>
      </c>
      <c r="AE16" s="10">
        <f t="shared" si="16"/>
        <v>1233131</v>
      </c>
      <c r="AF16" s="38">
        <f t="shared" si="8"/>
        <v>-60</v>
      </c>
      <c r="AG16" s="38">
        <f t="shared" si="8"/>
        <v>-71.31782945736434</v>
      </c>
      <c r="AH16" s="38">
        <f t="shared" si="8"/>
        <v>-69.936638091688408</v>
      </c>
      <c r="AI16" s="38">
        <f t="shared" si="8"/>
        <v>-85.22261095795362</v>
      </c>
    </row>
    <row r="17" spans="1:35">
      <c r="A17" s="29" t="s">
        <v>21</v>
      </c>
      <c r="B17" s="29">
        <v>1</v>
      </c>
      <c r="C17" s="29">
        <v>42</v>
      </c>
      <c r="D17" s="29">
        <v>2661</v>
      </c>
      <c r="E17" s="29">
        <v>950537</v>
      </c>
      <c r="F17" s="29"/>
      <c r="G17" s="29"/>
      <c r="H17" s="29"/>
      <c r="I17" s="29"/>
      <c r="J17" s="29"/>
      <c r="K17" s="29"/>
      <c r="L17" s="29"/>
      <c r="M17" s="29"/>
      <c r="N17" s="38">
        <f t="shared" si="9"/>
        <v>-100</v>
      </c>
      <c r="O17" s="38">
        <f t="shared" si="10"/>
        <v>-100</v>
      </c>
      <c r="P17" s="38">
        <f t="shared" si="11"/>
        <v>-100</v>
      </c>
      <c r="Q17" s="38">
        <f t="shared" si="12"/>
        <v>-100</v>
      </c>
      <c r="S17" s="10" t="s">
        <v>21</v>
      </c>
      <c r="T17" s="10">
        <f t="shared" si="0"/>
        <v>1</v>
      </c>
      <c r="U17" s="10">
        <f t="shared" si="1"/>
        <v>42</v>
      </c>
      <c r="V17" s="10">
        <f t="shared" si="2"/>
        <v>2661</v>
      </c>
      <c r="W17" s="10">
        <f t="shared" si="3"/>
        <v>950537</v>
      </c>
      <c r="X17" s="10">
        <f t="shared" si="4"/>
        <v>6</v>
      </c>
      <c r="Y17" s="10">
        <f t="shared" si="5"/>
        <v>127</v>
      </c>
      <c r="Z17" s="10">
        <f t="shared" si="6"/>
        <v>7874</v>
      </c>
      <c r="AA17" s="10">
        <f t="shared" si="7"/>
        <v>3256328</v>
      </c>
      <c r="AB17" s="10">
        <f t="shared" si="13"/>
        <v>0</v>
      </c>
      <c r="AC17" s="10">
        <f t="shared" si="14"/>
        <v>0</v>
      </c>
      <c r="AD17" s="10">
        <f t="shared" si="15"/>
        <v>0</v>
      </c>
      <c r="AE17" s="10">
        <f t="shared" si="16"/>
        <v>0</v>
      </c>
      <c r="AF17" s="38">
        <f t="shared" si="8"/>
        <v>-100</v>
      </c>
      <c r="AG17" s="38">
        <f t="shared" si="8"/>
        <v>-100</v>
      </c>
      <c r="AH17" s="38">
        <f t="shared" si="8"/>
        <v>-100</v>
      </c>
      <c r="AI17" s="38">
        <f t="shared" si="8"/>
        <v>-100</v>
      </c>
    </row>
    <row r="18" spans="1:35">
      <c r="A18" s="61" t="s">
        <v>205</v>
      </c>
      <c r="B18" s="61">
        <f>SUM(B6:B15)</f>
        <v>2</v>
      </c>
      <c r="C18" s="61">
        <f>SUM(C6:C15)</f>
        <v>84</v>
      </c>
      <c r="D18" s="61">
        <f>SUM(D6:D15)</f>
        <v>5325</v>
      </c>
      <c r="E18" s="61">
        <f>SUM(E6:E15)</f>
        <v>3329884</v>
      </c>
      <c r="F18" s="61">
        <f>SUM(F6:F16)</f>
        <v>12</v>
      </c>
      <c r="G18" s="61">
        <f t="shared" ref="G18:M18" si="17">SUM(G6:G16)</f>
        <v>462</v>
      </c>
      <c r="H18" s="61">
        <f t="shared" si="17"/>
        <v>29214</v>
      </c>
      <c r="I18" s="61">
        <f t="shared" si="17"/>
        <v>25420115</v>
      </c>
      <c r="J18" s="61">
        <f t="shared" si="17"/>
        <v>0</v>
      </c>
      <c r="K18" s="61">
        <f t="shared" si="17"/>
        <v>0</v>
      </c>
      <c r="L18" s="61">
        <f t="shared" si="17"/>
        <v>0</v>
      </c>
      <c r="M18" s="61">
        <f t="shared" si="17"/>
        <v>0</v>
      </c>
      <c r="N18" s="62">
        <f>(F18-B18)/B18*100</f>
        <v>500</v>
      </c>
      <c r="O18" s="62">
        <f t="shared" si="10"/>
        <v>450</v>
      </c>
      <c r="P18" s="62">
        <f t="shared" si="11"/>
        <v>448.61971830985914</v>
      </c>
      <c r="Q18" s="62">
        <f t="shared" si="12"/>
        <v>663.39340950015082</v>
      </c>
      <c r="S18" s="61" t="s">
        <v>205</v>
      </c>
      <c r="T18" s="61">
        <f>SUM(T6:T16)</f>
        <v>18</v>
      </c>
      <c r="U18" s="61">
        <f t="shared" ref="U18:AE18" si="18">SUM(U6:U16)</f>
        <v>482</v>
      </c>
      <c r="V18" s="61">
        <f t="shared" si="18"/>
        <v>30001</v>
      </c>
      <c r="W18" s="61">
        <f t="shared" si="18"/>
        <v>11268150</v>
      </c>
      <c r="X18" s="61">
        <f t="shared" si="18"/>
        <v>34</v>
      </c>
      <c r="Y18" s="61">
        <f t="shared" si="18"/>
        <v>937</v>
      </c>
      <c r="Z18" s="61">
        <f t="shared" si="18"/>
        <v>58664</v>
      </c>
      <c r="AA18" s="61">
        <f t="shared" si="18"/>
        <v>35836418</v>
      </c>
      <c r="AB18" s="61">
        <f t="shared" si="18"/>
        <v>24</v>
      </c>
      <c r="AC18" s="61">
        <f t="shared" si="18"/>
        <v>441</v>
      </c>
      <c r="AD18" s="61">
        <f t="shared" si="18"/>
        <v>27753.399999999998</v>
      </c>
      <c r="AE18" s="61">
        <f t="shared" si="18"/>
        <v>13056384</v>
      </c>
      <c r="AF18" s="38">
        <f t="shared" si="8"/>
        <v>-29.411764705882355</v>
      </c>
      <c r="AG18" s="38">
        <f t="shared" si="8"/>
        <v>-52.934898612593386</v>
      </c>
      <c r="AH18" s="38">
        <f t="shared" si="8"/>
        <v>-52.6909177689895</v>
      </c>
      <c r="AI18" s="38">
        <f t="shared" si="8"/>
        <v>-63.566715847549268</v>
      </c>
    </row>
    <row r="19" spans="1:35">
      <c r="A19" s="61" t="s">
        <v>128</v>
      </c>
      <c r="B19" s="61">
        <f>SUM(B6:B17)</f>
        <v>3</v>
      </c>
      <c r="C19" s="61">
        <f t="shared" ref="C19:M19" si="19">SUM(C6:C17)</f>
        <v>126</v>
      </c>
      <c r="D19" s="61">
        <f t="shared" si="19"/>
        <v>7986</v>
      </c>
      <c r="E19" s="61">
        <f t="shared" si="19"/>
        <v>4280421</v>
      </c>
      <c r="F19" s="61">
        <f t="shared" si="19"/>
        <v>12</v>
      </c>
      <c r="G19" s="61">
        <f t="shared" si="19"/>
        <v>462</v>
      </c>
      <c r="H19" s="61">
        <f t="shared" si="19"/>
        <v>29214</v>
      </c>
      <c r="I19" s="61">
        <f t="shared" si="19"/>
        <v>25420115</v>
      </c>
      <c r="J19" s="61">
        <f t="shared" si="19"/>
        <v>0</v>
      </c>
      <c r="K19" s="61">
        <f t="shared" si="19"/>
        <v>0</v>
      </c>
      <c r="L19" s="61">
        <f t="shared" si="19"/>
        <v>0</v>
      </c>
      <c r="M19" s="61">
        <f t="shared" si="19"/>
        <v>0</v>
      </c>
      <c r="N19" s="62">
        <f>(F19-B19)/B19*100</f>
        <v>300</v>
      </c>
      <c r="O19" s="62">
        <f t="shared" si="10"/>
        <v>266.66666666666663</v>
      </c>
      <c r="P19" s="62">
        <f t="shared" si="11"/>
        <v>265.81517655897818</v>
      </c>
      <c r="Q19" s="62">
        <f t="shared" si="12"/>
        <v>493.86950489215894</v>
      </c>
      <c r="S19" s="61" t="s">
        <v>128</v>
      </c>
      <c r="T19" s="61">
        <f>SUM(T6:T17)</f>
        <v>19</v>
      </c>
      <c r="U19" s="61">
        <f t="shared" ref="U19:AE19" si="20">SUM(U6:U17)</f>
        <v>524</v>
      </c>
      <c r="V19" s="61">
        <f t="shared" si="20"/>
        <v>32662</v>
      </c>
      <c r="W19" s="61">
        <f t="shared" si="20"/>
        <v>12218687</v>
      </c>
      <c r="X19" s="61">
        <f t="shared" si="20"/>
        <v>40</v>
      </c>
      <c r="Y19" s="61">
        <f t="shared" si="20"/>
        <v>1064</v>
      </c>
      <c r="Z19" s="61">
        <f t="shared" si="20"/>
        <v>66538</v>
      </c>
      <c r="AA19" s="61">
        <f t="shared" si="20"/>
        <v>39092746</v>
      </c>
      <c r="AB19" s="61">
        <f t="shared" si="20"/>
        <v>24</v>
      </c>
      <c r="AC19" s="61">
        <f t="shared" si="20"/>
        <v>441</v>
      </c>
      <c r="AD19" s="61">
        <f t="shared" si="20"/>
        <v>27753.399999999998</v>
      </c>
      <c r="AE19" s="61">
        <f t="shared" si="20"/>
        <v>13056384</v>
      </c>
      <c r="AF19" s="38">
        <f t="shared" si="8"/>
        <v>-40</v>
      </c>
      <c r="AG19" s="38">
        <f t="shared" si="8"/>
        <v>-58.55263157894737</v>
      </c>
      <c r="AH19" s="38">
        <f t="shared" si="8"/>
        <v>-58.289398539180624</v>
      </c>
      <c r="AI19" s="38">
        <f t="shared" si="8"/>
        <v>-66.601517324978914</v>
      </c>
    </row>
    <row r="20" spans="1:35">
      <c r="A20" s="63" t="s">
        <v>129</v>
      </c>
      <c r="B20" s="49">
        <f>B18/10</f>
        <v>0.2</v>
      </c>
      <c r="C20" s="49">
        <f>C18/10</f>
        <v>8.4</v>
      </c>
      <c r="D20" s="49">
        <f>D18/10</f>
        <v>532.5</v>
      </c>
      <c r="E20" s="49">
        <f>E18/10</f>
        <v>332988.40000000002</v>
      </c>
      <c r="F20" s="49">
        <f>F18/11</f>
        <v>1.0909090909090908</v>
      </c>
      <c r="G20" s="49">
        <f t="shared" ref="G20:M20" si="21">G18/11</f>
        <v>42</v>
      </c>
      <c r="H20" s="49">
        <f t="shared" si="21"/>
        <v>2655.818181818182</v>
      </c>
      <c r="I20" s="49">
        <f t="shared" si="21"/>
        <v>2310919.5454545454</v>
      </c>
      <c r="J20" s="49">
        <f t="shared" si="21"/>
        <v>0</v>
      </c>
      <c r="K20" s="49">
        <f t="shared" si="21"/>
        <v>0</v>
      </c>
      <c r="L20" s="49">
        <f t="shared" si="21"/>
        <v>0</v>
      </c>
      <c r="M20" s="49">
        <f t="shared" si="21"/>
        <v>0</v>
      </c>
      <c r="N20" s="62">
        <f>(F20-B20)/B20*100</f>
        <v>445.45454545454544</v>
      </c>
      <c r="O20" s="62">
        <f t="shared" si="10"/>
        <v>400</v>
      </c>
      <c r="P20" s="62">
        <f t="shared" si="11"/>
        <v>398.74519846350836</v>
      </c>
      <c r="Q20" s="62">
        <f t="shared" si="12"/>
        <v>593.99400863650067</v>
      </c>
      <c r="S20" s="63" t="s">
        <v>129</v>
      </c>
      <c r="T20" s="49">
        <f>T18/11</f>
        <v>1.6363636363636365</v>
      </c>
      <c r="U20" s="49">
        <f t="shared" ref="U20:AE20" si="22">U18/11</f>
        <v>43.81818181818182</v>
      </c>
      <c r="V20" s="49">
        <f t="shared" si="22"/>
        <v>2727.3636363636365</v>
      </c>
      <c r="W20" s="49">
        <f t="shared" si="22"/>
        <v>1024377.2727272727</v>
      </c>
      <c r="X20" s="49">
        <f t="shared" si="22"/>
        <v>3.0909090909090908</v>
      </c>
      <c r="Y20" s="49">
        <f t="shared" si="22"/>
        <v>85.181818181818187</v>
      </c>
      <c r="Z20" s="49">
        <f t="shared" si="22"/>
        <v>5333.090909090909</v>
      </c>
      <c r="AA20" s="49">
        <f t="shared" si="22"/>
        <v>3257856.1818181816</v>
      </c>
      <c r="AB20" s="49">
        <f t="shared" si="22"/>
        <v>2.1818181818181817</v>
      </c>
      <c r="AC20" s="49">
        <f t="shared" si="22"/>
        <v>40.090909090909093</v>
      </c>
      <c r="AD20" s="49">
        <f t="shared" si="22"/>
        <v>2523.0363636363636</v>
      </c>
      <c r="AE20" s="49">
        <f t="shared" si="22"/>
        <v>1186944</v>
      </c>
      <c r="AF20" s="38">
        <f t="shared" si="8"/>
        <v>-29.411764705882355</v>
      </c>
      <c r="AG20" s="38">
        <f t="shared" si="8"/>
        <v>-52.934898612593386</v>
      </c>
      <c r="AH20" s="38">
        <f t="shared" si="8"/>
        <v>-52.6909177689895</v>
      </c>
      <c r="AI20" s="38">
        <f t="shared" si="8"/>
        <v>-63.566715847549268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I22" s="14"/>
      <c r="J22" s="14"/>
      <c r="K22" s="14"/>
      <c r="L22" s="14"/>
      <c r="M22" s="14"/>
      <c r="N22" s="14"/>
      <c r="O22" s="14"/>
      <c r="P22" s="14"/>
      <c r="Q22" s="14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>(G25-C25)/C25*100</f>
        <v>#DIV/0!</v>
      </c>
      <c r="P25" s="38" t="e">
        <f>(H25-D25)/D25*100</f>
        <v>#DIV/0!</v>
      </c>
      <c r="Q25" s="38" t="e">
        <f>(I25-E25)/E25*100</f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3">(F26-B26)/B26*100</f>
        <v>#DIV/0!</v>
      </c>
      <c r="O26" s="38" t="e">
        <f t="shared" ref="O26:O39" si="24">(G26-C26)/C26*100</f>
        <v>#DIV/0!</v>
      </c>
      <c r="P26" s="38" t="e">
        <f t="shared" ref="P26:P39" si="25">(H26-D26)/D26*100</f>
        <v>#DIV/0!</v>
      </c>
      <c r="Q26" s="38" t="e">
        <f t="shared" ref="Q26:Q39" si="26">(I26-E26)/E26*100</f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3"/>
        <v>#DIV/0!</v>
      </c>
      <c r="O27" s="38" t="e">
        <f t="shared" si="24"/>
        <v>#DIV/0!</v>
      </c>
      <c r="P27" s="38" t="e">
        <f t="shared" si="25"/>
        <v>#DIV/0!</v>
      </c>
      <c r="Q27" s="38" t="e">
        <f t="shared" si="26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3"/>
        <v>#DIV/0!</v>
      </c>
      <c r="O28" s="38" t="e">
        <f t="shared" si="24"/>
        <v>#DIV/0!</v>
      </c>
      <c r="P28" s="38" t="e">
        <f t="shared" si="25"/>
        <v>#DIV/0!</v>
      </c>
      <c r="Q28" s="38" t="e">
        <f t="shared" si="26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3"/>
        <v>#DIV/0!</v>
      </c>
      <c r="O29" s="38" t="e">
        <f t="shared" si="24"/>
        <v>#DIV/0!</v>
      </c>
      <c r="P29" s="38" t="e">
        <f t="shared" si="25"/>
        <v>#DIV/0!</v>
      </c>
      <c r="Q29" s="38" t="e">
        <f t="shared" si="26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3"/>
        <v>#DIV/0!</v>
      </c>
      <c r="O30" s="38" t="e">
        <f t="shared" si="24"/>
        <v>#DIV/0!</v>
      </c>
      <c r="P30" s="38" t="e">
        <f t="shared" si="25"/>
        <v>#DIV/0!</v>
      </c>
      <c r="Q30" s="38" t="e">
        <f t="shared" si="26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3"/>
        <v>#DIV/0!</v>
      </c>
      <c r="O31" s="38" t="e">
        <f t="shared" si="24"/>
        <v>#DIV/0!</v>
      </c>
      <c r="P31" s="38" t="e">
        <f t="shared" si="25"/>
        <v>#DIV/0!</v>
      </c>
      <c r="Q31" s="38" t="e">
        <f t="shared" si="26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3"/>
        <v>#DIV/0!</v>
      </c>
      <c r="O32" s="38" t="e">
        <f t="shared" si="24"/>
        <v>#DIV/0!</v>
      </c>
      <c r="P32" s="38" t="e">
        <f t="shared" si="25"/>
        <v>#DIV/0!</v>
      </c>
      <c r="Q32" s="38" t="e">
        <f t="shared" si="26"/>
        <v>#DIV/0!</v>
      </c>
    </row>
    <row r="33" spans="1:34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3"/>
        <v>#DIV/0!</v>
      </c>
      <c r="O33" s="38" t="e">
        <f t="shared" si="24"/>
        <v>#DIV/0!</v>
      </c>
      <c r="P33" s="38" t="e">
        <f t="shared" si="25"/>
        <v>#DIV/0!</v>
      </c>
      <c r="Q33" s="38" t="e">
        <f t="shared" si="26"/>
        <v>#DIV/0!</v>
      </c>
    </row>
    <row r="34" spans="1:34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3"/>
        <v>#DIV/0!</v>
      </c>
      <c r="O34" s="38" t="e">
        <f t="shared" si="24"/>
        <v>#DIV/0!</v>
      </c>
      <c r="P34" s="38" t="e">
        <f t="shared" si="25"/>
        <v>#DIV/0!</v>
      </c>
      <c r="Q34" s="38" t="e">
        <f t="shared" si="26"/>
        <v>#DIV/0!</v>
      </c>
    </row>
    <row r="35" spans="1:34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3"/>
        <v>#DIV/0!</v>
      </c>
      <c r="O35" s="38" t="e">
        <f t="shared" si="24"/>
        <v>#DIV/0!</v>
      </c>
      <c r="P35" s="38" t="e">
        <f t="shared" si="25"/>
        <v>#DIV/0!</v>
      </c>
      <c r="Q35" s="38" t="e">
        <f t="shared" si="26"/>
        <v>#DIV/0!</v>
      </c>
      <c r="X35" s="14"/>
      <c r="Y35" s="14"/>
      <c r="Z35" s="14"/>
    </row>
    <row r="36" spans="1:34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3"/>
        <v>#DIV/0!</v>
      </c>
      <c r="O36" s="38" t="e">
        <f t="shared" si="24"/>
        <v>#DIV/0!</v>
      </c>
      <c r="P36" s="38" t="e">
        <f t="shared" si="25"/>
        <v>#DIV/0!</v>
      </c>
      <c r="Q36" s="38" t="e">
        <f t="shared" si="26"/>
        <v>#DIV/0!</v>
      </c>
    </row>
    <row r="37" spans="1:34">
      <c r="A37" s="61" t="s">
        <v>179</v>
      </c>
      <c r="B37" s="61">
        <f t="shared" ref="B37:I37" si="27">SUM(B25:B36)</f>
        <v>0</v>
      </c>
      <c r="C37" s="61">
        <f t="shared" si="27"/>
        <v>0</v>
      </c>
      <c r="D37" s="61">
        <f t="shared" si="27"/>
        <v>0</v>
      </c>
      <c r="E37" s="61">
        <f t="shared" si="27"/>
        <v>0</v>
      </c>
      <c r="F37" s="61">
        <f t="shared" si="27"/>
        <v>0</v>
      </c>
      <c r="G37" s="61">
        <f t="shared" si="27"/>
        <v>0</v>
      </c>
      <c r="H37" s="61">
        <f t="shared" si="27"/>
        <v>0</v>
      </c>
      <c r="I37" s="61">
        <f t="shared" si="27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4"/>
        <v>#DIV/0!</v>
      </c>
      <c r="P37" s="62" t="e">
        <f t="shared" si="25"/>
        <v>#DIV/0!</v>
      </c>
      <c r="Q37" s="62" t="e">
        <f t="shared" si="26"/>
        <v>#DIV/0!</v>
      </c>
      <c r="X37" s="82"/>
      <c r="AF37" s="70"/>
      <c r="AH37" s="82"/>
    </row>
    <row r="38" spans="1:34">
      <c r="A38" s="61" t="s">
        <v>128</v>
      </c>
      <c r="B38" s="61">
        <f>SUM(B25:B36)</f>
        <v>0</v>
      </c>
      <c r="C38" s="61">
        <f t="shared" ref="C38:I38" si="28">SUM(C25:C36)</f>
        <v>0</v>
      </c>
      <c r="D38" s="61">
        <f t="shared" si="28"/>
        <v>0</v>
      </c>
      <c r="E38" s="61">
        <f t="shared" si="28"/>
        <v>0</v>
      </c>
      <c r="F38" s="61">
        <f t="shared" si="28"/>
        <v>0</v>
      </c>
      <c r="G38" s="61">
        <f t="shared" si="28"/>
        <v>0</v>
      </c>
      <c r="H38" s="61">
        <f t="shared" si="28"/>
        <v>0</v>
      </c>
      <c r="I38" s="61">
        <f t="shared" si="28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4"/>
        <v>#DIV/0!</v>
      </c>
      <c r="P38" s="62" t="e">
        <f t="shared" si="25"/>
        <v>#DIV/0!</v>
      </c>
      <c r="Q38" s="62" t="e">
        <f t="shared" si="26"/>
        <v>#DIV/0!</v>
      </c>
    </row>
    <row r="39" spans="1:34">
      <c r="A39" s="63" t="s">
        <v>129</v>
      </c>
      <c r="B39" s="49">
        <f>B37/12</f>
        <v>0</v>
      </c>
      <c r="C39" s="49">
        <f t="shared" ref="C39:I39" si="29">C37/12</f>
        <v>0</v>
      </c>
      <c r="D39" s="49">
        <f t="shared" si="29"/>
        <v>0</v>
      </c>
      <c r="E39" s="49">
        <f t="shared" si="29"/>
        <v>0</v>
      </c>
      <c r="F39" s="49">
        <f t="shared" si="29"/>
        <v>0</v>
      </c>
      <c r="G39" s="49">
        <f t="shared" si="29"/>
        <v>0</v>
      </c>
      <c r="H39" s="49">
        <f t="shared" si="29"/>
        <v>0</v>
      </c>
      <c r="I39" s="49">
        <f t="shared" si="29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4"/>
        <v>#DIV/0!</v>
      </c>
      <c r="P39" s="62" t="e">
        <f t="shared" si="25"/>
        <v>#DIV/0!</v>
      </c>
      <c r="Q39" s="62" t="e">
        <f t="shared" si="26"/>
        <v>#DIV/0!</v>
      </c>
    </row>
    <row r="40" spans="1:34">
      <c r="N40" s="64"/>
      <c r="O40" s="64"/>
      <c r="P40" s="64"/>
      <c r="Q40" s="64"/>
    </row>
    <row r="41" spans="1:34">
      <c r="A41" s="33"/>
      <c r="B41" s="33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34">
      <c r="A42" s="14"/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34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</row>
    <row r="44" spans="1:34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0">(G44-C44)/C44*100</f>
        <v>#DIV/0!</v>
      </c>
      <c r="P44" s="38" t="e">
        <f t="shared" si="30"/>
        <v>#DIV/0!</v>
      </c>
      <c r="Q44" s="38" t="e">
        <f t="shared" si="30"/>
        <v>#DIV/0!</v>
      </c>
    </row>
    <row r="45" spans="1:34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1">(F45-B45)/B45*100</f>
        <v>#DIV/0!</v>
      </c>
      <c r="O45" s="38" t="e">
        <f t="shared" si="30"/>
        <v>#DIV/0!</v>
      </c>
      <c r="P45" s="38" t="e">
        <f t="shared" si="30"/>
        <v>#DIV/0!</v>
      </c>
      <c r="Q45" s="38" t="e">
        <f t="shared" si="30"/>
        <v>#DIV/0!</v>
      </c>
    </row>
    <row r="46" spans="1:34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1"/>
        <v>#DIV/0!</v>
      </c>
      <c r="O46" s="38" t="e">
        <f t="shared" si="30"/>
        <v>#DIV/0!</v>
      </c>
      <c r="P46" s="38" t="e">
        <f t="shared" si="30"/>
        <v>#DIV/0!</v>
      </c>
      <c r="Q46" s="38" t="e">
        <f t="shared" si="30"/>
        <v>#DIV/0!</v>
      </c>
    </row>
    <row r="47" spans="1:34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1"/>
        <v>#DIV/0!</v>
      </c>
      <c r="O47" s="38" t="e">
        <f t="shared" si="30"/>
        <v>#DIV/0!</v>
      </c>
      <c r="P47" s="38" t="e">
        <f t="shared" si="30"/>
        <v>#DIV/0!</v>
      </c>
      <c r="Q47" s="38" t="e">
        <f t="shared" si="30"/>
        <v>#DIV/0!</v>
      </c>
    </row>
    <row r="48" spans="1:34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1"/>
        <v>#DIV/0!</v>
      </c>
      <c r="O48" s="38" t="e">
        <f t="shared" si="30"/>
        <v>#DIV/0!</v>
      </c>
      <c r="P48" s="38" t="e">
        <f t="shared" si="30"/>
        <v>#DIV/0!</v>
      </c>
      <c r="Q48" s="38" t="e">
        <f t="shared" si="30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1"/>
        <v>#DIV/0!</v>
      </c>
      <c r="O49" s="38" t="e">
        <f t="shared" si="30"/>
        <v>#DIV/0!</v>
      </c>
      <c r="P49" s="38" t="e">
        <f t="shared" si="30"/>
        <v>#DIV/0!</v>
      </c>
      <c r="Q49" s="38" t="e">
        <f t="shared" si="30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1"/>
        <v>#DIV/0!</v>
      </c>
      <c r="O50" s="38" t="e">
        <f t="shared" si="30"/>
        <v>#DIV/0!</v>
      </c>
      <c r="P50" s="38" t="e">
        <f t="shared" si="30"/>
        <v>#DIV/0!</v>
      </c>
      <c r="Q50" s="38" t="e">
        <f t="shared" si="30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1"/>
        <v>#DIV/0!</v>
      </c>
      <c r="O51" s="38" t="e">
        <f t="shared" si="30"/>
        <v>#DIV/0!</v>
      </c>
      <c r="P51" s="38" t="e">
        <f t="shared" si="30"/>
        <v>#DIV/0!</v>
      </c>
      <c r="Q51" s="38" t="e">
        <f t="shared" si="30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1"/>
        <v>#DIV/0!</v>
      </c>
      <c r="O52" s="38" t="e">
        <f t="shared" si="30"/>
        <v>#DIV/0!</v>
      </c>
      <c r="P52" s="38" t="e">
        <f t="shared" si="30"/>
        <v>#DIV/0!</v>
      </c>
      <c r="Q52" s="38" t="e">
        <f t="shared" si="30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1"/>
        <v>#DIV/0!</v>
      </c>
      <c r="O53" s="38" t="e">
        <f t="shared" si="30"/>
        <v>#DIV/0!</v>
      </c>
      <c r="P53" s="38" t="e">
        <f t="shared" si="30"/>
        <v>#DIV/0!</v>
      </c>
      <c r="Q53" s="38" t="e">
        <f t="shared" si="30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1"/>
        <v>#DIV/0!</v>
      </c>
      <c r="O54" s="38" t="e">
        <f t="shared" si="30"/>
        <v>#DIV/0!</v>
      </c>
      <c r="P54" s="38" t="e">
        <f t="shared" si="30"/>
        <v>#DIV/0!</v>
      </c>
      <c r="Q54" s="38" t="e">
        <f t="shared" si="30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1"/>
        <v>#DIV/0!</v>
      </c>
      <c r="O55" s="38" t="e">
        <f t="shared" si="30"/>
        <v>#DIV/0!</v>
      </c>
      <c r="P55" s="38" t="e">
        <f t="shared" si="30"/>
        <v>#DIV/0!</v>
      </c>
      <c r="Q55" s="38" t="e">
        <f t="shared" si="30"/>
        <v>#DIV/0!</v>
      </c>
    </row>
    <row r="56" spans="1:17">
      <c r="A56" s="61" t="s">
        <v>179</v>
      </c>
      <c r="B56" s="61">
        <f t="shared" ref="B56:I56" si="32">SUM(B44:B55)</f>
        <v>0</v>
      </c>
      <c r="C56" s="61">
        <f t="shared" si="32"/>
        <v>0</v>
      </c>
      <c r="D56" s="61">
        <f t="shared" si="32"/>
        <v>0</v>
      </c>
      <c r="E56" s="61">
        <f t="shared" si="32"/>
        <v>0</v>
      </c>
      <c r="F56" s="61">
        <f t="shared" si="32"/>
        <v>0</v>
      </c>
      <c r="G56" s="61">
        <f t="shared" si="32"/>
        <v>0</v>
      </c>
      <c r="H56" s="61">
        <f t="shared" si="32"/>
        <v>0</v>
      </c>
      <c r="I56" s="61">
        <f t="shared" si="32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0"/>
        <v>#DIV/0!</v>
      </c>
      <c r="P56" s="62" t="e">
        <f t="shared" si="30"/>
        <v>#DIV/0!</v>
      </c>
      <c r="Q56" s="62" t="e">
        <f t="shared" si="30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3">SUM(C44:C55)</f>
        <v>0</v>
      </c>
      <c r="D57" s="61">
        <f t="shared" si="33"/>
        <v>0</v>
      </c>
      <c r="E57" s="61">
        <f t="shared" si="33"/>
        <v>0</v>
      </c>
      <c r="F57" s="61">
        <f t="shared" si="33"/>
        <v>0</v>
      </c>
      <c r="G57" s="61">
        <f t="shared" si="33"/>
        <v>0</v>
      </c>
      <c r="H57" s="61">
        <f t="shared" si="33"/>
        <v>0</v>
      </c>
      <c r="I57" s="61">
        <f t="shared" si="33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0"/>
        <v>#DIV/0!</v>
      </c>
      <c r="P57" s="62" t="e">
        <f t="shared" si="30"/>
        <v>#DIV/0!</v>
      </c>
      <c r="Q57" s="62" t="e">
        <f t="shared" si="30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4">C56/12</f>
        <v>0</v>
      </c>
      <c r="D58" s="49">
        <f t="shared" si="34"/>
        <v>0</v>
      </c>
      <c r="E58" s="49">
        <f t="shared" si="34"/>
        <v>0</v>
      </c>
      <c r="F58" s="49">
        <f t="shared" si="34"/>
        <v>0</v>
      </c>
      <c r="G58" s="49">
        <f t="shared" si="34"/>
        <v>0</v>
      </c>
      <c r="H58" s="49">
        <f t="shared" si="34"/>
        <v>0</v>
      </c>
      <c r="I58" s="49">
        <f t="shared" si="34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0"/>
        <v>#DIV/0!</v>
      </c>
      <c r="P58" s="62" t="e">
        <f t="shared" si="30"/>
        <v>#DIV/0!</v>
      </c>
      <c r="Q58" s="62" t="e">
        <f t="shared" si="30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A61" s="14"/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30" t="s">
        <v>90</v>
      </c>
      <c r="K62" s="30" t="s">
        <v>7</v>
      </c>
      <c r="L62" s="3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5">(G63-C63)/C63*100</f>
        <v>#DIV/0!</v>
      </c>
      <c r="P63" s="38" t="e">
        <f t="shared" si="35"/>
        <v>#DIV/0!</v>
      </c>
      <c r="Q63" s="38" t="e">
        <f t="shared" si="35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6">(F64-B64)/B64*100</f>
        <v>#DIV/0!</v>
      </c>
      <c r="O64" s="38" t="e">
        <f t="shared" si="35"/>
        <v>#DIV/0!</v>
      </c>
      <c r="P64" s="38" t="e">
        <f t="shared" si="35"/>
        <v>#DIV/0!</v>
      </c>
      <c r="Q64" s="38" t="e">
        <f t="shared" si="35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6"/>
        <v>#DIV/0!</v>
      </c>
      <c r="O65" s="38" t="e">
        <f t="shared" si="35"/>
        <v>#DIV/0!</v>
      </c>
      <c r="P65" s="38" t="e">
        <f t="shared" si="35"/>
        <v>#DIV/0!</v>
      </c>
      <c r="Q65" s="38" t="e">
        <f t="shared" si="35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6"/>
        <v>#DIV/0!</v>
      </c>
      <c r="O66" s="38" t="e">
        <f t="shared" si="35"/>
        <v>#DIV/0!</v>
      </c>
      <c r="P66" s="38" t="e">
        <f t="shared" si="35"/>
        <v>#DIV/0!</v>
      </c>
      <c r="Q66" s="38" t="e">
        <f t="shared" si="35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6"/>
        <v>#DIV/0!</v>
      </c>
      <c r="O67" s="38" t="e">
        <f t="shared" si="35"/>
        <v>#DIV/0!</v>
      </c>
      <c r="P67" s="38" t="e">
        <f t="shared" si="35"/>
        <v>#DIV/0!</v>
      </c>
      <c r="Q67" s="38" t="e">
        <f t="shared" si="35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6"/>
        <v>#DIV/0!</v>
      </c>
      <c r="O68" s="38" t="e">
        <f t="shared" si="35"/>
        <v>#DIV/0!</v>
      </c>
      <c r="P68" s="38" t="e">
        <f t="shared" si="35"/>
        <v>#DIV/0!</v>
      </c>
      <c r="Q68" s="38" t="e">
        <f t="shared" si="35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6"/>
        <v>#DIV/0!</v>
      </c>
      <c r="O69" s="38" t="e">
        <f t="shared" si="35"/>
        <v>#DIV/0!</v>
      </c>
      <c r="P69" s="38" t="e">
        <f t="shared" si="35"/>
        <v>#DIV/0!</v>
      </c>
      <c r="Q69" s="38" t="e">
        <f t="shared" si="35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6"/>
        <v>#DIV/0!</v>
      </c>
      <c r="O70" s="38" t="e">
        <f t="shared" si="35"/>
        <v>#DIV/0!</v>
      </c>
      <c r="P70" s="38" t="e">
        <f t="shared" si="35"/>
        <v>#DIV/0!</v>
      </c>
      <c r="Q70" s="38" t="e">
        <f t="shared" si="35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6"/>
        <v>#DIV/0!</v>
      </c>
      <c r="O71" s="38" t="e">
        <f t="shared" si="35"/>
        <v>#DIV/0!</v>
      </c>
      <c r="P71" s="38" t="e">
        <f t="shared" si="35"/>
        <v>#DIV/0!</v>
      </c>
      <c r="Q71" s="38" t="e">
        <f t="shared" si="35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6"/>
        <v>#DIV/0!</v>
      </c>
      <c r="O72" s="38" t="e">
        <f t="shared" si="35"/>
        <v>#DIV/0!</v>
      </c>
      <c r="P72" s="38" t="e">
        <f t="shared" si="35"/>
        <v>#DIV/0!</v>
      </c>
      <c r="Q72" s="38" t="e">
        <f t="shared" si="35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6"/>
        <v>#DIV/0!</v>
      </c>
      <c r="O73" s="38" t="e">
        <f t="shared" si="35"/>
        <v>#DIV/0!</v>
      </c>
      <c r="P73" s="38" t="e">
        <f t="shared" si="35"/>
        <v>#DIV/0!</v>
      </c>
      <c r="Q73" s="38" t="e">
        <f t="shared" si="35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6"/>
        <v>#DIV/0!</v>
      </c>
      <c r="O74" s="38" t="e">
        <f t="shared" si="35"/>
        <v>#DIV/0!</v>
      </c>
      <c r="P74" s="38" t="e">
        <f t="shared" si="35"/>
        <v>#DIV/0!</v>
      </c>
      <c r="Q74" s="38" t="e">
        <f t="shared" si="35"/>
        <v>#DIV/0!</v>
      </c>
    </row>
    <row r="75" spans="1:17">
      <c r="A75" s="61" t="s">
        <v>179</v>
      </c>
      <c r="B75" s="61">
        <f t="shared" ref="B75:I75" si="37">SUM(B63:B74)</f>
        <v>0</v>
      </c>
      <c r="C75" s="61">
        <f t="shared" si="37"/>
        <v>0</v>
      </c>
      <c r="D75" s="61">
        <f t="shared" si="37"/>
        <v>0</v>
      </c>
      <c r="E75" s="61">
        <f t="shared" si="37"/>
        <v>0</v>
      </c>
      <c r="F75" s="61">
        <f t="shared" si="37"/>
        <v>0</v>
      </c>
      <c r="G75" s="61">
        <f t="shared" si="37"/>
        <v>0</v>
      </c>
      <c r="H75" s="61">
        <f t="shared" si="37"/>
        <v>0</v>
      </c>
      <c r="I75" s="61">
        <f t="shared" si="37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5"/>
        <v>#DIV/0!</v>
      </c>
      <c r="P75" s="62" t="e">
        <f t="shared" si="35"/>
        <v>#DIV/0!</v>
      </c>
      <c r="Q75" s="62" t="e">
        <f t="shared" si="35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8">SUM(C63:C74)</f>
        <v>0</v>
      </c>
      <c r="D76" s="61">
        <f t="shared" si="38"/>
        <v>0</v>
      </c>
      <c r="E76" s="61">
        <f t="shared" si="38"/>
        <v>0</v>
      </c>
      <c r="F76" s="61">
        <f t="shared" si="38"/>
        <v>0</v>
      </c>
      <c r="G76" s="61">
        <f t="shared" si="38"/>
        <v>0</v>
      </c>
      <c r="H76" s="61">
        <f t="shared" si="38"/>
        <v>0</v>
      </c>
      <c r="I76" s="61">
        <f t="shared" si="38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5"/>
        <v>#DIV/0!</v>
      </c>
      <c r="P76" s="62" t="e">
        <f t="shared" si="35"/>
        <v>#DIV/0!</v>
      </c>
      <c r="Q76" s="62" t="e">
        <f t="shared" si="35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39">C75/12</f>
        <v>0</v>
      </c>
      <c r="D77" s="49">
        <f t="shared" si="39"/>
        <v>0</v>
      </c>
      <c r="E77" s="49">
        <f t="shared" si="39"/>
        <v>0</v>
      </c>
      <c r="F77" s="49">
        <f t="shared" si="39"/>
        <v>0</v>
      </c>
      <c r="G77" s="49">
        <f t="shared" si="39"/>
        <v>0</v>
      </c>
      <c r="H77" s="49">
        <f t="shared" si="39"/>
        <v>0</v>
      </c>
      <c r="I77" s="49">
        <f t="shared" si="39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5"/>
        <v>#DIV/0!</v>
      </c>
      <c r="P77" s="62" t="e">
        <f t="shared" si="35"/>
        <v>#DIV/0!</v>
      </c>
      <c r="Q77" s="62" t="e">
        <f t="shared" si="35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A80" s="14"/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0">(G82-C82)/C82*100</f>
        <v>#DIV/0!</v>
      </c>
      <c r="P82" s="38" t="e">
        <f t="shared" si="40"/>
        <v>#DIV/0!</v>
      </c>
      <c r="Q82" s="38" t="e">
        <f t="shared" si="40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1">(F83-B83)/B83*100</f>
        <v>#DIV/0!</v>
      </c>
      <c r="O83" s="38" t="e">
        <f t="shared" si="40"/>
        <v>#DIV/0!</v>
      </c>
      <c r="P83" s="38" t="e">
        <f t="shared" si="40"/>
        <v>#DIV/0!</v>
      </c>
      <c r="Q83" s="38" t="e">
        <f t="shared" si="40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1"/>
        <v>#DIV/0!</v>
      </c>
      <c r="O84" s="38" t="e">
        <f t="shared" si="40"/>
        <v>#DIV/0!</v>
      </c>
      <c r="P84" s="38" t="e">
        <f t="shared" si="40"/>
        <v>#DIV/0!</v>
      </c>
      <c r="Q84" s="38" t="e">
        <f t="shared" si="40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1"/>
        <v>#DIV/0!</v>
      </c>
      <c r="O85" s="38" t="e">
        <f t="shared" si="40"/>
        <v>#DIV/0!</v>
      </c>
      <c r="P85" s="38" t="e">
        <f t="shared" si="40"/>
        <v>#DIV/0!</v>
      </c>
      <c r="Q85" s="38" t="e">
        <f t="shared" si="40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1"/>
        <v>#DIV/0!</v>
      </c>
      <c r="O86" s="38" t="e">
        <f t="shared" si="40"/>
        <v>#DIV/0!</v>
      </c>
      <c r="P86" s="38" t="e">
        <f t="shared" si="40"/>
        <v>#DIV/0!</v>
      </c>
      <c r="Q86" s="38" t="e">
        <f t="shared" si="40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1"/>
        <v>#DIV/0!</v>
      </c>
      <c r="O87" s="38" t="e">
        <f t="shared" si="40"/>
        <v>#DIV/0!</v>
      </c>
      <c r="P87" s="38" t="e">
        <f t="shared" si="40"/>
        <v>#DIV/0!</v>
      </c>
      <c r="Q87" s="38" t="e">
        <f t="shared" si="40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1"/>
        <v>#DIV/0!</v>
      </c>
      <c r="O88" s="38" t="e">
        <f t="shared" si="40"/>
        <v>#DIV/0!</v>
      </c>
      <c r="P88" s="38" t="e">
        <f t="shared" si="40"/>
        <v>#DIV/0!</v>
      </c>
      <c r="Q88" s="38" t="e">
        <f t="shared" si="40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1"/>
        <v>#DIV/0!</v>
      </c>
      <c r="O89" s="38" t="e">
        <f t="shared" si="40"/>
        <v>#DIV/0!</v>
      </c>
      <c r="P89" s="38" t="e">
        <f t="shared" si="40"/>
        <v>#DIV/0!</v>
      </c>
      <c r="Q89" s="38" t="e">
        <f t="shared" si="40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1"/>
        <v>#DIV/0!</v>
      </c>
      <c r="O90" s="38" t="e">
        <f t="shared" si="40"/>
        <v>#DIV/0!</v>
      </c>
      <c r="P90" s="38" t="e">
        <f t="shared" si="40"/>
        <v>#DIV/0!</v>
      </c>
      <c r="Q90" s="38" t="e">
        <f t="shared" si="40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1"/>
        <v>#DIV/0!</v>
      </c>
      <c r="O91" s="38" t="e">
        <f t="shared" si="40"/>
        <v>#DIV/0!</v>
      </c>
      <c r="P91" s="38" t="e">
        <f t="shared" si="40"/>
        <v>#DIV/0!</v>
      </c>
      <c r="Q91" s="38" t="e">
        <f t="shared" si="40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1"/>
        <v>#DIV/0!</v>
      </c>
      <c r="O92" s="38" t="e">
        <f t="shared" si="40"/>
        <v>#DIV/0!</v>
      </c>
      <c r="P92" s="38" t="e">
        <f t="shared" si="40"/>
        <v>#DIV/0!</v>
      </c>
      <c r="Q92" s="38" t="e">
        <f t="shared" si="40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1"/>
        <v>#DIV/0!</v>
      </c>
      <c r="O93" s="38" t="e">
        <f t="shared" si="40"/>
        <v>#DIV/0!</v>
      </c>
      <c r="P93" s="38" t="e">
        <f t="shared" si="40"/>
        <v>#DIV/0!</v>
      </c>
      <c r="Q93" s="38" t="e">
        <f t="shared" si="40"/>
        <v>#DIV/0!</v>
      </c>
    </row>
    <row r="94" spans="1:17">
      <c r="A94" s="61" t="s">
        <v>179</v>
      </c>
      <c r="B94" s="61">
        <f t="shared" ref="B94:I94" si="42">SUM(B82:B93)</f>
        <v>0</v>
      </c>
      <c r="C94" s="61">
        <f t="shared" si="42"/>
        <v>0</v>
      </c>
      <c r="D94" s="61">
        <f t="shared" si="42"/>
        <v>0</v>
      </c>
      <c r="E94" s="61">
        <f t="shared" si="42"/>
        <v>0</v>
      </c>
      <c r="F94" s="61">
        <f t="shared" si="42"/>
        <v>0</v>
      </c>
      <c r="G94" s="61">
        <f t="shared" si="42"/>
        <v>0</v>
      </c>
      <c r="H94" s="61">
        <f t="shared" si="42"/>
        <v>0</v>
      </c>
      <c r="I94" s="61">
        <f t="shared" si="42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0"/>
        <v>#DIV/0!</v>
      </c>
      <c r="P94" s="62" t="e">
        <f t="shared" si="40"/>
        <v>#DIV/0!</v>
      </c>
      <c r="Q94" s="62" t="e">
        <f t="shared" si="40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3">SUM(C82:C93)</f>
        <v>0</v>
      </c>
      <c r="D95" s="61">
        <f t="shared" si="43"/>
        <v>0</v>
      </c>
      <c r="E95" s="61">
        <f t="shared" si="43"/>
        <v>0</v>
      </c>
      <c r="F95" s="61">
        <f t="shared" si="43"/>
        <v>0</v>
      </c>
      <c r="G95" s="61">
        <f t="shared" si="43"/>
        <v>0</v>
      </c>
      <c r="H95" s="61">
        <f t="shared" si="43"/>
        <v>0</v>
      </c>
      <c r="I95" s="61">
        <f t="shared" si="43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0"/>
        <v>#DIV/0!</v>
      </c>
      <c r="P95" s="62" t="e">
        <f t="shared" si="40"/>
        <v>#DIV/0!</v>
      </c>
      <c r="Q95" s="62" t="e">
        <f t="shared" si="40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4">C94/12</f>
        <v>0</v>
      </c>
      <c r="D96" s="49">
        <f t="shared" si="44"/>
        <v>0</v>
      </c>
      <c r="E96" s="49">
        <f t="shared" si="44"/>
        <v>0</v>
      </c>
      <c r="F96" s="49">
        <f t="shared" si="44"/>
        <v>0</v>
      </c>
      <c r="G96" s="49">
        <f t="shared" si="44"/>
        <v>0</v>
      </c>
      <c r="H96" s="49">
        <f t="shared" si="44"/>
        <v>0</v>
      </c>
      <c r="I96" s="49">
        <f t="shared" si="44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0"/>
        <v>#DIV/0!</v>
      </c>
      <c r="P96" s="62" t="e">
        <f t="shared" si="40"/>
        <v>#DIV/0!</v>
      </c>
      <c r="Q96" s="62" t="e">
        <f t="shared" si="40"/>
        <v>#DIV/0!</v>
      </c>
    </row>
    <row r="97" spans="1:17">
      <c r="N97" s="64"/>
      <c r="O97" s="64"/>
      <c r="P97" s="64"/>
      <c r="Q97" s="64"/>
    </row>
    <row r="98" spans="1:17">
      <c r="A98" s="394" t="s">
        <v>111</v>
      </c>
      <c r="B98" s="395"/>
      <c r="C98" s="395"/>
      <c r="D98" s="395"/>
      <c r="E98" s="395"/>
      <c r="F98" s="395"/>
      <c r="G98" s="395"/>
      <c r="H98" s="395"/>
      <c r="I98" s="396"/>
      <c r="J98" s="59"/>
      <c r="K98" s="59"/>
      <c r="L98" s="59"/>
      <c r="M98" s="59"/>
      <c r="N98" s="59"/>
      <c r="O98" s="59"/>
      <c r="P98" s="59"/>
      <c r="Q98" s="59"/>
    </row>
    <row r="99" spans="1:17">
      <c r="A99" s="10"/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3"/>
      <c r="E101" s="10"/>
      <c r="F101" s="10"/>
      <c r="G101" s="10"/>
      <c r="H101" s="13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5">(G101-C101)/C101*100</f>
        <v>#DIV/0!</v>
      </c>
      <c r="P101" s="38" t="e">
        <f t="shared" si="45"/>
        <v>#DIV/0!</v>
      </c>
      <c r="Q101" s="38" t="e">
        <f t="shared" si="45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6">(F102-B102)/B102*100</f>
        <v>#DIV/0!</v>
      </c>
      <c r="O102" s="38" t="e">
        <f t="shared" si="45"/>
        <v>#DIV/0!</v>
      </c>
      <c r="P102" s="38" t="e">
        <f t="shared" si="45"/>
        <v>#DIV/0!</v>
      </c>
      <c r="Q102" s="38" t="e">
        <f t="shared" si="45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6"/>
        <v>#DIV/0!</v>
      </c>
      <c r="O103" s="38" t="e">
        <f t="shared" si="45"/>
        <v>#DIV/0!</v>
      </c>
      <c r="P103" s="38" t="e">
        <f t="shared" si="45"/>
        <v>#DIV/0!</v>
      </c>
      <c r="Q103" s="38" t="e">
        <f t="shared" si="45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6"/>
        <v>#DIV/0!</v>
      </c>
      <c r="O104" s="38" t="e">
        <f t="shared" si="45"/>
        <v>#DIV/0!</v>
      </c>
      <c r="P104" s="38" t="e">
        <f t="shared" si="45"/>
        <v>#DIV/0!</v>
      </c>
      <c r="Q104" s="38" t="e">
        <f t="shared" si="45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6"/>
        <v>#DIV/0!</v>
      </c>
      <c r="O105" s="38" t="e">
        <f t="shared" si="45"/>
        <v>#DIV/0!</v>
      </c>
      <c r="P105" s="38" t="e">
        <f t="shared" si="45"/>
        <v>#DIV/0!</v>
      </c>
      <c r="Q105" s="38" t="e">
        <f t="shared" si="45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6"/>
        <v>#DIV/0!</v>
      </c>
      <c r="O106" s="38" t="e">
        <f t="shared" si="45"/>
        <v>#DIV/0!</v>
      </c>
      <c r="P106" s="38" t="e">
        <f t="shared" si="45"/>
        <v>#DIV/0!</v>
      </c>
      <c r="Q106" s="38" t="e">
        <f t="shared" si="45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6"/>
        <v>#DIV/0!</v>
      </c>
      <c r="O107" s="38" t="e">
        <f t="shared" si="45"/>
        <v>#DIV/0!</v>
      </c>
      <c r="P107" s="38" t="e">
        <f t="shared" si="45"/>
        <v>#DIV/0!</v>
      </c>
      <c r="Q107" s="38" t="e">
        <f t="shared" si="45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6"/>
        <v>#DIV/0!</v>
      </c>
      <c r="O108" s="38" t="e">
        <f t="shared" si="45"/>
        <v>#DIV/0!</v>
      </c>
      <c r="P108" s="38" t="e">
        <f t="shared" si="45"/>
        <v>#DIV/0!</v>
      </c>
      <c r="Q108" s="38" t="e">
        <f t="shared" si="45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6"/>
        <v>#DIV/0!</v>
      </c>
      <c r="O109" s="38" t="e">
        <f t="shared" si="45"/>
        <v>#DIV/0!</v>
      </c>
      <c r="P109" s="38" t="e">
        <f t="shared" si="45"/>
        <v>#DIV/0!</v>
      </c>
      <c r="Q109" s="38" t="e">
        <f t="shared" si="45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6"/>
        <v>#DIV/0!</v>
      </c>
      <c r="O110" s="38" t="e">
        <f t="shared" si="45"/>
        <v>#DIV/0!</v>
      </c>
      <c r="P110" s="38" t="e">
        <f t="shared" si="45"/>
        <v>#DIV/0!</v>
      </c>
      <c r="Q110" s="38" t="e">
        <f t="shared" si="45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6"/>
        <v>#DIV/0!</v>
      </c>
      <c r="O111" s="38" t="e">
        <f t="shared" si="45"/>
        <v>#DIV/0!</v>
      </c>
      <c r="P111" s="38" t="e">
        <f t="shared" si="45"/>
        <v>#DIV/0!</v>
      </c>
      <c r="Q111" s="38" t="e">
        <f t="shared" si="45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6"/>
        <v>#DIV/0!</v>
      </c>
      <c r="O112" s="38" t="e">
        <f t="shared" si="45"/>
        <v>#DIV/0!</v>
      </c>
      <c r="P112" s="38" t="e">
        <f t="shared" si="45"/>
        <v>#DIV/0!</v>
      </c>
      <c r="Q112" s="38" t="e">
        <f t="shared" si="45"/>
        <v>#DIV/0!</v>
      </c>
    </row>
    <row r="113" spans="1:17">
      <c r="A113" s="61" t="s">
        <v>179</v>
      </c>
      <c r="B113" s="61">
        <f t="shared" ref="B113:I113" si="47">SUM(B101:B112)</f>
        <v>0</v>
      </c>
      <c r="C113" s="61">
        <f t="shared" si="47"/>
        <v>0</v>
      </c>
      <c r="D113" s="61">
        <f t="shared" si="47"/>
        <v>0</v>
      </c>
      <c r="E113" s="61">
        <f t="shared" si="47"/>
        <v>0</v>
      </c>
      <c r="F113" s="61">
        <f t="shared" si="47"/>
        <v>0</v>
      </c>
      <c r="G113" s="61">
        <f t="shared" si="47"/>
        <v>0</v>
      </c>
      <c r="H113" s="61">
        <f t="shared" si="47"/>
        <v>0</v>
      </c>
      <c r="I113" s="61">
        <f t="shared" si="47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5"/>
        <v>#DIV/0!</v>
      </c>
      <c r="P113" s="62" t="e">
        <f t="shared" si="45"/>
        <v>#DIV/0!</v>
      </c>
      <c r="Q113" s="62" t="e">
        <f t="shared" si="45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8">SUM(C101:C112)</f>
        <v>0</v>
      </c>
      <c r="D114" s="61">
        <f t="shared" si="48"/>
        <v>0</v>
      </c>
      <c r="E114" s="61">
        <f t="shared" si="48"/>
        <v>0</v>
      </c>
      <c r="F114" s="61">
        <f t="shared" si="48"/>
        <v>0</v>
      </c>
      <c r="G114" s="61">
        <f t="shared" si="48"/>
        <v>0</v>
      </c>
      <c r="H114" s="61">
        <f t="shared" si="48"/>
        <v>0</v>
      </c>
      <c r="I114" s="61">
        <f t="shared" si="48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5"/>
        <v>#DIV/0!</v>
      </c>
      <c r="P114" s="62" t="e">
        <f t="shared" si="45"/>
        <v>#DIV/0!</v>
      </c>
      <c r="Q114" s="62" t="e">
        <f t="shared" si="45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49">C113/12</f>
        <v>0</v>
      </c>
      <c r="D115" s="49">
        <f t="shared" si="49"/>
        <v>0</v>
      </c>
      <c r="E115" s="49">
        <f t="shared" si="49"/>
        <v>0</v>
      </c>
      <c r="F115" s="49">
        <f t="shared" si="49"/>
        <v>0</v>
      </c>
      <c r="G115" s="49">
        <f t="shared" si="49"/>
        <v>0</v>
      </c>
      <c r="H115" s="49">
        <f t="shared" si="49"/>
        <v>0</v>
      </c>
      <c r="I115" s="49">
        <f t="shared" si="49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5"/>
        <v>#DIV/0!</v>
      </c>
      <c r="P115" s="62" t="e">
        <f t="shared" si="45"/>
        <v>#DIV/0!</v>
      </c>
      <c r="Q115" s="62" t="e">
        <f t="shared" si="45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A118" s="14"/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0">(G120-C120)/C120*100</f>
        <v>#DIV/0!</v>
      </c>
      <c r="P120" s="38" t="e">
        <f t="shared" si="50"/>
        <v>#DIV/0!</v>
      </c>
      <c r="Q120" s="38" t="e">
        <f t="shared" si="50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1">(F121-B121)/B121*100</f>
        <v>#DIV/0!</v>
      </c>
      <c r="O121" s="38" t="e">
        <f t="shared" si="50"/>
        <v>#DIV/0!</v>
      </c>
      <c r="P121" s="38" t="e">
        <f t="shared" si="50"/>
        <v>#DIV/0!</v>
      </c>
      <c r="Q121" s="38" t="e">
        <f t="shared" si="50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1"/>
        <v>#DIV/0!</v>
      </c>
      <c r="O122" s="38" t="e">
        <f t="shared" si="50"/>
        <v>#DIV/0!</v>
      </c>
      <c r="P122" s="38" t="e">
        <f t="shared" si="50"/>
        <v>#DIV/0!</v>
      </c>
      <c r="Q122" s="38" t="e">
        <f t="shared" si="50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1"/>
        <v>#DIV/0!</v>
      </c>
      <c r="O123" s="38" t="e">
        <f t="shared" si="50"/>
        <v>#DIV/0!</v>
      </c>
      <c r="P123" s="38" t="e">
        <f t="shared" si="50"/>
        <v>#DIV/0!</v>
      </c>
      <c r="Q123" s="38" t="e">
        <f t="shared" si="50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1"/>
        <v>#DIV/0!</v>
      </c>
      <c r="O124" s="38" t="e">
        <f t="shared" si="50"/>
        <v>#DIV/0!</v>
      </c>
      <c r="P124" s="38" t="e">
        <f t="shared" si="50"/>
        <v>#DIV/0!</v>
      </c>
      <c r="Q124" s="38" t="e">
        <f t="shared" si="50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1"/>
        <v>#DIV/0!</v>
      </c>
      <c r="O125" s="38" t="e">
        <f t="shared" si="50"/>
        <v>#DIV/0!</v>
      </c>
      <c r="P125" s="38" t="e">
        <f t="shared" si="50"/>
        <v>#DIV/0!</v>
      </c>
      <c r="Q125" s="38" t="e">
        <f t="shared" si="50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1"/>
        <v>#DIV/0!</v>
      </c>
      <c r="O126" s="38" t="e">
        <f t="shared" si="50"/>
        <v>#DIV/0!</v>
      </c>
      <c r="P126" s="38" t="e">
        <f t="shared" si="50"/>
        <v>#DIV/0!</v>
      </c>
      <c r="Q126" s="38" t="e">
        <f t="shared" si="50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1"/>
        <v>#DIV/0!</v>
      </c>
      <c r="O127" s="38" t="e">
        <f t="shared" si="50"/>
        <v>#DIV/0!</v>
      </c>
      <c r="P127" s="38" t="e">
        <f t="shared" si="50"/>
        <v>#DIV/0!</v>
      </c>
      <c r="Q127" s="38" t="e">
        <f t="shared" si="50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1"/>
        <v>#DIV/0!</v>
      </c>
      <c r="O128" s="38" t="e">
        <f t="shared" si="50"/>
        <v>#DIV/0!</v>
      </c>
      <c r="P128" s="38" t="e">
        <f t="shared" si="50"/>
        <v>#DIV/0!</v>
      </c>
      <c r="Q128" s="38" t="e">
        <f t="shared" si="50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1"/>
        <v>#DIV/0!</v>
      </c>
      <c r="O129" s="38" t="e">
        <f t="shared" si="50"/>
        <v>#DIV/0!</v>
      </c>
      <c r="P129" s="38" t="e">
        <f t="shared" si="50"/>
        <v>#DIV/0!</v>
      </c>
      <c r="Q129" s="38" t="e">
        <f t="shared" si="50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1"/>
        <v>#DIV/0!</v>
      </c>
      <c r="O130" s="38" t="e">
        <f t="shared" si="50"/>
        <v>#DIV/0!</v>
      </c>
      <c r="P130" s="38" t="e">
        <f t="shared" si="50"/>
        <v>#DIV/0!</v>
      </c>
      <c r="Q130" s="38" t="e">
        <f t="shared" si="50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1"/>
        <v>#DIV/0!</v>
      </c>
      <c r="O131" s="38" t="e">
        <f t="shared" si="50"/>
        <v>#DIV/0!</v>
      </c>
      <c r="P131" s="38" t="e">
        <f t="shared" si="50"/>
        <v>#DIV/0!</v>
      </c>
      <c r="Q131" s="38" t="e">
        <f t="shared" si="50"/>
        <v>#DIV/0!</v>
      </c>
    </row>
    <row r="132" spans="1:17">
      <c r="A132" s="61" t="s">
        <v>179</v>
      </c>
      <c r="B132" s="61">
        <f t="shared" ref="B132:I132" si="52">SUM(B120:B131)</f>
        <v>0</v>
      </c>
      <c r="C132" s="61">
        <f t="shared" si="52"/>
        <v>0</v>
      </c>
      <c r="D132" s="61">
        <f t="shared" si="52"/>
        <v>0</v>
      </c>
      <c r="E132" s="61">
        <f t="shared" si="52"/>
        <v>0</v>
      </c>
      <c r="F132" s="61">
        <f t="shared" si="52"/>
        <v>0</v>
      </c>
      <c r="G132" s="61">
        <f t="shared" si="52"/>
        <v>0</v>
      </c>
      <c r="H132" s="61">
        <f t="shared" si="52"/>
        <v>0</v>
      </c>
      <c r="I132" s="61">
        <f t="shared" si="52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0"/>
        <v>#DIV/0!</v>
      </c>
      <c r="P132" s="62" t="e">
        <f t="shared" si="50"/>
        <v>#DIV/0!</v>
      </c>
      <c r="Q132" s="62" t="e">
        <f t="shared" si="50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3">SUM(C120:C131)</f>
        <v>0</v>
      </c>
      <c r="D133" s="61">
        <f t="shared" si="53"/>
        <v>0</v>
      </c>
      <c r="E133" s="61">
        <f t="shared" si="53"/>
        <v>0</v>
      </c>
      <c r="F133" s="61">
        <f t="shared" si="53"/>
        <v>0</v>
      </c>
      <c r="G133" s="61">
        <f t="shared" si="53"/>
        <v>0</v>
      </c>
      <c r="H133" s="61">
        <f t="shared" si="53"/>
        <v>0</v>
      </c>
      <c r="I133" s="61">
        <f t="shared" si="53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0"/>
        <v>#DIV/0!</v>
      </c>
      <c r="P133" s="62" t="e">
        <f t="shared" si="50"/>
        <v>#DIV/0!</v>
      </c>
      <c r="Q133" s="62" t="e">
        <f t="shared" si="50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4">C132/12</f>
        <v>0</v>
      </c>
      <c r="D134" s="49">
        <f t="shared" si="54"/>
        <v>0</v>
      </c>
      <c r="E134" s="49">
        <f t="shared" si="54"/>
        <v>0</v>
      </c>
      <c r="F134" s="49">
        <f t="shared" si="54"/>
        <v>0</v>
      </c>
      <c r="G134" s="49">
        <f t="shared" si="54"/>
        <v>0</v>
      </c>
      <c r="H134" s="49">
        <f t="shared" si="54"/>
        <v>0</v>
      </c>
      <c r="I134" s="49">
        <f t="shared" si="54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0"/>
        <v>#DIV/0!</v>
      </c>
      <c r="P134" s="62" t="e">
        <f t="shared" si="50"/>
        <v>#DIV/0!</v>
      </c>
      <c r="Q134" s="62" t="e">
        <f t="shared" si="50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5">(G139-C139)/C139*100</f>
        <v>#DIV/0!</v>
      </c>
      <c r="P139" s="38" t="e">
        <f t="shared" si="55"/>
        <v>#DIV/0!</v>
      </c>
      <c r="Q139" s="38" t="e">
        <f t="shared" si="55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6">(F140-B140)/B140*100</f>
        <v>#DIV/0!</v>
      </c>
      <c r="O140" s="38" t="e">
        <f t="shared" si="55"/>
        <v>#DIV/0!</v>
      </c>
      <c r="P140" s="38" t="e">
        <f t="shared" si="55"/>
        <v>#DIV/0!</v>
      </c>
      <c r="Q140" s="38" t="e">
        <f t="shared" si="55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6"/>
        <v>#DIV/0!</v>
      </c>
      <c r="O141" s="38" t="e">
        <f t="shared" si="55"/>
        <v>#DIV/0!</v>
      </c>
      <c r="P141" s="38" t="e">
        <f t="shared" si="55"/>
        <v>#DIV/0!</v>
      </c>
      <c r="Q141" s="38" t="e">
        <f t="shared" si="55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6"/>
        <v>#DIV/0!</v>
      </c>
      <c r="O142" s="38" t="e">
        <f t="shared" si="55"/>
        <v>#DIV/0!</v>
      </c>
      <c r="P142" s="38" t="e">
        <f t="shared" si="55"/>
        <v>#DIV/0!</v>
      </c>
      <c r="Q142" s="38" t="e">
        <f t="shared" si="55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6"/>
        <v>#DIV/0!</v>
      </c>
      <c r="O143" s="38" t="e">
        <f t="shared" si="55"/>
        <v>#DIV/0!</v>
      </c>
      <c r="P143" s="38" t="e">
        <f t="shared" si="55"/>
        <v>#DIV/0!</v>
      </c>
      <c r="Q143" s="38" t="e">
        <f t="shared" si="55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6"/>
        <v>#DIV/0!</v>
      </c>
      <c r="O144" s="38" t="e">
        <f t="shared" si="55"/>
        <v>#DIV/0!</v>
      </c>
      <c r="P144" s="38" t="e">
        <f t="shared" si="55"/>
        <v>#DIV/0!</v>
      </c>
      <c r="Q144" s="38" t="e">
        <f t="shared" si="55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6"/>
        <v>#DIV/0!</v>
      </c>
      <c r="O145" s="38" t="e">
        <f t="shared" si="55"/>
        <v>#DIV/0!</v>
      </c>
      <c r="P145" s="38" t="e">
        <f t="shared" si="55"/>
        <v>#DIV/0!</v>
      </c>
      <c r="Q145" s="38" t="e">
        <f t="shared" si="55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6"/>
        <v>#DIV/0!</v>
      </c>
      <c r="O146" s="38" t="e">
        <f t="shared" si="55"/>
        <v>#DIV/0!</v>
      </c>
      <c r="P146" s="38" t="e">
        <f t="shared" si="55"/>
        <v>#DIV/0!</v>
      </c>
      <c r="Q146" s="38" t="e">
        <f t="shared" si="55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6"/>
        <v>#DIV/0!</v>
      </c>
      <c r="O147" s="38" t="e">
        <f t="shared" si="55"/>
        <v>#DIV/0!</v>
      </c>
      <c r="P147" s="38" t="e">
        <f t="shared" si="55"/>
        <v>#DIV/0!</v>
      </c>
      <c r="Q147" s="38" t="e">
        <f t="shared" si="55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6"/>
        <v>#DIV/0!</v>
      </c>
      <c r="O148" s="38" t="e">
        <f t="shared" si="55"/>
        <v>#DIV/0!</v>
      </c>
      <c r="P148" s="38" t="e">
        <f t="shared" si="55"/>
        <v>#DIV/0!</v>
      </c>
      <c r="Q148" s="38" t="e">
        <f t="shared" si="55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6"/>
        <v>#DIV/0!</v>
      </c>
      <c r="O149" s="38" t="e">
        <f t="shared" si="55"/>
        <v>#DIV/0!</v>
      </c>
      <c r="P149" s="38" t="e">
        <f t="shared" si="55"/>
        <v>#DIV/0!</v>
      </c>
      <c r="Q149" s="38" t="e">
        <f t="shared" si="55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6"/>
        <v>#DIV/0!</v>
      </c>
      <c r="O150" s="38" t="e">
        <f t="shared" si="55"/>
        <v>#DIV/0!</v>
      </c>
      <c r="P150" s="38" t="e">
        <f t="shared" si="55"/>
        <v>#DIV/0!</v>
      </c>
      <c r="Q150" s="38" t="e">
        <f t="shared" si="55"/>
        <v>#DIV/0!</v>
      </c>
    </row>
    <row r="151" spans="1:17">
      <c r="A151" s="61" t="s">
        <v>179</v>
      </c>
      <c r="B151" s="61">
        <f t="shared" ref="B151:I151" si="57">SUM(B139:B150)</f>
        <v>0</v>
      </c>
      <c r="C151" s="61">
        <f t="shared" si="57"/>
        <v>0</v>
      </c>
      <c r="D151" s="61">
        <f t="shared" si="57"/>
        <v>0</v>
      </c>
      <c r="E151" s="61">
        <f t="shared" si="57"/>
        <v>0</v>
      </c>
      <c r="F151" s="61">
        <f t="shared" si="57"/>
        <v>0</v>
      </c>
      <c r="G151" s="61">
        <f t="shared" si="57"/>
        <v>0</v>
      </c>
      <c r="H151" s="61">
        <f t="shared" si="57"/>
        <v>0</v>
      </c>
      <c r="I151" s="61">
        <f t="shared" si="57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5"/>
        <v>#DIV/0!</v>
      </c>
      <c r="P151" s="62" t="e">
        <f t="shared" si="55"/>
        <v>#DIV/0!</v>
      </c>
      <c r="Q151" s="62" t="e">
        <f t="shared" si="55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8">SUM(C139:C150)</f>
        <v>0</v>
      </c>
      <c r="D152" s="61">
        <f t="shared" si="58"/>
        <v>0</v>
      </c>
      <c r="E152" s="61">
        <f t="shared" si="58"/>
        <v>0</v>
      </c>
      <c r="F152" s="61">
        <f t="shared" si="58"/>
        <v>0</v>
      </c>
      <c r="G152" s="61">
        <f t="shared" si="58"/>
        <v>0</v>
      </c>
      <c r="H152" s="61">
        <f t="shared" si="58"/>
        <v>0</v>
      </c>
      <c r="I152" s="61">
        <f t="shared" si="58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5"/>
        <v>#DIV/0!</v>
      </c>
      <c r="P152" s="62" t="e">
        <f t="shared" si="55"/>
        <v>#DIV/0!</v>
      </c>
      <c r="Q152" s="62" t="e">
        <f t="shared" si="55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59">C151/12</f>
        <v>0</v>
      </c>
      <c r="D153" s="49">
        <f t="shared" si="59"/>
        <v>0</v>
      </c>
      <c r="E153" s="49">
        <f t="shared" si="59"/>
        <v>0</v>
      </c>
      <c r="F153" s="49">
        <f t="shared" si="59"/>
        <v>0</v>
      </c>
      <c r="G153" s="49">
        <f t="shared" si="59"/>
        <v>0</v>
      </c>
      <c r="H153" s="49">
        <f t="shared" si="59"/>
        <v>0</v>
      </c>
      <c r="I153" s="49">
        <f t="shared" si="59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5"/>
        <v>#DIV/0!</v>
      </c>
      <c r="P153" s="62" t="e">
        <f t="shared" si="55"/>
        <v>#DIV/0!</v>
      </c>
      <c r="Q153" s="62" t="e">
        <f t="shared" si="55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0">(G158-C158)/C158*100</f>
        <v>#DIV/0!</v>
      </c>
      <c r="P158" s="38" t="e">
        <f t="shared" si="60"/>
        <v>#DIV/0!</v>
      </c>
      <c r="Q158" s="38" t="e">
        <f t="shared" si="60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1">(F159-B159)/B159*100</f>
        <v>#DIV/0!</v>
      </c>
      <c r="O159" s="38" t="e">
        <f t="shared" si="60"/>
        <v>#DIV/0!</v>
      </c>
      <c r="P159" s="38" t="e">
        <f t="shared" si="60"/>
        <v>#DIV/0!</v>
      </c>
      <c r="Q159" s="38" t="e">
        <f t="shared" si="60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1"/>
        <v>#DIV/0!</v>
      </c>
      <c r="O160" s="38" t="e">
        <f t="shared" si="60"/>
        <v>#DIV/0!</v>
      </c>
      <c r="P160" s="38" t="e">
        <f t="shared" si="60"/>
        <v>#DIV/0!</v>
      </c>
      <c r="Q160" s="38" t="e">
        <f t="shared" si="60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1"/>
        <v>#DIV/0!</v>
      </c>
      <c r="O161" s="38" t="e">
        <f t="shared" si="60"/>
        <v>#DIV/0!</v>
      </c>
      <c r="P161" s="38" t="e">
        <f t="shared" si="60"/>
        <v>#DIV/0!</v>
      </c>
      <c r="Q161" s="38" t="e">
        <f t="shared" si="60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1"/>
        <v>#DIV/0!</v>
      </c>
      <c r="O162" s="38" t="e">
        <f t="shared" si="60"/>
        <v>#DIV/0!</v>
      </c>
      <c r="P162" s="38" t="e">
        <f t="shared" si="60"/>
        <v>#DIV/0!</v>
      </c>
      <c r="Q162" s="38" t="e">
        <f t="shared" si="60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1"/>
        <v>#DIV/0!</v>
      </c>
      <c r="O163" s="38" t="e">
        <f t="shared" si="60"/>
        <v>#DIV/0!</v>
      </c>
      <c r="P163" s="38" t="e">
        <f t="shared" si="60"/>
        <v>#DIV/0!</v>
      </c>
      <c r="Q163" s="38" t="e">
        <f t="shared" si="60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1"/>
        <v>#DIV/0!</v>
      </c>
      <c r="O164" s="38" t="e">
        <f t="shared" si="60"/>
        <v>#DIV/0!</v>
      </c>
      <c r="P164" s="38" t="e">
        <f t="shared" si="60"/>
        <v>#DIV/0!</v>
      </c>
      <c r="Q164" s="38" t="e">
        <f t="shared" si="60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1"/>
        <v>#DIV/0!</v>
      </c>
      <c r="O165" s="38" t="e">
        <f t="shared" si="60"/>
        <v>#DIV/0!</v>
      </c>
      <c r="P165" s="38" t="e">
        <f t="shared" si="60"/>
        <v>#DIV/0!</v>
      </c>
      <c r="Q165" s="38" t="e">
        <f t="shared" si="60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1"/>
        <v>#DIV/0!</v>
      </c>
      <c r="O166" s="38" t="e">
        <f t="shared" si="60"/>
        <v>#DIV/0!</v>
      </c>
      <c r="P166" s="38" t="e">
        <f t="shared" si="60"/>
        <v>#DIV/0!</v>
      </c>
      <c r="Q166" s="38" t="e">
        <f t="shared" si="60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1"/>
        <v>#DIV/0!</v>
      </c>
      <c r="O167" s="38" t="e">
        <f t="shared" si="60"/>
        <v>#DIV/0!</v>
      </c>
      <c r="P167" s="38" t="e">
        <f t="shared" si="60"/>
        <v>#DIV/0!</v>
      </c>
      <c r="Q167" s="38" t="e">
        <f t="shared" si="60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1"/>
        <v>#DIV/0!</v>
      </c>
      <c r="O168" s="38" t="e">
        <f t="shared" si="60"/>
        <v>#DIV/0!</v>
      </c>
      <c r="P168" s="38" t="e">
        <f t="shared" si="60"/>
        <v>#DIV/0!</v>
      </c>
      <c r="Q168" s="38" t="e">
        <f t="shared" si="60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1"/>
        <v>#DIV/0!</v>
      </c>
      <c r="O169" s="38" t="e">
        <f t="shared" si="60"/>
        <v>#DIV/0!</v>
      </c>
      <c r="P169" s="38" t="e">
        <f t="shared" si="60"/>
        <v>#DIV/0!</v>
      </c>
      <c r="Q169" s="38" t="e">
        <f t="shared" si="60"/>
        <v>#DIV/0!</v>
      </c>
    </row>
    <row r="170" spans="1:17">
      <c r="A170" s="61" t="s">
        <v>179</v>
      </c>
      <c r="B170" s="61">
        <f t="shared" ref="B170:I170" si="62">SUM(B158:B169)</f>
        <v>0</v>
      </c>
      <c r="C170" s="61">
        <f t="shared" si="62"/>
        <v>0</v>
      </c>
      <c r="D170" s="61">
        <f t="shared" si="62"/>
        <v>0</v>
      </c>
      <c r="E170" s="61">
        <f t="shared" si="62"/>
        <v>0</v>
      </c>
      <c r="F170" s="61">
        <f t="shared" si="62"/>
        <v>0</v>
      </c>
      <c r="G170" s="61">
        <f t="shared" si="62"/>
        <v>0</v>
      </c>
      <c r="H170" s="61">
        <f t="shared" si="62"/>
        <v>0</v>
      </c>
      <c r="I170" s="61">
        <f t="shared" si="62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0"/>
        <v>#DIV/0!</v>
      </c>
      <c r="P170" s="62" t="e">
        <f t="shared" si="60"/>
        <v>#DIV/0!</v>
      </c>
      <c r="Q170" s="62" t="e">
        <f t="shared" si="60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3">SUM(C158:C169)</f>
        <v>0</v>
      </c>
      <c r="D171" s="61">
        <f t="shared" si="63"/>
        <v>0</v>
      </c>
      <c r="E171" s="61">
        <f t="shared" si="63"/>
        <v>0</v>
      </c>
      <c r="F171" s="61">
        <f t="shared" si="63"/>
        <v>0</v>
      </c>
      <c r="G171" s="61">
        <f t="shared" si="63"/>
        <v>0</v>
      </c>
      <c r="H171" s="61">
        <f t="shared" si="63"/>
        <v>0</v>
      </c>
      <c r="I171" s="61">
        <f t="shared" si="63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0"/>
        <v>#DIV/0!</v>
      </c>
      <c r="P171" s="62" t="e">
        <f t="shared" si="60"/>
        <v>#DIV/0!</v>
      </c>
      <c r="Q171" s="62" t="e">
        <f t="shared" si="60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4">C170/12</f>
        <v>0</v>
      </c>
      <c r="D172" s="49">
        <f t="shared" si="64"/>
        <v>0</v>
      </c>
      <c r="E172" s="49">
        <f t="shared" si="64"/>
        <v>0</v>
      </c>
      <c r="F172" s="49">
        <f t="shared" si="64"/>
        <v>0</v>
      </c>
      <c r="G172" s="49">
        <f t="shared" si="64"/>
        <v>0</v>
      </c>
      <c r="H172" s="49">
        <f t="shared" si="64"/>
        <v>0</v>
      </c>
      <c r="I172" s="49">
        <f t="shared" si="64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0"/>
        <v>#DIV/0!</v>
      </c>
      <c r="P172" s="62" t="e">
        <f t="shared" si="60"/>
        <v>#DIV/0!</v>
      </c>
      <c r="Q172" s="62" t="e">
        <f t="shared" si="60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5">(G177-C177)/C177*100</f>
        <v>#DIV/0!</v>
      </c>
      <c r="P177" s="38" t="e">
        <f t="shared" si="65"/>
        <v>#DIV/0!</v>
      </c>
      <c r="Q177" s="38" t="e">
        <f t="shared" si="65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6">(F178-B178)/B178*100</f>
        <v>#DIV/0!</v>
      </c>
      <c r="O178" s="38" t="e">
        <f t="shared" si="65"/>
        <v>#DIV/0!</v>
      </c>
      <c r="P178" s="38" t="e">
        <f t="shared" si="65"/>
        <v>#DIV/0!</v>
      </c>
      <c r="Q178" s="38" t="e">
        <f t="shared" si="65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6"/>
        <v>#DIV/0!</v>
      </c>
      <c r="O179" s="38" t="e">
        <f t="shared" si="65"/>
        <v>#DIV/0!</v>
      </c>
      <c r="P179" s="38" t="e">
        <f t="shared" si="65"/>
        <v>#DIV/0!</v>
      </c>
      <c r="Q179" s="38" t="e">
        <f t="shared" si="65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6"/>
        <v>#DIV/0!</v>
      </c>
      <c r="O180" s="38" t="e">
        <f t="shared" si="65"/>
        <v>#DIV/0!</v>
      </c>
      <c r="P180" s="38" t="e">
        <f t="shared" si="65"/>
        <v>#DIV/0!</v>
      </c>
      <c r="Q180" s="38" t="e">
        <f t="shared" si="65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6"/>
        <v>#DIV/0!</v>
      </c>
      <c r="O181" s="38" t="e">
        <f t="shared" si="65"/>
        <v>#DIV/0!</v>
      </c>
      <c r="P181" s="38" t="e">
        <f t="shared" si="65"/>
        <v>#DIV/0!</v>
      </c>
      <c r="Q181" s="38" t="e">
        <f t="shared" si="65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6"/>
        <v>#DIV/0!</v>
      </c>
      <c r="O182" s="38" t="e">
        <f t="shared" si="65"/>
        <v>#DIV/0!</v>
      </c>
      <c r="P182" s="38" t="e">
        <f t="shared" si="65"/>
        <v>#DIV/0!</v>
      </c>
      <c r="Q182" s="38" t="e">
        <f t="shared" si="65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6"/>
        <v>#DIV/0!</v>
      </c>
      <c r="O183" s="38" t="e">
        <f t="shared" si="65"/>
        <v>#DIV/0!</v>
      </c>
      <c r="P183" s="38" t="e">
        <f t="shared" si="65"/>
        <v>#DIV/0!</v>
      </c>
      <c r="Q183" s="38" t="e">
        <f t="shared" si="65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6"/>
        <v>#DIV/0!</v>
      </c>
      <c r="O184" s="38" t="e">
        <f t="shared" si="65"/>
        <v>#DIV/0!</v>
      </c>
      <c r="P184" s="38" t="e">
        <f t="shared" si="65"/>
        <v>#DIV/0!</v>
      </c>
      <c r="Q184" s="38" t="e">
        <f t="shared" si="65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6"/>
        <v>#DIV/0!</v>
      </c>
      <c r="O185" s="38" t="e">
        <f t="shared" si="65"/>
        <v>#DIV/0!</v>
      </c>
      <c r="P185" s="38" t="e">
        <f t="shared" si="65"/>
        <v>#DIV/0!</v>
      </c>
      <c r="Q185" s="38" t="e">
        <f t="shared" si="65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6"/>
        <v>#DIV/0!</v>
      </c>
      <c r="O186" s="38" t="e">
        <f t="shared" si="65"/>
        <v>#DIV/0!</v>
      </c>
      <c r="P186" s="38" t="e">
        <f t="shared" si="65"/>
        <v>#DIV/0!</v>
      </c>
      <c r="Q186" s="38" t="e">
        <f t="shared" si="65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6"/>
        <v>#DIV/0!</v>
      </c>
      <c r="O187" s="38" t="e">
        <f t="shared" si="65"/>
        <v>#DIV/0!</v>
      </c>
      <c r="P187" s="38" t="e">
        <f t="shared" si="65"/>
        <v>#DIV/0!</v>
      </c>
      <c r="Q187" s="38" t="e">
        <f t="shared" si="65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6"/>
        <v>#DIV/0!</v>
      </c>
      <c r="O188" s="38" t="e">
        <f t="shared" si="65"/>
        <v>#DIV/0!</v>
      </c>
      <c r="P188" s="38" t="e">
        <f t="shared" si="65"/>
        <v>#DIV/0!</v>
      </c>
      <c r="Q188" s="38" t="e">
        <f t="shared" si="65"/>
        <v>#DIV/0!</v>
      </c>
    </row>
    <row r="189" spans="1:17">
      <c r="A189" s="61" t="s">
        <v>179</v>
      </c>
      <c r="B189" s="61">
        <f t="shared" ref="B189:I189" si="67">SUM(B177:B188)</f>
        <v>0</v>
      </c>
      <c r="C189" s="61">
        <f t="shared" si="67"/>
        <v>0</v>
      </c>
      <c r="D189" s="61">
        <f t="shared" si="67"/>
        <v>0</v>
      </c>
      <c r="E189" s="61">
        <f t="shared" si="67"/>
        <v>0</v>
      </c>
      <c r="F189" s="61">
        <f t="shared" si="67"/>
        <v>0</v>
      </c>
      <c r="G189" s="61">
        <f t="shared" si="67"/>
        <v>0</v>
      </c>
      <c r="H189" s="61">
        <f t="shared" si="67"/>
        <v>0</v>
      </c>
      <c r="I189" s="61">
        <f t="shared" si="67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5"/>
        <v>#DIV/0!</v>
      </c>
      <c r="P189" s="62" t="e">
        <f t="shared" si="65"/>
        <v>#DIV/0!</v>
      </c>
      <c r="Q189" s="62" t="e">
        <f t="shared" si="65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8">SUM(C177:C188)</f>
        <v>0</v>
      </c>
      <c r="D190" s="61">
        <f t="shared" si="68"/>
        <v>0</v>
      </c>
      <c r="E190" s="61">
        <f t="shared" si="68"/>
        <v>0</v>
      </c>
      <c r="F190" s="61">
        <f t="shared" si="68"/>
        <v>0</v>
      </c>
      <c r="G190" s="61">
        <f t="shared" si="68"/>
        <v>0</v>
      </c>
      <c r="H190" s="61">
        <f t="shared" si="68"/>
        <v>0</v>
      </c>
      <c r="I190" s="61">
        <f t="shared" si="68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5"/>
        <v>#DIV/0!</v>
      </c>
      <c r="P190" s="62" t="e">
        <f t="shared" si="65"/>
        <v>#DIV/0!</v>
      </c>
      <c r="Q190" s="62" t="e">
        <f t="shared" si="65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69">C189/12</f>
        <v>0</v>
      </c>
      <c r="D191" s="49">
        <f t="shared" si="69"/>
        <v>0</v>
      </c>
      <c r="E191" s="49">
        <f t="shared" si="69"/>
        <v>0</v>
      </c>
      <c r="F191" s="49">
        <f t="shared" si="69"/>
        <v>0</v>
      </c>
      <c r="G191" s="49">
        <f t="shared" si="69"/>
        <v>0</v>
      </c>
      <c r="H191" s="49">
        <f t="shared" si="69"/>
        <v>0</v>
      </c>
      <c r="I191" s="49">
        <f t="shared" si="69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5"/>
        <v>#DIV/0!</v>
      </c>
      <c r="P191" s="62" t="e">
        <f t="shared" si="65"/>
        <v>#DIV/0!</v>
      </c>
      <c r="Q191" s="62" t="e">
        <f t="shared" si="65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A194" s="14"/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30" t="s">
        <v>90</v>
      </c>
      <c r="K195" s="30" t="s">
        <v>7</v>
      </c>
      <c r="L195" s="3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70">(G196-C196)/C196*100</f>
        <v>#DIV/0!</v>
      </c>
      <c r="P196" s="38" t="e">
        <f t="shared" si="70"/>
        <v>#DIV/0!</v>
      </c>
      <c r="Q196" s="38" t="e">
        <f t="shared" si="70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1">(F197-B197)/B197*100</f>
        <v>#DIV/0!</v>
      </c>
      <c r="O197" s="38" t="e">
        <f t="shared" si="70"/>
        <v>#DIV/0!</v>
      </c>
      <c r="P197" s="38" t="e">
        <f t="shared" si="70"/>
        <v>#DIV/0!</v>
      </c>
      <c r="Q197" s="38" t="e">
        <f t="shared" si="70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1"/>
        <v>#DIV/0!</v>
      </c>
      <c r="O198" s="38" t="e">
        <f t="shared" si="70"/>
        <v>#DIV/0!</v>
      </c>
      <c r="P198" s="38" t="e">
        <f t="shared" si="70"/>
        <v>#DIV/0!</v>
      </c>
      <c r="Q198" s="38" t="e">
        <f t="shared" si="70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1"/>
        <v>#DIV/0!</v>
      </c>
      <c r="O199" s="38" t="e">
        <f t="shared" si="70"/>
        <v>#DIV/0!</v>
      </c>
      <c r="P199" s="38" t="e">
        <f t="shared" si="70"/>
        <v>#DIV/0!</v>
      </c>
      <c r="Q199" s="38" t="e">
        <f t="shared" si="70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1"/>
        <v>#DIV/0!</v>
      </c>
      <c r="O200" s="38" t="e">
        <f t="shared" si="70"/>
        <v>#DIV/0!</v>
      </c>
      <c r="P200" s="38" t="e">
        <f t="shared" si="70"/>
        <v>#DIV/0!</v>
      </c>
      <c r="Q200" s="38" t="e">
        <f t="shared" si="70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1"/>
        <v>#DIV/0!</v>
      </c>
      <c r="O201" s="38" t="e">
        <f t="shared" si="70"/>
        <v>#DIV/0!</v>
      </c>
      <c r="P201" s="38" t="e">
        <f t="shared" si="70"/>
        <v>#DIV/0!</v>
      </c>
      <c r="Q201" s="38" t="e">
        <f t="shared" si="70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1"/>
        <v>#DIV/0!</v>
      </c>
      <c r="O202" s="38" t="e">
        <f t="shared" si="70"/>
        <v>#DIV/0!</v>
      </c>
      <c r="P202" s="38" t="e">
        <f t="shared" si="70"/>
        <v>#DIV/0!</v>
      </c>
      <c r="Q202" s="38" t="e">
        <f t="shared" si="70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1"/>
        <v>#DIV/0!</v>
      </c>
      <c r="O203" s="38" t="e">
        <f t="shared" si="70"/>
        <v>#DIV/0!</v>
      </c>
      <c r="P203" s="38" t="e">
        <f t="shared" si="70"/>
        <v>#DIV/0!</v>
      </c>
      <c r="Q203" s="38" t="e">
        <f t="shared" si="70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1"/>
        <v>#DIV/0!</v>
      </c>
      <c r="O204" s="38" t="e">
        <f t="shared" si="70"/>
        <v>#DIV/0!</v>
      </c>
      <c r="P204" s="38" t="e">
        <f t="shared" si="70"/>
        <v>#DIV/0!</v>
      </c>
      <c r="Q204" s="38" t="e">
        <f t="shared" si="70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1"/>
        <v>#DIV/0!</v>
      </c>
      <c r="O205" s="38" t="e">
        <f t="shared" si="70"/>
        <v>#DIV/0!</v>
      </c>
      <c r="P205" s="38" t="e">
        <f t="shared" si="70"/>
        <v>#DIV/0!</v>
      </c>
      <c r="Q205" s="38" t="e">
        <f t="shared" si="70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1"/>
        <v>#DIV/0!</v>
      </c>
      <c r="O206" s="38" t="e">
        <f t="shared" si="70"/>
        <v>#DIV/0!</v>
      </c>
      <c r="P206" s="38" t="e">
        <f t="shared" si="70"/>
        <v>#DIV/0!</v>
      </c>
      <c r="Q206" s="38" t="e">
        <f t="shared" si="70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1"/>
        <v>#DIV/0!</v>
      </c>
      <c r="O207" s="38" t="e">
        <f t="shared" si="70"/>
        <v>#DIV/0!</v>
      </c>
      <c r="P207" s="38" t="e">
        <f t="shared" si="70"/>
        <v>#DIV/0!</v>
      </c>
      <c r="Q207" s="38" t="e">
        <f t="shared" si="70"/>
        <v>#DIV/0!</v>
      </c>
    </row>
    <row r="208" spans="1:17">
      <c r="A208" s="61" t="s">
        <v>179</v>
      </c>
      <c r="B208" s="61">
        <f t="shared" ref="B208:I208" si="72">SUM(B196:B207)</f>
        <v>0</v>
      </c>
      <c r="C208" s="61">
        <f t="shared" si="72"/>
        <v>0</v>
      </c>
      <c r="D208" s="61">
        <f t="shared" si="72"/>
        <v>0</v>
      </c>
      <c r="E208" s="61">
        <f t="shared" si="72"/>
        <v>0</v>
      </c>
      <c r="F208" s="61">
        <f t="shared" si="72"/>
        <v>0</v>
      </c>
      <c r="G208" s="61">
        <f t="shared" si="72"/>
        <v>0</v>
      </c>
      <c r="H208" s="61">
        <f t="shared" si="72"/>
        <v>0</v>
      </c>
      <c r="I208" s="61">
        <f t="shared" si="72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0"/>
        <v>#DIV/0!</v>
      </c>
      <c r="P208" s="62" t="e">
        <f t="shared" si="70"/>
        <v>#DIV/0!</v>
      </c>
      <c r="Q208" s="62" t="e">
        <f t="shared" si="70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3">SUM(C196:C207)</f>
        <v>0</v>
      </c>
      <c r="D209" s="61">
        <f t="shared" si="73"/>
        <v>0</v>
      </c>
      <c r="E209" s="61">
        <f t="shared" si="73"/>
        <v>0</v>
      </c>
      <c r="F209" s="61">
        <f t="shared" si="73"/>
        <v>0</v>
      </c>
      <c r="G209" s="61">
        <f t="shared" si="73"/>
        <v>0</v>
      </c>
      <c r="H209" s="61">
        <f t="shared" si="73"/>
        <v>0</v>
      </c>
      <c r="I209" s="61">
        <f t="shared" si="73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0"/>
        <v>#DIV/0!</v>
      </c>
      <c r="P209" s="62" t="e">
        <f t="shared" si="70"/>
        <v>#DIV/0!</v>
      </c>
      <c r="Q209" s="62" t="e">
        <f t="shared" si="70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4">C208/12</f>
        <v>0</v>
      </c>
      <c r="D210" s="49">
        <f t="shared" si="74"/>
        <v>0</v>
      </c>
      <c r="E210" s="49">
        <f t="shared" si="74"/>
        <v>0</v>
      </c>
      <c r="F210" s="49">
        <f t="shared" si="74"/>
        <v>0</v>
      </c>
      <c r="G210" s="49">
        <f t="shared" si="74"/>
        <v>0</v>
      </c>
      <c r="H210" s="49">
        <f t="shared" si="74"/>
        <v>0</v>
      </c>
      <c r="I210" s="49">
        <f t="shared" si="74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0"/>
        <v>#DIV/0!</v>
      </c>
      <c r="P210" s="62" t="e">
        <f t="shared" si="70"/>
        <v>#DIV/0!</v>
      </c>
      <c r="Q210" s="62" t="e">
        <f t="shared" si="70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>
      <c r="A213" s="14"/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30" t="s">
        <v>90</v>
      </c>
      <c r="K214" s="30" t="s">
        <v>7</v>
      </c>
      <c r="L214" s="3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5">(G215-C215)/C215*100</f>
        <v>#DIV/0!</v>
      </c>
      <c r="P215" s="38" t="e">
        <f t="shared" si="75"/>
        <v>#DIV/0!</v>
      </c>
      <c r="Q215" s="38" t="e">
        <f t="shared" si="75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6">(F216-B216)/B216*100</f>
        <v>#DIV/0!</v>
      </c>
      <c r="O216" s="38" t="e">
        <f t="shared" si="75"/>
        <v>#DIV/0!</v>
      </c>
      <c r="P216" s="38" t="e">
        <f t="shared" si="75"/>
        <v>#DIV/0!</v>
      </c>
      <c r="Q216" s="38" t="e">
        <f t="shared" si="75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6"/>
        <v>#DIV/0!</v>
      </c>
      <c r="O217" s="38" t="e">
        <f t="shared" si="75"/>
        <v>#DIV/0!</v>
      </c>
      <c r="P217" s="38" t="e">
        <f t="shared" si="75"/>
        <v>#DIV/0!</v>
      </c>
      <c r="Q217" s="38" t="e">
        <f t="shared" si="75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6"/>
        <v>#DIV/0!</v>
      </c>
      <c r="O218" s="38" t="e">
        <f t="shared" si="75"/>
        <v>#DIV/0!</v>
      </c>
      <c r="P218" s="38" t="e">
        <f t="shared" si="75"/>
        <v>#DIV/0!</v>
      </c>
      <c r="Q218" s="38" t="e">
        <f t="shared" si="75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6"/>
        <v>#DIV/0!</v>
      </c>
      <c r="O219" s="38" t="e">
        <f t="shared" si="75"/>
        <v>#DIV/0!</v>
      </c>
      <c r="P219" s="38" t="e">
        <f t="shared" si="75"/>
        <v>#DIV/0!</v>
      </c>
      <c r="Q219" s="38" t="e">
        <f t="shared" si="75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6"/>
        <v>#DIV/0!</v>
      </c>
      <c r="O220" s="38" t="e">
        <f t="shared" si="75"/>
        <v>#DIV/0!</v>
      </c>
      <c r="P220" s="38" t="e">
        <f t="shared" si="75"/>
        <v>#DIV/0!</v>
      </c>
      <c r="Q220" s="38" t="e">
        <f t="shared" si="75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6"/>
        <v>#DIV/0!</v>
      </c>
      <c r="O221" s="38" t="e">
        <f t="shared" si="75"/>
        <v>#DIV/0!</v>
      </c>
      <c r="P221" s="38" t="e">
        <f t="shared" si="75"/>
        <v>#DIV/0!</v>
      </c>
      <c r="Q221" s="38" t="e">
        <f t="shared" si="75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6"/>
        <v>#DIV/0!</v>
      </c>
      <c r="O222" s="38" t="e">
        <f t="shared" si="75"/>
        <v>#DIV/0!</v>
      </c>
      <c r="P222" s="38" t="e">
        <f t="shared" si="75"/>
        <v>#DIV/0!</v>
      </c>
      <c r="Q222" s="38" t="e">
        <f t="shared" si="75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6"/>
        <v>#DIV/0!</v>
      </c>
      <c r="O223" s="38" t="e">
        <f t="shared" si="75"/>
        <v>#DIV/0!</v>
      </c>
      <c r="P223" s="38" t="e">
        <f t="shared" si="75"/>
        <v>#DIV/0!</v>
      </c>
      <c r="Q223" s="38" t="e">
        <f t="shared" si="75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6"/>
        <v>#DIV/0!</v>
      </c>
      <c r="O224" s="38" t="e">
        <f t="shared" si="75"/>
        <v>#DIV/0!</v>
      </c>
      <c r="P224" s="38" t="e">
        <f t="shared" si="75"/>
        <v>#DIV/0!</v>
      </c>
      <c r="Q224" s="38" t="e">
        <f t="shared" si="75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6"/>
        <v>#DIV/0!</v>
      </c>
      <c r="O225" s="38" t="e">
        <f t="shared" si="75"/>
        <v>#DIV/0!</v>
      </c>
      <c r="P225" s="38" t="e">
        <f t="shared" si="75"/>
        <v>#DIV/0!</v>
      </c>
      <c r="Q225" s="38" t="e">
        <f t="shared" si="75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6"/>
        <v>#DIV/0!</v>
      </c>
      <c r="O226" s="38" t="e">
        <f t="shared" si="75"/>
        <v>#DIV/0!</v>
      </c>
      <c r="P226" s="38" t="e">
        <f t="shared" si="75"/>
        <v>#DIV/0!</v>
      </c>
      <c r="Q226" s="38" t="e">
        <f t="shared" si="75"/>
        <v>#DIV/0!</v>
      </c>
    </row>
    <row r="227" spans="1:17">
      <c r="A227" s="61" t="s">
        <v>179</v>
      </c>
      <c r="B227" s="61">
        <f t="shared" ref="B227:I227" si="77">SUM(B215:B226)</f>
        <v>0</v>
      </c>
      <c r="C227" s="61">
        <f t="shared" si="77"/>
        <v>0</v>
      </c>
      <c r="D227" s="61">
        <f t="shared" si="77"/>
        <v>0</v>
      </c>
      <c r="E227" s="61">
        <f t="shared" si="77"/>
        <v>0</v>
      </c>
      <c r="F227" s="61">
        <f t="shared" si="77"/>
        <v>0</v>
      </c>
      <c r="G227" s="61">
        <f t="shared" si="77"/>
        <v>0</v>
      </c>
      <c r="H227" s="61">
        <f t="shared" si="77"/>
        <v>0</v>
      </c>
      <c r="I227" s="61">
        <f t="shared" si="77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5"/>
        <v>#DIV/0!</v>
      </c>
      <c r="P227" s="62" t="e">
        <f t="shared" si="75"/>
        <v>#DIV/0!</v>
      </c>
      <c r="Q227" s="62" t="e">
        <f t="shared" si="75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8">SUM(C215:C226)</f>
        <v>0</v>
      </c>
      <c r="D228" s="61">
        <f t="shared" si="78"/>
        <v>0</v>
      </c>
      <c r="E228" s="61">
        <f t="shared" si="78"/>
        <v>0</v>
      </c>
      <c r="F228" s="61">
        <f t="shared" si="78"/>
        <v>0</v>
      </c>
      <c r="G228" s="61">
        <f t="shared" si="78"/>
        <v>0</v>
      </c>
      <c r="H228" s="61">
        <f t="shared" si="78"/>
        <v>0</v>
      </c>
      <c r="I228" s="61">
        <f t="shared" si="78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5"/>
        <v>#DIV/0!</v>
      </c>
      <c r="P228" s="62" t="e">
        <f t="shared" si="75"/>
        <v>#DIV/0!</v>
      </c>
      <c r="Q228" s="62" t="e">
        <f t="shared" si="75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79">C227/12</f>
        <v>0</v>
      </c>
      <c r="D229" s="49">
        <f t="shared" si="79"/>
        <v>0</v>
      </c>
      <c r="E229" s="49">
        <f t="shared" si="79"/>
        <v>0</v>
      </c>
      <c r="F229" s="49">
        <f t="shared" si="79"/>
        <v>0</v>
      </c>
      <c r="G229" s="49">
        <f t="shared" si="79"/>
        <v>0</v>
      </c>
      <c r="H229" s="49">
        <f t="shared" si="79"/>
        <v>0</v>
      </c>
      <c r="I229" s="49">
        <f t="shared" si="79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5"/>
        <v>#DIV/0!</v>
      </c>
      <c r="P229" s="62" t="e">
        <f t="shared" si="75"/>
        <v>#DIV/0!</v>
      </c>
      <c r="Q229" s="62" t="e">
        <f t="shared" si="75"/>
        <v>#DIV/0!</v>
      </c>
    </row>
    <row r="230" spans="1:17">
      <c r="N230" s="64"/>
      <c r="O230" s="64"/>
      <c r="P230" s="64"/>
      <c r="Q230" s="64"/>
    </row>
    <row r="231" spans="1:17">
      <c r="C231" s="383" t="s">
        <v>113</v>
      </c>
      <c r="D231" s="383"/>
      <c r="E231" s="383"/>
      <c r="F231" s="383"/>
      <c r="G231" s="383"/>
      <c r="H231" s="383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>
      <c r="A232" s="14"/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30" t="s">
        <v>90</v>
      </c>
      <c r="K233" s="30" t="s">
        <v>7</v>
      </c>
      <c r="L233" s="3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80">(G234-C234)/C234*100</f>
        <v>#DIV/0!</v>
      </c>
      <c r="P234" s="38" t="e">
        <f t="shared" si="80"/>
        <v>#DIV/0!</v>
      </c>
      <c r="Q234" s="38" t="e">
        <f t="shared" si="80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1">(F235-B235)/B235*100</f>
        <v>#DIV/0!</v>
      </c>
      <c r="O235" s="38" t="e">
        <f t="shared" si="80"/>
        <v>#DIV/0!</v>
      </c>
      <c r="P235" s="38" t="e">
        <f t="shared" si="80"/>
        <v>#DIV/0!</v>
      </c>
      <c r="Q235" s="38" t="e">
        <f t="shared" si="80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1"/>
        <v>#DIV/0!</v>
      </c>
      <c r="O236" s="38" t="e">
        <f t="shared" si="80"/>
        <v>#DIV/0!</v>
      </c>
      <c r="P236" s="38" t="e">
        <f t="shared" si="80"/>
        <v>#DIV/0!</v>
      </c>
      <c r="Q236" s="38" t="e">
        <f t="shared" si="80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1"/>
        <v>#DIV/0!</v>
      </c>
      <c r="O237" s="38" t="e">
        <f t="shared" si="80"/>
        <v>#DIV/0!</v>
      </c>
      <c r="P237" s="38" t="e">
        <f t="shared" si="80"/>
        <v>#DIV/0!</v>
      </c>
      <c r="Q237" s="38" t="e">
        <f t="shared" si="80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1"/>
        <v>#DIV/0!</v>
      </c>
      <c r="O238" s="38" t="e">
        <f t="shared" si="80"/>
        <v>#DIV/0!</v>
      </c>
      <c r="P238" s="38" t="e">
        <f t="shared" si="80"/>
        <v>#DIV/0!</v>
      </c>
      <c r="Q238" s="38" t="e">
        <f t="shared" si="80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1"/>
        <v>#DIV/0!</v>
      </c>
      <c r="O239" s="38" t="e">
        <f t="shared" si="80"/>
        <v>#DIV/0!</v>
      </c>
      <c r="P239" s="38" t="e">
        <f t="shared" si="80"/>
        <v>#DIV/0!</v>
      </c>
      <c r="Q239" s="38" t="e">
        <f t="shared" si="80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1"/>
        <v>#DIV/0!</v>
      </c>
      <c r="O240" s="38" t="e">
        <f t="shared" si="80"/>
        <v>#DIV/0!</v>
      </c>
      <c r="P240" s="38" t="e">
        <f t="shared" si="80"/>
        <v>#DIV/0!</v>
      </c>
      <c r="Q240" s="38" t="e">
        <f t="shared" si="80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1"/>
        <v>#DIV/0!</v>
      </c>
      <c r="O241" s="38" t="e">
        <f t="shared" si="80"/>
        <v>#DIV/0!</v>
      </c>
      <c r="P241" s="38" t="e">
        <f t="shared" si="80"/>
        <v>#DIV/0!</v>
      </c>
      <c r="Q241" s="38" t="e">
        <f t="shared" si="80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1"/>
        <v>#DIV/0!</v>
      </c>
      <c r="O242" s="38" t="e">
        <f t="shared" si="80"/>
        <v>#DIV/0!</v>
      </c>
      <c r="P242" s="38" t="e">
        <f t="shared" si="80"/>
        <v>#DIV/0!</v>
      </c>
      <c r="Q242" s="38" t="e">
        <f t="shared" si="80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1"/>
        <v>#DIV/0!</v>
      </c>
      <c r="O243" s="38" t="e">
        <f t="shared" si="80"/>
        <v>#DIV/0!</v>
      </c>
      <c r="P243" s="38" t="e">
        <f t="shared" si="80"/>
        <v>#DIV/0!</v>
      </c>
      <c r="Q243" s="38" t="e">
        <f t="shared" si="80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1"/>
        <v>#DIV/0!</v>
      </c>
      <c r="O244" s="38" t="e">
        <f t="shared" si="80"/>
        <v>#DIV/0!</v>
      </c>
      <c r="P244" s="38" t="e">
        <f t="shared" si="80"/>
        <v>#DIV/0!</v>
      </c>
      <c r="Q244" s="38" t="e">
        <f t="shared" si="80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1"/>
        <v>#DIV/0!</v>
      </c>
      <c r="O245" s="38" t="e">
        <f t="shared" si="80"/>
        <v>#DIV/0!</v>
      </c>
      <c r="P245" s="38" t="e">
        <f t="shared" si="80"/>
        <v>#DIV/0!</v>
      </c>
      <c r="Q245" s="38" t="e">
        <f t="shared" si="80"/>
        <v>#DIV/0!</v>
      </c>
    </row>
    <row r="246" spans="1:17">
      <c r="A246" s="61" t="s">
        <v>179</v>
      </c>
      <c r="B246" s="61">
        <f t="shared" ref="B246:I246" si="82">SUM(B234:B245)</f>
        <v>0</v>
      </c>
      <c r="C246" s="61">
        <f t="shared" si="82"/>
        <v>0</v>
      </c>
      <c r="D246" s="61">
        <f t="shared" si="82"/>
        <v>0</v>
      </c>
      <c r="E246" s="61">
        <f t="shared" si="82"/>
        <v>0</v>
      </c>
      <c r="F246" s="61">
        <f t="shared" si="82"/>
        <v>0</v>
      </c>
      <c r="G246" s="61">
        <f t="shared" si="82"/>
        <v>0</v>
      </c>
      <c r="H246" s="61">
        <f t="shared" si="82"/>
        <v>0</v>
      </c>
      <c r="I246" s="61">
        <f t="shared" si="82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80"/>
        <v>#DIV/0!</v>
      </c>
      <c r="P246" s="62" t="e">
        <f t="shared" si="80"/>
        <v>#DIV/0!</v>
      </c>
      <c r="Q246" s="62" t="e">
        <f t="shared" si="80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3">SUM(C234:C245)</f>
        <v>0</v>
      </c>
      <c r="D247" s="61">
        <f t="shared" si="83"/>
        <v>0</v>
      </c>
      <c r="E247" s="61">
        <f t="shared" si="83"/>
        <v>0</v>
      </c>
      <c r="F247" s="61">
        <f t="shared" si="83"/>
        <v>0</v>
      </c>
      <c r="G247" s="61">
        <f t="shared" si="83"/>
        <v>0</v>
      </c>
      <c r="H247" s="61">
        <f t="shared" si="83"/>
        <v>0</v>
      </c>
      <c r="I247" s="61">
        <f t="shared" si="83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80"/>
        <v>#DIV/0!</v>
      </c>
      <c r="P247" s="62" t="e">
        <f t="shared" si="80"/>
        <v>#DIV/0!</v>
      </c>
      <c r="Q247" s="62" t="e">
        <f t="shared" si="80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4">C246/12</f>
        <v>0</v>
      </c>
      <c r="D248" s="49">
        <f t="shared" si="84"/>
        <v>0</v>
      </c>
      <c r="E248" s="49">
        <f t="shared" si="84"/>
        <v>0</v>
      </c>
      <c r="F248" s="49">
        <f t="shared" si="84"/>
        <v>0</v>
      </c>
      <c r="G248" s="49">
        <f t="shared" si="84"/>
        <v>0</v>
      </c>
      <c r="H248" s="49">
        <f t="shared" si="84"/>
        <v>0</v>
      </c>
      <c r="I248" s="49">
        <f t="shared" si="84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80"/>
        <v>#DIV/0!</v>
      </c>
      <c r="P248" s="62" t="e">
        <f t="shared" si="80"/>
        <v>#DIV/0!</v>
      </c>
      <c r="Q248" s="62" t="e">
        <f t="shared" si="80"/>
        <v>#DIV/0!</v>
      </c>
    </row>
    <row r="249" spans="1:17">
      <c r="N249" s="64"/>
      <c r="O249" s="64"/>
      <c r="P249" s="64"/>
      <c r="Q249" s="64"/>
    </row>
    <row r="250" spans="1:17">
      <c r="A250" s="87"/>
      <c r="B250" s="88"/>
      <c r="C250" s="397" t="s">
        <v>190</v>
      </c>
      <c r="D250" s="397"/>
      <c r="E250" s="397"/>
      <c r="F250" s="397"/>
      <c r="G250" s="397"/>
      <c r="H250" s="397"/>
      <c r="I250" s="89"/>
      <c r="J250" s="89"/>
      <c r="K250" s="89"/>
      <c r="L250" s="89"/>
      <c r="M250" s="89"/>
      <c r="N250" s="89"/>
      <c r="O250" s="89"/>
      <c r="P250" s="89"/>
      <c r="Q250" s="90"/>
    </row>
    <row r="251" spans="1:17">
      <c r="A251" s="302" t="s">
        <v>6</v>
      </c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206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17">
      <c r="A252" s="302"/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>
        <v>0</v>
      </c>
      <c r="C253" s="10">
        <v>0</v>
      </c>
      <c r="D253" s="10">
        <v>0</v>
      </c>
      <c r="E253" s="10">
        <v>0</v>
      </c>
      <c r="F253" s="10">
        <v>1</v>
      </c>
      <c r="G253" s="10">
        <v>12</v>
      </c>
      <c r="H253" s="10">
        <v>744</v>
      </c>
      <c r="I253" s="10">
        <v>318693</v>
      </c>
      <c r="J253" s="10">
        <v>4</v>
      </c>
      <c r="K253" s="10">
        <v>76</v>
      </c>
      <c r="L253" s="10">
        <v>4712</v>
      </c>
      <c r="M253" s="10">
        <v>2401236</v>
      </c>
      <c r="N253" s="38">
        <f t="shared" ref="N253:Q267" si="85">(J253-F253)/F253*100</f>
        <v>300</v>
      </c>
      <c r="O253" s="38">
        <f t="shared" si="85"/>
        <v>533.33333333333326</v>
      </c>
      <c r="P253" s="38">
        <f t="shared" si="85"/>
        <v>533.33333333333326</v>
      </c>
      <c r="Q253" s="38">
        <f t="shared" si="85"/>
        <v>653.4636782106918</v>
      </c>
    </row>
    <row r="254" spans="1:17">
      <c r="A254" s="10" t="s">
        <v>11</v>
      </c>
      <c r="B254" s="10">
        <v>2</v>
      </c>
      <c r="C254" s="10">
        <v>48</v>
      </c>
      <c r="D254" s="10">
        <v>2976</v>
      </c>
      <c r="E254" s="10">
        <v>854798</v>
      </c>
      <c r="F254" s="10">
        <v>0</v>
      </c>
      <c r="G254" s="10">
        <v>0</v>
      </c>
      <c r="H254" s="10">
        <v>0</v>
      </c>
      <c r="I254" s="10">
        <v>0</v>
      </c>
      <c r="J254" s="10">
        <v>1</v>
      </c>
      <c r="K254" s="10">
        <v>20</v>
      </c>
      <c r="L254" s="10">
        <v>1240</v>
      </c>
      <c r="M254" s="10">
        <v>631904</v>
      </c>
      <c r="N254" s="38" t="e">
        <f t="shared" si="85"/>
        <v>#DIV/0!</v>
      </c>
      <c r="O254" s="38" t="e">
        <f t="shared" si="85"/>
        <v>#DIV/0!</v>
      </c>
      <c r="P254" s="38" t="e">
        <f t="shared" si="85"/>
        <v>#DIV/0!</v>
      </c>
      <c r="Q254" s="38" t="e">
        <f t="shared" si="85"/>
        <v>#DIV/0!</v>
      </c>
    </row>
    <row r="255" spans="1:17">
      <c r="A255" s="10" t="s">
        <v>12</v>
      </c>
      <c r="B255" s="10">
        <v>3</v>
      </c>
      <c r="C255" s="10">
        <v>68</v>
      </c>
      <c r="D255" s="10">
        <v>4216</v>
      </c>
      <c r="E255" s="10">
        <v>1058837</v>
      </c>
      <c r="F255" s="10">
        <v>2</v>
      </c>
      <c r="G255" s="10">
        <v>39</v>
      </c>
      <c r="H255" s="10">
        <v>2418</v>
      </c>
      <c r="I255" s="10">
        <v>628381</v>
      </c>
      <c r="J255" s="10">
        <v>4</v>
      </c>
      <c r="K255" s="10">
        <v>73</v>
      </c>
      <c r="L255" s="10">
        <v>4526</v>
      </c>
      <c r="M255" s="10">
        <v>2056880</v>
      </c>
      <c r="N255" s="38">
        <f t="shared" si="85"/>
        <v>100</v>
      </c>
      <c r="O255" s="38">
        <f t="shared" si="85"/>
        <v>87.179487179487182</v>
      </c>
      <c r="P255" s="38">
        <f t="shared" si="85"/>
        <v>87.179487179487182</v>
      </c>
      <c r="Q255" s="38">
        <f t="shared" si="85"/>
        <v>227.33007522506253</v>
      </c>
    </row>
    <row r="256" spans="1:17">
      <c r="A256" s="10" t="s">
        <v>13</v>
      </c>
      <c r="B256" s="10">
        <v>2</v>
      </c>
      <c r="C256" s="10">
        <v>45</v>
      </c>
      <c r="D256" s="10">
        <v>2790</v>
      </c>
      <c r="E256" s="10">
        <v>1107004</v>
      </c>
      <c r="F256" s="10">
        <v>1</v>
      </c>
      <c r="G256" s="10">
        <v>18</v>
      </c>
      <c r="H256" s="10">
        <v>1116</v>
      </c>
      <c r="I256" s="10">
        <v>478039</v>
      </c>
      <c r="J256" s="10">
        <v>1</v>
      </c>
      <c r="K256" s="10">
        <v>19</v>
      </c>
      <c r="L256" s="10">
        <v>1178</v>
      </c>
      <c r="M256" s="10">
        <v>712679</v>
      </c>
      <c r="N256" s="38">
        <f t="shared" si="85"/>
        <v>0</v>
      </c>
      <c r="O256" s="38">
        <f t="shared" si="85"/>
        <v>5.5555555555555554</v>
      </c>
      <c r="P256" s="38">
        <f t="shared" si="85"/>
        <v>5.5555555555555554</v>
      </c>
      <c r="Q256" s="38">
        <f t="shared" si="85"/>
        <v>49.083861358592081</v>
      </c>
    </row>
    <row r="257" spans="1:22">
      <c r="A257" s="10" t="s">
        <v>14</v>
      </c>
      <c r="B257" s="10">
        <v>0</v>
      </c>
      <c r="C257" s="10">
        <v>0</v>
      </c>
      <c r="D257" s="10">
        <v>0</v>
      </c>
      <c r="E257" s="10">
        <v>0</v>
      </c>
      <c r="F257" s="10">
        <v>3</v>
      </c>
      <c r="G257" s="10">
        <v>65</v>
      </c>
      <c r="H257" s="10">
        <v>4030</v>
      </c>
      <c r="I257" s="10">
        <v>1844539</v>
      </c>
      <c r="J257" s="10">
        <v>3</v>
      </c>
      <c r="K257" s="10">
        <v>55</v>
      </c>
      <c r="L257" s="10">
        <v>3410</v>
      </c>
      <c r="M257" s="10">
        <v>1359169</v>
      </c>
      <c r="N257" s="38">
        <f t="shared" si="85"/>
        <v>0</v>
      </c>
      <c r="O257" s="38">
        <f t="shared" si="85"/>
        <v>-15.384615384615385</v>
      </c>
      <c r="P257" s="38">
        <f t="shared" si="85"/>
        <v>-15.384615384615385</v>
      </c>
      <c r="Q257" s="38">
        <f t="shared" si="85"/>
        <v>-26.313891980597866</v>
      </c>
    </row>
    <row r="258" spans="1:22">
      <c r="A258" s="10" t="s">
        <v>15</v>
      </c>
      <c r="B258" s="10">
        <v>2</v>
      </c>
      <c r="C258" s="10">
        <v>44</v>
      </c>
      <c r="D258" s="10">
        <v>2728</v>
      </c>
      <c r="E258" s="10">
        <v>783564</v>
      </c>
      <c r="F258" s="10">
        <v>3</v>
      </c>
      <c r="G258" s="10">
        <v>68</v>
      </c>
      <c r="H258" s="10">
        <v>4216</v>
      </c>
      <c r="I258" s="10">
        <v>1516594</v>
      </c>
      <c r="J258" s="10">
        <v>2</v>
      </c>
      <c r="K258" s="10">
        <v>35</v>
      </c>
      <c r="L258" s="10">
        <v>2170</v>
      </c>
      <c r="M258" s="10">
        <v>1141704</v>
      </c>
      <c r="N258" s="38">
        <f t="shared" si="85"/>
        <v>-33.333333333333329</v>
      </c>
      <c r="O258" s="38">
        <f t="shared" si="85"/>
        <v>-48.529411764705884</v>
      </c>
      <c r="P258" s="38">
        <f t="shared" si="85"/>
        <v>-48.529411764705884</v>
      </c>
      <c r="Q258" s="38">
        <f t="shared" si="85"/>
        <v>-24.719206326808624</v>
      </c>
    </row>
    <row r="259" spans="1:22">
      <c r="A259" s="10" t="s">
        <v>16</v>
      </c>
      <c r="B259" s="10">
        <v>2</v>
      </c>
      <c r="C259" s="10">
        <v>54</v>
      </c>
      <c r="D259" s="10">
        <v>3348</v>
      </c>
      <c r="E259" s="10">
        <v>872356</v>
      </c>
      <c r="F259" s="10"/>
      <c r="G259" s="10"/>
      <c r="H259" s="10"/>
      <c r="I259" s="10"/>
      <c r="J259" s="10">
        <v>1</v>
      </c>
      <c r="K259" s="10">
        <v>18</v>
      </c>
      <c r="L259" s="10">
        <v>1116</v>
      </c>
      <c r="M259" s="10">
        <v>568714</v>
      </c>
      <c r="N259" s="38" t="e">
        <f t="shared" si="85"/>
        <v>#DIV/0!</v>
      </c>
      <c r="O259" s="38" t="e">
        <f t="shared" si="85"/>
        <v>#DIV/0!</v>
      </c>
      <c r="P259" s="38" t="e">
        <f t="shared" si="85"/>
        <v>#DIV/0!</v>
      </c>
      <c r="Q259" s="38" t="e">
        <f t="shared" si="85"/>
        <v>#DIV/0!</v>
      </c>
    </row>
    <row r="260" spans="1:22">
      <c r="A260" s="10" t="s">
        <v>17</v>
      </c>
      <c r="B260" s="10">
        <v>0</v>
      </c>
      <c r="C260" s="10">
        <v>0</v>
      </c>
      <c r="D260" s="10">
        <v>0</v>
      </c>
      <c r="E260" s="10">
        <v>0</v>
      </c>
      <c r="F260" s="10"/>
      <c r="G260" s="10"/>
      <c r="H260" s="10"/>
      <c r="I260" s="10"/>
      <c r="J260" s="10">
        <v>2</v>
      </c>
      <c r="K260" s="10">
        <v>24</v>
      </c>
      <c r="L260" s="10">
        <v>1488</v>
      </c>
      <c r="M260" s="10">
        <v>536445</v>
      </c>
      <c r="N260" s="38" t="e">
        <f t="shared" si="85"/>
        <v>#DIV/0!</v>
      </c>
      <c r="O260" s="38" t="e">
        <f t="shared" si="85"/>
        <v>#DIV/0!</v>
      </c>
      <c r="P260" s="38" t="e">
        <f t="shared" si="85"/>
        <v>#DIV/0!</v>
      </c>
      <c r="Q260" s="38" t="e">
        <f t="shared" si="85"/>
        <v>#DIV/0!</v>
      </c>
    </row>
    <row r="261" spans="1:22">
      <c r="A261" s="10" t="s">
        <v>18</v>
      </c>
      <c r="B261" s="10">
        <v>2</v>
      </c>
      <c r="C261" s="10">
        <v>55</v>
      </c>
      <c r="D261" s="10">
        <v>3410</v>
      </c>
      <c r="E261" s="10">
        <v>886858</v>
      </c>
      <c r="F261" s="10"/>
      <c r="G261" s="10"/>
      <c r="H261" s="10"/>
      <c r="I261" s="10"/>
      <c r="J261" s="10"/>
      <c r="K261" s="10"/>
      <c r="L261" s="10"/>
      <c r="M261" s="10"/>
      <c r="N261" s="38" t="e">
        <f t="shared" si="85"/>
        <v>#DIV/0!</v>
      </c>
      <c r="O261" s="38" t="e">
        <f t="shared" si="85"/>
        <v>#DIV/0!</v>
      </c>
      <c r="P261" s="38" t="e">
        <f t="shared" si="85"/>
        <v>#DIV/0!</v>
      </c>
      <c r="Q261" s="38" t="e">
        <f t="shared" si="85"/>
        <v>#DIV/0!</v>
      </c>
      <c r="T261" s="7">
        <f>B262+B263+B264+F253</f>
        <v>4</v>
      </c>
      <c r="V261" s="7">
        <f>B254+B255+B256+B257+B258+B259+B260+B261+B262+B263+B264+F253</f>
        <v>17</v>
      </c>
    </row>
    <row r="262" spans="1:22">
      <c r="A262" s="10" t="s">
        <v>19</v>
      </c>
      <c r="B262" s="10">
        <v>0</v>
      </c>
      <c r="C262" s="10">
        <v>0</v>
      </c>
      <c r="D262" s="10">
        <v>0</v>
      </c>
      <c r="E262" s="10">
        <v>0</v>
      </c>
      <c r="F262" s="10">
        <v>8</v>
      </c>
      <c r="G262" s="10">
        <v>186</v>
      </c>
      <c r="H262" s="10">
        <v>11532</v>
      </c>
      <c r="I262" s="10">
        <v>4023629</v>
      </c>
      <c r="J262" s="10">
        <v>4</v>
      </c>
      <c r="K262" s="10">
        <v>84</v>
      </c>
      <c r="L262" s="10">
        <v>5493.6</v>
      </c>
      <c r="M262" s="10">
        <v>2414522</v>
      </c>
      <c r="N262" s="38">
        <f t="shared" si="85"/>
        <v>-50</v>
      </c>
      <c r="O262" s="38">
        <f t="shared" si="85"/>
        <v>-54.838709677419352</v>
      </c>
      <c r="P262" s="38">
        <f t="shared" si="85"/>
        <v>-52.362122788761702</v>
      </c>
      <c r="Q262" s="38">
        <f t="shared" si="85"/>
        <v>-39.991435592098576</v>
      </c>
      <c r="T262" s="7">
        <f>T261/4</f>
        <v>1</v>
      </c>
      <c r="V262" s="7">
        <f>V261/12</f>
        <v>1.4166666666666667</v>
      </c>
    </row>
    <row r="263" spans="1:22">
      <c r="A263" s="10" t="s">
        <v>20</v>
      </c>
      <c r="B263" s="10">
        <v>3</v>
      </c>
      <c r="C263" s="10">
        <v>84</v>
      </c>
      <c r="D263" s="10">
        <v>5208</v>
      </c>
      <c r="E263" s="10">
        <v>2374849</v>
      </c>
      <c r="F263" s="10">
        <v>4</v>
      </c>
      <c r="G263" s="10">
        <v>87</v>
      </c>
      <c r="H263" s="10">
        <v>5394</v>
      </c>
      <c r="I263" s="10">
        <v>1606428</v>
      </c>
      <c r="J263" s="10">
        <v>2</v>
      </c>
      <c r="K263" s="10">
        <v>37</v>
      </c>
      <c r="L263" s="10">
        <v>2419.8000000000002</v>
      </c>
      <c r="M263" s="10">
        <v>1233131</v>
      </c>
      <c r="N263" s="38">
        <f t="shared" si="85"/>
        <v>-50</v>
      </c>
      <c r="O263" s="38">
        <f t="shared" si="85"/>
        <v>-57.47126436781609</v>
      </c>
      <c r="P263" s="38">
        <f t="shared" si="85"/>
        <v>-55.139043381535032</v>
      </c>
      <c r="Q263" s="38">
        <f t="shared" si="85"/>
        <v>-23.237705020081822</v>
      </c>
    </row>
    <row r="264" spans="1:22">
      <c r="A264" s="10" t="s">
        <v>21</v>
      </c>
      <c r="B264" s="10"/>
      <c r="C264" s="10"/>
      <c r="D264" s="10"/>
      <c r="E264" s="10"/>
      <c r="F264" s="10">
        <v>6</v>
      </c>
      <c r="G264" s="10">
        <v>127</v>
      </c>
      <c r="H264" s="10">
        <v>7874</v>
      </c>
      <c r="I264" s="10">
        <v>3256328</v>
      </c>
      <c r="J264" s="10"/>
      <c r="K264" s="10"/>
      <c r="L264" s="10"/>
      <c r="M264" s="10"/>
      <c r="N264" s="38">
        <f t="shared" si="85"/>
        <v>-100</v>
      </c>
      <c r="O264" s="38">
        <f t="shared" si="85"/>
        <v>-100</v>
      </c>
      <c r="P264" s="38">
        <f t="shared" si="85"/>
        <v>-100</v>
      </c>
      <c r="Q264" s="38">
        <f t="shared" si="85"/>
        <v>-100</v>
      </c>
    </row>
    <row r="265" spans="1:22">
      <c r="A265" s="61" t="s">
        <v>205</v>
      </c>
      <c r="B265" s="61">
        <f>SUM(B253:B262)</f>
        <v>13</v>
      </c>
      <c r="C265" s="61">
        <f>SUM(C253:C262)</f>
        <v>314</v>
      </c>
      <c r="D265" s="61">
        <f>SUM(D253:D262)</f>
        <v>19468</v>
      </c>
      <c r="E265" s="61">
        <f>SUM(E253:E262)</f>
        <v>5563417</v>
      </c>
      <c r="F265" s="61">
        <f>SUM(F253:F263)</f>
        <v>22</v>
      </c>
      <c r="G265" s="61">
        <f t="shared" ref="G265:M265" si="86">SUM(G253:G263)</f>
        <v>475</v>
      </c>
      <c r="H265" s="61">
        <f t="shared" si="86"/>
        <v>29450</v>
      </c>
      <c r="I265" s="61">
        <f t="shared" si="86"/>
        <v>10416303</v>
      </c>
      <c r="J265" s="61">
        <f t="shared" si="86"/>
        <v>24</v>
      </c>
      <c r="K265" s="61">
        <f t="shared" si="86"/>
        <v>441</v>
      </c>
      <c r="L265" s="61">
        <f t="shared" si="86"/>
        <v>27753.399999999998</v>
      </c>
      <c r="M265" s="61">
        <f t="shared" si="86"/>
        <v>13056384</v>
      </c>
      <c r="N265" s="38">
        <f t="shared" si="85"/>
        <v>9.0909090909090917</v>
      </c>
      <c r="O265" s="38">
        <f t="shared" si="85"/>
        <v>-7.1578947368421044</v>
      </c>
      <c r="P265" s="38">
        <f t="shared" si="85"/>
        <v>-5.7609507640067985</v>
      </c>
      <c r="Q265" s="38">
        <f t="shared" si="85"/>
        <v>25.345662467768076</v>
      </c>
    </row>
    <row r="266" spans="1:22">
      <c r="A266" s="61" t="s">
        <v>128</v>
      </c>
      <c r="B266" s="61">
        <f>SUM(B253:B264)</f>
        <v>16</v>
      </c>
      <c r="C266" s="61">
        <f t="shared" ref="C266:M266" si="87">SUM(C253:C264)</f>
        <v>398</v>
      </c>
      <c r="D266" s="61">
        <f t="shared" si="87"/>
        <v>24676</v>
      </c>
      <c r="E266" s="61">
        <f t="shared" si="87"/>
        <v>7938266</v>
      </c>
      <c r="F266" s="61">
        <f t="shared" si="87"/>
        <v>28</v>
      </c>
      <c r="G266" s="61">
        <f t="shared" si="87"/>
        <v>602</v>
      </c>
      <c r="H266" s="61">
        <f t="shared" si="87"/>
        <v>37324</v>
      </c>
      <c r="I266" s="61">
        <f t="shared" si="87"/>
        <v>13672631</v>
      </c>
      <c r="J266" s="61">
        <f t="shared" si="87"/>
        <v>24</v>
      </c>
      <c r="K266" s="61">
        <f t="shared" si="87"/>
        <v>441</v>
      </c>
      <c r="L266" s="61">
        <f t="shared" si="87"/>
        <v>27753.399999999998</v>
      </c>
      <c r="M266" s="61">
        <f t="shared" si="87"/>
        <v>13056384</v>
      </c>
      <c r="N266" s="38">
        <f t="shared" si="85"/>
        <v>-14.285714285714285</v>
      </c>
      <c r="O266" s="38">
        <f t="shared" si="85"/>
        <v>-26.744186046511626</v>
      </c>
      <c r="P266" s="38">
        <f t="shared" si="85"/>
        <v>-25.641946200835932</v>
      </c>
      <c r="Q266" s="38">
        <f t="shared" si="85"/>
        <v>-4.5071574007957942</v>
      </c>
    </row>
    <row r="267" spans="1:22">
      <c r="A267" s="63" t="s">
        <v>129</v>
      </c>
      <c r="B267" s="49">
        <f>B265/10</f>
        <v>1.3</v>
      </c>
      <c r="C267" s="49">
        <f>C265/10</f>
        <v>31.4</v>
      </c>
      <c r="D267" s="49">
        <f>D265/10</f>
        <v>1946.8</v>
      </c>
      <c r="E267" s="49">
        <f>E265/10</f>
        <v>556341.69999999995</v>
      </c>
      <c r="F267" s="49">
        <f>F265/11</f>
        <v>2</v>
      </c>
      <c r="G267" s="49">
        <f t="shared" ref="G267:M267" si="88">G265/11</f>
        <v>43.18181818181818</v>
      </c>
      <c r="H267" s="49">
        <f t="shared" si="88"/>
        <v>2677.2727272727275</v>
      </c>
      <c r="I267" s="49">
        <f t="shared" si="88"/>
        <v>946936.63636363635</v>
      </c>
      <c r="J267" s="49">
        <f t="shared" si="88"/>
        <v>2.1818181818181817</v>
      </c>
      <c r="K267" s="49">
        <f t="shared" si="88"/>
        <v>40.090909090909093</v>
      </c>
      <c r="L267" s="49">
        <f t="shared" si="88"/>
        <v>2523.0363636363636</v>
      </c>
      <c r="M267" s="49">
        <f t="shared" si="88"/>
        <v>1186944</v>
      </c>
      <c r="N267" s="38">
        <f t="shared" si="85"/>
        <v>9.0909090909090828</v>
      </c>
      <c r="O267" s="38">
        <f t="shared" si="85"/>
        <v>-7.1578947368420947</v>
      </c>
      <c r="P267" s="38">
        <f t="shared" si="85"/>
        <v>-5.7609507640067994</v>
      </c>
      <c r="Q267" s="38">
        <f t="shared" si="85"/>
        <v>25.345662467768076</v>
      </c>
    </row>
    <row r="268" spans="1:22">
      <c r="N268" s="64"/>
      <c r="O268" s="64"/>
      <c r="P268" s="64"/>
      <c r="Q268" s="64"/>
    </row>
    <row r="269" spans="1:22">
      <c r="C269" s="356" t="s">
        <v>117</v>
      </c>
      <c r="D269" s="356"/>
      <c r="E269" s="356"/>
      <c r="F269" s="356"/>
      <c r="G269" s="356"/>
      <c r="H269" s="356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22">
      <c r="A270" s="14"/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22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30" t="s">
        <v>90</v>
      </c>
      <c r="K271" s="30" t="s">
        <v>7</v>
      </c>
      <c r="L271" s="3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22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9">(G272-C272)/C272*100</f>
        <v>#DIV/0!</v>
      </c>
      <c r="P272" s="38" t="e">
        <f t="shared" si="89"/>
        <v>#DIV/0!</v>
      </c>
      <c r="Q272" s="38" t="e">
        <f t="shared" si="89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90">(F273-B273)/B273*100</f>
        <v>#DIV/0!</v>
      </c>
      <c r="O273" s="38" t="e">
        <f t="shared" si="89"/>
        <v>#DIV/0!</v>
      </c>
      <c r="P273" s="38" t="e">
        <f t="shared" si="89"/>
        <v>#DIV/0!</v>
      </c>
      <c r="Q273" s="38" t="e">
        <f t="shared" si="89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90"/>
        <v>#DIV/0!</v>
      </c>
      <c r="O274" s="38" t="e">
        <f t="shared" si="89"/>
        <v>#DIV/0!</v>
      </c>
      <c r="P274" s="38" t="e">
        <f t="shared" si="89"/>
        <v>#DIV/0!</v>
      </c>
      <c r="Q274" s="38" t="e">
        <f t="shared" si="89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90"/>
        <v>#DIV/0!</v>
      </c>
      <c r="O275" s="38" t="e">
        <f t="shared" si="89"/>
        <v>#DIV/0!</v>
      </c>
      <c r="P275" s="38" t="e">
        <f t="shared" si="89"/>
        <v>#DIV/0!</v>
      </c>
      <c r="Q275" s="38" t="e">
        <f t="shared" si="89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90"/>
        <v>#DIV/0!</v>
      </c>
      <c r="O276" s="38" t="e">
        <f t="shared" si="89"/>
        <v>#DIV/0!</v>
      </c>
      <c r="P276" s="38" t="e">
        <f t="shared" si="89"/>
        <v>#DIV/0!</v>
      </c>
      <c r="Q276" s="38" t="e">
        <f t="shared" si="89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90"/>
        <v>#DIV/0!</v>
      </c>
      <c r="O277" s="38" t="e">
        <f t="shared" si="89"/>
        <v>#DIV/0!</v>
      </c>
      <c r="P277" s="38" t="e">
        <f t="shared" si="89"/>
        <v>#DIV/0!</v>
      </c>
      <c r="Q277" s="38" t="e">
        <f t="shared" si="89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90"/>
        <v>#DIV/0!</v>
      </c>
      <c r="O278" s="38" t="e">
        <f t="shared" si="89"/>
        <v>#DIV/0!</v>
      </c>
      <c r="P278" s="38" t="e">
        <f t="shared" si="89"/>
        <v>#DIV/0!</v>
      </c>
      <c r="Q278" s="38" t="e">
        <f t="shared" si="89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90"/>
        <v>#DIV/0!</v>
      </c>
      <c r="O279" s="38" t="e">
        <f t="shared" si="89"/>
        <v>#DIV/0!</v>
      </c>
      <c r="P279" s="38" t="e">
        <f t="shared" si="89"/>
        <v>#DIV/0!</v>
      </c>
      <c r="Q279" s="38" t="e">
        <f t="shared" si="89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90"/>
        <v>#DIV/0!</v>
      </c>
      <c r="O280" s="38" t="e">
        <f t="shared" si="89"/>
        <v>#DIV/0!</v>
      </c>
      <c r="P280" s="38" t="e">
        <f t="shared" si="89"/>
        <v>#DIV/0!</v>
      </c>
      <c r="Q280" s="38" t="e">
        <f t="shared" si="89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90"/>
        <v>#DIV/0!</v>
      </c>
      <c r="O281" s="38" t="e">
        <f t="shared" si="89"/>
        <v>#DIV/0!</v>
      </c>
      <c r="P281" s="38" t="e">
        <f t="shared" si="89"/>
        <v>#DIV/0!</v>
      </c>
      <c r="Q281" s="38" t="e">
        <f t="shared" si="89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90"/>
        <v>#DIV/0!</v>
      </c>
      <c r="O282" s="38" t="e">
        <f t="shared" si="89"/>
        <v>#DIV/0!</v>
      </c>
      <c r="P282" s="38" t="e">
        <f t="shared" si="89"/>
        <v>#DIV/0!</v>
      </c>
      <c r="Q282" s="38" t="e">
        <f t="shared" si="89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90"/>
        <v>#DIV/0!</v>
      </c>
      <c r="O283" s="38" t="e">
        <f t="shared" si="89"/>
        <v>#DIV/0!</v>
      </c>
      <c r="P283" s="38" t="e">
        <f t="shared" si="89"/>
        <v>#DIV/0!</v>
      </c>
      <c r="Q283" s="38" t="e">
        <f t="shared" si="89"/>
        <v>#DIV/0!</v>
      </c>
    </row>
    <row r="284" spans="1:17">
      <c r="A284" s="61" t="s">
        <v>179</v>
      </c>
      <c r="B284" s="61">
        <f t="shared" ref="B284:I284" si="91">SUM(B272:B283)</f>
        <v>0</v>
      </c>
      <c r="C284" s="61">
        <f t="shared" si="91"/>
        <v>0</v>
      </c>
      <c r="D284" s="61">
        <f t="shared" si="91"/>
        <v>0</v>
      </c>
      <c r="E284" s="61">
        <f t="shared" si="91"/>
        <v>0</v>
      </c>
      <c r="F284" s="61">
        <f t="shared" si="91"/>
        <v>0</v>
      </c>
      <c r="G284" s="61">
        <f t="shared" si="91"/>
        <v>0</v>
      </c>
      <c r="H284" s="61">
        <f t="shared" si="91"/>
        <v>0</v>
      </c>
      <c r="I284" s="61">
        <f t="shared" si="91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9"/>
        <v>#DIV/0!</v>
      </c>
      <c r="P284" s="62" t="e">
        <f t="shared" si="89"/>
        <v>#DIV/0!</v>
      </c>
      <c r="Q284" s="62" t="e">
        <f t="shared" si="89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2">SUM(C272:C283)</f>
        <v>0</v>
      </c>
      <c r="D285" s="61">
        <f t="shared" si="92"/>
        <v>0</v>
      </c>
      <c r="E285" s="61">
        <f t="shared" si="92"/>
        <v>0</v>
      </c>
      <c r="F285" s="61">
        <f t="shared" si="92"/>
        <v>0</v>
      </c>
      <c r="G285" s="61">
        <f t="shared" si="92"/>
        <v>0</v>
      </c>
      <c r="H285" s="61">
        <f t="shared" si="92"/>
        <v>0</v>
      </c>
      <c r="I285" s="61">
        <f t="shared" si="92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9"/>
        <v>#DIV/0!</v>
      </c>
      <c r="P285" s="62" t="e">
        <f t="shared" si="89"/>
        <v>#DIV/0!</v>
      </c>
      <c r="Q285" s="62" t="e">
        <f t="shared" si="89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3">C284/12</f>
        <v>0</v>
      </c>
      <c r="D286" s="49">
        <f t="shared" si="93"/>
        <v>0</v>
      </c>
      <c r="E286" s="49">
        <f t="shared" si="93"/>
        <v>0</v>
      </c>
      <c r="F286" s="49">
        <f t="shared" si="93"/>
        <v>0</v>
      </c>
      <c r="G286" s="49">
        <f t="shared" si="93"/>
        <v>0</v>
      </c>
      <c r="H286" s="49">
        <f t="shared" si="93"/>
        <v>0</v>
      </c>
      <c r="I286" s="49">
        <f t="shared" si="93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9"/>
        <v>#DIV/0!</v>
      </c>
      <c r="P286" s="62" t="e">
        <f t="shared" si="89"/>
        <v>#DIV/0!</v>
      </c>
      <c r="Q286" s="62" t="e">
        <f t="shared" si="89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9">
      <c r="A289" s="14"/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30" t="s">
        <v>90</v>
      </c>
      <c r="K290" s="30" t="s">
        <v>7</v>
      </c>
      <c r="L290" s="3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4">(G291-C291)/C291*100</f>
        <v>#DIV/0!</v>
      </c>
      <c r="P291" s="38" t="e">
        <f t="shared" si="94"/>
        <v>#DIV/0!</v>
      </c>
      <c r="Q291" s="38" t="e">
        <f t="shared" si="94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5">(F292-B292)/B292*100</f>
        <v>#DIV/0!</v>
      </c>
      <c r="O292" s="38" t="e">
        <f t="shared" si="94"/>
        <v>#DIV/0!</v>
      </c>
      <c r="P292" s="38" t="e">
        <f t="shared" si="94"/>
        <v>#DIV/0!</v>
      </c>
      <c r="Q292" s="38" t="e">
        <f t="shared" si="94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5"/>
        <v>#DIV/0!</v>
      </c>
      <c r="O293" s="38" t="e">
        <f t="shared" si="94"/>
        <v>#DIV/0!</v>
      </c>
      <c r="P293" s="38" t="e">
        <f t="shared" si="94"/>
        <v>#DIV/0!</v>
      </c>
      <c r="Q293" s="38" t="e">
        <f t="shared" si="94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5"/>
        <v>#DIV/0!</v>
      </c>
      <c r="O294" s="38" t="e">
        <f t="shared" si="94"/>
        <v>#DIV/0!</v>
      </c>
      <c r="P294" s="38" t="e">
        <f t="shared" si="94"/>
        <v>#DIV/0!</v>
      </c>
      <c r="Q294" s="38" t="e">
        <f t="shared" si="94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5"/>
        <v>#DIV/0!</v>
      </c>
      <c r="O295" s="38" t="e">
        <f t="shared" si="94"/>
        <v>#DIV/0!</v>
      </c>
      <c r="P295" s="38" t="e">
        <f t="shared" si="94"/>
        <v>#DIV/0!</v>
      </c>
      <c r="Q295" s="38" t="e">
        <f t="shared" si="94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5"/>
        <v>#DIV/0!</v>
      </c>
      <c r="O296" s="38" t="e">
        <f t="shared" si="94"/>
        <v>#DIV/0!</v>
      </c>
      <c r="P296" s="38" t="e">
        <f t="shared" si="94"/>
        <v>#DIV/0!</v>
      </c>
      <c r="Q296" s="38" t="e">
        <f t="shared" si="94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5"/>
        <v>#DIV/0!</v>
      </c>
      <c r="O297" s="38" t="e">
        <f t="shared" si="94"/>
        <v>#DIV/0!</v>
      </c>
      <c r="P297" s="38" t="e">
        <f t="shared" si="94"/>
        <v>#DIV/0!</v>
      </c>
      <c r="Q297" s="38" t="e">
        <f t="shared" si="94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5"/>
        <v>#DIV/0!</v>
      </c>
      <c r="O298" s="38" t="e">
        <f t="shared" si="94"/>
        <v>#DIV/0!</v>
      </c>
      <c r="P298" s="38" t="e">
        <f t="shared" si="94"/>
        <v>#DIV/0!</v>
      </c>
      <c r="Q298" s="38" t="e">
        <f t="shared" si="94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5"/>
        <v>#DIV/0!</v>
      </c>
      <c r="O299" s="38" t="e">
        <f t="shared" si="94"/>
        <v>#DIV/0!</v>
      </c>
      <c r="P299" s="38" t="e">
        <f t="shared" si="94"/>
        <v>#DIV/0!</v>
      </c>
      <c r="Q299" s="38" t="e">
        <f t="shared" si="94"/>
        <v>#DIV/0!</v>
      </c>
      <c r="S299" s="7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5"/>
        <v>#DIV/0!</v>
      </c>
      <c r="O300" s="38" t="e">
        <f t="shared" si="94"/>
        <v>#DIV/0!</v>
      </c>
      <c r="P300" s="38" t="e">
        <f t="shared" si="94"/>
        <v>#DIV/0!</v>
      </c>
      <c r="Q300" s="38" t="e">
        <f t="shared" si="94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5"/>
        <v>#DIV/0!</v>
      </c>
      <c r="O301" s="38" t="e">
        <f t="shared" si="94"/>
        <v>#DIV/0!</v>
      </c>
      <c r="P301" s="38" t="e">
        <f t="shared" si="94"/>
        <v>#DIV/0!</v>
      </c>
      <c r="Q301" s="38" t="e">
        <f t="shared" si="94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5"/>
        <v>#DIV/0!</v>
      </c>
      <c r="O302" s="38" t="e">
        <f t="shared" si="94"/>
        <v>#DIV/0!</v>
      </c>
      <c r="P302" s="38" t="e">
        <f t="shared" si="94"/>
        <v>#DIV/0!</v>
      </c>
      <c r="Q302" s="38" t="e">
        <f t="shared" si="94"/>
        <v>#DIV/0!</v>
      </c>
    </row>
    <row r="303" spans="1:19">
      <c r="A303" s="61" t="s">
        <v>179</v>
      </c>
      <c r="B303" s="61">
        <f t="shared" ref="B303:I303" si="96">SUM(B291:B302)</f>
        <v>0</v>
      </c>
      <c r="C303" s="61">
        <f t="shared" si="96"/>
        <v>0</v>
      </c>
      <c r="D303" s="61">
        <f t="shared" si="96"/>
        <v>0</v>
      </c>
      <c r="E303" s="61">
        <f t="shared" si="96"/>
        <v>0</v>
      </c>
      <c r="F303" s="61">
        <f t="shared" si="96"/>
        <v>0</v>
      </c>
      <c r="G303" s="61">
        <f t="shared" si="96"/>
        <v>0</v>
      </c>
      <c r="H303" s="61">
        <f t="shared" si="96"/>
        <v>0</v>
      </c>
      <c r="I303" s="61">
        <f t="shared" si="96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4"/>
        <v>#DIV/0!</v>
      </c>
      <c r="P303" s="62" t="e">
        <f t="shared" si="94"/>
        <v>#DIV/0!</v>
      </c>
      <c r="Q303" s="62" t="e">
        <f t="shared" si="94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7">SUM(C291:C302)</f>
        <v>0</v>
      </c>
      <c r="D304" s="61">
        <f t="shared" si="97"/>
        <v>0</v>
      </c>
      <c r="E304" s="61">
        <f t="shared" si="97"/>
        <v>0</v>
      </c>
      <c r="F304" s="61">
        <f t="shared" si="97"/>
        <v>0</v>
      </c>
      <c r="G304" s="61">
        <f t="shared" si="97"/>
        <v>0</v>
      </c>
      <c r="H304" s="61">
        <f t="shared" si="97"/>
        <v>0</v>
      </c>
      <c r="I304" s="61">
        <f t="shared" si="97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4"/>
        <v>#DIV/0!</v>
      </c>
      <c r="P304" s="62" t="e">
        <f t="shared" si="94"/>
        <v>#DIV/0!</v>
      </c>
      <c r="Q304" s="62" t="e">
        <f t="shared" si="94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98">C303/12</f>
        <v>0</v>
      </c>
      <c r="D305" s="49">
        <f t="shared" si="98"/>
        <v>0</v>
      </c>
      <c r="E305" s="49">
        <f t="shared" si="98"/>
        <v>0</v>
      </c>
      <c r="F305" s="49">
        <f t="shared" si="98"/>
        <v>0</v>
      </c>
      <c r="G305" s="49">
        <f t="shared" si="98"/>
        <v>0</v>
      </c>
      <c r="H305" s="49">
        <f t="shared" si="98"/>
        <v>0</v>
      </c>
      <c r="I305" s="49">
        <f t="shared" si="98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4"/>
        <v>#DIV/0!</v>
      </c>
      <c r="P305" s="62" t="e">
        <f t="shared" si="94"/>
        <v>#DIV/0!</v>
      </c>
      <c r="Q305" s="62" t="e">
        <f t="shared" si="94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>
      <c r="A308" s="14"/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30" t="s">
        <v>90</v>
      </c>
      <c r="K309" s="30" t="s">
        <v>7</v>
      </c>
      <c r="L309" s="3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9">(G310-C310)/C310*100</f>
        <v>#DIV/0!</v>
      </c>
      <c r="P310" s="38" t="e">
        <f t="shared" si="99"/>
        <v>#DIV/0!</v>
      </c>
      <c r="Q310" s="38" t="e">
        <f t="shared" si="99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00">(F311-B311)/B311*100</f>
        <v>#DIV/0!</v>
      </c>
      <c r="O311" s="38" t="e">
        <f t="shared" si="99"/>
        <v>#DIV/0!</v>
      </c>
      <c r="P311" s="38" t="e">
        <f t="shared" si="99"/>
        <v>#DIV/0!</v>
      </c>
      <c r="Q311" s="38" t="e">
        <f t="shared" si="99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00"/>
        <v>#DIV/0!</v>
      </c>
      <c r="O312" s="38" t="e">
        <f t="shared" si="99"/>
        <v>#DIV/0!</v>
      </c>
      <c r="P312" s="38" t="e">
        <f t="shared" si="99"/>
        <v>#DIV/0!</v>
      </c>
      <c r="Q312" s="38" t="e">
        <f t="shared" si="99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00"/>
        <v>#DIV/0!</v>
      </c>
      <c r="O313" s="38" t="e">
        <f t="shared" si="99"/>
        <v>#DIV/0!</v>
      </c>
      <c r="P313" s="38" t="e">
        <f t="shared" si="99"/>
        <v>#DIV/0!</v>
      </c>
      <c r="Q313" s="38" t="e">
        <f t="shared" si="99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00"/>
        <v>#DIV/0!</v>
      </c>
      <c r="O314" s="38" t="e">
        <f t="shared" si="99"/>
        <v>#DIV/0!</v>
      </c>
      <c r="P314" s="38" t="e">
        <f t="shared" si="99"/>
        <v>#DIV/0!</v>
      </c>
      <c r="Q314" s="38" t="e">
        <f t="shared" si="99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00"/>
        <v>#DIV/0!</v>
      </c>
      <c r="O315" s="38" t="e">
        <f t="shared" si="99"/>
        <v>#DIV/0!</v>
      </c>
      <c r="P315" s="38" t="e">
        <f t="shared" si="99"/>
        <v>#DIV/0!</v>
      </c>
      <c r="Q315" s="38" t="e">
        <f t="shared" si="99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00"/>
        <v>#DIV/0!</v>
      </c>
      <c r="O316" s="38" t="e">
        <f t="shared" si="99"/>
        <v>#DIV/0!</v>
      </c>
      <c r="P316" s="38" t="e">
        <f t="shared" si="99"/>
        <v>#DIV/0!</v>
      </c>
      <c r="Q316" s="38" t="e">
        <f t="shared" si="99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00"/>
        <v>#DIV/0!</v>
      </c>
      <c r="O317" s="38" t="e">
        <f t="shared" si="99"/>
        <v>#DIV/0!</v>
      </c>
      <c r="P317" s="38" t="e">
        <f t="shared" si="99"/>
        <v>#DIV/0!</v>
      </c>
      <c r="Q317" s="38" t="e">
        <f t="shared" si="99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00"/>
        <v>#DIV/0!</v>
      </c>
      <c r="O318" s="38" t="e">
        <f t="shared" si="99"/>
        <v>#DIV/0!</v>
      </c>
      <c r="P318" s="38" t="e">
        <f t="shared" si="99"/>
        <v>#DIV/0!</v>
      </c>
      <c r="Q318" s="38" t="e">
        <f t="shared" si="99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00"/>
        <v>#DIV/0!</v>
      </c>
      <c r="O319" s="38" t="e">
        <f t="shared" si="99"/>
        <v>#DIV/0!</v>
      </c>
      <c r="P319" s="38" t="e">
        <f t="shared" si="99"/>
        <v>#DIV/0!</v>
      </c>
      <c r="Q319" s="38" t="e">
        <f t="shared" si="99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00"/>
        <v>#DIV/0!</v>
      </c>
      <c r="O320" s="38" t="e">
        <f t="shared" si="99"/>
        <v>#DIV/0!</v>
      </c>
      <c r="P320" s="38" t="e">
        <f t="shared" si="99"/>
        <v>#DIV/0!</v>
      </c>
      <c r="Q320" s="38" t="e">
        <f t="shared" si="99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00"/>
        <v>#DIV/0!</v>
      </c>
      <c r="O321" s="38" t="e">
        <f t="shared" si="99"/>
        <v>#DIV/0!</v>
      </c>
      <c r="P321" s="38" t="e">
        <f t="shared" si="99"/>
        <v>#DIV/0!</v>
      </c>
      <c r="Q321" s="38" t="e">
        <f t="shared" si="99"/>
        <v>#DIV/0!</v>
      </c>
    </row>
    <row r="322" spans="1:17">
      <c r="A322" s="61" t="s">
        <v>214</v>
      </c>
      <c r="B322" s="61">
        <f>SUM(B310:B316)</f>
        <v>0</v>
      </c>
      <c r="C322" s="61">
        <f t="shared" ref="C322:M322" si="101">SUM(C310:C316)</f>
        <v>0</v>
      </c>
      <c r="D322" s="61">
        <f t="shared" si="101"/>
        <v>0</v>
      </c>
      <c r="E322" s="61">
        <f t="shared" si="101"/>
        <v>0</v>
      </c>
      <c r="F322" s="61">
        <f t="shared" si="101"/>
        <v>0</v>
      </c>
      <c r="G322" s="61">
        <f t="shared" si="101"/>
        <v>0</v>
      </c>
      <c r="H322" s="61">
        <f t="shared" si="101"/>
        <v>0</v>
      </c>
      <c r="I322" s="61">
        <f t="shared" si="101"/>
        <v>0</v>
      </c>
      <c r="J322" s="61">
        <f t="shared" si="101"/>
        <v>0</v>
      </c>
      <c r="K322" s="61">
        <f t="shared" si="101"/>
        <v>0</v>
      </c>
      <c r="L322" s="61">
        <f t="shared" si="101"/>
        <v>0</v>
      </c>
      <c r="M322" s="61">
        <f t="shared" si="101"/>
        <v>0</v>
      </c>
      <c r="N322" s="62" t="e">
        <f>(F322-B322)/B322*100</f>
        <v>#DIV/0!</v>
      </c>
      <c r="O322" s="62" t="e">
        <f t="shared" si="99"/>
        <v>#DIV/0!</v>
      </c>
      <c r="P322" s="62" t="e">
        <f t="shared" si="99"/>
        <v>#DIV/0!</v>
      </c>
      <c r="Q322" s="62" t="e">
        <f t="shared" si="99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M323" si="102">SUM(C310:C321)</f>
        <v>0</v>
      </c>
      <c r="D323" s="61">
        <f t="shared" si="102"/>
        <v>0</v>
      </c>
      <c r="E323" s="61">
        <f t="shared" si="102"/>
        <v>0</v>
      </c>
      <c r="F323" s="61">
        <f t="shared" si="102"/>
        <v>0</v>
      </c>
      <c r="G323" s="61">
        <f t="shared" si="102"/>
        <v>0</v>
      </c>
      <c r="H323" s="61">
        <f t="shared" si="102"/>
        <v>0</v>
      </c>
      <c r="I323" s="61">
        <f t="shared" si="102"/>
        <v>0</v>
      </c>
      <c r="J323" s="61">
        <f t="shared" si="102"/>
        <v>0</v>
      </c>
      <c r="K323" s="61">
        <f t="shared" si="102"/>
        <v>0</v>
      </c>
      <c r="L323" s="61">
        <f t="shared" si="102"/>
        <v>0</v>
      </c>
      <c r="M323" s="61">
        <f t="shared" si="102"/>
        <v>0</v>
      </c>
      <c r="N323" s="62" t="e">
        <f>(F323-B323)/B323*100</f>
        <v>#DIV/0!</v>
      </c>
      <c r="O323" s="62" t="e">
        <f t="shared" si="99"/>
        <v>#DIV/0!</v>
      </c>
      <c r="P323" s="62" t="e">
        <f t="shared" si="99"/>
        <v>#DIV/0!</v>
      </c>
      <c r="Q323" s="62" t="e">
        <f t="shared" si="99"/>
        <v>#DIV/0!</v>
      </c>
    </row>
    <row r="324" spans="1:17">
      <c r="A324" s="63" t="s">
        <v>129</v>
      </c>
      <c r="B324" s="49">
        <f>B322/7</f>
        <v>0</v>
      </c>
      <c r="C324" s="49">
        <f t="shared" ref="C324:M324" si="103">C322/7</f>
        <v>0</v>
      </c>
      <c r="D324" s="49">
        <f t="shared" si="103"/>
        <v>0</v>
      </c>
      <c r="E324" s="49">
        <f t="shared" si="103"/>
        <v>0</v>
      </c>
      <c r="F324" s="49">
        <f t="shared" si="103"/>
        <v>0</v>
      </c>
      <c r="G324" s="49">
        <f t="shared" si="103"/>
        <v>0</v>
      </c>
      <c r="H324" s="49">
        <f t="shared" si="103"/>
        <v>0</v>
      </c>
      <c r="I324" s="49">
        <f t="shared" si="103"/>
        <v>0</v>
      </c>
      <c r="J324" s="49">
        <f t="shared" si="103"/>
        <v>0</v>
      </c>
      <c r="K324" s="49">
        <f t="shared" si="103"/>
        <v>0</v>
      </c>
      <c r="L324" s="49">
        <f t="shared" si="103"/>
        <v>0</v>
      </c>
      <c r="M324" s="49">
        <f t="shared" si="103"/>
        <v>0</v>
      </c>
      <c r="N324" s="62" t="e">
        <f>(F324-B324)/B324*100</f>
        <v>#DIV/0!</v>
      </c>
      <c r="O324" s="62" t="e">
        <f t="shared" si="99"/>
        <v>#DIV/0!</v>
      </c>
      <c r="P324" s="62" t="e">
        <f t="shared" si="99"/>
        <v>#DIV/0!</v>
      </c>
      <c r="Q324" s="62" t="e">
        <f t="shared" si="99"/>
        <v>#DIV/0!</v>
      </c>
    </row>
  </sheetData>
  <mergeCells count="95">
    <mergeCell ref="AB4:AE4"/>
    <mergeCell ref="B156:E156"/>
    <mergeCell ref="N308:Q308"/>
    <mergeCell ref="N156:Q156"/>
    <mergeCell ref="N175:Q175"/>
    <mergeCell ref="N194:Q194"/>
    <mergeCell ref="N213:Q213"/>
    <mergeCell ref="N232:Q232"/>
    <mergeCell ref="N270:Q270"/>
    <mergeCell ref="N289:Q289"/>
    <mergeCell ref="F289:I289"/>
    <mergeCell ref="C231:H231"/>
    <mergeCell ref="C250:H250"/>
    <mergeCell ref="C269:H269"/>
    <mergeCell ref="C288:H288"/>
    <mergeCell ref="N80:Q80"/>
    <mergeCell ref="B308:E308"/>
    <mergeCell ref="F308:I308"/>
    <mergeCell ref="B194:E194"/>
    <mergeCell ref="F194:I194"/>
    <mergeCell ref="B213:E213"/>
    <mergeCell ref="F213:I213"/>
    <mergeCell ref="C212:H212"/>
    <mergeCell ref="B270:E270"/>
    <mergeCell ref="F270:I270"/>
    <mergeCell ref="C307:H307"/>
    <mergeCell ref="B289:E289"/>
    <mergeCell ref="F232:I232"/>
    <mergeCell ref="B251:E251"/>
    <mergeCell ref="F251:I251"/>
    <mergeCell ref="B118:E118"/>
    <mergeCell ref="F118:I118"/>
    <mergeCell ref="A98:I98"/>
    <mergeCell ref="N118:Q118"/>
    <mergeCell ref="N137:Q137"/>
    <mergeCell ref="B137:E137"/>
    <mergeCell ref="F137:I137"/>
    <mergeCell ref="B80:E80"/>
    <mergeCell ref="F80:I80"/>
    <mergeCell ref="N99:Q99"/>
    <mergeCell ref="B99:E99"/>
    <mergeCell ref="F99:I99"/>
    <mergeCell ref="F156:I156"/>
    <mergeCell ref="B175:E175"/>
    <mergeCell ref="B232:E232"/>
    <mergeCell ref="F175:I175"/>
    <mergeCell ref="C193:H193"/>
    <mergeCell ref="A1:Z1"/>
    <mergeCell ref="F23:I23"/>
    <mergeCell ref="C41:H41"/>
    <mergeCell ref="C60:H60"/>
    <mergeCell ref="C79:H79"/>
    <mergeCell ref="B42:E42"/>
    <mergeCell ref="F42:I42"/>
    <mergeCell ref="B61:E61"/>
    <mergeCell ref="F61:I61"/>
    <mergeCell ref="C22:H22"/>
    <mergeCell ref="B23:E23"/>
    <mergeCell ref="N23:Q23"/>
    <mergeCell ref="N42:Q42"/>
    <mergeCell ref="N61:Q61"/>
    <mergeCell ref="J4:M4"/>
    <mergeCell ref="J23:M23"/>
    <mergeCell ref="A251:A252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N4:Q4"/>
    <mergeCell ref="C117:H117"/>
    <mergeCell ref="C136:H136"/>
    <mergeCell ref="C155:H155"/>
    <mergeCell ref="N251:Q251"/>
    <mergeCell ref="C174:H174"/>
    <mergeCell ref="A2:Q2"/>
    <mergeCell ref="J232:M232"/>
    <mergeCell ref="J270:M270"/>
    <mergeCell ref="J289:M289"/>
    <mergeCell ref="J308:M308"/>
    <mergeCell ref="J42:M42"/>
    <mergeCell ref="J61:M61"/>
    <mergeCell ref="J80:M80"/>
    <mergeCell ref="J99:M99"/>
    <mergeCell ref="J118:M118"/>
    <mergeCell ref="J251:M251"/>
    <mergeCell ref="J137:M137"/>
    <mergeCell ref="J156:M156"/>
    <mergeCell ref="J175:M175"/>
    <mergeCell ref="J194:M194"/>
    <mergeCell ref="J213:M213"/>
  </mergeCells>
  <pageMargins left="0.46" right="0.2" top="0.98425196850393704" bottom="0.98425196850393704" header="0.51181102362204722" footer="0.51181102362204722"/>
  <pageSetup orientation="landscape" horizontalDpi="360" verticalDpi="36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51"/>
  </sheetPr>
  <dimension ref="A1:AK324"/>
  <sheetViews>
    <sheetView zoomScale="70" zoomScaleNormal="70" workbookViewId="0">
      <selection activeCell="I17" sqref="I17"/>
    </sheetView>
  </sheetViews>
  <sheetFormatPr defaultRowHeight="15.75"/>
  <cols>
    <col min="1" max="1" width="12.85546875" style="14" customWidth="1"/>
    <col min="2" max="2" width="8.42578125" style="14" customWidth="1"/>
    <col min="3" max="3" width="8.28515625" style="14" customWidth="1"/>
    <col min="4" max="5" width="9.140625" style="14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4.85546875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16384" width="9.140625" style="14"/>
  </cols>
  <sheetData>
    <row r="1" spans="1:37">
      <c r="A1" s="340" t="s">
        <v>97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10"/>
      <c r="AC4" s="10"/>
      <c r="AD4" s="10"/>
      <c r="AE4" s="10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11"/>
      <c r="AC5" s="11"/>
      <c r="AD5" s="11"/>
      <c r="AE5" s="11"/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7" si="0">B6+B25+B44+B63+B82+B101+B120+B139+B158+B177+B196+B215+B234+B253+B272+B291+B310</f>
        <v>0</v>
      </c>
      <c r="U6" s="11">
        <f t="shared" ref="U6:U17" si="1">C6+C25+C44+C63+C82+C101+C120+C139+C158+C177+C196+C215+C234+C253+C272+C291+C310</f>
        <v>0</v>
      </c>
      <c r="V6" s="11">
        <f t="shared" ref="V6:V17" si="2">D6+D25+D44+D63+D82+D101+D120+D139+D158+D177+D196+D215+D234+D253+D272+D291+D310</f>
        <v>0</v>
      </c>
      <c r="W6" s="11">
        <f t="shared" ref="W6:W17" si="3">E6+E25+E44+E63+E82+E101+E120+E139+E158+E177+E196+E215+E234+E253+E272+E291+E310</f>
        <v>0</v>
      </c>
      <c r="X6" s="11">
        <f t="shared" ref="X6:X17" si="4">F6+F25+F44+F63+F82+F101+F120+F139+F158+F177+F196+F215+F234+F253+F272+F291+F310</f>
        <v>0</v>
      </c>
      <c r="Y6" s="11">
        <f t="shared" ref="Y6:Y17" si="5">G6+G25+G44+G63+G82+G101+G120+G139+G158+G177+G196+G215+G234+G253+G272+G291+G310</f>
        <v>0</v>
      </c>
      <c r="Z6" s="11">
        <f t="shared" ref="Z6:Z17" si="6">H6+H25+H44+H63+H82+H101+H120+H139+H158+H177+H196+H215+H234+H253+H272+H291+H310</f>
        <v>0</v>
      </c>
      <c r="AA6" s="11">
        <f t="shared" ref="AA6:AA17" si="7">I6+I25+I44+I63+I82+I101+I120+I139+I158+I177+I196+I215+I234+I253+I272+I291+I310</f>
        <v>0</v>
      </c>
      <c r="AB6" s="11">
        <f t="shared" ref="AB6:AB17" si="8">J6+J25+J44+J63+J82+J101+J120+J139+J158+J177+J196+J215+J234+J253+J272+J291+J310</f>
        <v>0</v>
      </c>
      <c r="AC6" s="11">
        <f t="shared" ref="AC6:AC17" si="9">K6+K25+K44+K63+K82+K101+K120+K139+K158+K177+K196+K215+K234+K253+K272+K291+K310</f>
        <v>0</v>
      </c>
      <c r="AD6" s="11">
        <f t="shared" ref="AD6:AD17" si="10">L6+L25+L44+L63+L82+L101+L120+L139+L158+L177+L196+L215+L234+L253+L272+L291+L310</f>
        <v>0</v>
      </c>
      <c r="AE6" s="11">
        <f t="shared" ref="AE6:AE17" si="11">M6+M25+M44+M63+M82+M101+M120+M139+M158+M177+M196+M215+M234+M253+M272+M291+M310</f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2">(F7-B7)/B7*100</f>
        <v>#DIV/0!</v>
      </c>
      <c r="O7" s="38" t="e">
        <f t="shared" ref="O7:O20" si="13">(G7-C7)/C7*100</f>
        <v>#DIV/0!</v>
      </c>
      <c r="P7" s="38" t="e">
        <f t="shared" ref="P7:P20" si="14">(H7-D7)/D7*100</f>
        <v>#DIV/0!</v>
      </c>
      <c r="Q7" s="38" t="e">
        <f t="shared" ref="Q7:Q20" si="15">(I7-E7)/E7*100</f>
        <v>#DIV/0!</v>
      </c>
      <c r="S7" s="40" t="s">
        <v>11</v>
      </c>
      <c r="T7" s="11">
        <f t="shared" si="0"/>
        <v>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>
        <f t="shared" si="8"/>
        <v>0</v>
      </c>
      <c r="AC7" s="11">
        <f t="shared" si="9"/>
        <v>0</v>
      </c>
      <c r="AD7" s="11">
        <f t="shared" si="10"/>
        <v>0</v>
      </c>
      <c r="AE7" s="11">
        <f t="shared" si="11"/>
        <v>0</v>
      </c>
      <c r="AF7" s="38" t="e">
        <f t="shared" ref="AF7:AF17" si="16">(X7-T7)/T7*100</f>
        <v>#DIV/0!</v>
      </c>
      <c r="AG7" s="38" t="e">
        <f t="shared" ref="AG7:AG20" si="17">(Y7-U7)/U7*100</f>
        <v>#DIV/0!</v>
      </c>
      <c r="AH7" s="38" t="e">
        <f t="shared" ref="AH7:AH20" si="18">(Z7-V7)/V7*100</f>
        <v>#DIV/0!</v>
      </c>
      <c r="AI7" s="38" t="e">
        <f t="shared" ref="AI7:AI20" si="19">(AA7-W7)/W7*100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2"/>
        <v>#DIV/0!</v>
      </c>
      <c r="O8" s="38" t="e">
        <f t="shared" si="13"/>
        <v>#DIV/0!</v>
      </c>
      <c r="P8" s="38" t="e">
        <f t="shared" si="14"/>
        <v>#DIV/0!</v>
      </c>
      <c r="Q8" s="38" t="e">
        <f t="shared" si="15"/>
        <v>#DIV/0!</v>
      </c>
      <c r="S8" s="40" t="s">
        <v>12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0</v>
      </c>
      <c r="AB8" s="11">
        <f t="shared" si="8"/>
        <v>0</v>
      </c>
      <c r="AC8" s="11">
        <f t="shared" si="9"/>
        <v>0</v>
      </c>
      <c r="AD8" s="11">
        <f t="shared" si="10"/>
        <v>0</v>
      </c>
      <c r="AE8" s="11">
        <f t="shared" si="11"/>
        <v>0</v>
      </c>
      <c r="AF8" s="38" t="e">
        <f t="shared" si="16"/>
        <v>#DIV/0!</v>
      </c>
      <c r="AG8" s="38" t="e">
        <f t="shared" si="17"/>
        <v>#DIV/0!</v>
      </c>
      <c r="AH8" s="38" t="e">
        <f t="shared" si="18"/>
        <v>#DIV/0!</v>
      </c>
      <c r="AI8" s="38" t="e">
        <f t="shared" si="19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2"/>
        <v>#DIV/0!</v>
      </c>
      <c r="O9" s="38" t="e">
        <f t="shared" si="13"/>
        <v>#DIV/0!</v>
      </c>
      <c r="P9" s="38" t="e">
        <f t="shared" si="14"/>
        <v>#DIV/0!</v>
      </c>
      <c r="Q9" s="38" t="e">
        <f t="shared" si="15"/>
        <v>#DIV/0!</v>
      </c>
      <c r="S9" s="40" t="s">
        <v>13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>
        <f t="shared" si="8"/>
        <v>0</v>
      </c>
      <c r="AC9" s="11">
        <f t="shared" si="9"/>
        <v>0</v>
      </c>
      <c r="AD9" s="11">
        <f t="shared" si="10"/>
        <v>0</v>
      </c>
      <c r="AE9" s="11">
        <f t="shared" si="11"/>
        <v>0</v>
      </c>
      <c r="AF9" s="38" t="e">
        <f t="shared" si="16"/>
        <v>#DIV/0!</v>
      </c>
      <c r="AG9" s="38" t="e">
        <f t="shared" si="17"/>
        <v>#DIV/0!</v>
      </c>
      <c r="AH9" s="38" t="e">
        <f t="shared" si="18"/>
        <v>#DIV/0!</v>
      </c>
      <c r="AI9" s="38" t="e">
        <f t="shared" si="19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2"/>
        <v>#DIV/0!</v>
      </c>
      <c r="O10" s="38" t="e">
        <f t="shared" si="13"/>
        <v>#DIV/0!</v>
      </c>
      <c r="P10" s="38" t="e">
        <f t="shared" si="14"/>
        <v>#DIV/0!</v>
      </c>
      <c r="Q10" s="38" t="e">
        <f t="shared" si="15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>
        <f t="shared" si="8"/>
        <v>0</v>
      </c>
      <c r="AC10" s="11">
        <f t="shared" si="9"/>
        <v>0</v>
      </c>
      <c r="AD10" s="11">
        <f t="shared" si="10"/>
        <v>0</v>
      </c>
      <c r="AE10" s="11">
        <f t="shared" si="11"/>
        <v>0</v>
      </c>
      <c r="AF10" s="38" t="e">
        <f t="shared" si="16"/>
        <v>#DIV/0!</v>
      </c>
      <c r="AG10" s="38" t="e">
        <f t="shared" si="17"/>
        <v>#DIV/0!</v>
      </c>
      <c r="AH10" s="38" t="e">
        <f t="shared" si="18"/>
        <v>#DIV/0!</v>
      </c>
      <c r="AI10" s="38" t="e">
        <f t="shared" si="19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2"/>
        <v>#DIV/0!</v>
      </c>
      <c r="O11" s="38" t="e">
        <f t="shared" si="13"/>
        <v>#DIV/0!</v>
      </c>
      <c r="P11" s="38" t="e">
        <f t="shared" si="14"/>
        <v>#DIV/0!</v>
      </c>
      <c r="Q11" s="38" t="e">
        <f t="shared" si="15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>
        <f t="shared" si="8"/>
        <v>0</v>
      </c>
      <c r="AC11" s="11">
        <f t="shared" si="9"/>
        <v>0</v>
      </c>
      <c r="AD11" s="11">
        <f t="shared" si="10"/>
        <v>0</v>
      </c>
      <c r="AE11" s="11">
        <f t="shared" si="11"/>
        <v>0</v>
      </c>
      <c r="AF11" s="38" t="e">
        <f t="shared" si="16"/>
        <v>#DIV/0!</v>
      </c>
      <c r="AG11" s="38" t="e">
        <f t="shared" si="17"/>
        <v>#DIV/0!</v>
      </c>
      <c r="AH11" s="38" t="e">
        <f t="shared" si="18"/>
        <v>#DIV/0!</v>
      </c>
      <c r="AI11" s="38" t="e">
        <f t="shared" si="19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2"/>
        <v>#DIV/0!</v>
      </c>
      <c r="O12" s="38" t="e">
        <f t="shared" si="13"/>
        <v>#DIV/0!</v>
      </c>
      <c r="P12" s="38" t="e">
        <f t="shared" si="14"/>
        <v>#DIV/0!</v>
      </c>
      <c r="Q12" s="38" t="e">
        <f t="shared" si="15"/>
        <v>#DIV/0!</v>
      </c>
      <c r="S12" s="40" t="s">
        <v>16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0</v>
      </c>
      <c r="Z12" s="11">
        <f t="shared" si="6"/>
        <v>0</v>
      </c>
      <c r="AA12" s="11">
        <f t="shared" si="7"/>
        <v>0</v>
      </c>
      <c r="AB12" s="11">
        <f t="shared" si="8"/>
        <v>0</v>
      </c>
      <c r="AC12" s="11">
        <f t="shared" si="9"/>
        <v>0</v>
      </c>
      <c r="AD12" s="11">
        <f t="shared" si="10"/>
        <v>0</v>
      </c>
      <c r="AE12" s="11">
        <f t="shared" si="11"/>
        <v>0</v>
      </c>
      <c r="AF12" s="38" t="e">
        <f t="shared" si="16"/>
        <v>#DIV/0!</v>
      </c>
      <c r="AG12" s="38" t="e">
        <f t="shared" si="17"/>
        <v>#DIV/0!</v>
      </c>
      <c r="AH12" s="38" t="e">
        <f t="shared" si="18"/>
        <v>#DIV/0!</v>
      </c>
      <c r="AI12" s="38" t="e">
        <f t="shared" si="19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2"/>
        <v>#DIV/0!</v>
      </c>
      <c r="O13" s="38" t="e">
        <f t="shared" si="13"/>
        <v>#DIV/0!</v>
      </c>
      <c r="P13" s="38" t="e">
        <f t="shared" si="14"/>
        <v>#DIV/0!</v>
      </c>
      <c r="Q13" s="38" t="e">
        <f t="shared" si="15"/>
        <v>#DIV/0!</v>
      </c>
      <c r="S13" s="40" t="s">
        <v>17</v>
      </c>
      <c r="T13" s="11">
        <f t="shared" si="0"/>
        <v>0</v>
      </c>
      <c r="U13" s="11">
        <f t="shared" si="1"/>
        <v>0</v>
      </c>
      <c r="V13" s="11">
        <f t="shared" si="2"/>
        <v>0</v>
      </c>
      <c r="W13" s="11">
        <f t="shared" si="3"/>
        <v>0</v>
      </c>
      <c r="X13" s="11">
        <f t="shared" si="4"/>
        <v>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>
        <f t="shared" si="8"/>
        <v>0</v>
      </c>
      <c r="AC13" s="11">
        <f t="shared" si="9"/>
        <v>0</v>
      </c>
      <c r="AD13" s="11">
        <f t="shared" si="10"/>
        <v>0</v>
      </c>
      <c r="AE13" s="11">
        <f t="shared" si="11"/>
        <v>0</v>
      </c>
      <c r="AF13" s="38" t="e">
        <f t="shared" si="16"/>
        <v>#DIV/0!</v>
      </c>
      <c r="AG13" s="38" t="e">
        <f t="shared" si="17"/>
        <v>#DIV/0!</v>
      </c>
      <c r="AH13" s="38" t="e">
        <f t="shared" si="18"/>
        <v>#DIV/0!</v>
      </c>
      <c r="AI13" s="38" t="e">
        <f t="shared" si="19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2"/>
        <v>#DIV/0!</v>
      </c>
      <c r="O14" s="38" t="e">
        <f t="shared" si="13"/>
        <v>#DIV/0!</v>
      </c>
      <c r="P14" s="38" t="e">
        <f t="shared" si="14"/>
        <v>#DIV/0!</v>
      </c>
      <c r="Q14" s="38" t="e">
        <f t="shared" si="15"/>
        <v>#DIV/0!</v>
      </c>
      <c r="S14" s="40" t="s">
        <v>18</v>
      </c>
      <c r="T14" s="11">
        <f t="shared" si="0"/>
        <v>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>
        <f t="shared" si="8"/>
        <v>0</v>
      </c>
      <c r="AC14" s="11">
        <f t="shared" si="9"/>
        <v>0</v>
      </c>
      <c r="AD14" s="11">
        <f t="shared" si="10"/>
        <v>0</v>
      </c>
      <c r="AE14" s="11">
        <f t="shared" si="11"/>
        <v>0</v>
      </c>
      <c r="AF14" s="38" t="e">
        <f t="shared" si="16"/>
        <v>#DIV/0!</v>
      </c>
      <c r="AG14" s="38" t="e">
        <f t="shared" si="17"/>
        <v>#DIV/0!</v>
      </c>
      <c r="AH14" s="38" t="e">
        <f t="shared" si="18"/>
        <v>#DIV/0!</v>
      </c>
      <c r="AI14" s="38" t="e">
        <f t="shared" si="19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2"/>
        <v>#DIV/0!</v>
      </c>
      <c r="O15" s="38" t="e">
        <f t="shared" si="13"/>
        <v>#DIV/0!</v>
      </c>
      <c r="P15" s="38" t="e">
        <f t="shared" si="14"/>
        <v>#DIV/0!</v>
      </c>
      <c r="Q15" s="38" t="e">
        <f t="shared" si="15"/>
        <v>#DIV/0!</v>
      </c>
      <c r="S15" s="40" t="s">
        <v>19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0</v>
      </c>
      <c r="Y15" s="11">
        <f t="shared" si="5"/>
        <v>0</v>
      </c>
      <c r="Z15" s="11">
        <f t="shared" si="6"/>
        <v>0</v>
      </c>
      <c r="AA15" s="11">
        <f t="shared" si="7"/>
        <v>0</v>
      </c>
      <c r="AB15" s="11">
        <f t="shared" si="8"/>
        <v>0</v>
      </c>
      <c r="AC15" s="11">
        <f t="shared" si="9"/>
        <v>0</v>
      </c>
      <c r="AD15" s="11">
        <f t="shared" si="10"/>
        <v>0</v>
      </c>
      <c r="AE15" s="11">
        <f t="shared" si="11"/>
        <v>0</v>
      </c>
      <c r="AF15" s="38" t="e">
        <f t="shared" si="16"/>
        <v>#DIV/0!</v>
      </c>
      <c r="AG15" s="38" t="e">
        <f t="shared" si="17"/>
        <v>#DIV/0!</v>
      </c>
      <c r="AH15" s="38" t="e">
        <f t="shared" si="18"/>
        <v>#DIV/0!</v>
      </c>
      <c r="AI15" s="38" t="e">
        <f t="shared" si="19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2"/>
        <v>#DIV/0!</v>
      </c>
      <c r="O16" s="38" t="e">
        <f t="shared" si="13"/>
        <v>#DIV/0!</v>
      </c>
      <c r="P16" s="38" t="e">
        <f t="shared" si="14"/>
        <v>#DIV/0!</v>
      </c>
      <c r="Q16" s="38" t="e">
        <f t="shared" si="15"/>
        <v>#DIV/0!</v>
      </c>
      <c r="S16" s="40" t="s">
        <v>20</v>
      </c>
      <c r="T16" s="11">
        <f t="shared" si="0"/>
        <v>0</v>
      </c>
      <c r="U16" s="11">
        <f t="shared" si="1"/>
        <v>0</v>
      </c>
      <c r="V16" s="11">
        <f t="shared" si="2"/>
        <v>0</v>
      </c>
      <c r="W16" s="11">
        <f t="shared" si="3"/>
        <v>0</v>
      </c>
      <c r="X16" s="11">
        <f t="shared" si="4"/>
        <v>0</v>
      </c>
      <c r="Y16" s="11">
        <f t="shared" si="5"/>
        <v>0</v>
      </c>
      <c r="Z16" s="11">
        <f t="shared" si="6"/>
        <v>0</v>
      </c>
      <c r="AA16" s="11">
        <f t="shared" si="7"/>
        <v>0</v>
      </c>
      <c r="AB16" s="11">
        <f t="shared" si="8"/>
        <v>0</v>
      </c>
      <c r="AC16" s="11">
        <f t="shared" si="9"/>
        <v>0</v>
      </c>
      <c r="AD16" s="11">
        <f t="shared" si="10"/>
        <v>0</v>
      </c>
      <c r="AE16" s="11">
        <f t="shared" si="11"/>
        <v>0</v>
      </c>
      <c r="AF16" s="38" t="e">
        <f t="shared" si="16"/>
        <v>#DIV/0!</v>
      </c>
      <c r="AG16" s="38" t="e">
        <f t="shared" si="17"/>
        <v>#DIV/0!</v>
      </c>
      <c r="AH16" s="38" t="e">
        <f t="shared" si="18"/>
        <v>#DIV/0!</v>
      </c>
      <c r="AI16" s="38" t="e">
        <f t="shared" si="19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2"/>
        <v>#DIV/0!</v>
      </c>
      <c r="O17" s="38" t="e">
        <f t="shared" si="13"/>
        <v>#DIV/0!</v>
      </c>
      <c r="P17" s="38" t="e">
        <f t="shared" si="14"/>
        <v>#DIV/0!</v>
      </c>
      <c r="Q17" s="38" t="e">
        <f t="shared" si="15"/>
        <v>#DIV/0!</v>
      </c>
      <c r="S17" s="40" t="s">
        <v>21</v>
      </c>
      <c r="T17" s="11">
        <f t="shared" si="0"/>
        <v>0</v>
      </c>
      <c r="U17" s="11">
        <f t="shared" si="1"/>
        <v>0</v>
      </c>
      <c r="V17" s="11">
        <f t="shared" si="2"/>
        <v>0</v>
      </c>
      <c r="W17" s="11">
        <f t="shared" si="3"/>
        <v>0</v>
      </c>
      <c r="X17" s="11">
        <f t="shared" si="4"/>
        <v>0</v>
      </c>
      <c r="Y17" s="11">
        <f t="shared" si="5"/>
        <v>0</v>
      </c>
      <c r="Z17" s="11">
        <f t="shared" si="6"/>
        <v>0</v>
      </c>
      <c r="AA17" s="11">
        <f t="shared" si="7"/>
        <v>0</v>
      </c>
      <c r="AB17" s="11">
        <f t="shared" si="8"/>
        <v>0</v>
      </c>
      <c r="AC17" s="11">
        <f t="shared" si="9"/>
        <v>0</v>
      </c>
      <c r="AD17" s="11">
        <f t="shared" si="10"/>
        <v>0</v>
      </c>
      <c r="AE17" s="11">
        <f t="shared" si="11"/>
        <v>0</v>
      </c>
      <c r="AF17" s="38" t="e">
        <f t="shared" si="16"/>
        <v>#DIV/0!</v>
      </c>
      <c r="AG17" s="38" t="e">
        <f t="shared" si="17"/>
        <v>#DIV/0!</v>
      </c>
      <c r="AH17" s="38" t="e">
        <f t="shared" si="18"/>
        <v>#DIV/0!</v>
      </c>
      <c r="AI17" s="38" t="e">
        <f t="shared" si="19"/>
        <v>#DIV/0!</v>
      </c>
    </row>
    <row r="18" spans="1:35">
      <c r="A18" s="61" t="s">
        <v>163</v>
      </c>
      <c r="B18" s="61">
        <f>SUM(B6:B13)</f>
        <v>0</v>
      </c>
      <c r="C18" s="61">
        <f t="shared" ref="C18:H18" si="20">SUM(C6:C13)</f>
        <v>0</v>
      </c>
      <c r="D18" s="61">
        <f t="shared" si="20"/>
        <v>0</v>
      </c>
      <c r="E18" s="61">
        <f t="shared" si="20"/>
        <v>0</v>
      </c>
      <c r="F18" s="61">
        <f t="shared" si="20"/>
        <v>0</v>
      </c>
      <c r="G18" s="61">
        <f t="shared" si="20"/>
        <v>0</v>
      </c>
      <c r="H18" s="61">
        <f t="shared" si="20"/>
        <v>0</v>
      </c>
      <c r="I18" s="61">
        <f>SUM(I6:I13)</f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3"/>
        <v>#DIV/0!</v>
      </c>
      <c r="P18" s="62" t="e">
        <f t="shared" si="14"/>
        <v>#DIV/0!</v>
      </c>
      <c r="Q18" s="62" t="e">
        <f t="shared" si="15"/>
        <v>#DIV/0!</v>
      </c>
      <c r="S18" s="61" t="str">
        <f>BRMT!S18</f>
        <v>Upto  FEB</v>
      </c>
      <c r="T18" s="61">
        <f t="shared" ref="T18:AE18" si="21">SUM(T6:T9)</f>
        <v>0</v>
      </c>
      <c r="U18" s="61">
        <f t="shared" si="21"/>
        <v>0</v>
      </c>
      <c r="V18" s="61">
        <f t="shared" si="21"/>
        <v>0</v>
      </c>
      <c r="W18" s="61">
        <f t="shared" si="21"/>
        <v>0</v>
      </c>
      <c r="X18" s="61">
        <f t="shared" si="21"/>
        <v>0</v>
      </c>
      <c r="Y18" s="61">
        <f t="shared" si="21"/>
        <v>0</v>
      </c>
      <c r="Z18" s="61">
        <f t="shared" si="21"/>
        <v>0</v>
      </c>
      <c r="AA18" s="61">
        <f t="shared" si="21"/>
        <v>0</v>
      </c>
      <c r="AB18" s="61">
        <f t="shared" si="21"/>
        <v>0</v>
      </c>
      <c r="AC18" s="61">
        <f t="shared" si="21"/>
        <v>0</v>
      </c>
      <c r="AD18" s="61">
        <f t="shared" si="21"/>
        <v>0</v>
      </c>
      <c r="AE18" s="61">
        <f t="shared" si="21"/>
        <v>0</v>
      </c>
      <c r="AF18" s="62" t="e">
        <f>(X18-T18)/T18*100</f>
        <v>#DIV/0!</v>
      </c>
      <c r="AG18" s="62" t="e">
        <f t="shared" si="17"/>
        <v>#DIV/0!</v>
      </c>
      <c r="AH18" s="62" t="e">
        <f t="shared" si="18"/>
        <v>#DIV/0!</v>
      </c>
      <c r="AI18" s="62" t="e">
        <f t="shared" si="19"/>
        <v>#DIV/0!</v>
      </c>
    </row>
    <row r="19" spans="1:35">
      <c r="A19" s="61" t="s">
        <v>128</v>
      </c>
      <c r="B19" s="61">
        <f t="shared" ref="B19:I19" si="22">SUM(B6:B17)</f>
        <v>0</v>
      </c>
      <c r="C19" s="61">
        <f t="shared" si="22"/>
        <v>0</v>
      </c>
      <c r="D19" s="61">
        <f t="shared" si="22"/>
        <v>0</v>
      </c>
      <c r="E19" s="61">
        <f t="shared" si="22"/>
        <v>0</v>
      </c>
      <c r="F19" s="61">
        <f t="shared" si="22"/>
        <v>0</v>
      </c>
      <c r="G19" s="61">
        <f t="shared" si="22"/>
        <v>0</v>
      </c>
      <c r="H19" s="61">
        <f t="shared" si="22"/>
        <v>0</v>
      </c>
      <c r="I19" s="61">
        <f t="shared" si="22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3"/>
        <v>#DIV/0!</v>
      </c>
      <c r="P19" s="62" t="e">
        <f t="shared" si="14"/>
        <v>#DIV/0!</v>
      </c>
      <c r="Q19" s="62" t="e">
        <f t="shared" si="15"/>
        <v>#DIV/0!</v>
      </c>
      <c r="S19" s="61" t="str">
        <f>BRMT!S19</f>
        <v>Upto March</v>
      </c>
      <c r="T19" s="61">
        <f>SUM(T6:T17)</f>
        <v>0</v>
      </c>
      <c r="U19" s="61">
        <f t="shared" ref="U19:AE19" si="23">SUM(U6:U17)</f>
        <v>0</v>
      </c>
      <c r="V19" s="61">
        <f t="shared" si="23"/>
        <v>0</v>
      </c>
      <c r="W19" s="61">
        <f t="shared" si="23"/>
        <v>0</v>
      </c>
      <c r="X19" s="61">
        <f t="shared" si="23"/>
        <v>0</v>
      </c>
      <c r="Y19" s="61">
        <f t="shared" si="23"/>
        <v>0</v>
      </c>
      <c r="Z19" s="61">
        <f t="shared" si="23"/>
        <v>0</v>
      </c>
      <c r="AA19" s="61">
        <f t="shared" si="23"/>
        <v>0</v>
      </c>
      <c r="AB19" s="61">
        <f t="shared" si="23"/>
        <v>0</v>
      </c>
      <c r="AC19" s="61">
        <f t="shared" si="23"/>
        <v>0</v>
      </c>
      <c r="AD19" s="61">
        <f t="shared" si="23"/>
        <v>0</v>
      </c>
      <c r="AE19" s="61">
        <f t="shared" si="23"/>
        <v>0</v>
      </c>
      <c r="AF19" s="62" t="e">
        <f>(X19-T19)/T19*100</f>
        <v>#DIV/0!</v>
      </c>
      <c r="AG19" s="62" t="e">
        <f t="shared" si="17"/>
        <v>#DIV/0!</v>
      </c>
      <c r="AH19" s="62" t="e">
        <f t="shared" si="18"/>
        <v>#DIV/0!</v>
      </c>
      <c r="AI19" s="62" t="e">
        <f t="shared" si="19"/>
        <v>#DIV/0!</v>
      </c>
    </row>
    <row r="20" spans="1:35">
      <c r="A20" s="63" t="s">
        <v>129</v>
      </c>
      <c r="B20" s="49">
        <f>B18/8</f>
        <v>0</v>
      </c>
      <c r="C20" s="49">
        <f t="shared" ref="C20:I20" si="24">C18/8</f>
        <v>0</v>
      </c>
      <c r="D20" s="49">
        <f t="shared" si="24"/>
        <v>0</v>
      </c>
      <c r="E20" s="49">
        <f t="shared" si="24"/>
        <v>0</v>
      </c>
      <c r="F20" s="49">
        <f t="shared" si="24"/>
        <v>0</v>
      </c>
      <c r="G20" s="49">
        <f t="shared" si="24"/>
        <v>0</v>
      </c>
      <c r="H20" s="49">
        <f t="shared" si="24"/>
        <v>0</v>
      </c>
      <c r="I20" s="49">
        <f t="shared" si="24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3"/>
        <v>#DIV/0!</v>
      </c>
      <c r="P20" s="62" t="e">
        <f t="shared" si="14"/>
        <v>#DIV/0!</v>
      </c>
      <c r="Q20" s="62" t="e">
        <f t="shared" si="15"/>
        <v>#DIV/0!</v>
      </c>
      <c r="S20" s="61" t="str">
        <f>BRMT!S20</f>
        <v>Mnthly Avg</v>
      </c>
      <c r="T20" s="49">
        <f>T18/4</f>
        <v>0</v>
      </c>
      <c r="U20" s="49">
        <f t="shared" ref="U20:AE20" si="25">U18/4</f>
        <v>0</v>
      </c>
      <c r="V20" s="49">
        <f t="shared" si="25"/>
        <v>0</v>
      </c>
      <c r="W20" s="49">
        <f t="shared" si="25"/>
        <v>0</v>
      </c>
      <c r="X20" s="49">
        <f t="shared" si="25"/>
        <v>0</v>
      </c>
      <c r="Y20" s="49">
        <f t="shared" si="25"/>
        <v>0</v>
      </c>
      <c r="Z20" s="49">
        <f t="shared" si="25"/>
        <v>0</v>
      </c>
      <c r="AA20" s="49">
        <f t="shared" si="25"/>
        <v>0</v>
      </c>
      <c r="AB20" s="49">
        <f t="shared" si="25"/>
        <v>0</v>
      </c>
      <c r="AC20" s="49">
        <f t="shared" si="25"/>
        <v>0</v>
      </c>
      <c r="AD20" s="49">
        <f t="shared" si="25"/>
        <v>0</v>
      </c>
      <c r="AE20" s="49">
        <f t="shared" si="25"/>
        <v>0</v>
      </c>
      <c r="AF20" s="62" t="e">
        <f>(X20-T20)/T20*100</f>
        <v>#DIV/0!</v>
      </c>
      <c r="AG20" s="62" t="e">
        <f t="shared" si="17"/>
        <v>#DIV/0!</v>
      </c>
      <c r="AH20" s="62" t="e">
        <f t="shared" si="18"/>
        <v>#DIV/0!</v>
      </c>
      <c r="AI20" s="62" t="e">
        <f t="shared" si="19"/>
        <v>#DIV/0!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6">(G25-C25)/C25*100</f>
        <v>#DIV/0!</v>
      </c>
      <c r="P25" s="38" t="e">
        <f t="shared" si="26"/>
        <v>#DIV/0!</v>
      </c>
      <c r="Q25" s="38" t="e">
        <f t="shared" si="26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7">(F26-B26)/B26*100</f>
        <v>#DIV/0!</v>
      </c>
      <c r="O26" s="38" t="e">
        <f t="shared" si="26"/>
        <v>#DIV/0!</v>
      </c>
      <c r="P26" s="38" t="e">
        <f t="shared" si="26"/>
        <v>#DIV/0!</v>
      </c>
      <c r="Q26" s="38" t="e">
        <f t="shared" si="26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7"/>
        <v>#DIV/0!</v>
      </c>
      <c r="O27" s="38" t="e">
        <f t="shared" si="26"/>
        <v>#DIV/0!</v>
      </c>
      <c r="P27" s="38" t="e">
        <f t="shared" si="26"/>
        <v>#DIV/0!</v>
      </c>
      <c r="Q27" s="38" t="e">
        <f t="shared" si="26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7"/>
        <v>#DIV/0!</v>
      </c>
      <c r="O28" s="38" t="e">
        <f t="shared" si="26"/>
        <v>#DIV/0!</v>
      </c>
      <c r="P28" s="38" t="e">
        <f t="shared" si="26"/>
        <v>#DIV/0!</v>
      </c>
      <c r="Q28" s="38" t="e">
        <f t="shared" si="26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7"/>
        <v>#DIV/0!</v>
      </c>
      <c r="O29" s="38" t="e">
        <f t="shared" si="26"/>
        <v>#DIV/0!</v>
      </c>
      <c r="P29" s="38" t="e">
        <f t="shared" si="26"/>
        <v>#DIV/0!</v>
      </c>
      <c r="Q29" s="38" t="e">
        <f t="shared" si="26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7"/>
        <v>#DIV/0!</v>
      </c>
      <c r="O30" s="38" t="e">
        <f t="shared" si="26"/>
        <v>#DIV/0!</v>
      </c>
      <c r="P30" s="38" t="e">
        <f t="shared" si="26"/>
        <v>#DIV/0!</v>
      </c>
      <c r="Q30" s="38" t="e">
        <f t="shared" si="26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7"/>
        <v>#DIV/0!</v>
      </c>
      <c r="O31" s="38" t="e">
        <f t="shared" si="26"/>
        <v>#DIV/0!</v>
      </c>
      <c r="P31" s="38" t="e">
        <f t="shared" si="26"/>
        <v>#DIV/0!</v>
      </c>
      <c r="Q31" s="38" t="e">
        <f t="shared" si="26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7"/>
        <v>#DIV/0!</v>
      </c>
      <c r="O32" s="38" t="e">
        <f t="shared" si="26"/>
        <v>#DIV/0!</v>
      </c>
      <c r="P32" s="38" t="e">
        <f t="shared" si="26"/>
        <v>#DIV/0!</v>
      </c>
      <c r="Q32" s="38" t="e">
        <f t="shared" si="26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7"/>
        <v>#DIV/0!</v>
      </c>
      <c r="O33" s="38" t="e">
        <f t="shared" si="26"/>
        <v>#DIV/0!</v>
      </c>
      <c r="P33" s="38" t="e">
        <f t="shared" si="26"/>
        <v>#DIV/0!</v>
      </c>
      <c r="Q33" s="38" t="e">
        <f t="shared" si="26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7"/>
        <v>#DIV/0!</v>
      </c>
      <c r="O34" s="38" t="e">
        <f t="shared" si="26"/>
        <v>#DIV/0!</v>
      </c>
      <c r="P34" s="38" t="e">
        <f t="shared" si="26"/>
        <v>#DIV/0!</v>
      </c>
      <c r="Q34" s="38" t="e">
        <f t="shared" si="26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7"/>
        <v>#DIV/0!</v>
      </c>
      <c r="O35" s="38" t="e">
        <f t="shared" si="26"/>
        <v>#DIV/0!</v>
      </c>
      <c r="P35" s="38" t="e">
        <f t="shared" si="26"/>
        <v>#DIV/0!</v>
      </c>
      <c r="Q35" s="38" t="e">
        <f t="shared" si="26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7"/>
        <v>#DIV/0!</v>
      </c>
      <c r="O36" s="38" t="e">
        <f t="shared" si="26"/>
        <v>#DIV/0!</v>
      </c>
      <c r="P36" s="38" t="e">
        <f t="shared" si="26"/>
        <v>#DIV/0!</v>
      </c>
      <c r="Q36" s="38" t="e">
        <f t="shared" si="26"/>
        <v>#DIV/0!</v>
      </c>
    </row>
    <row r="37" spans="1:17">
      <c r="A37" s="61" t="s">
        <v>163</v>
      </c>
      <c r="B37" s="61">
        <f>SUM(B25:B32)</f>
        <v>0</v>
      </c>
      <c r="C37" s="61">
        <f t="shared" ref="C37:H37" si="28">SUM(C25:C32)</f>
        <v>0</v>
      </c>
      <c r="D37" s="61">
        <f t="shared" si="28"/>
        <v>0</v>
      </c>
      <c r="E37" s="61">
        <f t="shared" si="28"/>
        <v>0</v>
      </c>
      <c r="F37" s="61">
        <f t="shared" si="28"/>
        <v>0</v>
      </c>
      <c r="G37" s="61">
        <f t="shared" si="28"/>
        <v>0</v>
      </c>
      <c r="H37" s="61">
        <f t="shared" si="28"/>
        <v>0</v>
      </c>
      <c r="I37" s="61">
        <f>SUM(I25:I32)</f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6"/>
        <v>#DIV/0!</v>
      </c>
      <c r="P37" s="62" t="e">
        <f t="shared" si="26"/>
        <v>#DIV/0!</v>
      </c>
      <c r="Q37" s="62" t="e">
        <f t="shared" si="26"/>
        <v>#DIV/0!</v>
      </c>
    </row>
    <row r="38" spans="1:17">
      <c r="A38" s="61" t="s">
        <v>128</v>
      </c>
      <c r="B38" s="61">
        <f t="shared" ref="B38:I38" si="29">SUM(B25:B36)</f>
        <v>0</v>
      </c>
      <c r="C38" s="61">
        <f t="shared" si="29"/>
        <v>0</v>
      </c>
      <c r="D38" s="61">
        <f t="shared" si="29"/>
        <v>0</v>
      </c>
      <c r="E38" s="61">
        <f t="shared" si="29"/>
        <v>0</v>
      </c>
      <c r="F38" s="61">
        <f t="shared" si="29"/>
        <v>0</v>
      </c>
      <c r="G38" s="61">
        <f t="shared" si="29"/>
        <v>0</v>
      </c>
      <c r="H38" s="61">
        <f t="shared" si="29"/>
        <v>0</v>
      </c>
      <c r="I38" s="61">
        <f t="shared" si="29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6"/>
        <v>#DIV/0!</v>
      </c>
      <c r="P38" s="62" t="e">
        <f t="shared" si="26"/>
        <v>#DIV/0!</v>
      </c>
      <c r="Q38" s="62" t="e">
        <f t="shared" si="26"/>
        <v>#DIV/0!</v>
      </c>
    </row>
    <row r="39" spans="1:17">
      <c r="A39" s="63" t="s">
        <v>129</v>
      </c>
      <c r="B39" s="49">
        <f>B37/8</f>
        <v>0</v>
      </c>
      <c r="C39" s="49">
        <f t="shared" ref="C39:I39" si="30">C37/8</f>
        <v>0</v>
      </c>
      <c r="D39" s="49">
        <f t="shared" si="30"/>
        <v>0</v>
      </c>
      <c r="E39" s="49">
        <f t="shared" si="30"/>
        <v>0</v>
      </c>
      <c r="F39" s="49">
        <f t="shared" si="30"/>
        <v>0</v>
      </c>
      <c r="G39" s="49">
        <f t="shared" si="30"/>
        <v>0</v>
      </c>
      <c r="H39" s="49">
        <f t="shared" si="30"/>
        <v>0</v>
      </c>
      <c r="I39" s="49">
        <f t="shared" si="30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6"/>
        <v>#DIV/0!</v>
      </c>
      <c r="P39" s="62" t="e">
        <f t="shared" si="26"/>
        <v>#DIV/0!</v>
      </c>
      <c r="Q39" s="62" t="e">
        <f t="shared" si="26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1">(G44-C44)/C44*100</f>
        <v>#DIV/0!</v>
      </c>
      <c r="P44" s="38" t="e">
        <f t="shared" si="31"/>
        <v>#DIV/0!</v>
      </c>
      <c r="Q44" s="38" t="e">
        <f t="shared" si="31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2">(F45-B45)/B45*100</f>
        <v>#DIV/0!</v>
      </c>
      <c r="O45" s="38" t="e">
        <f t="shared" si="31"/>
        <v>#DIV/0!</v>
      </c>
      <c r="P45" s="38" t="e">
        <f t="shared" si="31"/>
        <v>#DIV/0!</v>
      </c>
      <c r="Q45" s="38" t="e">
        <f t="shared" si="31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2"/>
        <v>#DIV/0!</v>
      </c>
      <c r="O46" s="38" t="e">
        <f t="shared" si="31"/>
        <v>#DIV/0!</v>
      </c>
      <c r="P46" s="38" t="e">
        <f t="shared" si="31"/>
        <v>#DIV/0!</v>
      </c>
      <c r="Q46" s="38" t="e">
        <f t="shared" si="31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2"/>
        <v>#DIV/0!</v>
      </c>
      <c r="O47" s="38" t="e">
        <f t="shared" si="31"/>
        <v>#DIV/0!</v>
      </c>
      <c r="P47" s="38" t="e">
        <f t="shared" si="31"/>
        <v>#DIV/0!</v>
      </c>
      <c r="Q47" s="38" t="e">
        <f t="shared" si="31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2"/>
        <v>#DIV/0!</v>
      </c>
      <c r="O48" s="38" t="e">
        <f t="shared" si="31"/>
        <v>#DIV/0!</v>
      </c>
      <c r="P48" s="38" t="e">
        <f t="shared" si="31"/>
        <v>#DIV/0!</v>
      </c>
      <c r="Q48" s="38" t="e">
        <f t="shared" si="31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2"/>
        <v>#DIV/0!</v>
      </c>
      <c r="O49" s="38" t="e">
        <f t="shared" si="31"/>
        <v>#DIV/0!</v>
      </c>
      <c r="P49" s="38" t="e">
        <f t="shared" si="31"/>
        <v>#DIV/0!</v>
      </c>
      <c r="Q49" s="38" t="e">
        <f t="shared" si="31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2"/>
        <v>#DIV/0!</v>
      </c>
      <c r="O50" s="38" t="e">
        <f t="shared" si="31"/>
        <v>#DIV/0!</v>
      </c>
      <c r="P50" s="38" t="e">
        <f t="shared" si="31"/>
        <v>#DIV/0!</v>
      </c>
      <c r="Q50" s="38" t="e">
        <f t="shared" si="31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2"/>
        <v>#DIV/0!</v>
      </c>
      <c r="O51" s="38" t="e">
        <f t="shared" si="31"/>
        <v>#DIV/0!</v>
      </c>
      <c r="P51" s="38" t="e">
        <f t="shared" si="31"/>
        <v>#DIV/0!</v>
      </c>
      <c r="Q51" s="38" t="e">
        <f t="shared" si="31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2"/>
        <v>#DIV/0!</v>
      </c>
      <c r="O52" s="38" t="e">
        <f t="shared" si="31"/>
        <v>#DIV/0!</v>
      </c>
      <c r="P52" s="38" t="e">
        <f t="shared" si="31"/>
        <v>#DIV/0!</v>
      </c>
      <c r="Q52" s="38" t="e">
        <f t="shared" si="31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2"/>
        <v>#DIV/0!</v>
      </c>
      <c r="O53" s="38" t="e">
        <f t="shared" si="31"/>
        <v>#DIV/0!</v>
      </c>
      <c r="P53" s="38" t="e">
        <f t="shared" si="31"/>
        <v>#DIV/0!</v>
      </c>
      <c r="Q53" s="38" t="e">
        <f t="shared" si="31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2"/>
        <v>#DIV/0!</v>
      </c>
      <c r="O54" s="38" t="e">
        <f t="shared" si="31"/>
        <v>#DIV/0!</v>
      </c>
      <c r="P54" s="38" t="e">
        <f t="shared" si="31"/>
        <v>#DIV/0!</v>
      </c>
      <c r="Q54" s="38" t="e">
        <f t="shared" si="31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2"/>
        <v>#DIV/0!</v>
      </c>
      <c r="O55" s="38" t="e">
        <f t="shared" si="31"/>
        <v>#DIV/0!</v>
      </c>
      <c r="P55" s="38" t="e">
        <f t="shared" si="31"/>
        <v>#DIV/0!</v>
      </c>
      <c r="Q55" s="38" t="e">
        <f t="shared" si="31"/>
        <v>#DIV/0!</v>
      </c>
    </row>
    <row r="56" spans="1:17">
      <c r="A56" s="61" t="s">
        <v>163</v>
      </c>
      <c r="B56" s="61">
        <f>SUM(B44:B51)</f>
        <v>0</v>
      </c>
      <c r="C56" s="61">
        <f t="shared" ref="C56:H56" si="33">SUM(C44:C51)</f>
        <v>0</v>
      </c>
      <c r="D56" s="61">
        <f t="shared" si="33"/>
        <v>0</v>
      </c>
      <c r="E56" s="61">
        <f t="shared" si="33"/>
        <v>0</v>
      </c>
      <c r="F56" s="61">
        <f t="shared" si="33"/>
        <v>0</v>
      </c>
      <c r="G56" s="61">
        <f t="shared" si="33"/>
        <v>0</v>
      </c>
      <c r="H56" s="61">
        <f t="shared" si="33"/>
        <v>0</v>
      </c>
      <c r="I56" s="61">
        <f>SUM(I44:I51)</f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1"/>
        <v>#DIV/0!</v>
      </c>
      <c r="P56" s="62" t="e">
        <f t="shared" si="31"/>
        <v>#DIV/0!</v>
      </c>
      <c r="Q56" s="62" t="e">
        <f t="shared" si="31"/>
        <v>#DIV/0!</v>
      </c>
    </row>
    <row r="57" spans="1:17">
      <c r="A57" s="61" t="s">
        <v>128</v>
      </c>
      <c r="B57" s="61">
        <f t="shared" ref="B57:I57" si="34">SUM(B44:B55)</f>
        <v>0</v>
      </c>
      <c r="C57" s="61">
        <f t="shared" si="34"/>
        <v>0</v>
      </c>
      <c r="D57" s="61">
        <f t="shared" si="34"/>
        <v>0</v>
      </c>
      <c r="E57" s="61">
        <f t="shared" si="34"/>
        <v>0</v>
      </c>
      <c r="F57" s="61">
        <f t="shared" si="34"/>
        <v>0</v>
      </c>
      <c r="G57" s="61">
        <f t="shared" si="34"/>
        <v>0</v>
      </c>
      <c r="H57" s="61">
        <f t="shared" si="34"/>
        <v>0</v>
      </c>
      <c r="I57" s="61">
        <f t="shared" si="34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1"/>
        <v>#DIV/0!</v>
      </c>
      <c r="P57" s="62" t="e">
        <f t="shared" si="31"/>
        <v>#DIV/0!</v>
      </c>
      <c r="Q57" s="62" t="e">
        <f t="shared" si="31"/>
        <v>#DIV/0!</v>
      </c>
    </row>
    <row r="58" spans="1:17">
      <c r="A58" s="63" t="s">
        <v>129</v>
      </c>
      <c r="B58" s="49">
        <f>B56/8</f>
        <v>0</v>
      </c>
      <c r="C58" s="49">
        <f t="shared" ref="C58:I58" si="35">C56/8</f>
        <v>0</v>
      </c>
      <c r="D58" s="49">
        <f t="shared" si="35"/>
        <v>0</v>
      </c>
      <c r="E58" s="49">
        <f t="shared" si="35"/>
        <v>0</v>
      </c>
      <c r="F58" s="49">
        <f t="shared" si="35"/>
        <v>0</v>
      </c>
      <c r="G58" s="49">
        <f t="shared" si="35"/>
        <v>0</v>
      </c>
      <c r="H58" s="49">
        <f t="shared" si="35"/>
        <v>0</v>
      </c>
      <c r="I58" s="49">
        <f t="shared" si="35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1"/>
        <v>#DIV/0!</v>
      </c>
      <c r="P58" s="62" t="e">
        <f t="shared" si="31"/>
        <v>#DIV/0!</v>
      </c>
      <c r="Q58" s="62" t="e">
        <f t="shared" si="31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6">(G63-C63)/C63*100</f>
        <v>#DIV/0!</v>
      </c>
      <c r="P63" s="38" t="e">
        <f t="shared" si="36"/>
        <v>#DIV/0!</v>
      </c>
      <c r="Q63" s="38" t="e">
        <f t="shared" si="36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7">(F64-B64)/B64*100</f>
        <v>#DIV/0!</v>
      </c>
      <c r="O64" s="38" t="e">
        <f t="shared" si="36"/>
        <v>#DIV/0!</v>
      </c>
      <c r="P64" s="38" t="e">
        <f t="shared" si="36"/>
        <v>#DIV/0!</v>
      </c>
      <c r="Q64" s="38" t="e">
        <f t="shared" si="36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7"/>
        <v>#DIV/0!</v>
      </c>
      <c r="O65" s="38" t="e">
        <f t="shared" si="36"/>
        <v>#DIV/0!</v>
      </c>
      <c r="P65" s="38" t="e">
        <f t="shared" si="36"/>
        <v>#DIV/0!</v>
      </c>
      <c r="Q65" s="38" t="e">
        <f t="shared" si="36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7"/>
        <v>#DIV/0!</v>
      </c>
      <c r="O66" s="38" t="e">
        <f t="shared" si="36"/>
        <v>#DIV/0!</v>
      </c>
      <c r="P66" s="38" t="e">
        <f t="shared" si="36"/>
        <v>#DIV/0!</v>
      </c>
      <c r="Q66" s="38" t="e">
        <f t="shared" si="36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7"/>
        <v>#DIV/0!</v>
      </c>
      <c r="O67" s="38" t="e">
        <f t="shared" si="36"/>
        <v>#DIV/0!</v>
      </c>
      <c r="P67" s="38" t="e">
        <f t="shared" si="36"/>
        <v>#DIV/0!</v>
      </c>
      <c r="Q67" s="38" t="e">
        <f t="shared" si="36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7"/>
        <v>#DIV/0!</v>
      </c>
      <c r="O68" s="38" t="e">
        <f t="shared" si="36"/>
        <v>#DIV/0!</v>
      </c>
      <c r="P68" s="38" t="e">
        <f t="shared" si="36"/>
        <v>#DIV/0!</v>
      </c>
      <c r="Q68" s="38" t="e">
        <f t="shared" si="36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7"/>
        <v>#DIV/0!</v>
      </c>
      <c r="O69" s="38" t="e">
        <f t="shared" si="36"/>
        <v>#DIV/0!</v>
      </c>
      <c r="P69" s="38" t="e">
        <f t="shared" si="36"/>
        <v>#DIV/0!</v>
      </c>
      <c r="Q69" s="38" t="e">
        <f t="shared" si="36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7"/>
        <v>#DIV/0!</v>
      </c>
      <c r="O70" s="38" t="e">
        <f t="shared" si="36"/>
        <v>#DIV/0!</v>
      </c>
      <c r="P70" s="38" t="e">
        <f t="shared" si="36"/>
        <v>#DIV/0!</v>
      </c>
      <c r="Q70" s="38" t="e">
        <f t="shared" si="36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7"/>
        <v>#DIV/0!</v>
      </c>
      <c r="O71" s="38" t="e">
        <f t="shared" si="36"/>
        <v>#DIV/0!</v>
      </c>
      <c r="P71" s="38" t="e">
        <f t="shared" si="36"/>
        <v>#DIV/0!</v>
      </c>
      <c r="Q71" s="38" t="e">
        <f t="shared" si="36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7"/>
        <v>#DIV/0!</v>
      </c>
      <c r="O72" s="38" t="e">
        <f t="shared" si="36"/>
        <v>#DIV/0!</v>
      </c>
      <c r="P72" s="38" t="e">
        <f t="shared" si="36"/>
        <v>#DIV/0!</v>
      </c>
      <c r="Q72" s="38" t="e">
        <f t="shared" si="36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7"/>
        <v>#DIV/0!</v>
      </c>
      <c r="O73" s="38" t="e">
        <f t="shared" si="36"/>
        <v>#DIV/0!</v>
      </c>
      <c r="P73" s="38" t="e">
        <f t="shared" si="36"/>
        <v>#DIV/0!</v>
      </c>
      <c r="Q73" s="38" t="e">
        <f t="shared" si="36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7"/>
        <v>#DIV/0!</v>
      </c>
      <c r="O74" s="38" t="e">
        <f t="shared" si="36"/>
        <v>#DIV/0!</v>
      </c>
      <c r="P74" s="38" t="e">
        <f t="shared" si="36"/>
        <v>#DIV/0!</v>
      </c>
      <c r="Q74" s="38" t="e">
        <f t="shared" si="36"/>
        <v>#DIV/0!</v>
      </c>
    </row>
    <row r="75" spans="1:17">
      <c r="A75" s="61" t="s">
        <v>163</v>
      </c>
      <c r="B75" s="61">
        <f>SUM(B63:B70)</f>
        <v>0</v>
      </c>
      <c r="C75" s="61">
        <f t="shared" ref="C75:H75" si="38">SUM(C63:C70)</f>
        <v>0</v>
      </c>
      <c r="D75" s="61">
        <f t="shared" si="38"/>
        <v>0</v>
      </c>
      <c r="E75" s="61">
        <f t="shared" si="38"/>
        <v>0</v>
      </c>
      <c r="F75" s="61">
        <f t="shared" si="38"/>
        <v>0</v>
      </c>
      <c r="G75" s="61">
        <f t="shared" si="38"/>
        <v>0</v>
      </c>
      <c r="H75" s="61">
        <f t="shared" si="38"/>
        <v>0</v>
      </c>
      <c r="I75" s="61">
        <f>SUM(I63:I70)</f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6"/>
        <v>#DIV/0!</v>
      </c>
      <c r="P75" s="62" t="e">
        <f t="shared" si="36"/>
        <v>#DIV/0!</v>
      </c>
      <c r="Q75" s="62" t="e">
        <f t="shared" si="36"/>
        <v>#DIV/0!</v>
      </c>
    </row>
    <row r="76" spans="1:17">
      <c r="A76" s="61" t="s">
        <v>128</v>
      </c>
      <c r="B76" s="61">
        <f t="shared" ref="B76:I76" si="39">SUM(B63:B74)</f>
        <v>0</v>
      </c>
      <c r="C76" s="61">
        <f t="shared" si="39"/>
        <v>0</v>
      </c>
      <c r="D76" s="61">
        <f t="shared" si="39"/>
        <v>0</v>
      </c>
      <c r="E76" s="61">
        <f t="shared" si="39"/>
        <v>0</v>
      </c>
      <c r="F76" s="61">
        <f t="shared" si="39"/>
        <v>0</v>
      </c>
      <c r="G76" s="61">
        <f t="shared" si="39"/>
        <v>0</v>
      </c>
      <c r="H76" s="61">
        <f t="shared" si="39"/>
        <v>0</v>
      </c>
      <c r="I76" s="61">
        <f t="shared" si="39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6"/>
        <v>#DIV/0!</v>
      </c>
      <c r="P76" s="62" t="e">
        <f t="shared" si="36"/>
        <v>#DIV/0!</v>
      </c>
      <c r="Q76" s="62" t="e">
        <f t="shared" si="36"/>
        <v>#DIV/0!</v>
      </c>
    </row>
    <row r="77" spans="1:17">
      <c r="A77" s="63" t="s">
        <v>129</v>
      </c>
      <c r="B77" s="49">
        <f>B75/8</f>
        <v>0</v>
      </c>
      <c r="C77" s="49">
        <f t="shared" ref="C77:I77" si="40">C75/8</f>
        <v>0</v>
      </c>
      <c r="D77" s="49">
        <f t="shared" si="40"/>
        <v>0</v>
      </c>
      <c r="E77" s="49">
        <f t="shared" si="40"/>
        <v>0</v>
      </c>
      <c r="F77" s="49">
        <f t="shared" si="40"/>
        <v>0</v>
      </c>
      <c r="G77" s="49">
        <f t="shared" si="40"/>
        <v>0</v>
      </c>
      <c r="H77" s="49">
        <f t="shared" si="40"/>
        <v>0</v>
      </c>
      <c r="I77" s="49">
        <f t="shared" si="40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6"/>
        <v>#DIV/0!</v>
      </c>
      <c r="P77" s="62" t="e">
        <f t="shared" si="36"/>
        <v>#DIV/0!</v>
      </c>
      <c r="Q77" s="62" t="e">
        <f t="shared" si="36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1">(G82-C82)/C82*100</f>
        <v>#DIV/0!</v>
      </c>
      <c r="P82" s="38" t="e">
        <f t="shared" si="41"/>
        <v>#DIV/0!</v>
      </c>
      <c r="Q82" s="38" t="e">
        <f t="shared" si="41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2">(F83-B83)/B83*100</f>
        <v>#DIV/0!</v>
      </c>
      <c r="O83" s="38" t="e">
        <f t="shared" si="41"/>
        <v>#DIV/0!</v>
      </c>
      <c r="P83" s="38" t="e">
        <f t="shared" si="41"/>
        <v>#DIV/0!</v>
      </c>
      <c r="Q83" s="38" t="e">
        <f t="shared" si="41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2"/>
        <v>#DIV/0!</v>
      </c>
      <c r="O84" s="38" t="e">
        <f t="shared" si="41"/>
        <v>#DIV/0!</v>
      </c>
      <c r="P84" s="38" t="e">
        <f t="shared" si="41"/>
        <v>#DIV/0!</v>
      </c>
      <c r="Q84" s="38" t="e">
        <f t="shared" si="41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2"/>
        <v>#DIV/0!</v>
      </c>
      <c r="O85" s="38" t="e">
        <f t="shared" si="41"/>
        <v>#DIV/0!</v>
      </c>
      <c r="P85" s="38" t="e">
        <f t="shared" si="41"/>
        <v>#DIV/0!</v>
      </c>
      <c r="Q85" s="38" t="e">
        <f t="shared" si="41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2"/>
        <v>#DIV/0!</v>
      </c>
      <c r="O86" s="38" t="e">
        <f t="shared" si="41"/>
        <v>#DIV/0!</v>
      </c>
      <c r="P86" s="38" t="e">
        <f t="shared" si="41"/>
        <v>#DIV/0!</v>
      </c>
      <c r="Q86" s="38" t="e">
        <f t="shared" si="41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2"/>
        <v>#DIV/0!</v>
      </c>
      <c r="O87" s="38" t="e">
        <f t="shared" si="41"/>
        <v>#DIV/0!</v>
      </c>
      <c r="P87" s="38" t="e">
        <f t="shared" si="41"/>
        <v>#DIV/0!</v>
      </c>
      <c r="Q87" s="38" t="e">
        <f t="shared" si="41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2"/>
        <v>#DIV/0!</v>
      </c>
      <c r="O88" s="38" t="e">
        <f t="shared" si="41"/>
        <v>#DIV/0!</v>
      </c>
      <c r="P88" s="38" t="e">
        <f t="shared" si="41"/>
        <v>#DIV/0!</v>
      </c>
      <c r="Q88" s="38" t="e">
        <f t="shared" si="41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2"/>
        <v>#DIV/0!</v>
      </c>
      <c r="O89" s="38" t="e">
        <f t="shared" si="41"/>
        <v>#DIV/0!</v>
      </c>
      <c r="P89" s="38" t="e">
        <f t="shared" si="41"/>
        <v>#DIV/0!</v>
      </c>
      <c r="Q89" s="38" t="e">
        <f t="shared" si="41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2"/>
        <v>#DIV/0!</v>
      </c>
      <c r="O90" s="38" t="e">
        <f t="shared" si="41"/>
        <v>#DIV/0!</v>
      </c>
      <c r="P90" s="38" t="e">
        <f t="shared" si="41"/>
        <v>#DIV/0!</v>
      </c>
      <c r="Q90" s="38" t="e">
        <f t="shared" si="41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2"/>
        <v>#DIV/0!</v>
      </c>
      <c r="O91" s="38" t="e">
        <f t="shared" si="41"/>
        <v>#DIV/0!</v>
      </c>
      <c r="P91" s="38" t="e">
        <f t="shared" si="41"/>
        <v>#DIV/0!</v>
      </c>
      <c r="Q91" s="38" t="e">
        <f t="shared" si="41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2"/>
        <v>#DIV/0!</v>
      </c>
      <c r="O92" s="38" t="e">
        <f t="shared" si="41"/>
        <v>#DIV/0!</v>
      </c>
      <c r="P92" s="38" t="e">
        <f t="shared" si="41"/>
        <v>#DIV/0!</v>
      </c>
      <c r="Q92" s="38" t="e">
        <f t="shared" si="41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2"/>
        <v>#DIV/0!</v>
      </c>
      <c r="O93" s="38" t="e">
        <f t="shared" si="41"/>
        <v>#DIV/0!</v>
      </c>
      <c r="P93" s="38" t="e">
        <f t="shared" si="41"/>
        <v>#DIV/0!</v>
      </c>
      <c r="Q93" s="38" t="e">
        <f t="shared" si="41"/>
        <v>#DIV/0!</v>
      </c>
    </row>
    <row r="94" spans="1:17">
      <c r="A94" s="61" t="s">
        <v>163</v>
      </c>
      <c r="B94" s="61">
        <f>SUM(B82:B89)</f>
        <v>0</v>
      </c>
      <c r="C94" s="61">
        <f t="shared" ref="C94:H94" si="43">SUM(C82:C89)</f>
        <v>0</v>
      </c>
      <c r="D94" s="61">
        <f t="shared" si="43"/>
        <v>0</v>
      </c>
      <c r="E94" s="61">
        <f t="shared" si="43"/>
        <v>0</v>
      </c>
      <c r="F94" s="61">
        <f t="shared" si="43"/>
        <v>0</v>
      </c>
      <c r="G94" s="61">
        <f t="shared" si="43"/>
        <v>0</v>
      </c>
      <c r="H94" s="61">
        <f t="shared" si="43"/>
        <v>0</v>
      </c>
      <c r="I94" s="61">
        <f>SUM(I82:I89)</f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1"/>
        <v>#DIV/0!</v>
      </c>
      <c r="P94" s="62" t="e">
        <f t="shared" si="41"/>
        <v>#DIV/0!</v>
      </c>
      <c r="Q94" s="62" t="e">
        <f t="shared" si="41"/>
        <v>#DIV/0!</v>
      </c>
    </row>
    <row r="95" spans="1:17">
      <c r="A95" s="61" t="s">
        <v>128</v>
      </c>
      <c r="B95" s="61">
        <f t="shared" ref="B95:I95" si="44">SUM(B82:B93)</f>
        <v>0</v>
      </c>
      <c r="C95" s="61">
        <f t="shared" si="44"/>
        <v>0</v>
      </c>
      <c r="D95" s="61">
        <f t="shared" si="44"/>
        <v>0</v>
      </c>
      <c r="E95" s="61">
        <f t="shared" si="44"/>
        <v>0</v>
      </c>
      <c r="F95" s="61">
        <f t="shared" si="44"/>
        <v>0</v>
      </c>
      <c r="G95" s="61">
        <f t="shared" si="44"/>
        <v>0</v>
      </c>
      <c r="H95" s="61">
        <f t="shared" si="44"/>
        <v>0</v>
      </c>
      <c r="I95" s="61">
        <f t="shared" si="44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1"/>
        <v>#DIV/0!</v>
      </c>
      <c r="P95" s="62" t="e">
        <f t="shared" si="41"/>
        <v>#DIV/0!</v>
      </c>
      <c r="Q95" s="62" t="e">
        <f t="shared" si="41"/>
        <v>#DIV/0!</v>
      </c>
    </row>
    <row r="96" spans="1:17">
      <c r="A96" s="63" t="s">
        <v>129</v>
      </c>
      <c r="B96" s="49">
        <f>B94/8</f>
        <v>0</v>
      </c>
      <c r="C96" s="49">
        <f t="shared" ref="C96:I96" si="45">C94/8</f>
        <v>0</v>
      </c>
      <c r="D96" s="49">
        <f t="shared" si="45"/>
        <v>0</v>
      </c>
      <c r="E96" s="49">
        <f t="shared" si="45"/>
        <v>0</v>
      </c>
      <c r="F96" s="49">
        <f t="shared" si="45"/>
        <v>0</v>
      </c>
      <c r="G96" s="49">
        <f t="shared" si="45"/>
        <v>0</v>
      </c>
      <c r="H96" s="49">
        <f t="shared" si="45"/>
        <v>0</v>
      </c>
      <c r="I96" s="49">
        <f t="shared" si="45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1"/>
        <v>#DIV/0!</v>
      </c>
      <c r="P96" s="62" t="e">
        <f t="shared" si="41"/>
        <v>#DIV/0!</v>
      </c>
      <c r="Q96" s="62" t="e">
        <f t="shared" si="41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6">(G101-C101)/C101*100</f>
        <v>#DIV/0!</v>
      </c>
      <c r="P101" s="38" t="e">
        <f t="shared" si="46"/>
        <v>#DIV/0!</v>
      </c>
      <c r="Q101" s="38" t="e">
        <f t="shared" si="46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7">(F102-B102)/B102*100</f>
        <v>#DIV/0!</v>
      </c>
      <c r="O102" s="38" t="e">
        <f t="shared" si="46"/>
        <v>#DIV/0!</v>
      </c>
      <c r="P102" s="38" t="e">
        <f t="shared" si="46"/>
        <v>#DIV/0!</v>
      </c>
      <c r="Q102" s="38" t="e">
        <f t="shared" si="46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7"/>
        <v>#DIV/0!</v>
      </c>
      <c r="O103" s="38" t="e">
        <f t="shared" si="46"/>
        <v>#DIV/0!</v>
      </c>
      <c r="P103" s="38" t="e">
        <f t="shared" si="46"/>
        <v>#DIV/0!</v>
      </c>
      <c r="Q103" s="38" t="e">
        <f t="shared" si="46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7"/>
        <v>#DIV/0!</v>
      </c>
      <c r="O104" s="38" t="e">
        <f t="shared" si="46"/>
        <v>#DIV/0!</v>
      </c>
      <c r="P104" s="38" t="e">
        <f t="shared" si="46"/>
        <v>#DIV/0!</v>
      </c>
      <c r="Q104" s="38" t="e">
        <f t="shared" si="46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7"/>
        <v>#DIV/0!</v>
      </c>
      <c r="O105" s="38" t="e">
        <f t="shared" si="46"/>
        <v>#DIV/0!</v>
      </c>
      <c r="P105" s="38" t="e">
        <f t="shared" si="46"/>
        <v>#DIV/0!</v>
      </c>
      <c r="Q105" s="38" t="e">
        <f t="shared" si="46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7"/>
        <v>#DIV/0!</v>
      </c>
      <c r="O106" s="38" t="e">
        <f t="shared" si="46"/>
        <v>#DIV/0!</v>
      </c>
      <c r="P106" s="38" t="e">
        <f t="shared" si="46"/>
        <v>#DIV/0!</v>
      </c>
      <c r="Q106" s="38" t="e">
        <f t="shared" si="46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7"/>
        <v>#DIV/0!</v>
      </c>
      <c r="O107" s="38" t="e">
        <f t="shared" si="46"/>
        <v>#DIV/0!</v>
      </c>
      <c r="P107" s="38" t="e">
        <f t="shared" si="46"/>
        <v>#DIV/0!</v>
      </c>
      <c r="Q107" s="38" t="e">
        <f t="shared" si="46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7"/>
        <v>#DIV/0!</v>
      </c>
      <c r="O108" s="38" t="e">
        <f t="shared" si="46"/>
        <v>#DIV/0!</v>
      </c>
      <c r="P108" s="38" t="e">
        <f t="shared" si="46"/>
        <v>#DIV/0!</v>
      </c>
      <c r="Q108" s="38" t="e">
        <f t="shared" si="46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7"/>
        <v>#DIV/0!</v>
      </c>
      <c r="O109" s="38" t="e">
        <f t="shared" si="46"/>
        <v>#DIV/0!</v>
      </c>
      <c r="P109" s="38" t="e">
        <f t="shared" si="46"/>
        <v>#DIV/0!</v>
      </c>
      <c r="Q109" s="38" t="e">
        <f t="shared" si="46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7"/>
        <v>#DIV/0!</v>
      </c>
      <c r="O110" s="38" t="e">
        <f t="shared" si="46"/>
        <v>#DIV/0!</v>
      </c>
      <c r="P110" s="38" t="e">
        <f t="shared" si="46"/>
        <v>#DIV/0!</v>
      </c>
      <c r="Q110" s="38" t="e">
        <f t="shared" si="46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7"/>
        <v>#DIV/0!</v>
      </c>
      <c r="O111" s="38" t="e">
        <f t="shared" si="46"/>
        <v>#DIV/0!</v>
      </c>
      <c r="P111" s="38" t="e">
        <f t="shared" si="46"/>
        <v>#DIV/0!</v>
      </c>
      <c r="Q111" s="38" t="e">
        <f t="shared" si="46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7"/>
        <v>#DIV/0!</v>
      </c>
      <c r="O112" s="38" t="e">
        <f t="shared" si="46"/>
        <v>#DIV/0!</v>
      </c>
      <c r="P112" s="38" t="e">
        <f t="shared" si="46"/>
        <v>#DIV/0!</v>
      </c>
      <c r="Q112" s="38" t="e">
        <f t="shared" si="46"/>
        <v>#DIV/0!</v>
      </c>
    </row>
    <row r="113" spans="1:17">
      <c r="A113" s="61" t="s">
        <v>163</v>
      </c>
      <c r="B113" s="61">
        <f>SUM(B101:B108)</f>
        <v>0</v>
      </c>
      <c r="C113" s="61">
        <f t="shared" ref="C113:H113" si="48">SUM(C101:C108)</f>
        <v>0</v>
      </c>
      <c r="D113" s="61">
        <f t="shared" si="48"/>
        <v>0</v>
      </c>
      <c r="E113" s="61">
        <f t="shared" si="48"/>
        <v>0</v>
      </c>
      <c r="F113" s="61">
        <f t="shared" si="48"/>
        <v>0</v>
      </c>
      <c r="G113" s="61">
        <f t="shared" si="48"/>
        <v>0</v>
      </c>
      <c r="H113" s="61">
        <f t="shared" si="48"/>
        <v>0</v>
      </c>
      <c r="I113" s="61">
        <f>SUM(I101:I108)</f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6"/>
        <v>#DIV/0!</v>
      </c>
      <c r="P113" s="62" t="e">
        <f t="shared" si="46"/>
        <v>#DIV/0!</v>
      </c>
      <c r="Q113" s="62" t="e">
        <f t="shared" si="46"/>
        <v>#DIV/0!</v>
      </c>
    </row>
    <row r="114" spans="1:17">
      <c r="A114" s="61" t="s">
        <v>128</v>
      </c>
      <c r="B114" s="61">
        <f t="shared" ref="B114:I114" si="49">SUM(B101:B112)</f>
        <v>0</v>
      </c>
      <c r="C114" s="61">
        <f t="shared" si="49"/>
        <v>0</v>
      </c>
      <c r="D114" s="61">
        <f t="shared" si="49"/>
        <v>0</v>
      </c>
      <c r="E114" s="61">
        <f t="shared" si="49"/>
        <v>0</v>
      </c>
      <c r="F114" s="61">
        <f t="shared" si="49"/>
        <v>0</v>
      </c>
      <c r="G114" s="61">
        <f t="shared" si="49"/>
        <v>0</v>
      </c>
      <c r="H114" s="61">
        <f t="shared" si="49"/>
        <v>0</v>
      </c>
      <c r="I114" s="61">
        <f t="shared" si="49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6"/>
        <v>#DIV/0!</v>
      </c>
      <c r="P114" s="62" t="e">
        <f t="shared" si="46"/>
        <v>#DIV/0!</v>
      </c>
      <c r="Q114" s="62" t="e">
        <f t="shared" si="46"/>
        <v>#DIV/0!</v>
      </c>
    </row>
    <row r="115" spans="1:17">
      <c r="A115" s="63" t="s">
        <v>129</v>
      </c>
      <c r="B115" s="49">
        <f>B113/8</f>
        <v>0</v>
      </c>
      <c r="C115" s="49">
        <f t="shared" ref="C115:I115" si="50">C113/8</f>
        <v>0</v>
      </c>
      <c r="D115" s="49">
        <f t="shared" si="50"/>
        <v>0</v>
      </c>
      <c r="E115" s="49">
        <f t="shared" si="50"/>
        <v>0</v>
      </c>
      <c r="F115" s="49">
        <f t="shared" si="50"/>
        <v>0</v>
      </c>
      <c r="G115" s="49">
        <f t="shared" si="50"/>
        <v>0</v>
      </c>
      <c r="H115" s="49">
        <f t="shared" si="50"/>
        <v>0</v>
      </c>
      <c r="I115" s="49">
        <f t="shared" si="50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6"/>
        <v>#DIV/0!</v>
      </c>
      <c r="P115" s="62" t="e">
        <f t="shared" si="46"/>
        <v>#DIV/0!</v>
      </c>
      <c r="Q115" s="62" t="e">
        <f t="shared" si="46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1">(G120-C120)/C120*100</f>
        <v>#DIV/0!</v>
      </c>
      <c r="P120" s="38" t="e">
        <f t="shared" si="51"/>
        <v>#DIV/0!</v>
      </c>
      <c r="Q120" s="38" t="e">
        <f t="shared" si="51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2">(F121-B121)/B121*100</f>
        <v>#DIV/0!</v>
      </c>
      <c r="O121" s="38" t="e">
        <f t="shared" si="51"/>
        <v>#DIV/0!</v>
      </c>
      <c r="P121" s="38" t="e">
        <f t="shared" si="51"/>
        <v>#DIV/0!</v>
      </c>
      <c r="Q121" s="38" t="e">
        <f t="shared" si="51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2"/>
        <v>#DIV/0!</v>
      </c>
      <c r="O122" s="38" t="e">
        <f t="shared" si="51"/>
        <v>#DIV/0!</v>
      </c>
      <c r="P122" s="38" t="e">
        <f t="shared" si="51"/>
        <v>#DIV/0!</v>
      </c>
      <c r="Q122" s="38" t="e">
        <f t="shared" si="51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2"/>
        <v>#DIV/0!</v>
      </c>
      <c r="O123" s="38" t="e">
        <f t="shared" si="51"/>
        <v>#DIV/0!</v>
      </c>
      <c r="P123" s="38" t="e">
        <f t="shared" si="51"/>
        <v>#DIV/0!</v>
      </c>
      <c r="Q123" s="38" t="e">
        <f t="shared" si="51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2"/>
        <v>#DIV/0!</v>
      </c>
      <c r="O124" s="38" t="e">
        <f t="shared" si="51"/>
        <v>#DIV/0!</v>
      </c>
      <c r="P124" s="38" t="e">
        <f t="shared" si="51"/>
        <v>#DIV/0!</v>
      </c>
      <c r="Q124" s="38" t="e">
        <f t="shared" si="51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2"/>
        <v>#DIV/0!</v>
      </c>
      <c r="O125" s="38" t="e">
        <f t="shared" si="51"/>
        <v>#DIV/0!</v>
      </c>
      <c r="P125" s="38" t="e">
        <f t="shared" si="51"/>
        <v>#DIV/0!</v>
      </c>
      <c r="Q125" s="38" t="e">
        <f t="shared" si="51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2"/>
        <v>#DIV/0!</v>
      </c>
      <c r="O126" s="38" t="e">
        <f t="shared" si="51"/>
        <v>#DIV/0!</v>
      </c>
      <c r="P126" s="38" t="e">
        <f t="shared" si="51"/>
        <v>#DIV/0!</v>
      </c>
      <c r="Q126" s="38" t="e">
        <f t="shared" si="51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2"/>
        <v>#DIV/0!</v>
      </c>
      <c r="O127" s="38" t="e">
        <f t="shared" si="51"/>
        <v>#DIV/0!</v>
      </c>
      <c r="P127" s="38" t="e">
        <f t="shared" si="51"/>
        <v>#DIV/0!</v>
      </c>
      <c r="Q127" s="38" t="e">
        <f t="shared" si="51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2"/>
        <v>#DIV/0!</v>
      </c>
      <c r="O128" s="38" t="e">
        <f t="shared" si="51"/>
        <v>#DIV/0!</v>
      </c>
      <c r="P128" s="38" t="e">
        <f t="shared" si="51"/>
        <v>#DIV/0!</v>
      </c>
      <c r="Q128" s="38" t="e">
        <f t="shared" si="51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2"/>
        <v>#DIV/0!</v>
      </c>
      <c r="O129" s="38" t="e">
        <f t="shared" si="51"/>
        <v>#DIV/0!</v>
      </c>
      <c r="P129" s="38" t="e">
        <f t="shared" si="51"/>
        <v>#DIV/0!</v>
      </c>
      <c r="Q129" s="38" t="e">
        <f t="shared" si="51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2"/>
        <v>#DIV/0!</v>
      </c>
      <c r="O130" s="38" t="e">
        <f t="shared" si="51"/>
        <v>#DIV/0!</v>
      </c>
      <c r="P130" s="38" t="e">
        <f t="shared" si="51"/>
        <v>#DIV/0!</v>
      </c>
      <c r="Q130" s="38" t="e">
        <f t="shared" si="51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2"/>
        <v>#DIV/0!</v>
      </c>
      <c r="O131" s="38" t="e">
        <f t="shared" si="51"/>
        <v>#DIV/0!</v>
      </c>
      <c r="P131" s="38" t="e">
        <f t="shared" si="51"/>
        <v>#DIV/0!</v>
      </c>
      <c r="Q131" s="38" t="e">
        <f t="shared" si="51"/>
        <v>#DIV/0!</v>
      </c>
    </row>
    <row r="132" spans="1:17">
      <c r="A132" s="61" t="s">
        <v>163</v>
      </c>
      <c r="B132" s="61">
        <f>SUM(B120:B127)</f>
        <v>0</v>
      </c>
      <c r="C132" s="61">
        <f t="shared" ref="C132:H132" si="53">SUM(C120:C127)</f>
        <v>0</v>
      </c>
      <c r="D132" s="61">
        <f t="shared" si="53"/>
        <v>0</v>
      </c>
      <c r="E132" s="61">
        <f t="shared" si="53"/>
        <v>0</v>
      </c>
      <c r="F132" s="61">
        <f t="shared" si="53"/>
        <v>0</v>
      </c>
      <c r="G132" s="61">
        <f t="shared" si="53"/>
        <v>0</v>
      </c>
      <c r="H132" s="61">
        <f t="shared" si="53"/>
        <v>0</v>
      </c>
      <c r="I132" s="61">
        <f>SUM(I120:I127)</f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1"/>
        <v>#DIV/0!</v>
      </c>
      <c r="P132" s="62" t="e">
        <f t="shared" si="51"/>
        <v>#DIV/0!</v>
      </c>
      <c r="Q132" s="62" t="e">
        <f t="shared" si="51"/>
        <v>#DIV/0!</v>
      </c>
    </row>
    <row r="133" spans="1:17">
      <c r="A133" s="61" t="s">
        <v>128</v>
      </c>
      <c r="B133" s="61">
        <f t="shared" ref="B133:I133" si="54">SUM(B120:B131)</f>
        <v>0</v>
      </c>
      <c r="C133" s="61">
        <f t="shared" si="54"/>
        <v>0</v>
      </c>
      <c r="D133" s="61">
        <f t="shared" si="54"/>
        <v>0</v>
      </c>
      <c r="E133" s="61">
        <f t="shared" si="54"/>
        <v>0</v>
      </c>
      <c r="F133" s="61">
        <f t="shared" si="54"/>
        <v>0</v>
      </c>
      <c r="G133" s="61">
        <f t="shared" si="54"/>
        <v>0</v>
      </c>
      <c r="H133" s="61">
        <f t="shared" si="54"/>
        <v>0</v>
      </c>
      <c r="I133" s="61">
        <f t="shared" si="54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1"/>
        <v>#DIV/0!</v>
      </c>
      <c r="P133" s="62" t="e">
        <f t="shared" si="51"/>
        <v>#DIV/0!</v>
      </c>
      <c r="Q133" s="62" t="e">
        <f t="shared" si="51"/>
        <v>#DIV/0!</v>
      </c>
    </row>
    <row r="134" spans="1:17">
      <c r="A134" s="63" t="s">
        <v>129</v>
      </c>
      <c r="B134" s="49">
        <f>B132/8</f>
        <v>0</v>
      </c>
      <c r="C134" s="49">
        <f t="shared" ref="C134:I134" si="55">C132/8</f>
        <v>0</v>
      </c>
      <c r="D134" s="49">
        <f t="shared" si="55"/>
        <v>0</v>
      </c>
      <c r="E134" s="49">
        <f t="shared" si="55"/>
        <v>0</v>
      </c>
      <c r="F134" s="49">
        <f t="shared" si="55"/>
        <v>0</v>
      </c>
      <c r="G134" s="49">
        <f t="shared" si="55"/>
        <v>0</v>
      </c>
      <c r="H134" s="49">
        <f t="shared" si="55"/>
        <v>0</v>
      </c>
      <c r="I134" s="49">
        <f t="shared" si="55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1"/>
        <v>#DIV/0!</v>
      </c>
      <c r="P134" s="62" t="e">
        <f t="shared" si="51"/>
        <v>#DIV/0!</v>
      </c>
      <c r="Q134" s="62" t="e">
        <f t="shared" si="51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6">(G139-C139)/C139*100</f>
        <v>#DIV/0!</v>
      </c>
      <c r="P139" s="38" t="e">
        <f t="shared" si="56"/>
        <v>#DIV/0!</v>
      </c>
      <c r="Q139" s="38" t="e">
        <f t="shared" si="56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7">(F140-B140)/B140*100</f>
        <v>#DIV/0!</v>
      </c>
      <c r="O140" s="38" t="e">
        <f t="shared" si="56"/>
        <v>#DIV/0!</v>
      </c>
      <c r="P140" s="38" t="e">
        <f t="shared" si="56"/>
        <v>#DIV/0!</v>
      </c>
      <c r="Q140" s="38" t="e">
        <f t="shared" si="56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7"/>
        <v>#DIV/0!</v>
      </c>
      <c r="O141" s="38" t="e">
        <f t="shared" si="56"/>
        <v>#DIV/0!</v>
      </c>
      <c r="P141" s="38" t="e">
        <f t="shared" si="56"/>
        <v>#DIV/0!</v>
      </c>
      <c r="Q141" s="38" t="e">
        <f t="shared" si="56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7"/>
        <v>#DIV/0!</v>
      </c>
      <c r="O142" s="38" t="e">
        <f t="shared" si="56"/>
        <v>#DIV/0!</v>
      </c>
      <c r="P142" s="38" t="e">
        <f t="shared" si="56"/>
        <v>#DIV/0!</v>
      </c>
      <c r="Q142" s="38" t="e">
        <f t="shared" si="56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7"/>
        <v>#DIV/0!</v>
      </c>
      <c r="O143" s="38" t="e">
        <f t="shared" si="56"/>
        <v>#DIV/0!</v>
      </c>
      <c r="P143" s="38" t="e">
        <f t="shared" si="56"/>
        <v>#DIV/0!</v>
      </c>
      <c r="Q143" s="38" t="e">
        <f t="shared" si="56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7"/>
        <v>#DIV/0!</v>
      </c>
      <c r="O144" s="38" t="e">
        <f t="shared" si="56"/>
        <v>#DIV/0!</v>
      </c>
      <c r="P144" s="38" t="e">
        <f t="shared" si="56"/>
        <v>#DIV/0!</v>
      </c>
      <c r="Q144" s="38" t="e">
        <f t="shared" si="56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7"/>
        <v>#DIV/0!</v>
      </c>
      <c r="O145" s="38" t="e">
        <f t="shared" si="56"/>
        <v>#DIV/0!</v>
      </c>
      <c r="P145" s="38" t="e">
        <f t="shared" si="56"/>
        <v>#DIV/0!</v>
      </c>
      <c r="Q145" s="38" t="e">
        <f t="shared" si="56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7"/>
        <v>#DIV/0!</v>
      </c>
      <c r="O146" s="38" t="e">
        <f t="shared" si="56"/>
        <v>#DIV/0!</v>
      </c>
      <c r="P146" s="38" t="e">
        <f t="shared" si="56"/>
        <v>#DIV/0!</v>
      </c>
      <c r="Q146" s="38" t="e">
        <f t="shared" si="56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7"/>
        <v>#DIV/0!</v>
      </c>
      <c r="O147" s="38" t="e">
        <f t="shared" si="56"/>
        <v>#DIV/0!</v>
      </c>
      <c r="P147" s="38" t="e">
        <f t="shared" si="56"/>
        <v>#DIV/0!</v>
      </c>
      <c r="Q147" s="38" t="e">
        <f t="shared" si="56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7"/>
        <v>#DIV/0!</v>
      </c>
      <c r="O148" s="38" t="e">
        <f t="shared" si="56"/>
        <v>#DIV/0!</v>
      </c>
      <c r="P148" s="38" t="e">
        <f t="shared" si="56"/>
        <v>#DIV/0!</v>
      </c>
      <c r="Q148" s="38" t="e">
        <f t="shared" si="56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7"/>
        <v>#DIV/0!</v>
      </c>
      <c r="O149" s="38" t="e">
        <f t="shared" si="56"/>
        <v>#DIV/0!</v>
      </c>
      <c r="P149" s="38" t="e">
        <f t="shared" si="56"/>
        <v>#DIV/0!</v>
      </c>
      <c r="Q149" s="38" t="e">
        <f t="shared" si="56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7"/>
        <v>#DIV/0!</v>
      </c>
      <c r="O150" s="38" t="e">
        <f t="shared" si="56"/>
        <v>#DIV/0!</v>
      </c>
      <c r="P150" s="38" t="e">
        <f t="shared" si="56"/>
        <v>#DIV/0!</v>
      </c>
      <c r="Q150" s="38" t="e">
        <f t="shared" si="56"/>
        <v>#DIV/0!</v>
      </c>
    </row>
    <row r="151" spans="1:17">
      <c r="A151" s="61" t="s">
        <v>163</v>
      </c>
      <c r="B151" s="61">
        <f>SUM(B139:B146)</f>
        <v>0</v>
      </c>
      <c r="C151" s="61">
        <f t="shared" ref="C151:H151" si="58">SUM(C139:C146)</f>
        <v>0</v>
      </c>
      <c r="D151" s="61">
        <f t="shared" si="58"/>
        <v>0</v>
      </c>
      <c r="E151" s="61">
        <f t="shared" si="58"/>
        <v>0</v>
      </c>
      <c r="F151" s="61">
        <f t="shared" si="58"/>
        <v>0</v>
      </c>
      <c r="G151" s="61">
        <f t="shared" si="58"/>
        <v>0</v>
      </c>
      <c r="H151" s="61">
        <f t="shared" si="58"/>
        <v>0</v>
      </c>
      <c r="I151" s="61">
        <f>SUM(I139:I146)</f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6"/>
        <v>#DIV/0!</v>
      </c>
      <c r="P151" s="62" t="e">
        <f t="shared" si="56"/>
        <v>#DIV/0!</v>
      </c>
      <c r="Q151" s="62" t="e">
        <f t="shared" si="56"/>
        <v>#DIV/0!</v>
      </c>
    </row>
    <row r="152" spans="1:17">
      <c r="A152" s="61" t="s">
        <v>128</v>
      </c>
      <c r="B152" s="61">
        <f t="shared" ref="B152:I152" si="59">SUM(B139:B150)</f>
        <v>0</v>
      </c>
      <c r="C152" s="61">
        <f t="shared" si="59"/>
        <v>0</v>
      </c>
      <c r="D152" s="61">
        <f t="shared" si="59"/>
        <v>0</v>
      </c>
      <c r="E152" s="61">
        <f t="shared" si="59"/>
        <v>0</v>
      </c>
      <c r="F152" s="61">
        <f t="shared" si="59"/>
        <v>0</v>
      </c>
      <c r="G152" s="61">
        <f t="shared" si="59"/>
        <v>0</v>
      </c>
      <c r="H152" s="61">
        <f t="shared" si="59"/>
        <v>0</v>
      </c>
      <c r="I152" s="61">
        <f t="shared" si="59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6"/>
        <v>#DIV/0!</v>
      </c>
      <c r="P152" s="62" t="e">
        <f t="shared" si="56"/>
        <v>#DIV/0!</v>
      </c>
      <c r="Q152" s="62" t="e">
        <f t="shared" si="56"/>
        <v>#DIV/0!</v>
      </c>
    </row>
    <row r="153" spans="1:17">
      <c r="A153" s="63" t="s">
        <v>129</v>
      </c>
      <c r="B153" s="49">
        <f>B151/8</f>
        <v>0</v>
      </c>
      <c r="C153" s="49">
        <f t="shared" ref="C153:I153" si="60">C151/8</f>
        <v>0</v>
      </c>
      <c r="D153" s="49">
        <f t="shared" si="60"/>
        <v>0</v>
      </c>
      <c r="E153" s="49">
        <f t="shared" si="60"/>
        <v>0</v>
      </c>
      <c r="F153" s="49">
        <f t="shared" si="60"/>
        <v>0</v>
      </c>
      <c r="G153" s="49">
        <f t="shared" si="60"/>
        <v>0</v>
      </c>
      <c r="H153" s="49">
        <f t="shared" si="60"/>
        <v>0</v>
      </c>
      <c r="I153" s="49">
        <f t="shared" si="60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6"/>
        <v>#DIV/0!</v>
      </c>
      <c r="P153" s="62" t="e">
        <f t="shared" si="56"/>
        <v>#DIV/0!</v>
      </c>
      <c r="Q153" s="62" t="e">
        <f t="shared" si="56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1">(G158-C158)/C158*100</f>
        <v>#DIV/0!</v>
      </c>
      <c r="P158" s="38" t="e">
        <f t="shared" si="61"/>
        <v>#DIV/0!</v>
      </c>
      <c r="Q158" s="38" t="e">
        <f t="shared" si="61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2">(F159-B159)/B159*100</f>
        <v>#DIV/0!</v>
      </c>
      <c r="O159" s="38" t="e">
        <f t="shared" si="61"/>
        <v>#DIV/0!</v>
      </c>
      <c r="P159" s="38" t="e">
        <f t="shared" si="61"/>
        <v>#DIV/0!</v>
      </c>
      <c r="Q159" s="38" t="e">
        <f t="shared" si="61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2"/>
        <v>#DIV/0!</v>
      </c>
      <c r="O160" s="38" t="e">
        <f t="shared" si="61"/>
        <v>#DIV/0!</v>
      </c>
      <c r="P160" s="38" t="e">
        <f t="shared" si="61"/>
        <v>#DIV/0!</v>
      </c>
      <c r="Q160" s="38" t="e">
        <f t="shared" si="61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2"/>
        <v>#DIV/0!</v>
      </c>
      <c r="O161" s="38" t="e">
        <f t="shared" si="61"/>
        <v>#DIV/0!</v>
      </c>
      <c r="P161" s="38" t="e">
        <f t="shared" si="61"/>
        <v>#DIV/0!</v>
      </c>
      <c r="Q161" s="38" t="e">
        <f t="shared" si="61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2"/>
        <v>#DIV/0!</v>
      </c>
      <c r="O162" s="38" t="e">
        <f t="shared" si="61"/>
        <v>#DIV/0!</v>
      </c>
      <c r="P162" s="38" t="e">
        <f t="shared" si="61"/>
        <v>#DIV/0!</v>
      </c>
      <c r="Q162" s="38" t="e">
        <f t="shared" si="61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2"/>
        <v>#DIV/0!</v>
      </c>
      <c r="O163" s="38" t="e">
        <f t="shared" si="61"/>
        <v>#DIV/0!</v>
      </c>
      <c r="P163" s="38" t="e">
        <f t="shared" si="61"/>
        <v>#DIV/0!</v>
      </c>
      <c r="Q163" s="38" t="e">
        <f t="shared" si="61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2"/>
        <v>#DIV/0!</v>
      </c>
      <c r="O164" s="38" t="e">
        <f t="shared" si="61"/>
        <v>#DIV/0!</v>
      </c>
      <c r="P164" s="38" t="e">
        <f t="shared" si="61"/>
        <v>#DIV/0!</v>
      </c>
      <c r="Q164" s="38" t="e">
        <f t="shared" si="61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2"/>
        <v>#DIV/0!</v>
      </c>
      <c r="O165" s="38" t="e">
        <f t="shared" si="61"/>
        <v>#DIV/0!</v>
      </c>
      <c r="P165" s="38" t="e">
        <f t="shared" si="61"/>
        <v>#DIV/0!</v>
      </c>
      <c r="Q165" s="38" t="e">
        <f t="shared" si="61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2"/>
        <v>#DIV/0!</v>
      </c>
      <c r="O166" s="38" t="e">
        <f t="shared" si="61"/>
        <v>#DIV/0!</v>
      </c>
      <c r="P166" s="38" t="e">
        <f t="shared" si="61"/>
        <v>#DIV/0!</v>
      </c>
      <c r="Q166" s="38" t="e">
        <f t="shared" si="61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2"/>
        <v>#DIV/0!</v>
      </c>
      <c r="O167" s="38" t="e">
        <f t="shared" si="61"/>
        <v>#DIV/0!</v>
      </c>
      <c r="P167" s="38" t="e">
        <f t="shared" si="61"/>
        <v>#DIV/0!</v>
      </c>
      <c r="Q167" s="38" t="e">
        <f t="shared" si="61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2"/>
        <v>#DIV/0!</v>
      </c>
      <c r="O168" s="38" t="e">
        <f t="shared" si="61"/>
        <v>#DIV/0!</v>
      </c>
      <c r="P168" s="38" t="e">
        <f t="shared" si="61"/>
        <v>#DIV/0!</v>
      </c>
      <c r="Q168" s="38" t="e">
        <f t="shared" si="61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2"/>
        <v>#DIV/0!</v>
      </c>
      <c r="O169" s="38" t="e">
        <f t="shared" si="61"/>
        <v>#DIV/0!</v>
      </c>
      <c r="P169" s="38" t="e">
        <f t="shared" si="61"/>
        <v>#DIV/0!</v>
      </c>
      <c r="Q169" s="38" t="e">
        <f t="shared" si="61"/>
        <v>#DIV/0!</v>
      </c>
    </row>
    <row r="170" spans="1:17">
      <c r="A170" s="61" t="s">
        <v>163</v>
      </c>
      <c r="B170" s="61">
        <f>SUM(B158:B165)</f>
        <v>0</v>
      </c>
      <c r="C170" s="61">
        <f t="shared" ref="C170:H170" si="63">SUM(C158:C165)</f>
        <v>0</v>
      </c>
      <c r="D170" s="61">
        <f t="shared" si="63"/>
        <v>0</v>
      </c>
      <c r="E170" s="61">
        <f t="shared" si="63"/>
        <v>0</v>
      </c>
      <c r="F170" s="61">
        <f t="shared" si="63"/>
        <v>0</v>
      </c>
      <c r="G170" s="61">
        <f t="shared" si="63"/>
        <v>0</v>
      </c>
      <c r="H170" s="61">
        <f t="shared" si="63"/>
        <v>0</v>
      </c>
      <c r="I170" s="61">
        <f>SUM(I158:I165)</f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1"/>
        <v>#DIV/0!</v>
      </c>
      <c r="P170" s="62" t="e">
        <f t="shared" si="61"/>
        <v>#DIV/0!</v>
      </c>
      <c r="Q170" s="62" t="e">
        <f t="shared" si="61"/>
        <v>#DIV/0!</v>
      </c>
    </row>
    <row r="171" spans="1:17">
      <c r="A171" s="61" t="s">
        <v>128</v>
      </c>
      <c r="B171" s="61">
        <f t="shared" ref="B171:I171" si="64">SUM(B158:B169)</f>
        <v>0</v>
      </c>
      <c r="C171" s="61">
        <f t="shared" si="64"/>
        <v>0</v>
      </c>
      <c r="D171" s="61">
        <f t="shared" si="64"/>
        <v>0</v>
      </c>
      <c r="E171" s="61">
        <f t="shared" si="64"/>
        <v>0</v>
      </c>
      <c r="F171" s="61">
        <f t="shared" si="64"/>
        <v>0</v>
      </c>
      <c r="G171" s="61">
        <f t="shared" si="64"/>
        <v>0</v>
      </c>
      <c r="H171" s="61">
        <f t="shared" si="64"/>
        <v>0</v>
      </c>
      <c r="I171" s="61">
        <f t="shared" si="64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1"/>
        <v>#DIV/0!</v>
      </c>
      <c r="P171" s="62" t="e">
        <f t="shared" si="61"/>
        <v>#DIV/0!</v>
      </c>
      <c r="Q171" s="62" t="e">
        <f t="shared" si="61"/>
        <v>#DIV/0!</v>
      </c>
    </row>
    <row r="172" spans="1:17">
      <c r="A172" s="63" t="s">
        <v>129</v>
      </c>
      <c r="B172" s="49">
        <f>B170/8</f>
        <v>0</v>
      </c>
      <c r="C172" s="49">
        <f t="shared" ref="C172:I172" si="65">C170/8</f>
        <v>0</v>
      </c>
      <c r="D172" s="49">
        <f t="shared" si="65"/>
        <v>0</v>
      </c>
      <c r="E172" s="49">
        <f t="shared" si="65"/>
        <v>0</v>
      </c>
      <c r="F172" s="49">
        <f t="shared" si="65"/>
        <v>0</v>
      </c>
      <c r="G172" s="49">
        <f t="shared" si="65"/>
        <v>0</v>
      </c>
      <c r="H172" s="49">
        <f t="shared" si="65"/>
        <v>0</v>
      </c>
      <c r="I172" s="49">
        <f t="shared" si="65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1"/>
        <v>#DIV/0!</v>
      </c>
      <c r="P172" s="62" t="e">
        <f t="shared" si="61"/>
        <v>#DIV/0!</v>
      </c>
      <c r="Q172" s="62" t="e">
        <f t="shared" si="61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>(G177-C177)/C177*100</f>
        <v>#DIV/0!</v>
      </c>
      <c r="P177" s="38" t="e">
        <f t="shared" ref="P177:P191" si="66">(H177-D177)/D177*100</f>
        <v>#DIV/0!</v>
      </c>
      <c r="Q177" s="38" t="e">
        <f t="shared" ref="Q177:Q191" si="67">(I177-E177)/E177*100</f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8">(F178-B178)/B178*100</f>
        <v>#DIV/0!</v>
      </c>
      <c r="O178" s="38" t="e">
        <f t="shared" ref="O178:O191" si="69">(G178-C178)/C178*100</f>
        <v>#DIV/0!</v>
      </c>
      <c r="P178" s="38" t="e">
        <f t="shared" si="66"/>
        <v>#DIV/0!</v>
      </c>
      <c r="Q178" s="38" t="e">
        <f t="shared" si="67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8"/>
        <v>#DIV/0!</v>
      </c>
      <c r="O179" s="38" t="e">
        <f t="shared" si="69"/>
        <v>#DIV/0!</v>
      </c>
      <c r="P179" s="38" t="e">
        <f t="shared" si="66"/>
        <v>#DIV/0!</v>
      </c>
      <c r="Q179" s="38" t="e">
        <f t="shared" si="67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8"/>
        <v>#DIV/0!</v>
      </c>
      <c r="O180" s="38" t="e">
        <f t="shared" si="69"/>
        <v>#DIV/0!</v>
      </c>
      <c r="P180" s="38" t="e">
        <f t="shared" si="66"/>
        <v>#DIV/0!</v>
      </c>
      <c r="Q180" s="38" t="e">
        <f t="shared" si="67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8"/>
        <v>#DIV/0!</v>
      </c>
      <c r="O181" s="38" t="e">
        <f t="shared" si="69"/>
        <v>#DIV/0!</v>
      </c>
      <c r="P181" s="38" t="e">
        <f t="shared" si="66"/>
        <v>#DIV/0!</v>
      </c>
      <c r="Q181" s="38" t="e">
        <f t="shared" si="67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8"/>
        <v>#DIV/0!</v>
      </c>
      <c r="O182" s="38" t="e">
        <f t="shared" si="69"/>
        <v>#DIV/0!</v>
      </c>
      <c r="P182" s="38" t="e">
        <f t="shared" si="66"/>
        <v>#DIV/0!</v>
      </c>
      <c r="Q182" s="38" t="e">
        <f t="shared" si="67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8"/>
        <v>#DIV/0!</v>
      </c>
      <c r="O183" s="38" t="e">
        <f t="shared" si="69"/>
        <v>#DIV/0!</v>
      </c>
      <c r="P183" s="38" t="e">
        <f t="shared" si="66"/>
        <v>#DIV/0!</v>
      </c>
      <c r="Q183" s="38" t="e">
        <f t="shared" si="67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8"/>
        <v>#DIV/0!</v>
      </c>
      <c r="O184" s="38" t="e">
        <f t="shared" si="69"/>
        <v>#DIV/0!</v>
      </c>
      <c r="P184" s="38" t="e">
        <f t="shared" si="66"/>
        <v>#DIV/0!</v>
      </c>
      <c r="Q184" s="38" t="e">
        <f t="shared" si="67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8"/>
        <v>#DIV/0!</v>
      </c>
      <c r="O185" s="38" t="e">
        <f t="shared" si="69"/>
        <v>#DIV/0!</v>
      </c>
      <c r="P185" s="38" t="e">
        <f t="shared" si="66"/>
        <v>#DIV/0!</v>
      </c>
      <c r="Q185" s="38" t="e">
        <f t="shared" si="67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8"/>
        <v>#DIV/0!</v>
      </c>
      <c r="O186" s="38" t="e">
        <f t="shared" si="69"/>
        <v>#DIV/0!</v>
      </c>
      <c r="P186" s="38" t="e">
        <f t="shared" si="66"/>
        <v>#DIV/0!</v>
      </c>
      <c r="Q186" s="38" t="e">
        <f t="shared" si="67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8"/>
        <v>#DIV/0!</v>
      </c>
      <c r="O187" s="38" t="e">
        <f t="shared" si="69"/>
        <v>#DIV/0!</v>
      </c>
      <c r="P187" s="38" t="e">
        <f t="shared" si="66"/>
        <v>#DIV/0!</v>
      </c>
      <c r="Q187" s="38" t="e">
        <f t="shared" si="67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8"/>
        <v>#DIV/0!</v>
      </c>
      <c r="O188" s="38" t="e">
        <f t="shared" si="69"/>
        <v>#DIV/0!</v>
      </c>
      <c r="P188" s="38" t="e">
        <f t="shared" si="66"/>
        <v>#DIV/0!</v>
      </c>
      <c r="Q188" s="38" t="e">
        <f t="shared" si="67"/>
        <v>#DIV/0!</v>
      </c>
    </row>
    <row r="189" spans="1:17">
      <c r="A189" s="61" t="s">
        <v>163</v>
      </c>
      <c r="B189" s="61">
        <f>SUM(B177:B184)</f>
        <v>0</v>
      </c>
      <c r="C189" s="61">
        <f t="shared" ref="C189:H189" si="70">SUM(C177:C184)</f>
        <v>0</v>
      </c>
      <c r="D189" s="61">
        <f t="shared" si="70"/>
        <v>0</v>
      </c>
      <c r="E189" s="61">
        <f t="shared" si="70"/>
        <v>0</v>
      </c>
      <c r="F189" s="61">
        <f t="shared" si="70"/>
        <v>0</v>
      </c>
      <c r="G189" s="61">
        <f t="shared" si="70"/>
        <v>0</v>
      </c>
      <c r="H189" s="61">
        <f t="shared" si="70"/>
        <v>0</v>
      </c>
      <c r="I189" s="61">
        <f>SUM(I177:I184)</f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9"/>
        <v>#DIV/0!</v>
      </c>
      <c r="P189" s="62" t="e">
        <f t="shared" si="66"/>
        <v>#DIV/0!</v>
      </c>
      <c r="Q189" s="62" t="e">
        <f t="shared" si="67"/>
        <v>#DIV/0!</v>
      </c>
    </row>
    <row r="190" spans="1:17">
      <c r="A190" s="61" t="s">
        <v>128</v>
      </c>
      <c r="B190" s="61">
        <f t="shared" ref="B190:I190" si="71">SUM(B177:B188)</f>
        <v>0</v>
      </c>
      <c r="C190" s="61">
        <f t="shared" si="71"/>
        <v>0</v>
      </c>
      <c r="D190" s="61">
        <f t="shared" si="71"/>
        <v>0</v>
      </c>
      <c r="E190" s="61">
        <f t="shared" si="71"/>
        <v>0</v>
      </c>
      <c r="F190" s="61">
        <f t="shared" si="71"/>
        <v>0</v>
      </c>
      <c r="G190" s="61">
        <f t="shared" si="71"/>
        <v>0</v>
      </c>
      <c r="H190" s="61">
        <f t="shared" si="71"/>
        <v>0</v>
      </c>
      <c r="I190" s="61">
        <f t="shared" si="71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9"/>
        <v>#DIV/0!</v>
      </c>
      <c r="P190" s="62" t="e">
        <f t="shared" si="66"/>
        <v>#DIV/0!</v>
      </c>
      <c r="Q190" s="62" t="e">
        <f t="shared" si="67"/>
        <v>#DIV/0!</v>
      </c>
    </row>
    <row r="191" spans="1:17">
      <c r="A191" s="63" t="s">
        <v>129</v>
      </c>
      <c r="B191" s="49">
        <f>B189/8</f>
        <v>0</v>
      </c>
      <c r="C191" s="49">
        <f t="shared" ref="C191:I191" si="72">C189/8</f>
        <v>0</v>
      </c>
      <c r="D191" s="49">
        <f t="shared" si="72"/>
        <v>0</v>
      </c>
      <c r="E191" s="49">
        <f t="shared" si="72"/>
        <v>0</v>
      </c>
      <c r="F191" s="49">
        <f t="shared" si="72"/>
        <v>0</v>
      </c>
      <c r="G191" s="49">
        <f t="shared" si="72"/>
        <v>0</v>
      </c>
      <c r="H191" s="49">
        <f t="shared" si="72"/>
        <v>0</v>
      </c>
      <c r="I191" s="49">
        <f t="shared" si="72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9"/>
        <v>#DIV/0!</v>
      </c>
      <c r="P191" s="62" t="e">
        <f t="shared" si="66"/>
        <v>#DIV/0!</v>
      </c>
      <c r="Q191" s="62" t="e">
        <f t="shared" si="67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>(G196-C196)/C196*100</f>
        <v>#DIV/0!</v>
      </c>
      <c r="P196" s="38" t="e">
        <f t="shared" ref="P196:P210" si="73">(H196-D196)/D196*100</f>
        <v>#DIV/0!</v>
      </c>
      <c r="Q196" s="38" t="e">
        <f t="shared" ref="Q196:Q210" si="74">(I196-E196)/E196*100</f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5">(F197-B197)/B197*100</f>
        <v>#DIV/0!</v>
      </c>
      <c r="O197" s="38" t="e">
        <f t="shared" ref="O197:O210" si="76">(G197-C197)/C197*100</f>
        <v>#DIV/0!</v>
      </c>
      <c r="P197" s="38" t="e">
        <f t="shared" si="73"/>
        <v>#DIV/0!</v>
      </c>
      <c r="Q197" s="38" t="e">
        <f t="shared" si="74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5"/>
        <v>#DIV/0!</v>
      </c>
      <c r="O198" s="38" t="e">
        <f t="shared" si="76"/>
        <v>#DIV/0!</v>
      </c>
      <c r="P198" s="38" t="e">
        <f t="shared" si="73"/>
        <v>#DIV/0!</v>
      </c>
      <c r="Q198" s="38" t="e">
        <f t="shared" si="74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5"/>
        <v>#DIV/0!</v>
      </c>
      <c r="O199" s="38" t="e">
        <f t="shared" si="76"/>
        <v>#DIV/0!</v>
      </c>
      <c r="P199" s="38" t="e">
        <f t="shared" si="73"/>
        <v>#DIV/0!</v>
      </c>
      <c r="Q199" s="38" t="e">
        <f t="shared" si="74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5"/>
        <v>#DIV/0!</v>
      </c>
      <c r="O200" s="38" t="e">
        <f t="shared" si="76"/>
        <v>#DIV/0!</v>
      </c>
      <c r="P200" s="38" t="e">
        <f t="shared" si="73"/>
        <v>#DIV/0!</v>
      </c>
      <c r="Q200" s="38" t="e">
        <f t="shared" si="74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5"/>
        <v>#DIV/0!</v>
      </c>
      <c r="O201" s="38" t="e">
        <f t="shared" si="76"/>
        <v>#DIV/0!</v>
      </c>
      <c r="P201" s="38" t="e">
        <f t="shared" si="73"/>
        <v>#DIV/0!</v>
      </c>
      <c r="Q201" s="38" t="e">
        <f t="shared" si="74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5"/>
        <v>#DIV/0!</v>
      </c>
      <c r="O202" s="38" t="e">
        <f t="shared" si="76"/>
        <v>#DIV/0!</v>
      </c>
      <c r="P202" s="38" t="e">
        <f t="shared" si="73"/>
        <v>#DIV/0!</v>
      </c>
      <c r="Q202" s="38" t="e">
        <f t="shared" si="74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5"/>
        <v>#DIV/0!</v>
      </c>
      <c r="O203" s="38" t="e">
        <f t="shared" si="76"/>
        <v>#DIV/0!</v>
      </c>
      <c r="P203" s="38" t="e">
        <f t="shared" si="73"/>
        <v>#DIV/0!</v>
      </c>
      <c r="Q203" s="38" t="e">
        <f t="shared" si="74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5"/>
        <v>#DIV/0!</v>
      </c>
      <c r="O204" s="38" t="e">
        <f t="shared" si="76"/>
        <v>#DIV/0!</v>
      </c>
      <c r="P204" s="38" t="e">
        <f t="shared" si="73"/>
        <v>#DIV/0!</v>
      </c>
      <c r="Q204" s="38" t="e">
        <f t="shared" si="74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5"/>
        <v>#DIV/0!</v>
      </c>
      <c r="O205" s="38" t="e">
        <f t="shared" si="76"/>
        <v>#DIV/0!</v>
      </c>
      <c r="P205" s="38" t="e">
        <f t="shared" si="73"/>
        <v>#DIV/0!</v>
      </c>
      <c r="Q205" s="38" t="e">
        <f t="shared" si="74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5"/>
        <v>#DIV/0!</v>
      </c>
      <c r="O206" s="38" t="e">
        <f t="shared" si="76"/>
        <v>#DIV/0!</v>
      </c>
      <c r="P206" s="38" t="e">
        <f t="shared" si="73"/>
        <v>#DIV/0!</v>
      </c>
      <c r="Q206" s="38" t="e">
        <f t="shared" si="74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5"/>
        <v>#DIV/0!</v>
      </c>
      <c r="O207" s="38" t="e">
        <f t="shared" si="76"/>
        <v>#DIV/0!</v>
      </c>
      <c r="P207" s="38" t="e">
        <f t="shared" si="73"/>
        <v>#DIV/0!</v>
      </c>
      <c r="Q207" s="38" t="e">
        <f t="shared" si="74"/>
        <v>#DIV/0!</v>
      </c>
    </row>
    <row r="208" spans="1:17">
      <c r="A208" s="61" t="s">
        <v>163</v>
      </c>
      <c r="B208" s="61">
        <f>SUM(B196:B203)</f>
        <v>0</v>
      </c>
      <c r="C208" s="61">
        <f t="shared" ref="C208:H208" si="77">SUM(C196:C203)</f>
        <v>0</v>
      </c>
      <c r="D208" s="61">
        <f t="shared" si="77"/>
        <v>0</v>
      </c>
      <c r="E208" s="61">
        <f t="shared" si="77"/>
        <v>0</v>
      </c>
      <c r="F208" s="61">
        <f t="shared" si="77"/>
        <v>0</v>
      </c>
      <c r="G208" s="61">
        <f t="shared" si="77"/>
        <v>0</v>
      </c>
      <c r="H208" s="61">
        <f t="shared" si="77"/>
        <v>0</v>
      </c>
      <c r="I208" s="61">
        <f>SUM(I196:I203)</f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6"/>
        <v>#DIV/0!</v>
      </c>
      <c r="P208" s="62" t="e">
        <f t="shared" si="73"/>
        <v>#DIV/0!</v>
      </c>
      <c r="Q208" s="62" t="e">
        <f t="shared" si="74"/>
        <v>#DIV/0!</v>
      </c>
    </row>
    <row r="209" spans="1:17">
      <c r="A209" s="61" t="s">
        <v>128</v>
      </c>
      <c r="B209" s="61">
        <f t="shared" ref="B209:I209" si="78">SUM(B196:B207)</f>
        <v>0</v>
      </c>
      <c r="C209" s="61">
        <f t="shared" si="78"/>
        <v>0</v>
      </c>
      <c r="D209" s="61">
        <f t="shared" si="78"/>
        <v>0</v>
      </c>
      <c r="E209" s="61">
        <f t="shared" si="78"/>
        <v>0</v>
      </c>
      <c r="F209" s="61">
        <f t="shared" si="78"/>
        <v>0</v>
      </c>
      <c r="G209" s="61">
        <f t="shared" si="78"/>
        <v>0</v>
      </c>
      <c r="H209" s="61">
        <f t="shared" si="78"/>
        <v>0</v>
      </c>
      <c r="I209" s="61">
        <f t="shared" si="78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6"/>
        <v>#DIV/0!</v>
      </c>
      <c r="P209" s="62" t="e">
        <f t="shared" si="73"/>
        <v>#DIV/0!</v>
      </c>
      <c r="Q209" s="62" t="e">
        <f t="shared" si="74"/>
        <v>#DIV/0!</v>
      </c>
    </row>
    <row r="210" spans="1:17">
      <c r="A210" s="63" t="s">
        <v>129</v>
      </c>
      <c r="B210" s="49">
        <f>B208/8</f>
        <v>0</v>
      </c>
      <c r="C210" s="49">
        <f t="shared" ref="C210:I210" si="79">C208/8</f>
        <v>0</v>
      </c>
      <c r="D210" s="49">
        <f t="shared" si="79"/>
        <v>0</v>
      </c>
      <c r="E210" s="49">
        <f t="shared" si="79"/>
        <v>0</v>
      </c>
      <c r="F210" s="49">
        <f t="shared" si="79"/>
        <v>0</v>
      </c>
      <c r="G210" s="49">
        <f t="shared" si="79"/>
        <v>0</v>
      </c>
      <c r="H210" s="49">
        <f t="shared" si="79"/>
        <v>0</v>
      </c>
      <c r="I210" s="49">
        <f t="shared" si="79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6"/>
        <v>#DIV/0!</v>
      </c>
      <c r="P210" s="62" t="e">
        <f t="shared" si="73"/>
        <v>#DIV/0!</v>
      </c>
      <c r="Q210" s="62" t="e">
        <f t="shared" si="74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>(G215-C215)/C215*100</f>
        <v>#DIV/0!</v>
      </c>
      <c r="P215" s="38" t="e">
        <f t="shared" ref="P215:P229" si="80">(H215-D215)/D215*100</f>
        <v>#DIV/0!</v>
      </c>
      <c r="Q215" s="38" t="e">
        <f t="shared" ref="Q215:Q229" si="81">(I215-E215)/E215*100</f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82">(F216-B216)/B216*100</f>
        <v>#DIV/0!</v>
      </c>
      <c r="O216" s="38" t="e">
        <f t="shared" ref="O216:O229" si="83">(G216-C216)/C216*100</f>
        <v>#DIV/0!</v>
      </c>
      <c r="P216" s="38" t="e">
        <f t="shared" si="80"/>
        <v>#DIV/0!</v>
      </c>
      <c r="Q216" s="38" t="e">
        <f t="shared" si="81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82"/>
        <v>#DIV/0!</v>
      </c>
      <c r="O217" s="38" t="e">
        <f t="shared" si="83"/>
        <v>#DIV/0!</v>
      </c>
      <c r="P217" s="38" t="e">
        <f t="shared" si="80"/>
        <v>#DIV/0!</v>
      </c>
      <c r="Q217" s="38" t="e">
        <f t="shared" si="81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82"/>
        <v>#DIV/0!</v>
      </c>
      <c r="O218" s="38" t="e">
        <f t="shared" si="83"/>
        <v>#DIV/0!</v>
      </c>
      <c r="P218" s="38" t="e">
        <f t="shared" si="80"/>
        <v>#DIV/0!</v>
      </c>
      <c r="Q218" s="38" t="e">
        <f t="shared" si="81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82"/>
        <v>#DIV/0!</v>
      </c>
      <c r="O219" s="38" t="e">
        <f t="shared" si="83"/>
        <v>#DIV/0!</v>
      </c>
      <c r="P219" s="38" t="e">
        <f t="shared" si="80"/>
        <v>#DIV/0!</v>
      </c>
      <c r="Q219" s="38" t="e">
        <f t="shared" si="81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82"/>
        <v>#DIV/0!</v>
      </c>
      <c r="O220" s="38" t="e">
        <f t="shared" si="83"/>
        <v>#DIV/0!</v>
      </c>
      <c r="P220" s="38" t="e">
        <f t="shared" si="80"/>
        <v>#DIV/0!</v>
      </c>
      <c r="Q220" s="38" t="e">
        <f t="shared" si="81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82"/>
        <v>#DIV/0!</v>
      </c>
      <c r="O221" s="38" t="e">
        <f t="shared" si="83"/>
        <v>#DIV/0!</v>
      </c>
      <c r="P221" s="38" t="e">
        <f t="shared" si="80"/>
        <v>#DIV/0!</v>
      </c>
      <c r="Q221" s="38" t="e">
        <f t="shared" si="81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82"/>
        <v>#DIV/0!</v>
      </c>
      <c r="O222" s="38" t="e">
        <f t="shared" si="83"/>
        <v>#DIV/0!</v>
      </c>
      <c r="P222" s="38" t="e">
        <f t="shared" si="80"/>
        <v>#DIV/0!</v>
      </c>
      <c r="Q222" s="38" t="e">
        <f t="shared" si="81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82"/>
        <v>#DIV/0!</v>
      </c>
      <c r="O223" s="38" t="e">
        <f t="shared" si="83"/>
        <v>#DIV/0!</v>
      </c>
      <c r="P223" s="38" t="e">
        <f t="shared" si="80"/>
        <v>#DIV/0!</v>
      </c>
      <c r="Q223" s="38" t="e">
        <f t="shared" si="81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82"/>
        <v>#DIV/0!</v>
      </c>
      <c r="O224" s="38" t="e">
        <f t="shared" si="83"/>
        <v>#DIV/0!</v>
      </c>
      <c r="P224" s="38" t="e">
        <f t="shared" si="80"/>
        <v>#DIV/0!</v>
      </c>
      <c r="Q224" s="38" t="e">
        <f t="shared" si="81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82"/>
        <v>#DIV/0!</v>
      </c>
      <c r="O225" s="38" t="e">
        <f t="shared" si="83"/>
        <v>#DIV/0!</v>
      </c>
      <c r="P225" s="38" t="e">
        <f t="shared" si="80"/>
        <v>#DIV/0!</v>
      </c>
      <c r="Q225" s="38" t="e">
        <f t="shared" si="81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82"/>
        <v>#DIV/0!</v>
      </c>
      <c r="O226" s="38" t="e">
        <f t="shared" si="83"/>
        <v>#DIV/0!</v>
      </c>
      <c r="P226" s="38" t="e">
        <f t="shared" si="80"/>
        <v>#DIV/0!</v>
      </c>
      <c r="Q226" s="38" t="e">
        <f t="shared" si="81"/>
        <v>#DIV/0!</v>
      </c>
    </row>
    <row r="227" spans="1:17">
      <c r="A227" s="61" t="s">
        <v>163</v>
      </c>
      <c r="B227" s="61">
        <f>SUM(B215:B222)</f>
        <v>0</v>
      </c>
      <c r="C227" s="61">
        <f t="shared" ref="C227:H227" si="84">SUM(C215:C222)</f>
        <v>0</v>
      </c>
      <c r="D227" s="61">
        <f t="shared" si="84"/>
        <v>0</v>
      </c>
      <c r="E227" s="61">
        <f t="shared" si="84"/>
        <v>0</v>
      </c>
      <c r="F227" s="61">
        <f t="shared" si="84"/>
        <v>0</v>
      </c>
      <c r="G227" s="61">
        <f t="shared" si="84"/>
        <v>0</v>
      </c>
      <c r="H227" s="61">
        <f t="shared" si="84"/>
        <v>0</v>
      </c>
      <c r="I227" s="61">
        <f>SUM(I215:I222)</f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83"/>
        <v>#DIV/0!</v>
      </c>
      <c r="P227" s="62" t="e">
        <f t="shared" si="80"/>
        <v>#DIV/0!</v>
      </c>
      <c r="Q227" s="62" t="e">
        <f t="shared" si="81"/>
        <v>#DIV/0!</v>
      </c>
    </row>
    <row r="228" spans="1:17">
      <c r="A228" s="61" t="s">
        <v>128</v>
      </c>
      <c r="B228" s="61">
        <f t="shared" ref="B228:I228" si="85">SUM(B215:B226)</f>
        <v>0</v>
      </c>
      <c r="C228" s="61">
        <f t="shared" si="85"/>
        <v>0</v>
      </c>
      <c r="D228" s="61">
        <f t="shared" si="85"/>
        <v>0</v>
      </c>
      <c r="E228" s="61">
        <f t="shared" si="85"/>
        <v>0</v>
      </c>
      <c r="F228" s="61">
        <f t="shared" si="85"/>
        <v>0</v>
      </c>
      <c r="G228" s="61">
        <f t="shared" si="85"/>
        <v>0</v>
      </c>
      <c r="H228" s="61">
        <f t="shared" si="85"/>
        <v>0</v>
      </c>
      <c r="I228" s="61">
        <f t="shared" si="85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83"/>
        <v>#DIV/0!</v>
      </c>
      <c r="P228" s="62" t="e">
        <f t="shared" si="80"/>
        <v>#DIV/0!</v>
      </c>
      <c r="Q228" s="62" t="e">
        <f t="shared" si="81"/>
        <v>#DIV/0!</v>
      </c>
    </row>
    <row r="229" spans="1:17">
      <c r="A229" s="63" t="s">
        <v>129</v>
      </c>
      <c r="B229" s="49">
        <f>B227/8</f>
        <v>0</v>
      </c>
      <c r="C229" s="49">
        <f t="shared" ref="C229:I229" si="86">C227/8</f>
        <v>0</v>
      </c>
      <c r="D229" s="49">
        <f t="shared" si="86"/>
        <v>0</v>
      </c>
      <c r="E229" s="49">
        <f t="shared" si="86"/>
        <v>0</v>
      </c>
      <c r="F229" s="49">
        <f t="shared" si="86"/>
        <v>0</v>
      </c>
      <c r="G229" s="49">
        <f t="shared" si="86"/>
        <v>0</v>
      </c>
      <c r="H229" s="49">
        <f t="shared" si="86"/>
        <v>0</v>
      </c>
      <c r="I229" s="49">
        <f t="shared" si="86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83"/>
        <v>#DIV/0!</v>
      </c>
      <c r="P229" s="62" t="e">
        <f t="shared" si="80"/>
        <v>#DIV/0!</v>
      </c>
      <c r="Q229" s="62" t="e">
        <f t="shared" si="81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>(G234-C234)/C234*100</f>
        <v>#DIV/0!</v>
      </c>
      <c r="P234" s="38" t="e">
        <f t="shared" ref="P234:P248" si="87">(H234-D234)/D234*100</f>
        <v>#DIV/0!</v>
      </c>
      <c r="Q234" s="38" t="e">
        <f t="shared" ref="Q234:Q248" si="88">(I234-E234)/E234*100</f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9">(F235-B235)/B235*100</f>
        <v>#DIV/0!</v>
      </c>
      <c r="O235" s="38" t="e">
        <f t="shared" ref="O235:O248" si="90">(G235-C235)/C235*100</f>
        <v>#DIV/0!</v>
      </c>
      <c r="P235" s="38" t="e">
        <f t="shared" si="87"/>
        <v>#DIV/0!</v>
      </c>
      <c r="Q235" s="38" t="e">
        <f t="shared" si="88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9"/>
        <v>#DIV/0!</v>
      </c>
      <c r="O236" s="38" t="e">
        <f t="shared" si="90"/>
        <v>#DIV/0!</v>
      </c>
      <c r="P236" s="38" t="e">
        <f t="shared" si="87"/>
        <v>#DIV/0!</v>
      </c>
      <c r="Q236" s="38" t="e">
        <f t="shared" si="88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9"/>
        <v>#DIV/0!</v>
      </c>
      <c r="O237" s="38" t="e">
        <f t="shared" si="90"/>
        <v>#DIV/0!</v>
      </c>
      <c r="P237" s="38" t="e">
        <f t="shared" si="87"/>
        <v>#DIV/0!</v>
      </c>
      <c r="Q237" s="38" t="e">
        <f t="shared" si="88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9"/>
        <v>#DIV/0!</v>
      </c>
      <c r="O238" s="38" t="e">
        <f t="shared" si="90"/>
        <v>#DIV/0!</v>
      </c>
      <c r="P238" s="38" t="e">
        <f t="shared" si="87"/>
        <v>#DIV/0!</v>
      </c>
      <c r="Q238" s="38" t="e">
        <f t="shared" si="88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9"/>
        <v>#DIV/0!</v>
      </c>
      <c r="O239" s="38" t="e">
        <f t="shared" si="90"/>
        <v>#DIV/0!</v>
      </c>
      <c r="P239" s="38" t="e">
        <f t="shared" si="87"/>
        <v>#DIV/0!</v>
      </c>
      <c r="Q239" s="38" t="e">
        <f t="shared" si="88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9"/>
        <v>#DIV/0!</v>
      </c>
      <c r="O240" s="38" t="e">
        <f t="shared" si="90"/>
        <v>#DIV/0!</v>
      </c>
      <c r="P240" s="38" t="e">
        <f t="shared" si="87"/>
        <v>#DIV/0!</v>
      </c>
      <c r="Q240" s="38" t="e">
        <f t="shared" si="88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9"/>
        <v>#DIV/0!</v>
      </c>
      <c r="O241" s="38" t="e">
        <f t="shared" si="90"/>
        <v>#DIV/0!</v>
      </c>
      <c r="P241" s="38" t="e">
        <f t="shared" si="87"/>
        <v>#DIV/0!</v>
      </c>
      <c r="Q241" s="38" t="e">
        <f t="shared" si="88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9"/>
        <v>#DIV/0!</v>
      </c>
      <c r="O242" s="38" t="e">
        <f t="shared" si="90"/>
        <v>#DIV/0!</v>
      </c>
      <c r="P242" s="38" t="e">
        <f t="shared" si="87"/>
        <v>#DIV/0!</v>
      </c>
      <c r="Q242" s="38" t="e">
        <f t="shared" si="88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9"/>
        <v>#DIV/0!</v>
      </c>
      <c r="O243" s="38" t="e">
        <f t="shared" si="90"/>
        <v>#DIV/0!</v>
      </c>
      <c r="P243" s="38" t="e">
        <f t="shared" si="87"/>
        <v>#DIV/0!</v>
      </c>
      <c r="Q243" s="38" t="e">
        <f t="shared" si="88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9"/>
        <v>#DIV/0!</v>
      </c>
      <c r="O244" s="38" t="e">
        <f t="shared" si="90"/>
        <v>#DIV/0!</v>
      </c>
      <c r="P244" s="38" t="e">
        <f t="shared" si="87"/>
        <v>#DIV/0!</v>
      </c>
      <c r="Q244" s="38" t="e">
        <f t="shared" si="88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9"/>
        <v>#DIV/0!</v>
      </c>
      <c r="O245" s="38" t="e">
        <f t="shared" si="90"/>
        <v>#DIV/0!</v>
      </c>
      <c r="P245" s="38" t="e">
        <f t="shared" si="87"/>
        <v>#DIV/0!</v>
      </c>
      <c r="Q245" s="38" t="e">
        <f t="shared" si="88"/>
        <v>#DIV/0!</v>
      </c>
    </row>
    <row r="246" spans="1:17">
      <c r="A246" s="61" t="s">
        <v>163</v>
      </c>
      <c r="B246" s="61">
        <f>SUM(B234:B241)</f>
        <v>0</v>
      </c>
      <c r="C246" s="61">
        <f t="shared" ref="C246:H246" si="91">SUM(C234:C241)</f>
        <v>0</v>
      </c>
      <c r="D246" s="61">
        <f t="shared" si="91"/>
        <v>0</v>
      </c>
      <c r="E246" s="61">
        <f t="shared" si="91"/>
        <v>0</v>
      </c>
      <c r="F246" s="61">
        <f t="shared" si="91"/>
        <v>0</v>
      </c>
      <c r="G246" s="61">
        <f t="shared" si="91"/>
        <v>0</v>
      </c>
      <c r="H246" s="61">
        <f t="shared" si="91"/>
        <v>0</v>
      </c>
      <c r="I246" s="61">
        <f>SUM(I234:I241)</f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90"/>
        <v>#DIV/0!</v>
      </c>
      <c r="P246" s="62" t="e">
        <f t="shared" si="87"/>
        <v>#DIV/0!</v>
      </c>
      <c r="Q246" s="62" t="e">
        <f t="shared" si="88"/>
        <v>#DIV/0!</v>
      </c>
    </row>
    <row r="247" spans="1:17">
      <c r="A247" s="61" t="s">
        <v>128</v>
      </c>
      <c r="B247" s="61">
        <f t="shared" ref="B247:I247" si="92">SUM(B234:B245)</f>
        <v>0</v>
      </c>
      <c r="C247" s="61">
        <f t="shared" si="92"/>
        <v>0</v>
      </c>
      <c r="D247" s="61">
        <f t="shared" si="92"/>
        <v>0</v>
      </c>
      <c r="E247" s="61">
        <f t="shared" si="92"/>
        <v>0</v>
      </c>
      <c r="F247" s="61">
        <f t="shared" si="92"/>
        <v>0</v>
      </c>
      <c r="G247" s="61">
        <f t="shared" si="92"/>
        <v>0</v>
      </c>
      <c r="H247" s="61">
        <f t="shared" si="92"/>
        <v>0</v>
      </c>
      <c r="I247" s="61">
        <f t="shared" si="92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90"/>
        <v>#DIV/0!</v>
      </c>
      <c r="P247" s="62" t="e">
        <f t="shared" si="87"/>
        <v>#DIV/0!</v>
      </c>
      <c r="Q247" s="62" t="e">
        <f t="shared" si="88"/>
        <v>#DIV/0!</v>
      </c>
    </row>
    <row r="248" spans="1:17">
      <c r="A248" s="63" t="s">
        <v>129</v>
      </c>
      <c r="B248" s="49">
        <f>B246/8</f>
        <v>0</v>
      </c>
      <c r="C248" s="49">
        <f t="shared" ref="C248:I248" si="93">C246/8</f>
        <v>0</v>
      </c>
      <c r="D248" s="49">
        <f t="shared" si="93"/>
        <v>0</v>
      </c>
      <c r="E248" s="49">
        <f t="shared" si="93"/>
        <v>0</v>
      </c>
      <c r="F248" s="49">
        <f t="shared" si="93"/>
        <v>0</v>
      </c>
      <c r="G248" s="49">
        <f t="shared" si="93"/>
        <v>0</v>
      </c>
      <c r="H248" s="49">
        <f t="shared" si="93"/>
        <v>0</v>
      </c>
      <c r="I248" s="49">
        <f t="shared" si="93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90"/>
        <v>#DIV/0!</v>
      </c>
      <c r="P248" s="62" t="e">
        <f t="shared" si="87"/>
        <v>#DIV/0!</v>
      </c>
      <c r="Q248" s="62" t="e">
        <f t="shared" si="88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>(G253-C253)/C253*100</f>
        <v>#DIV/0!</v>
      </c>
      <c r="P253" s="38" t="e">
        <f t="shared" ref="P253:P267" si="94">(H253-D253)/D253*100</f>
        <v>#DIV/0!</v>
      </c>
      <c r="Q253" s="38" t="e">
        <f t="shared" ref="Q253:Q267" si="95">(I253-E253)/E253*100</f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96">(F254-B254)/B254*100</f>
        <v>#DIV/0!</v>
      </c>
      <c r="O254" s="38" t="e">
        <f t="shared" ref="O254:O267" si="97">(G254-C254)/C254*100</f>
        <v>#DIV/0!</v>
      </c>
      <c r="P254" s="38" t="e">
        <f t="shared" si="94"/>
        <v>#DIV/0!</v>
      </c>
      <c r="Q254" s="38" t="e">
        <f t="shared" si="95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96"/>
        <v>#DIV/0!</v>
      </c>
      <c r="O255" s="38" t="e">
        <f t="shared" si="97"/>
        <v>#DIV/0!</v>
      </c>
      <c r="P255" s="38" t="e">
        <f t="shared" si="94"/>
        <v>#DIV/0!</v>
      </c>
      <c r="Q255" s="38" t="e">
        <f t="shared" si="95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96"/>
        <v>#DIV/0!</v>
      </c>
      <c r="O256" s="38" t="e">
        <f t="shared" si="97"/>
        <v>#DIV/0!</v>
      </c>
      <c r="P256" s="38" t="e">
        <f t="shared" si="94"/>
        <v>#DIV/0!</v>
      </c>
      <c r="Q256" s="38" t="e">
        <f t="shared" si="95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96"/>
        <v>#DIV/0!</v>
      </c>
      <c r="O257" s="38" t="e">
        <f t="shared" si="97"/>
        <v>#DIV/0!</v>
      </c>
      <c r="P257" s="38" t="e">
        <f t="shared" si="94"/>
        <v>#DIV/0!</v>
      </c>
      <c r="Q257" s="38" t="e">
        <f t="shared" si="95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96"/>
        <v>#DIV/0!</v>
      </c>
      <c r="O258" s="38" t="e">
        <f t="shared" si="97"/>
        <v>#DIV/0!</v>
      </c>
      <c r="P258" s="38" t="e">
        <f t="shared" si="94"/>
        <v>#DIV/0!</v>
      </c>
      <c r="Q258" s="38" t="e">
        <f t="shared" si="95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96"/>
        <v>#DIV/0!</v>
      </c>
      <c r="O259" s="38" t="e">
        <f t="shared" si="97"/>
        <v>#DIV/0!</v>
      </c>
      <c r="P259" s="38" t="e">
        <f t="shared" si="94"/>
        <v>#DIV/0!</v>
      </c>
      <c r="Q259" s="38" t="e">
        <f t="shared" si="95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96"/>
        <v>#DIV/0!</v>
      </c>
      <c r="O260" s="38" t="e">
        <f t="shared" si="97"/>
        <v>#DIV/0!</v>
      </c>
      <c r="P260" s="38" t="e">
        <f t="shared" si="94"/>
        <v>#DIV/0!</v>
      </c>
      <c r="Q260" s="38" t="e">
        <f t="shared" si="95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96"/>
        <v>#DIV/0!</v>
      </c>
      <c r="O261" s="38" t="e">
        <f t="shared" si="97"/>
        <v>#DIV/0!</v>
      </c>
      <c r="P261" s="38" t="e">
        <f t="shared" si="94"/>
        <v>#DIV/0!</v>
      </c>
      <c r="Q261" s="38" t="e">
        <f t="shared" si="95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96"/>
        <v>#DIV/0!</v>
      </c>
      <c r="O262" s="38" t="e">
        <f t="shared" si="97"/>
        <v>#DIV/0!</v>
      </c>
      <c r="P262" s="38" t="e">
        <f t="shared" si="94"/>
        <v>#DIV/0!</v>
      </c>
      <c r="Q262" s="38" t="e">
        <f t="shared" si="95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96"/>
        <v>#DIV/0!</v>
      </c>
      <c r="O263" s="38" t="e">
        <f t="shared" si="97"/>
        <v>#DIV/0!</v>
      </c>
      <c r="P263" s="38" t="e">
        <f t="shared" si="94"/>
        <v>#DIV/0!</v>
      </c>
      <c r="Q263" s="38" t="e">
        <f t="shared" si="95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96"/>
        <v>#DIV/0!</v>
      </c>
      <c r="O264" s="38" t="e">
        <f t="shared" si="97"/>
        <v>#DIV/0!</v>
      </c>
      <c r="P264" s="38" t="e">
        <f t="shared" si="94"/>
        <v>#DIV/0!</v>
      </c>
      <c r="Q264" s="38" t="e">
        <f t="shared" si="95"/>
        <v>#DIV/0!</v>
      </c>
    </row>
    <row r="265" spans="1:17">
      <c r="A265" s="61" t="s">
        <v>163</v>
      </c>
      <c r="B265" s="61"/>
      <c r="C265" s="61"/>
      <c r="D265" s="61"/>
      <c r="E265" s="61"/>
      <c r="F265" s="61">
        <f>SUM(F253:F260)</f>
        <v>0</v>
      </c>
      <c r="G265" s="61">
        <f>SUM(G253:G260)</f>
        <v>0</v>
      </c>
      <c r="H265" s="61">
        <f>SUM(H253:H260)</f>
        <v>0</v>
      </c>
      <c r="I265" s="61">
        <f>SUM(I253:I260)</f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97"/>
        <v>#DIV/0!</v>
      </c>
      <c r="P265" s="62" t="e">
        <f t="shared" si="94"/>
        <v>#DIV/0!</v>
      </c>
      <c r="Q265" s="62" t="e">
        <f t="shared" si="95"/>
        <v>#DIV/0!</v>
      </c>
    </row>
    <row r="266" spans="1:17">
      <c r="A266" s="61" t="s">
        <v>128</v>
      </c>
      <c r="B266" s="61">
        <f t="shared" ref="B266:I266" si="98">SUM(B253:B264)</f>
        <v>0</v>
      </c>
      <c r="C266" s="61">
        <f t="shared" si="98"/>
        <v>0</v>
      </c>
      <c r="D266" s="61">
        <f t="shared" si="98"/>
        <v>0</v>
      </c>
      <c r="E266" s="61">
        <f t="shared" si="98"/>
        <v>0</v>
      </c>
      <c r="F266" s="61">
        <f t="shared" si="98"/>
        <v>0</v>
      </c>
      <c r="G266" s="61">
        <f t="shared" si="98"/>
        <v>0</v>
      </c>
      <c r="H266" s="61">
        <f t="shared" si="98"/>
        <v>0</v>
      </c>
      <c r="I266" s="61">
        <f t="shared" si="98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97"/>
        <v>#DIV/0!</v>
      </c>
      <c r="P266" s="62" t="e">
        <f t="shared" si="94"/>
        <v>#DIV/0!</v>
      </c>
      <c r="Q266" s="62" t="e">
        <f t="shared" si="95"/>
        <v>#DIV/0!</v>
      </c>
    </row>
    <row r="267" spans="1:17">
      <c r="A267" s="63" t="s">
        <v>129</v>
      </c>
      <c r="B267" s="49">
        <f>B265/8</f>
        <v>0</v>
      </c>
      <c r="C267" s="49">
        <f t="shared" ref="C267:I267" si="99">C265/8</f>
        <v>0</v>
      </c>
      <c r="D267" s="49">
        <f t="shared" si="99"/>
        <v>0</v>
      </c>
      <c r="E267" s="49">
        <f t="shared" si="99"/>
        <v>0</v>
      </c>
      <c r="F267" s="49">
        <f t="shared" si="99"/>
        <v>0</v>
      </c>
      <c r="G267" s="49">
        <f t="shared" si="99"/>
        <v>0</v>
      </c>
      <c r="H267" s="49">
        <f t="shared" si="99"/>
        <v>0</v>
      </c>
      <c r="I267" s="49">
        <f t="shared" si="99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97"/>
        <v>#DIV/0!</v>
      </c>
      <c r="P267" s="62" t="e">
        <f t="shared" si="94"/>
        <v>#DIV/0!</v>
      </c>
      <c r="Q267" s="62" t="e">
        <f t="shared" si="95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>(G272-C272)/C272*100</f>
        <v>#DIV/0!</v>
      </c>
      <c r="P272" s="38" t="e">
        <f t="shared" ref="P272:P286" si="100">(H272-D272)/D272*100</f>
        <v>#DIV/0!</v>
      </c>
      <c r="Q272" s="38" t="e">
        <f t="shared" ref="Q272:Q286" si="101">(I272-E272)/E272*100</f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102">(F273-B273)/B273*100</f>
        <v>#DIV/0!</v>
      </c>
      <c r="O273" s="38" t="e">
        <f t="shared" ref="O273:O286" si="103">(G273-C273)/C273*100</f>
        <v>#DIV/0!</v>
      </c>
      <c r="P273" s="38" t="e">
        <f t="shared" si="100"/>
        <v>#DIV/0!</v>
      </c>
      <c r="Q273" s="38" t="e">
        <f t="shared" si="101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102"/>
        <v>#DIV/0!</v>
      </c>
      <c r="O274" s="38" t="e">
        <f t="shared" si="103"/>
        <v>#DIV/0!</v>
      </c>
      <c r="P274" s="38" t="e">
        <f t="shared" si="100"/>
        <v>#DIV/0!</v>
      </c>
      <c r="Q274" s="38" t="e">
        <f t="shared" si="101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102"/>
        <v>#DIV/0!</v>
      </c>
      <c r="O275" s="38" t="e">
        <f t="shared" si="103"/>
        <v>#DIV/0!</v>
      </c>
      <c r="P275" s="38" t="e">
        <f t="shared" si="100"/>
        <v>#DIV/0!</v>
      </c>
      <c r="Q275" s="38" t="e">
        <f t="shared" si="101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102"/>
        <v>#DIV/0!</v>
      </c>
      <c r="O276" s="38" t="e">
        <f t="shared" si="103"/>
        <v>#DIV/0!</v>
      </c>
      <c r="P276" s="38" t="e">
        <f t="shared" si="100"/>
        <v>#DIV/0!</v>
      </c>
      <c r="Q276" s="38" t="e">
        <f t="shared" si="101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102"/>
        <v>#DIV/0!</v>
      </c>
      <c r="O277" s="38" t="e">
        <f t="shared" si="103"/>
        <v>#DIV/0!</v>
      </c>
      <c r="P277" s="38" t="e">
        <f t="shared" si="100"/>
        <v>#DIV/0!</v>
      </c>
      <c r="Q277" s="38" t="e">
        <f t="shared" si="101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102"/>
        <v>#DIV/0!</v>
      </c>
      <c r="O278" s="38" t="e">
        <f t="shared" si="103"/>
        <v>#DIV/0!</v>
      </c>
      <c r="P278" s="38" t="e">
        <f t="shared" si="100"/>
        <v>#DIV/0!</v>
      </c>
      <c r="Q278" s="38" t="e">
        <f t="shared" si="101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102"/>
        <v>#DIV/0!</v>
      </c>
      <c r="O279" s="38" t="e">
        <f t="shared" si="103"/>
        <v>#DIV/0!</v>
      </c>
      <c r="P279" s="38" t="e">
        <f t="shared" si="100"/>
        <v>#DIV/0!</v>
      </c>
      <c r="Q279" s="38" t="e">
        <f t="shared" si="101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102"/>
        <v>#DIV/0!</v>
      </c>
      <c r="O280" s="38" t="e">
        <f t="shared" si="103"/>
        <v>#DIV/0!</v>
      </c>
      <c r="P280" s="38" t="e">
        <f t="shared" si="100"/>
        <v>#DIV/0!</v>
      </c>
      <c r="Q280" s="38" t="e">
        <f t="shared" si="101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102"/>
        <v>#DIV/0!</v>
      </c>
      <c r="O281" s="38" t="e">
        <f t="shared" si="103"/>
        <v>#DIV/0!</v>
      </c>
      <c r="P281" s="38" t="e">
        <f t="shared" si="100"/>
        <v>#DIV/0!</v>
      </c>
      <c r="Q281" s="38" t="e">
        <f t="shared" si="101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102"/>
        <v>#DIV/0!</v>
      </c>
      <c r="O282" s="38" t="e">
        <f t="shared" si="103"/>
        <v>#DIV/0!</v>
      </c>
      <c r="P282" s="38" t="e">
        <f t="shared" si="100"/>
        <v>#DIV/0!</v>
      </c>
      <c r="Q282" s="38" t="e">
        <f t="shared" si="101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102"/>
        <v>#DIV/0!</v>
      </c>
      <c r="O283" s="38" t="e">
        <f t="shared" si="103"/>
        <v>#DIV/0!</v>
      </c>
      <c r="P283" s="38" t="e">
        <f t="shared" si="100"/>
        <v>#DIV/0!</v>
      </c>
      <c r="Q283" s="38" t="e">
        <f t="shared" si="101"/>
        <v>#DIV/0!</v>
      </c>
    </row>
    <row r="284" spans="1:17">
      <c r="A284" s="61" t="s">
        <v>163</v>
      </c>
      <c r="B284" s="61">
        <f>SUM(B272:B279)</f>
        <v>0</v>
      </c>
      <c r="C284" s="61">
        <f t="shared" ref="C284:H284" si="104">SUM(C272:C279)</f>
        <v>0</v>
      </c>
      <c r="D284" s="61">
        <f t="shared" si="104"/>
        <v>0</v>
      </c>
      <c r="E284" s="61">
        <f t="shared" si="104"/>
        <v>0</v>
      </c>
      <c r="F284" s="61">
        <f t="shared" si="104"/>
        <v>0</v>
      </c>
      <c r="G284" s="61">
        <f t="shared" si="104"/>
        <v>0</v>
      </c>
      <c r="H284" s="61">
        <f t="shared" si="104"/>
        <v>0</v>
      </c>
      <c r="I284" s="61">
        <f>SUM(I272:I279)</f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103"/>
        <v>#DIV/0!</v>
      </c>
      <c r="P284" s="62" t="e">
        <f t="shared" si="100"/>
        <v>#DIV/0!</v>
      </c>
      <c r="Q284" s="62" t="e">
        <f t="shared" si="101"/>
        <v>#DIV/0!</v>
      </c>
    </row>
    <row r="285" spans="1:17">
      <c r="A285" s="61" t="s">
        <v>128</v>
      </c>
      <c r="B285" s="61">
        <f t="shared" ref="B285:I285" si="105">SUM(B272:B283)</f>
        <v>0</v>
      </c>
      <c r="C285" s="61">
        <f t="shared" si="105"/>
        <v>0</v>
      </c>
      <c r="D285" s="61">
        <f t="shared" si="105"/>
        <v>0</v>
      </c>
      <c r="E285" s="61">
        <f t="shared" si="105"/>
        <v>0</v>
      </c>
      <c r="F285" s="61">
        <f t="shared" si="105"/>
        <v>0</v>
      </c>
      <c r="G285" s="61">
        <f t="shared" si="105"/>
        <v>0</v>
      </c>
      <c r="H285" s="61">
        <f t="shared" si="105"/>
        <v>0</v>
      </c>
      <c r="I285" s="61">
        <f t="shared" si="105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103"/>
        <v>#DIV/0!</v>
      </c>
      <c r="P285" s="62" t="e">
        <f t="shared" si="100"/>
        <v>#DIV/0!</v>
      </c>
      <c r="Q285" s="62" t="e">
        <f t="shared" si="101"/>
        <v>#DIV/0!</v>
      </c>
    </row>
    <row r="286" spans="1:17">
      <c r="A286" s="63" t="s">
        <v>129</v>
      </c>
      <c r="B286" s="49">
        <f>B284/8</f>
        <v>0</v>
      </c>
      <c r="C286" s="49">
        <f t="shared" ref="C286:I286" si="106">C284/8</f>
        <v>0</v>
      </c>
      <c r="D286" s="49">
        <f t="shared" si="106"/>
        <v>0</v>
      </c>
      <c r="E286" s="49">
        <f t="shared" si="106"/>
        <v>0</v>
      </c>
      <c r="F286" s="49">
        <f t="shared" si="106"/>
        <v>0</v>
      </c>
      <c r="G286" s="49">
        <f t="shared" si="106"/>
        <v>0</v>
      </c>
      <c r="H286" s="49">
        <f t="shared" si="106"/>
        <v>0</v>
      </c>
      <c r="I286" s="49">
        <f t="shared" si="106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103"/>
        <v>#DIV/0!</v>
      </c>
      <c r="P286" s="62" t="e">
        <f t="shared" si="100"/>
        <v>#DIV/0!</v>
      </c>
      <c r="Q286" s="62" t="e">
        <f t="shared" si="101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>(G291-C291)/C291*100</f>
        <v>#DIV/0!</v>
      </c>
      <c r="P291" s="38" t="e">
        <f t="shared" ref="P291:P305" si="107">(H291-D291)/D291*100</f>
        <v>#DIV/0!</v>
      </c>
      <c r="Q291" s="38" t="e">
        <f t="shared" ref="Q291:Q305" si="108">(I291-E291)/E291*100</f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109">(F292-B292)/B292*100</f>
        <v>#DIV/0!</v>
      </c>
      <c r="O292" s="38" t="e">
        <f t="shared" ref="O292:O305" si="110">(G292-C292)/C292*100</f>
        <v>#DIV/0!</v>
      </c>
      <c r="P292" s="38" t="e">
        <f t="shared" si="107"/>
        <v>#DIV/0!</v>
      </c>
      <c r="Q292" s="38" t="e">
        <f t="shared" si="108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109"/>
        <v>#DIV/0!</v>
      </c>
      <c r="O293" s="38" t="e">
        <f t="shared" si="110"/>
        <v>#DIV/0!</v>
      </c>
      <c r="P293" s="38" t="e">
        <f t="shared" si="107"/>
        <v>#DIV/0!</v>
      </c>
      <c r="Q293" s="38" t="e">
        <f t="shared" si="108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109"/>
        <v>#DIV/0!</v>
      </c>
      <c r="O294" s="38" t="e">
        <f t="shared" si="110"/>
        <v>#DIV/0!</v>
      </c>
      <c r="P294" s="38" t="e">
        <f t="shared" si="107"/>
        <v>#DIV/0!</v>
      </c>
      <c r="Q294" s="38" t="e">
        <f t="shared" si="108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109"/>
        <v>#DIV/0!</v>
      </c>
      <c r="O295" s="38" t="e">
        <f t="shared" si="110"/>
        <v>#DIV/0!</v>
      </c>
      <c r="P295" s="38" t="e">
        <f t="shared" si="107"/>
        <v>#DIV/0!</v>
      </c>
      <c r="Q295" s="38" t="e">
        <f t="shared" si="108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109"/>
        <v>#DIV/0!</v>
      </c>
      <c r="O296" s="38" t="e">
        <f t="shared" si="110"/>
        <v>#DIV/0!</v>
      </c>
      <c r="P296" s="38" t="e">
        <f t="shared" si="107"/>
        <v>#DIV/0!</v>
      </c>
      <c r="Q296" s="38" t="e">
        <f t="shared" si="108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109"/>
        <v>#DIV/0!</v>
      </c>
      <c r="O297" s="38" t="e">
        <f t="shared" si="110"/>
        <v>#DIV/0!</v>
      </c>
      <c r="P297" s="38" t="e">
        <f t="shared" si="107"/>
        <v>#DIV/0!</v>
      </c>
      <c r="Q297" s="38" t="e">
        <f t="shared" si="108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109"/>
        <v>#DIV/0!</v>
      </c>
      <c r="O298" s="38" t="e">
        <f t="shared" si="110"/>
        <v>#DIV/0!</v>
      </c>
      <c r="P298" s="38" t="e">
        <f t="shared" si="107"/>
        <v>#DIV/0!</v>
      </c>
      <c r="Q298" s="38" t="e">
        <f t="shared" si="108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109"/>
        <v>#DIV/0!</v>
      </c>
      <c r="O299" s="38" t="e">
        <f t="shared" si="110"/>
        <v>#DIV/0!</v>
      </c>
      <c r="P299" s="38" t="e">
        <f t="shared" si="107"/>
        <v>#DIV/0!</v>
      </c>
      <c r="Q299" s="38" t="e">
        <f t="shared" si="108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109"/>
        <v>#DIV/0!</v>
      </c>
      <c r="O300" s="38" t="e">
        <f t="shared" si="110"/>
        <v>#DIV/0!</v>
      </c>
      <c r="P300" s="38" t="e">
        <f t="shared" si="107"/>
        <v>#DIV/0!</v>
      </c>
      <c r="Q300" s="38" t="e">
        <f t="shared" si="108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109"/>
        <v>#DIV/0!</v>
      </c>
      <c r="O301" s="38" t="e">
        <f t="shared" si="110"/>
        <v>#DIV/0!</v>
      </c>
      <c r="P301" s="38" t="e">
        <f t="shared" si="107"/>
        <v>#DIV/0!</v>
      </c>
      <c r="Q301" s="38" t="e">
        <f t="shared" si="108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109"/>
        <v>#DIV/0!</v>
      </c>
      <c r="O302" s="38" t="e">
        <f t="shared" si="110"/>
        <v>#DIV/0!</v>
      </c>
      <c r="P302" s="38" t="e">
        <f t="shared" si="107"/>
        <v>#DIV/0!</v>
      </c>
      <c r="Q302" s="38" t="e">
        <f t="shared" si="108"/>
        <v>#DIV/0!</v>
      </c>
    </row>
    <row r="303" spans="1:19">
      <c r="A303" s="61" t="s">
        <v>163</v>
      </c>
      <c r="B303" s="61">
        <f>SUM(B291:B298)</f>
        <v>0</v>
      </c>
      <c r="C303" s="61">
        <f t="shared" ref="C303:H303" si="111">SUM(C291:C298)</f>
        <v>0</v>
      </c>
      <c r="D303" s="61">
        <f t="shared" si="111"/>
        <v>0</v>
      </c>
      <c r="E303" s="61">
        <f t="shared" si="111"/>
        <v>0</v>
      </c>
      <c r="F303" s="61">
        <f t="shared" si="111"/>
        <v>0</v>
      </c>
      <c r="G303" s="61">
        <f t="shared" si="111"/>
        <v>0</v>
      </c>
      <c r="H303" s="61">
        <f t="shared" si="111"/>
        <v>0</v>
      </c>
      <c r="I303" s="61">
        <f>SUM(I291:I298)</f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110"/>
        <v>#DIV/0!</v>
      </c>
      <c r="P303" s="62" t="e">
        <f t="shared" si="107"/>
        <v>#DIV/0!</v>
      </c>
      <c r="Q303" s="62" t="e">
        <f t="shared" si="108"/>
        <v>#DIV/0!</v>
      </c>
    </row>
    <row r="304" spans="1:19">
      <c r="A304" s="61" t="s">
        <v>128</v>
      </c>
      <c r="B304" s="61">
        <f t="shared" ref="B304:I304" si="112">SUM(B291:B302)</f>
        <v>0</v>
      </c>
      <c r="C304" s="61">
        <f t="shared" si="112"/>
        <v>0</v>
      </c>
      <c r="D304" s="61">
        <f t="shared" si="112"/>
        <v>0</v>
      </c>
      <c r="E304" s="61">
        <f t="shared" si="112"/>
        <v>0</v>
      </c>
      <c r="F304" s="61">
        <f t="shared" si="112"/>
        <v>0</v>
      </c>
      <c r="G304" s="61">
        <f t="shared" si="112"/>
        <v>0</v>
      </c>
      <c r="H304" s="61">
        <f t="shared" si="112"/>
        <v>0</v>
      </c>
      <c r="I304" s="61">
        <f t="shared" si="112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110"/>
        <v>#DIV/0!</v>
      </c>
      <c r="P304" s="62" t="e">
        <f t="shared" si="107"/>
        <v>#DIV/0!</v>
      </c>
      <c r="Q304" s="62" t="e">
        <f t="shared" si="108"/>
        <v>#DIV/0!</v>
      </c>
    </row>
    <row r="305" spans="1:17">
      <c r="A305" s="63" t="s">
        <v>129</v>
      </c>
      <c r="B305" s="49">
        <f>B303/8</f>
        <v>0</v>
      </c>
      <c r="C305" s="49">
        <f t="shared" ref="C305:I305" si="113">C303/8</f>
        <v>0</v>
      </c>
      <c r="D305" s="49">
        <f t="shared" si="113"/>
        <v>0</v>
      </c>
      <c r="E305" s="49">
        <f t="shared" si="113"/>
        <v>0</v>
      </c>
      <c r="F305" s="49">
        <f t="shared" si="113"/>
        <v>0</v>
      </c>
      <c r="G305" s="49">
        <f t="shared" si="113"/>
        <v>0</v>
      </c>
      <c r="H305" s="49">
        <f t="shared" si="113"/>
        <v>0</v>
      </c>
      <c r="I305" s="49">
        <f t="shared" si="113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110"/>
        <v>#DIV/0!</v>
      </c>
      <c r="P305" s="62" t="e">
        <f t="shared" si="107"/>
        <v>#DIV/0!</v>
      </c>
      <c r="Q305" s="62" t="e">
        <f t="shared" si="108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>(G310-C310)/C310*100</f>
        <v>#DIV/0!</v>
      </c>
      <c r="P310" s="38" t="e">
        <f t="shared" ref="P310:P324" si="114">(H310-D310)/D310*100</f>
        <v>#DIV/0!</v>
      </c>
      <c r="Q310" s="38" t="e">
        <f t="shared" ref="Q310:Q324" si="115">(I310-E310)/E310*100</f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16">(F311-B311)/B311*100</f>
        <v>#DIV/0!</v>
      </c>
      <c r="O311" s="38" t="e">
        <f t="shared" ref="O311:O324" si="117">(G311-C311)/C311*100</f>
        <v>#DIV/0!</v>
      </c>
      <c r="P311" s="38" t="e">
        <f t="shared" si="114"/>
        <v>#DIV/0!</v>
      </c>
      <c r="Q311" s="38" t="e">
        <f t="shared" si="115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16"/>
        <v>#DIV/0!</v>
      </c>
      <c r="O312" s="38" t="e">
        <f t="shared" si="117"/>
        <v>#DIV/0!</v>
      </c>
      <c r="P312" s="38" t="e">
        <f t="shared" si="114"/>
        <v>#DIV/0!</v>
      </c>
      <c r="Q312" s="38" t="e">
        <f t="shared" si="115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16"/>
        <v>#DIV/0!</v>
      </c>
      <c r="O313" s="38" t="e">
        <f t="shared" si="117"/>
        <v>#DIV/0!</v>
      </c>
      <c r="P313" s="38" t="e">
        <f t="shared" si="114"/>
        <v>#DIV/0!</v>
      </c>
      <c r="Q313" s="38" t="e">
        <f t="shared" si="115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16"/>
        <v>#DIV/0!</v>
      </c>
      <c r="O314" s="38" t="e">
        <f t="shared" si="117"/>
        <v>#DIV/0!</v>
      </c>
      <c r="P314" s="38" t="e">
        <f t="shared" si="114"/>
        <v>#DIV/0!</v>
      </c>
      <c r="Q314" s="38" t="e">
        <f t="shared" si="115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16"/>
        <v>#DIV/0!</v>
      </c>
      <c r="O315" s="38" t="e">
        <f t="shared" si="117"/>
        <v>#DIV/0!</v>
      </c>
      <c r="P315" s="38" t="e">
        <f t="shared" si="114"/>
        <v>#DIV/0!</v>
      </c>
      <c r="Q315" s="38" t="e">
        <f t="shared" si="115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16"/>
        <v>#DIV/0!</v>
      </c>
      <c r="O316" s="38" t="e">
        <f t="shared" si="117"/>
        <v>#DIV/0!</v>
      </c>
      <c r="P316" s="38" t="e">
        <f t="shared" si="114"/>
        <v>#DIV/0!</v>
      </c>
      <c r="Q316" s="38" t="e">
        <f t="shared" si="115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16"/>
        <v>#DIV/0!</v>
      </c>
      <c r="O317" s="38" t="e">
        <f t="shared" si="117"/>
        <v>#DIV/0!</v>
      </c>
      <c r="P317" s="38" t="e">
        <f t="shared" si="114"/>
        <v>#DIV/0!</v>
      </c>
      <c r="Q317" s="38" t="e">
        <f t="shared" si="115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16"/>
        <v>#DIV/0!</v>
      </c>
      <c r="O318" s="38" t="e">
        <f t="shared" si="117"/>
        <v>#DIV/0!</v>
      </c>
      <c r="P318" s="38" t="e">
        <f t="shared" si="114"/>
        <v>#DIV/0!</v>
      </c>
      <c r="Q318" s="38" t="e">
        <f t="shared" si="115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16"/>
        <v>#DIV/0!</v>
      </c>
      <c r="O319" s="38" t="e">
        <f t="shared" si="117"/>
        <v>#DIV/0!</v>
      </c>
      <c r="P319" s="38" t="e">
        <f t="shared" si="114"/>
        <v>#DIV/0!</v>
      </c>
      <c r="Q319" s="38" t="e">
        <f t="shared" si="115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16"/>
        <v>#DIV/0!</v>
      </c>
      <c r="O320" s="38" t="e">
        <f t="shared" si="117"/>
        <v>#DIV/0!</v>
      </c>
      <c r="P320" s="38" t="e">
        <f t="shared" si="114"/>
        <v>#DIV/0!</v>
      </c>
      <c r="Q320" s="38" t="e">
        <f t="shared" si="115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16"/>
        <v>#DIV/0!</v>
      </c>
      <c r="O321" s="38" t="e">
        <f t="shared" si="117"/>
        <v>#DIV/0!</v>
      </c>
      <c r="P321" s="38" t="e">
        <f t="shared" si="114"/>
        <v>#DIV/0!</v>
      </c>
      <c r="Q321" s="38" t="e">
        <f t="shared" si="115"/>
        <v>#DIV/0!</v>
      </c>
    </row>
    <row r="322" spans="1:17">
      <c r="A322" s="61" t="s">
        <v>163</v>
      </c>
      <c r="B322" s="61"/>
      <c r="C322" s="61"/>
      <c r="D322" s="61"/>
      <c r="E322" s="61"/>
      <c r="F322" s="61">
        <f>SUM(F310:F317)</f>
        <v>0</v>
      </c>
      <c r="G322" s="61">
        <f>SUM(G310:G317)</f>
        <v>0</v>
      </c>
      <c r="H322" s="61">
        <f>SUM(H310:H317)</f>
        <v>0</v>
      </c>
      <c r="I322" s="61">
        <f>SUM(I310:I317)</f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17"/>
        <v>#DIV/0!</v>
      </c>
      <c r="P322" s="62" t="e">
        <f t="shared" si="114"/>
        <v>#DIV/0!</v>
      </c>
      <c r="Q322" s="62" t="e">
        <f t="shared" si="115"/>
        <v>#DIV/0!</v>
      </c>
    </row>
    <row r="323" spans="1:17">
      <c r="A323" s="61" t="s">
        <v>128</v>
      </c>
      <c r="B323" s="61">
        <f t="shared" ref="B323:I323" si="118">SUM(B310:B321)</f>
        <v>0</v>
      </c>
      <c r="C323" s="61">
        <f t="shared" si="118"/>
        <v>0</v>
      </c>
      <c r="D323" s="61">
        <f t="shared" si="118"/>
        <v>0</v>
      </c>
      <c r="E323" s="61">
        <f t="shared" si="118"/>
        <v>0</v>
      </c>
      <c r="F323" s="61">
        <f t="shared" si="118"/>
        <v>0</v>
      </c>
      <c r="G323" s="61">
        <f t="shared" si="118"/>
        <v>0</v>
      </c>
      <c r="H323" s="61">
        <f t="shared" si="118"/>
        <v>0</v>
      </c>
      <c r="I323" s="61">
        <f t="shared" si="118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17"/>
        <v>#DIV/0!</v>
      </c>
      <c r="P323" s="62" t="e">
        <f t="shared" si="114"/>
        <v>#DIV/0!</v>
      </c>
      <c r="Q323" s="62" t="e">
        <f t="shared" si="115"/>
        <v>#DIV/0!</v>
      </c>
    </row>
    <row r="324" spans="1:17">
      <c r="A324" s="63" t="s">
        <v>129</v>
      </c>
      <c r="B324" s="49">
        <f>B322/8</f>
        <v>0</v>
      </c>
      <c r="C324" s="49">
        <f t="shared" ref="C324:I324" si="119">C322/8</f>
        <v>0</v>
      </c>
      <c r="D324" s="49">
        <f t="shared" si="119"/>
        <v>0</v>
      </c>
      <c r="E324" s="49">
        <f t="shared" si="119"/>
        <v>0</v>
      </c>
      <c r="F324" s="49">
        <f t="shared" si="119"/>
        <v>0</v>
      </c>
      <c r="G324" s="49">
        <f t="shared" si="119"/>
        <v>0</v>
      </c>
      <c r="H324" s="49">
        <f t="shared" si="119"/>
        <v>0</v>
      </c>
      <c r="I324" s="49">
        <f t="shared" si="119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17"/>
        <v>#DIV/0!</v>
      </c>
      <c r="P324" s="62" t="e">
        <f t="shared" si="114"/>
        <v>#DIV/0!</v>
      </c>
      <c r="Q324" s="62" t="e">
        <f t="shared" si="115"/>
        <v>#DIV/0!</v>
      </c>
    </row>
  </sheetData>
  <mergeCells count="76"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51"/>
  </sheetPr>
  <dimension ref="A1:AK384"/>
  <sheetViews>
    <sheetView zoomScale="88" zoomScaleNormal="88" workbookViewId="0">
      <selection activeCell="S18" sqref="S18:AE20"/>
    </sheetView>
  </sheetViews>
  <sheetFormatPr defaultRowHeight="15.75"/>
  <cols>
    <col min="1" max="1" width="13.140625" style="14" customWidth="1"/>
    <col min="2" max="2" width="8.42578125" style="14" customWidth="1"/>
    <col min="3" max="3" width="8.28515625" style="14" customWidth="1"/>
    <col min="4" max="5" width="9.140625" style="14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3.5703125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16384" width="9.140625" style="14"/>
  </cols>
  <sheetData>
    <row r="1" spans="1:37">
      <c r="A1" s="340" t="s">
        <v>109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31" t="s">
        <v>90</v>
      </c>
      <c r="AC5" s="31" t="s">
        <v>7</v>
      </c>
      <c r="AD5" s="31" t="s">
        <v>8</v>
      </c>
      <c r="AE5" s="11" t="s">
        <v>9</v>
      </c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>B6+B25+B44+B63+B82+B101+B120+B139+B158+B177+B196+B215+B234+B253+B272+B291+B310+B330</f>
        <v>0</v>
      </c>
      <c r="U6" s="11">
        <f t="shared" ref="U6:AB6" si="0">C6+C25+C44+C63+C82+C101+C120+C139+C158+C177+C196+C215+C234+C253+C272+C291+C310+C330</f>
        <v>0</v>
      </c>
      <c r="V6" s="11">
        <f t="shared" si="0"/>
        <v>0</v>
      </c>
      <c r="W6" s="11">
        <f t="shared" si="0"/>
        <v>0</v>
      </c>
      <c r="X6" s="11">
        <f t="shared" si="0"/>
        <v>0</v>
      </c>
      <c r="Y6" s="11">
        <f t="shared" si="0"/>
        <v>0</v>
      </c>
      <c r="Z6" s="11">
        <f t="shared" si="0"/>
        <v>0</v>
      </c>
      <c r="AA6" s="11">
        <f t="shared" si="0"/>
        <v>0</v>
      </c>
      <c r="AB6" s="11">
        <f t="shared" si="0"/>
        <v>0</v>
      </c>
      <c r="AC6" s="11">
        <f>K6+K25+K44+K63+K82+K101+K120+K139+K158+K177+K196+K215+K234+K253+K272+K291+K310+K330</f>
        <v>0</v>
      </c>
      <c r="AD6" s="11">
        <f>L6+L25+L44+L63+L82+L101+L120+L139+L158+L177+L196+L215+L234+L253+L272+L291+L310+L330</f>
        <v>0</v>
      </c>
      <c r="AE6" s="11">
        <f>M6+M25+M44+M63+M82+M101+M120+M139+M158+M177+M196+M215+M234+M253+M272+M291+M310+M330</f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">(F7-B7)/B7*100</f>
        <v>#DIV/0!</v>
      </c>
      <c r="O7" s="38" t="e">
        <f t="shared" ref="O7:O20" si="2">(G7-C7)/C7*100</f>
        <v>#DIV/0!</v>
      </c>
      <c r="P7" s="38" t="e">
        <f t="shared" ref="P7:P20" si="3">(H7-D7)/D7*100</f>
        <v>#DIV/0!</v>
      </c>
      <c r="Q7" s="38" t="e">
        <f t="shared" ref="Q7:Q20" si="4">(I7-E7)/E7*100</f>
        <v>#DIV/0!</v>
      </c>
      <c r="S7" s="40" t="s">
        <v>11</v>
      </c>
      <c r="T7" s="11">
        <f t="shared" ref="T7:T17" si="5">B7+B26+B45+B64+B83+B102+B121+B140+B159+B178+B197+B216+B235+B254+B273+B292+B311+B331</f>
        <v>0</v>
      </c>
      <c r="U7" s="11">
        <f t="shared" ref="U7:U17" si="6">C7+C26+C45+C64+C83+C102+C121+C140+C159+C178+C197+C216+C235+C254+C273+C292+C311+C331</f>
        <v>0</v>
      </c>
      <c r="V7" s="11">
        <f t="shared" ref="V7:V17" si="7">D7+D26+D45+D64+D83+D102+D121+D140+D159+D178+D197+D216+D235+D254+D273+D292+D311+D331</f>
        <v>0</v>
      </c>
      <c r="W7" s="11">
        <f t="shared" ref="W7:W17" si="8">E7+E26+E45+E64+E83+E102+E121+E140+E159+E178+E197+E216+E235+E254+E273+E292+E311+E331</f>
        <v>0</v>
      </c>
      <c r="X7" s="11">
        <f t="shared" ref="X7:X17" si="9">F7+F26+F45+F64+F83+F102+F121+F140+F159+F178+F197+F216+F235+F254+F273+F292+F311+F331</f>
        <v>0</v>
      </c>
      <c r="Y7" s="11">
        <f t="shared" ref="Y7:Y17" si="10">G7+G26+G45+G64+G83+G102+G121+G140+G159+G178+G197+G216+G235+G254+G273+G292+G311+G331</f>
        <v>0</v>
      </c>
      <c r="Z7" s="11">
        <f t="shared" ref="Z7:Z17" si="11">H7+H26+H45+H64+H83+H102+H121+H140+H159+H178+H197+H216+H235+H254+H273+H292+H311+H331</f>
        <v>0</v>
      </c>
      <c r="AA7" s="11">
        <f t="shared" ref="AA7:AA17" si="12">I7+I26+I45+I64+I83+I102+I121+I140+I159+I178+I197+I216+I235+I254+I273+I292+I311+I331</f>
        <v>0</v>
      </c>
      <c r="AB7" s="11">
        <f t="shared" ref="AB7:AB17" si="13">J7+J26+J45+J64+J83+J102+J121+J140+J159+J178+J197+J216+J235+J254+J273+J292+J311+J331</f>
        <v>0</v>
      </c>
      <c r="AC7" s="11">
        <f t="shared" ref="AC7:AC17" si="14">K7+K26+K45+K64+K83+K102+K121+K140+K159+K178+K197+K216+K235+K254+K273+K292+K311+K331</f>
        <v>0</v>
      </c>
      <c r="AD7" s="11">
        <f t="shared" ref="AD7:AD17" si="15">L7+L26+L45+L64+L83+L102+L121+L140+L159+L178+L197+L216+L235+L254+L273+L292+L311+L331</f>
        <v>0</v>
      </c>
      <c r="AE7" s="11">
        <f t="shared" ref="AE7:AE17" si="16">M7+M26+M45+M64+M83+M102+M121+M140+M159+M178+M197+M216+M235+M254+M273+M292+M311+M331</f>
        <v>0</v>
      </c>
      <c r="AF7" s="38" t="e">
        <f t="shared" ref="AF7:AF20" si="17">(AB7-X7)/X7*100</f>
        <v>#DIV/0!</v>
      </c>
      <c r="AG7" s="38" t="e">
        <f t="shared" ref="AG7:AG20" si="18">(AC7-Y7)/Y7*100</f>
        <v>#DIV/0!</v>
      </c>
      <c r="AH7" s="38" t="e">
        <f t="shared" ref="AH7:AH20" si="19">(AD7-Z7)/Z7*100</f>
        <v>#DIV/0!</v>
      </c>
      <c r="AI7" s="38" t="e">
        <f t="shared" ref="AI7:AI20" si="20">(AE7-AA7)/AA7*100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"/>
        <v>#DIV/0!</v>
      </c>
      <c r="O8" s="38" t="e">
        <f t="shared" si="2"/>
        <v>#DIV/0!</v>
      </c>
      <c r="P8" s="38" t="e">
        <f t="shared" si="3"/>
        <v>#DIV/0!</v>
      </c>
      <c r="Q8" s="38" t="e">
        <f t="shared" si="4"/>
        <v>#DIV/0!</v>
      </c>
      <c r="S8" s="40" t="s">
        <v>12</v>
      </c>
      <c r="T8" s="11">
        <f t="shared" si="5"/>
        <v>0</v>
      </c>
      <c r="U8" s="11">
        <f t="shared" si="6"/>
        <v>0</v>
      </c>
      <c r="V8" s="11">
        <f t="shared" si="7"/>
        <v>0</v>
      </c>
      <c r="W8" s="11">
        <f t="shared" si="8"/>
        <v>0</v>
      </c>
      <c r="X8" s="11">
        <f t="shared" si="9"/>
        <v>0</v>
      </c>
      <c r="Y8" s="11">
        <f t="shared" si="10"/>
        <v>0</v>
      </c>
      <c r="Z8" s="11">
        <f t="shared" si="11"/>
        <v>0</v>
      </c>
      <c r="AA8" s="11">
        <f t="shared" si="12"/>
        <v>0</v>
      </c>
      <c r="AB8" s="11">
        <f t="shared" si="13"/>
        <v>0</v>
      </c>
      <c r="AC8" s="11">
        <f t="shared" si="14"/>
        <v>0</v>
      </c>
      <c r="AD8" s="11">
        <f t="shared" si="15"/>
        <v>0</v>
      </c>
      <c r="AE8" s="11">
        <f t="shared" si="16"/>
        <v>0</v>
      </c>
      <c r="AF8" s="38" t="e">
        <f t="shared" si="17"/>
        <v>#DIV/0!</v>
      </c>
      <c r="AG8" s="38" t="e">
        <f t="shared" si="18"/>
        <v>#DIV/0!</v>
      </c>
      <c r="AH8" s="38" t="e">
        <f t="shared" si="19"/>
        <v>#DIV/0!</v>
      </c>
      <c r="AI8" s="38" t="e">
        <f t="shared" si="20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"/>
        <v>#DIV/0!</v>
      </c>
      <c r="O9" s="38" t="e">
        <f t="shared" si="2"/>
        <v>#DIV/0!</v>
      </c>
      <c r="P9" s="38" t="e">
        <f t="shared" si="3"/>
        <v>#DIV/0!</v>
      </c>
      <c r="Q9" s="38" t="e">
        <f t="shared" si="4"/>
        <v>#DIV/0!</v>
      </c>
      <c r="S9" s="40" t="s">
        <v>13</v>
      </c>
      <c r="T9" s="11">
        <f t="shared" si="5"/>
        <v>0</v>
      </c>
      <c r="U9" s="11">
        <f t="shared" si="6"/>
        <v>0</v>
      </c>
      <c r="V9" s="11">
        <f t="shared" si="7"/>
        <v>0</v>
      </c>
      <c r="W9" s="11">
        <f t="shared" si="8"/>
        <v>0</v>
      </c>
      <c r="X9" s="11">
        <f t="shared" si="9"/>
        <v>0</v>
      </c>
      <c r="Y9" s="11">
        <f t="shared" si="10"/>
        <v>0</v>
      </c>
      <c r="Z9" s="11">
        <f t="shared" si="11"/>
        <v>0</v>
      </c>
      <c r="AA9" s="11">
        <f t="shared" si="12"/>
        <v>0</v>
      </c>
      <c r="AB9" s="11">
        <f t="shared" si="13"/>
        <v>0</v>
      </c>
      <c r="AC9" s="11">
        <f t="shared" si="14"/>
        <v>0</v>
      </c>
      <c r="AD9" s="11">
        <f t="shared" si="15"/>
        <v>0</v>
      </c>
      <c r="AE9" s="11">
        <f t="shared" si="16"/>
        <v>0</v>
      </c>
      <c r="AF9" s="38" t="e">
        <f t="shared" si="17"/>
        <v>#DIV/0!</v>
      </c>
      <c r="AG9" s="38" t="e">
        <f t="shared" si="18"/>
        <v>#DIV/0!</v>
      </c>
      <c r="AH9" s="38" t="e">
        <f t="shared" si="19"/>
        <v>#DIV/0!</v>
      </c>
      <c r="AI9" s="38" t="e">
        <f t="shared" si="20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"/>
        <v>#DIV/0!</v>
      </c>
      <c r="O10" s="38" t="e">
        <f t="shared" si="2"/>
        <v>#DIV/0!</v>
      </c>
      <c r="P10" s="38" t="e">
        <f t="shared" si="3"/>
        <v>#DIV/0!</v>
      </c>
      <c r="Q10" s="38" t="e">
        <f t="shared" si="4"/>
        <v>#DIV/0!</v>
      </c>
      <c r="S10" s="40" t="s">
        <v>14</v>
      </c>
      <c r="T10" s="11">
        <f t="shared" si="5"/>
        <v>0</v>
      </c>
      <c r="U10" s="11">
        <f t="shared" si="6"/>
        <v>0</v>
      </c>
      <c r="V10" s="11">
        <f t="shared" si="7"/>
        <v>0</v>
      </c>
      <c r="W10" s="11">
        <f t="shared" si="8"/>
        <v>0</v>
      </c>
      <c r="X10" s="11">
        <f t="shared" si="9"/>
        <v>0</v>
      </c>
      <c r="Y10" s="11">
        <f t="shared" si="10"/>
        <v>0</v>
      </c>
      <c r="Z10" s="11">
        <f t="shared" si="11"/>
        <v>0</v>
      </c>
      <c r="AA10" s="11">
        <f t="shared" si="12"/>
        <v>0</v>
      </c>
      <c r="AB10" s="11">
        <f t="shared" si="13"/>
        <v>0</v>
      </c>
      <c r="AC10" s="11">
        <f t="shared" si="14"/>
        <v>0</v>
      </c>
      <c r="AD10" s="11">
        <f t="shared" si="15"/>
        <v>0</v>
      </c>
      <c r="AE10" s="11">
        <f t="shared" si="16"/>
        <v>0</v>
      </c>
      <c r="AF10" s="38" t="e">
        <f t="shared" si="17"/>
        <v>#DIV/0!</v>
      </c>
      <c r="AG10" s="38" t="e">
        <f t="shared" si="18"/>
        <v>#DIV/0!</v>
      </c>
      <c r="AH10" s="38" t="e">
        <f t="shared" si="19"/>
        <v>#DIV/0!</v>
      </c>
      <c r="AI10" s="38" t="e">
        <f t="shared" si="20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"/>
        <v>#DIV/0!</v>
      </c>
      <c r="O11" s="38" t="e">
        <f t="shared" si="2"/>
        <v>#DIV/0!</v>
      </c>
      <c r="P11" s="38" t="e">
        <f t="shared" si="3"/>
        <v>#DIV/0!</v>
      </c>
      <c r="Q11" s="38" t="e">
        <f t="shared" si="4"/>
        <v>#DIV/0!</v>
      </c>
      <c r="S11" s="40" t="s">
        <v>15</v>
      </c>
      <c r="T11" s="11">
        <f t="shared" si="5"/>
        <v>0</v>
      </c>
      <c r="U11" s="11">
        <f t="shared" si="6"/>
        <v>0</v>
      </c>
      <c r="V11" s="11">
        <f t="shared" si="7"/>
        <v>0</v>
      </c>
      <c r="W11" s="11">
        <f t="shared" si="8"/>
        <v>0</v>
      </c>
      <c r="X11" s="11">
        <f t="shared" si="9"/>
        <v>0</v>
      </c>
      <c r="Y11" s="11">
        <f t="shared" si="10"/>
        <v>0</v>
      </c>
      <c r="Z11" s="11">
        <f t="shared" si="11"/>
        <v>0</v>
      </c>
      <c r="AA11" s="11">
        <f t="shared" si="12"/>
        <v>0</v>
      </c>
      <c r="AB11" s="11">
        <f t="shared" si="13"/>
        <v>0</v>
      </c>
      <c r="AC11" s="11">
        <f t="shared" si="14"/>
        <v>0</v>
      </c>
      <c r="AD11" s="11">
        <f t="shared" si="15"/>
        <v>0</v>
      </c>
      <c r="AE11" s="11">
        <f t="shared" si="16"/>
        <v>0</v>
      </c>
      <c r="AF11" s="38" t="e">
        <f t="shared" si="17"/>
        <v>#DIV/0!</v>
      </c>
      <c r="AG11" s="38" t="e">
        <f t="shared" si="18"/>
        <v>#DIV/0!</v>
      </c>
      <c r="AH11" s="38" t="e">
        <f t="shared" si="19"/>
        <v>#DIV/0!</v>
      </c>
      <c r="AI11" s="38" t="e">
        <f t="shared" si="20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"/>
        <v>#DIV/0!</v>
      </c>
      <c r="O12" s="38" t="e">
        <f t="shared" si="2"/>
        <v>#DIV/0!</v>
      </c>
      <c r="P12" s="38" t="e">
        <f t="shared" si="3"/>
        <v>#DIV/0!</v>
      </c>
      <c r="Q12" s="38" t="e">
        <f t="shared" si="4"/>
        <v>#DIV/0!</v>
      </c>
      <c r="S12" s="40" t="s">
        <v>16</v>
      </c>
      <c r="T12" s="11">
        <f t="shared" si="5"/>
        <v>0</v>
      </c>
      <c r="U12" s="11">
        <f t="shared" si="6"/>
        <v>0</v>
      </c>
      <c r="V12" s="11">
        <f t="shared" si="7"/>
        <v>0</v>
      </c>
      <c r="W12" s="11">
        <f t="shared" si="8"/>
        <v>0</v>
      </c>
      <c r="X12" s="11">
        <f t="shared" si="9"/>
        <v>0</v>
      </c>
      <c r="Y12" s="11">
        <f t="shared" si="10"/>
        <v>0</v>
      </c>
      <c r="Z12" s="11">
        <f t="shared" si="11"/>
        <v>0</v>
      </c>
      <c r="AA12" s="11">
        <v>0</v>
      </c>
      <c r="AB12" s="11">
        <f t="shared" si="13"/>
        <v>2</v>
      </c>
      <c r="AC12" s="11">
        <f t="shared" si="14"/>
        <v>43</v>
      </c>
      <c r="AD12" s="11">
        <f t="shared" si="15"/>
        <v>2952</v>
      </c>
      <c r="AE12" s="11">
        <f t="shared" si="16"/>
        <v>641507</v>
      </c>
      <c r="AF12" s="38" t="e">
        <f t="shared" si="17"/>
        <v>#DIV/0!</v>
      </c>
      <c r="AG12" s="38" t="e">
        <f t="shared" si="18"/>
        <v>#DIV/0!</v>
      </c>
      <c r="AH12" s="38" t="e">
        <f t="shared" si="19"/>
        <v>#DIV/0!</v>
      </c>
      <c r="AI12" s="38" t="e">
        <f t="shared" si="20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"/>
        <v>#DIV/0!</v>
      </c>
      <c r="O13" s="38" t="e">
        <f t="shared" si="2"/>
        <v>#DIV/0!</v>
      </c>
      <c r="P13" s="38" t="e">
        <f t="shared" si="3"/>
        <v>#DIV/0!</v>
      </c>
      <c r="Q13" s="38" t="e">
        <f t="shared" si="4"/>
        <v>#DIV/0!</v>
      </c>
      <c r="S13" s="40" t="s">
        <v>17</v>
      </c>
      <c r="T13" s="11">
        <f t="shared" si="5"/>
        <v>0</v>
      </c>
      <c r="U13" s="11">
        <f t="shared" si="6"/>
        <v>0</v>
      </c>
      <c r="V13" s="11">
        <f t="shared" si="7"/>
        <v>0</v>
      </c>
      <c r="W13" s="11">
        <f t="shared" si="8"/>
        <v>0</v>
      </c>
      <c r="X13" s="11">
        <f t="shared" si="9"/>
        <v>0</v>
      </c>
      <c r="Y13" s="11">
        <f t="shared" si="10"/>
        <v>0</v>
      </c>
      <c r="Z13" s="11">
        <f t="shared" si="11"/>
        <v>0</v>
      </c>
      <c r="AA13" s="11">
        <f t="shared" si="12"/>
        <v>0</v>
      </c>
      <c r="AB13" s="11">
        <f t="shared" si="13"/>
        <v>0</v>
      </c>
      <c r="AC13" s="11">
        <f t="shared" si="14"/>
        <v>0</v>
      </c>
      <c r="AD13" s="11">
        <f t="shared" si="15"/>
        <v>0</v>
      </c>
      <c r="AE13" s="11">
        <f t="shared" si="16"/>
        <v>0</v>
      </c>
      <c r="AF13" s="38" t="e">
        <f t="shared" si="17"/>
        <v>#DIV/0!</v>
      </c>
      <c r="AG13" s="38" t="e">
        <f t="shared" si="18"/>
        <v>#DIV/0!</v>
      </c>
      <c r="AH13" s="38" t="e">
        <f t="shared" si="19"/>
        <v>#DIV/0!</v>
      </c>
      <c r="AI13" s="38" t="e">
        <f t="shared" si="20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"/>
        <v>#DIV/0!</v>
      </c>
      <c r="O14" s="38" t="e">
        <f t="shared" si="2"/>
        <v>#DIV/0!</v>
      </c>
      <c r="P14" s="38" t="e">
        <f t="shared" si="3"/>
        <v>#DIV/0!</v>
      </c>
      <c r="Q14" s="38" t="e">
        <f t="shared" si="4"/>
        <v>#DIV/0!</v>
      </c>
      <c r="S14" s="40" t="s">
        <v>18</v>
      </c>
      <c r="T14" s="11">
        <f t="shared" si="5"/>
        <v>0</v>
      </c>
      <c r="U14" s="11">
        <f t="shared" si="6"/>
        <v>0</v>
      </c>
      <c r="V14" s="11">
        <f t="shared" si="7"/>
        <v>0</v>
      </c>
      <c r="W14" s="11">
        <f t="shared" si="8"/>
        <v>0</v>
      </c>
      <c r="X14" s="11">
        <f t="shared" si="9"/>
        <v>0</v>
      </c>
      <c r="Y14" s="11">
        <f t="shared" si="10"/>
        <v>0</v>
      </c>
      <c r="Z14" s="11">
        <f t="shared" si="11"/>
        <v>0</v>
      </c>
      <c r="AA14" s="11">
        <f t="shared" si="12"/>
        <v>0</v>
      </c>
      <c r="AB14" s="11">
        <f t="shared" si="13"/>
        <v>0</v>
      </c>
      <c r="AC14" s="11">
        <f t="shared" si="14"/>
        <v>0</v>
      </c>
      <c r="AD14" s="11">
        <f t="shared" si="15"/>
        <v>0</v>
      </c>
      <c r="AE14" s="11">
        <f t="shared" si="16"/>
        <v>0</v>
      </c>
      <c r="AF14" s="38" t="e">
        <f t="shared" si="17"/>
        <v>#DIV/0!</v>
      </c>
      <c r="AG14" s="38" t="e">
        <f t="shared" si="18"/>
        <v>#DIV/0!</v>
      </c>
      <c r="AH14" s="38" t="e">
        <f t="shared" si="19"/>
        <v>#DIV/0!</v>
      </c>
      <c r="AI14" s="38" t="e">
        <f t="shared" si="20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"/>
        <v>#DIV/0!</v>
      </c>
      <c r="O15" s="38" t="e">
        <f t="shared" si="2"/>
        <v>#DIV/0!</v>
      </c>
      <c r="P15" s="38" t="e">
        <f t="shared" si="3"/>
        <v>#DIV/0!</v>
      </c>
      <c r="Q15" s="38" t="e">
        <f t="shared" si="4"/>
        <v>#DIV/0!</v>
      </c>
      <c r="S15" s="40" t="s">
        <v>19</v>
      </c>
      <c r="T15" s="11">
        <f t="shared" si="5"/>
        <v>0</v>
      </c>
      <c r="U15" s="11">
        <f t="shared" si="6"/>
        <v>0</v>
      </c>
      <c r="V15" s="11">
        <f t="shared" si="7"/>
        <v>0</v>
      </c>
      <c r="W15" s="11">
        <f t="shared" si="8"/>
        <v>0</v>
      </c>
      <c r="X15" s="11">
        <f t="shared" si="9"/>
        <v>0</v>
      </c>
      <c r="Y15" s="11">
        <f t="shared" si="10"/>
        <v>0</v>
      </c>
      <c r="Z15" s="11">
        <f t="shared" si="11"/>
        <v>0</v>
      </c>
      <c r="AA15" s="11">
        <f t="shared" si="12"/>
        <v>0</v>
      </c>
      <c r="AB15" s="11">
        <f t="shared" si="13"/>
        <v>0</v>
      </c>
      <c r="AC15" s="11">
        <f t="shared" si="14"/>
        <v>0</v>
      </c>
      <c r="AD15" s="11">
        <f t="shared" si="15"/>
        <v>0</v>
      </c>
      <c r="AE15" s="11">
        <f t="shared" si="16"/>
        <v>0</v>
      </c>
      <c r="AF15" s="38" t="e">
        <f t="shared" si="17"/>
        <v>#DIV/0!</v>
      </c>
      <c r="AG15" s="38" t="e">
        <f t="shared" si="18"/>
        <v>#DIV/0!</v>
      </c>
      <c r="AH15" s="38" t="e">
        <f t="shared" si="19"/>
        <v>#DIV/0!</v>
      </c>
      <c r="AI15" s="38" t="e">
        <f t="shared" si="20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"/>
        <v>#DIV/0!</v>
      </c>
      <c r="O16" s="38" t="e">
        <f t="shared" si="2"/>
        <v>#DIV/0!</v>
      </c>
      <c r="P16" s="38" t="e">
        <f t="shared" si="3"/>
        <v>#DIV/0!</v>
      </c>
      <c r="Q16" s="38" t="e">
        <f t="shared" si="4"/>
        <v>#DIV/0!</v>
      </c>
      <c r="S16" s="40" t="s">
        <v>20</v>
      </c>
      <c r="T16" s="11">
        <f t="shared" si="5"/>
        <v>0</v>
      </c>
      <c r="U16" s="11">
        <f t="shared" si="6"/>
        <v>0</v>
      </c>
      <c r="V16" s="11">
        <f t="shared" si="7"/>
        <v>0</v>
      </c>
      <c r="W16" s="11">
        <f t="shared" si="8"/>
        <v>0</v>
      </c>
      <c r="X16" s="11">
        <f t="shared" si="9"/>
        <v>0</v>
      </c>
      <c r="Y16" s="11">
        <f t="shared" si="10"/>
        <v>0</v>
      </c>
      <c r="Z16" s="11">
        <f t="shared" si="11"/>
        <v>0</v>
      </c>
      <c r="AA16" s="11">
        <f t="shared" si="12"/>
        <v>0</v>
      </c>
      <c r="AB16" s="11">
        <f t="shared" si="13"/>
        <v>0</v>
      </c>
      <c r="AC16" s="11">
        <f t="shared" si="14"/>
        <v>0</v>
      </c>
      <c r="AD16" s="11">
        <f t="shared" si="15"/>
        <v>0</v>
      </c>
      <c r="AE16" s="11">
        <f t="shared" si="16"/>
        <v>0</v>
      </c>
      <c r="AF16" s="38" t="e">
        <f t="shared" si="17"/>
        <v>#DIV/0!</v>
      </c>
      <c r="AG16" s="38" t="e">
        <f t="shared" si="18"/>
        <v>#DIV/0!</v>
      </c>
      <c r="AH16" s="38" t="e">
        <f t="shared" si="19"/>
        <v>#DIV/0!</v>
      </c>
      <c r="AI16" s="38" t="e">
        <f t="shared" si="20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"/>
        <v>#DIV/0!</v>
      </c>
      <c r="O17" s="38" t="e">
        <f t="shared" si="2"/>
        <v>#DIV/0!</v>
      </c>
      <c r="P17" s="38" t="e">
        <f t="shared" si="3"/>
        <v>#DIV/0!</v>
      </c>
      <c r="Q17" s="38" t="e">
        <f t="shared" si="4"/>
        <v>#DIV/0!</v>
      </c>
      <c r="S17" s="40" t="s">
        <v>21</v>
      </c>
      <c r="T17" s="11">
        <f t="shared" si="5"/>
        <v>0</v>
      </c>
      <c r="U17" s="11">
        <f t="shared" si="6"/>
        <v>0</v>
      </c>
      <c r="V17" s="11">
        <f t="shared" si="7"/>
        <v>0</v>
      </c>
      <c r="W17" s="11">
        <f t="shared" si="8"/>
        <v>0</v>
      </c>
      <c r="X17" s="11">
        <f t="shared" si="9"/>
        <v>0</v>
      </c>
      <c r="Y17" s="11">
        <f t="shared" si="10"/>
        <v>0</v>
      </c>
      <c r="Z17" s="11">
        <f t="shared" si="11"/>
        <v>0</v>
      </c>
      <c r="AA17" s="11">
        <f t="shared" si="12"/>
        <v>0</v>
      </c>
      <c r="AB17" s="11">
        <f t="shared" si="13"/>
        <v>0</v>
      </c>
      <c r="AC17" s="11">
        <f t="shared" si="14"/>
        <v>0</v>
      </c>
      <c r="AD17" s="11">
        <f t="shared" si="15"/>
        <v>0</v>
      </c>
      <c r="AE17" s="11">
        <f t="shared" si="16"/>
        <v>0</v>
      </c>
      <c r="AF17" s="38" t="e">
        <f t="shared" si="17"/>
        <v>#DIV/0!</v>
      </c>
      <c r="AG17" s="38" t="e">
        <f t="shared" si="18"/>
        <v>#DIV/0!</v>
      </c>
      <c r="AH17" s="38" t="e">
        <f t="shared" si="19"/>
        <v>#DIV/0!</v>
      </c>
      <c r="AI17" s="38" t="e">
        <f t="shared" si="20"/>
        <v>#DIV/0!</v>
      </c>
    </row>
    <row r="18" spans="1:35">
      <c r="A18" s="61" t="s">
        <v>222</v>
      </c>
      <c r="B18" s="61">
        <f>SUM(B6:B15)</f>
        <v>0</v>
      </c>
      <c r="C18" s="61">
        <f t="shared" ref="C18:M18" si="21">SUM(C6:C15)</f>
        <v>0</v>
      </c>
      <c r="D18" s="61">
        <f t="shared" si="21"/>
        <v>0</v>
      </c>
      <c r="E18" s="61">
        <f t="shared" si="21"/>
        <v>0</v>
      </c>
      <c r="F18" s="61">
        <f t="shared" si="21"/>
        <v>0</v>
      </c>
      <c r="G18" s="61">
        <f t="shared" si="21"/>
        <v>0</v>
      </c>
      <c r="H18" s="61">
        <f t="shared" si="21"/>
        <v>0</v>
      </c>
      <c r="I18" s="61">
        <f t="shared" si="21"/>
        <v>0</v>
      </c>
      <c r="J18" s="61">
        <f t="shared" si="21"/>
        <v>0</v>
      </c>
      <c r="K18" s="61">
        <f t="shared" si="21"/>
        <v>0</v>
      </c>
      <c r="L18" s="61">
        <f t="shared" si="21"/>
        <v>0</v>
      </c>
      <c r="M18" s="61">
        <f t="shared" si="21"/>
        <v>0</v>
      </c>
      <c r="N18" s="62" t="e">
        <f>(F18-B18)/B18*100</f>
        <v>#DIV/0!</v>
      </c>
      <c r="O18" s="62" t="e">
        <f t="shared" si="2"/>
        <v>#DIV/0!</v>
      </c>
      <c r="P18" s="62" t="e">
        <f t="shared" si="3"/>
        <v>#DIV/0!</v>
      </c>
      <c r="Q18" s="62" t="e">
        <f t="shared" si="4"/>
        <v>#DIV/0!</v>
      </c>
      <c r="S18" s="61" t="s">
        <v>205</v>
      </c>
      <c r="T18" s="61">
        <f>SUM(T6:T16)</f>
        <v>0</v>
      </c>
      <c r="U18" s="61">
        <f t="shared" ref="U18:AE18" si="22">SUM(U6:U16)</f>
        <v>0</v>
      </c>
      <c r="V18" s="61">
        <f t="shared" si="22"/>
        <v>0</v>
      </c>
      <c r="W18" s="61">
        <f t="shared" si="22"/>
        <v>0</v>
      </c>
      <c r="X18" s="61">
        <f t="shared" si="22"/>
        <v>0</v>
      </c>
      <c r="Y18" s="61">
        <f t="shared" si="22"/>
        <v>0</v>
      </c>
      <c r="Z18" s="61">
        <f t="shared" si="22"/>
        <v>0</v>
      </c>
      <c r="AA18" s="61">
        <f t="shared" si="22"/>
        <v>0</v>
      </c>
      <c r="AB18" s="61">
        <f t="shared" si="22"/>
        <v>2</v>
      </c>
      <c r="AC18" s="61">
        <f t="shared" si="22"/>
        <v>43</v>
      </c>
      <c r="AD18" s="61">
        <f t="shared" si="22"/>
        <v>2952</v>
      </c>
      <c r="AE18" s="61">
        <f t="shared" si="22"/>
        <v>641507</v>
      </c>
      <c r="AF18" s="38" t="e">
        <f t="shared" si="17"/>
        <v>#DIV/0!</v>
      </c>
      <c r="AG18" s="38" t="e">
        <f t="shared" si="18"/>
        <v>#DIV/0!</v>
      </c>
      <c r="AH18" s="38" t="e">
        <f t="shared" si="19"/>
        <v>#DIV/0!</v>
      </c>
      <c r="AI18" s="38" t="e">
        <f t="shared" si="20"/>
        <v>#DIV/0!</v>
      </c>
    </row>
    <row r="19" spans="1:35">
      <c r="A19" s="61" t="s">
        <v>128</v>
      </c>
      <c r="B19" s="61">
        <f>SUM(B6:B17)</f>
        <v>0</v>
      </c>
      <c r="C19" s="61">
        <f t="shared" ref="C19:M19" si="23">SUM(C6:C17)</f>
        <v>0</v>
      </c>
      <c r="D19" s="61">
        <f t="shared" si="23"/>
        <v>0</v>
      </c>
      <c r="E19" s="61">
        <f t="shared" si="23"/>
        <v>0</v>
      </c>
      <c r="F19" s="61">
        <f t="shared" si="23"/>
        <v>0</v>
      </c>
      <c r="G19" s="61">
        <f t="shared" si="23"/>
        <v>0</v>
      </c>
      <c r="H19" s="61">
        <f t="shared" si="23"/>
        <v>0</v>
      </c>
      <c r="I19" s="61">
        <f t="shared" si="23"/>
        <v>0</v>
      </c>
      <c r="J19" s="61">
        <f t="shared" si="23"/>
        <v>0</v>
      </c>
      <c r="K19" s="61">
        <f t="shared" si="23"/>
        <v>0</v>
      </c>
      <c r="L19" s="61">
        <f t="shared" si="23"/>
        <v>0</v>
      </c>
      <c r="M19" s="61">
        <f t="shared" si="23"/>
        <v>0</v>
      </c>
      <c r="N19" s="62" t="e">
        <f>(F19-B19)/B19*100</f>
        <v>#DIV/0!</v>
      </c>
      <c r="O19" s="62" t="e">
        <f t="shared" si="2"/>
        <v>#DIV/0!</v>
      </c>
      <c r="P19" s="62" t="e">
        <f t="shared" si="3"/>
        <v>#DIV/0!</v>
      </c>
      <c r="Q19" s="62" t="e">
        <f t="shared" si="4"/>
        <v>#DIV/0!</v>
      </c>
      <c r="S19" s="61" t="s">
        <v>128</v>
      </c>
      <c r="T19" s="61">
        <f>SUM(T6:T17)</f>
        <v>0</v>
      </c>
      <c r="U19" s="61">
        <f t="shared" ref="U19:AE19" si="24">SUM(U6:U17)</f>
        <v>0</v>
      </c>
      <c r="V19" s="61">
        <f t="shared" si="24"/>
        <v>0</v>
      </c>
      <c r="W19" s="61">
        <f t="shared" si="24"/>
        <v>0</v>
      </c>
      <c r="X19" s="61">
        <f t="shared" si="24"/>
        <v>0</v>
      </c>
      <c r="Y19" s="61">
        <f t="shared" si="24"/>
        <v>0</v>
      </c>
      <c r="Z19" s="61">
        <f t="shared" si="24"/>
        <v>0</v>
      </c>
      <c r="AA19" s="61">
        <f t="shared" si="24"/>
        <v>0</v>
      </c>
      <c r="AB19" s="61">
        <f t="shared" si="24"/>
        <v>2</v>
      </c>
      <c r="AC19" s="61">
        <f t="shared" si="24"/>
        <v>43</v>
      </c>
      <c r="AD19" s="61">
        <f t="shared" si="24"/>
        <v>2952</v>
      </c>
      <c r="AE19" s="61">
        <f t="shared" si="24"/>
        <v>641507</v>
      </c>
      <c r="AF19" s="38" t="e">
        <f t="shared" si="17"/>
        <v>#DIV/0!</v>
      </c>
      <c r="AG19" s="38" t="e">
        <f t="shared" si="18"/>
        <v>#DIV/0!</v>
      </c>
      <c r="AH19" s="38" t="e">
        <f t="shared" si="19"/>
        <v>#DIV/0!</v>
      </c>
      <c r="AI19" s="38" t="e">
        <f t="shared" si="20"/>
        <v>#DIV/0!</v>
      </c>
    </row>
    <row r="20" spans="1:35">
      <c r="A20" s="63" t="s">
        <v>129</v>
      </c>
      <c r="B20" s="49">
        <f>B18/10</f>
        <v>0</v>
      </c>
      <c r="C20" s="49">
        <f t="shared" ref="C20:M20" si="25">C18/10</f>
        <v>0</v>
      </c>
      <c r="D20" s="49">
        <f t="shared" si="25"/>
        <v>0</v>
      </c>
      <c r="E20" s="49">
        <f t="shared" si="25"/>
        <v>0</v>
      </c>
      <c r="F20" s="49">
        <f t="shared" si="25"/>
        <v>0</v>
      </c>
      <c r="G20" s="49">
        <f t="shared" si="25"/>
        <v>0</v>
      </c>
      <c r="H20" s="49">
        <f t="shared" si="25"/>
        <v>0</v>
      </c>
      <c r="I20" s="49">
        <f t="shared" si="25"/>
        <v>0</v>
      </c>
      <c r="J20" s="49">
        <f t="shared" si="25"/>
        <v>0</v>
      </c>
      <c r="K20" s="49">
        <f t="shared" si="25"/>
        <v>0</v>
      </c>
      <c r="L20" s="49">
        <f t="shared" si="25"/>
        <v>0</v>
      </c>
      <c r="M20" s="49">
        <f t="shared" si="25"/>
        <v>0</v>
      </c>
      <c r="N20" s="62" t="e">
        <f>(F20-B20)/B20*100</f>
        <v>#DIV/0!</v>
      </c>
      <c r="O20" s="62" t="e">
        <f t="shared" si="2"/>
        <v>#DIV/0!</v>
      </c>
      <c r="P20" s="62" t="e">
        <f t="shared" si="3"/>
        <v>#DIV/0!</v>
      </c>
      <c r="Q20" s="62" t="e">
        <f t="shared" si="4"/>
        <v>#DIV/0!</v>
      </c>
      <c r="S20" s="63" t="s">
        <v>129</v>
      </c>
      <c r="T20" s="49">
        <f>T18/11</f>
        <v>0</v>
      </c>
      <c r="U20" s="49">
        <f t="shared" ref="U20:AE20" si="26">U18/11</f>
        <v>0</v>
      </c>
      <c r="V20" s="49">
        <f t="shared" si="26"/>
        <v>0</v>
      </c>
      <c r="W20" s="49">
        <f t="shared" si="26"/>
        <v>0</v>
      </c>
      <c r="X20" s="49">
        <f t="shared" si="26"/>
        <v>0</v>
      </c>
      <c r="Y20" s="49">
        <f t="shared" si="26"/>
        <v>0</v>
      </c>
      <c r="Z20" s="49">
        <f t="shared" si="26"/>
        <v>0</v>
      </c>
      <c r="AA20" s="49">
        <f t="shared" si="26"/>
        <v>0</v>
      </c>
      <c r="AB20" s="49">
        <f t="shared" si="26"/>
        <v>0.18181818181818182</v>
      </c>
      <c r="AC20" s="49">
        <f t="shared" si="26"/>
        <v>3.9090909090909092</v>
      </c>
      <c r="AD20" s="49">
        <f t="shared" si="26"/>
        <v>268.36363636363637</v>
      </c>
      <c r="AE20" s="49">
        <f t="shared" si="26"/>
        <v>58318.818181818184</v>
      </c>
      <c r="AF20" s="38" t="e">
        <f t="shared" si="17"/>
        <v>#DIV/0!</v>
      </c>
      <c r="AG20" s="38" t="e">
        <f t="shared" si="18"/>
        <v>#DIV/0!</v>
      </c>
      <c r="AH20" s="38" t="e">
        <f t="shared" si="19"/>
        <v>#DIV/0!</v>
      </c>
      <c r="AI20" s="38" t="e">
        <f t="shared" si="20"/>
        <v>#DIV/0!</v>
      </c>
    </row>
    <row r="21" spans="1: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7">(G25-C25)/C25*100</f>
        <v>#DIV/0!</v>
      </c>
      <c r="P25" s="38" t="e">
        <f t="shared" si="27"/>
        <v>#DIV/0!</v>
      </c>
      <c r="Q25" s="38" t="e">
        <f t="shared" si="27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8">(F26-B26)/B26*100</f>
        <v>#DIV/0!</v>
      </c>
      <c r="O26" s="38" t="e">
        <f t="shared" si="27"/>
        <v>#DIV/0!</v>
      </c>
      <c r="P26" s="38" t="e">
        <f t="shared" si="27"/>
        <v>#DIV/0!</v>
      </c>
      <c r="Q26" s="38" t="e">
        <f t="shared" si="27"/>
        <v>#DIV/0!</v>
      </c>
      <c r="S26" s="7"/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8"/>
        <v>#DIV/0!</v>
      </c>
      <c r="O27" s="38" t="e">
        <f t="shared" si="27"/>
        <v>#DIV/0!</v>
      </c>
      <c r="P27" s="38" t="e">
        <f t="shared" si="27"/>
        <v>#DIV/0!</v>
      </c>
      <c r="Q27" s="38" t="e">
        <f t="shared" si="27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8"/>
        <v>#DIV/0!</v>
      </c>
      <c r="O28" s="38" t="e">
        <f t="shared" si="27"/>
        <v>#DIV/0!</v>
      </c>
      <c r="P28" s="38" t="e">
        <f t="shared" si="27"/>
        <v>#DIV/0!</v>
      </c>
      <c r="Q28" s="38" t="e">
        <f t="shared" si="27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8"/>
        <v>#DIV/0!</v>
      </c>
      <c r="O29" s="38" t="e">
        <f t="shared" si="27"/>
        <v>#DIV/0!</v>
      </c>
      <c r="P29" s="38" t="e">
        <f t="shared" si="27"/>
        <v>#DIV/0!</v>
      </c>
      <c r="Q29" s="38" t="e">
        <f t="shared" si="27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8"/>
        <v>#DIV/0!</v>
      </c>
      <c r="O30" s="38" t="e">
        <f t="shared" si="27"/>
        <v>#DIV/0!</v>
      </c>
      <c r="P30" s="38" t="e">
        <f t="shared" si="27"/>
        <v>#DIV/0!</v>
      </c>
      <c r="Q30" s="38" t="e">
        <f t="shared" si="27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8"/>
        <v>#DIV/0!</v>
      </c>
      <c r="O31" s="38" t="e">
        <f t="shared" si="27"/>
        <v>#DIV/0!</v>
      </c>
      <c r="P31" s="38" t="e">
        <f t="shared" si="27"/>
        <v>#DIV/0!</v>
      </c>
      <c r="Q31" s="38" t="e">
        <f t="shared" si="27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8"/>
        <v>#DIV/0!</v>
      </c>
      <c r="O32" s="38" t="e">
        <f t="shared" si="27"/>
        <v>#DIV/0!</v>
      </c>
      <c r="P32" s="38" t="e">
        <f t="shared" si="27"/>
        <v>#DIV/0!</v>
      </c>
      <c r="Q32" s="38" t="e">
        <f t="shared" si="27"/>
        <v>#DIV/0!</v>
      </c>
    </row>
    <row r="33" spans="1:23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8"/>
        <v>#DIV/0!</v>
      </c>
      <c r="O33" s="38" t="e">
        <f t="shared" si="27"/>
        <v>#DIV/0!</v>
      </c>
      <c r="P33" s="38" t="e">
        <f t="shared" si="27"/>
        <v>#DIV/0!</v>
      </c>
      <c r="Q33" s="38" t="e">
        <f t="shared" si="27"/>
        <v>#DIV/0!</v>
      </c>
      <c r="W33" s="92"/>
    </row>
    <row r="34" spans="1:23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8"/>
        <v>#DIV/0!</v>
      </c>
      <c r="O34" s="38" t="e">
        <f t="shared" si="27"/>
        <v>#DIV/0!</v>
      </c>
      <c r="P34" s="38" t="e">
        <f t="shared" si="27"/>
        <v>#DIV/0!</v>
      </c>
      <c r="Q34" s="38" t="e">
        <f t="shared" si="27"/>
        <v>#DIV/0!</v>
      </c>
    </row>
    <row r="35" spans="1:23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8"/>
        <v>#DIV/0!</v>
      </c>
      <c r="O35" s="38" t="e">
        <f t="shared" si="27"/>
        <v>#DIV/0!</v>
      </c>
      <c r="P35" s="38" t="e">
        <f t="shared" si="27"/>
        <v>#DIV/0!</v>
      </c>
      <c r="Q35" s="38" t="e">
        <f t="shared" si="27"/>
        <v>#DIV/0!</v>
      </c>
    </row>
    <row r="36" spans="1:23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8"/>
        <v>#DIV/0!</v>
      </c>
      <c r="O36" s="38" t="e">
        <f t="shared" si="27"/>
        <v>#DIV/0!</v>
      </c>
      <c r="P36" s="38" t="e">
        <f t="shared" si="27"/>
        <v>#DIV/0!</v>
      </c>
      <c r="Q36" s="38" t="e">
        <f t="shared" si="27"/>
        <v>#DIV/0!</v>
      </c>
    </row>
    <row r="37" spans="1:23">
      <c r="A37" s="61" t="s">
        <v>179</v>
      </c>
      <c r="B37" s="61">
        <f t="shared" ref="B37:I37" si="29">SUM(B25:B36)</f>
        <v>0</v>
      </c>
      <c r="C37" s="61">
        <f t="shared" si="29"/>
        <v>0</v>
      </c>
      <c r="D37" s="61">
        <f t="shared" si="29"/>
        <v>0</v>
      </c>
      <c r="E37" s="61">
        <f t="shared" si="29"/>
        <v>0</v>
      </c>
      <c r="F37" s="61">
        <f t="shared" si="29"/>
        <v>0</v>
      </c>
      <c r="G37" s="61">
        <f t="shared" si="29"/>
        <v>0</v>
      </c>
      <c r="H37" s="61">
        <f t="shared" si="29"/>
        <v>0</v>
      </c>
      <c r="I37" s="61">
        <f t="shared" si="29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7"/>
        <v>#DIV/0!</v>
      </c>
      <c r="P37" s="62" t="e">
        <f t="shared" si="27"/>
        <v>#DIV/0!</v>
      </c>
      <c r="Q37" s="62" t="e">
        <f t="shared" si="27"/>
        <v>#DIV/0!</v>
      </c>
    </row>
    <row r="38" spans="1:23">
      <c r="A38" s="61" t="s">
        <v>128</v>
      </c>
      <c r="B38" s="61">
        <f>SUM(B25:B36)</f>
        <v>0</v>
      </c>
      <c r="C38" s="61">
        <f t="shared" ref="C38:I38" si="30">SUM(C25:C36)</f>
        <v>0</v>
      </c>
      <c r="D38" s="61">
        <f t="shared" si="30"/>
        <v>0</v>
      </c>
      <c r="E38" s="61">
        <f t="shared" si="30"/>
        <v>0</v>
      </c>
      <c r="F38" s="61">
        <f t="shared" si="30"/>
        <v>0</v>
      </c>
      <c r="G38" s="61">
        <f t="shared" si="30"/>
        <v>0</v>
      </c>
      <c r="H38" s="61">
        <f t="shared" si="30"/>
        <v>0</v>
      </c>
      <c r="I38" s="61">
        <f t="shared" si="30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7"/>
        <v>#DIV/0!</v>
      </c>
      <c r="P38" s="62" t="e">
        <f t="shared" si="27"/>
        <v>#DIV/0!</v>
      </c>
      <c r="Q38" s="62" t="e">
        <f t="shared" si="27"/>
        <v>#DIV/0!</v>
      </c>
    </row>
    <row r="39" spans="1:23">
      <c r="A39" s="63" t="s">
        <v>129</v>
      </c>
      <c r="B39" s="49">
        <f>B37/12</f>
        <v>0</v>
      </c>
      <c r="C39" s="49">
        <f t="shared" ref="C39:I39" si="31">C37/12</f>
        <v>0</v>
      </c>
      <c r="D39" s="49">
        <f t="shared" si="31"/>
        <v>0</v>
      </c>
      <c r="E39" s="49">
        <f t="shared" si="31"/>
        <v>0</v>
      </c>
      <c r="F39" s="49">
        <f t="shared" si="31"/>
        <v>0</v>
      </c>
      <c r="G39" s="49">
        <f t="shared" si="31"/>
        <v>0</v>
      </c>
      <c r="H39" s="49">
        <f t="shared" si="31"/>
        <v>0</v>
      </c>
      <c r="I39" s="49">
        <f t="shared" si="31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7"/>
        <v>#DIV/0!</v>
      </c>
      <c r="P39" s="62" t="e">
        <f t="shared" si="27"/>
        <v>#DIV/0!</v>
      </c>
      <c r="Q39" s="62" t="e">
        <f t="shared" si="27"/>
        <v>#DIV/0!</v>
      </c>
    </row>
    <row r="40" spans="1:23">
      <c r="N40" s="64"/>
      <c r="O40" s="64"/>
      <c r="P40" s="64"/>
      <c r="Q40" s="64"/>
    </row>
    <row r="41" spans="1:23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23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23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23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2">(G44-C44)/C44*100</f>
        <v>#DIV/0!</v>
      </c>
      <c r="P44" s="38" t="e">
        <f t="shared" si="32"/>
        <v>#DIV/0!</v>
      </c>
      <c r="Q44" s="38" t="e">
        <f t="shared" si="32"/>
        <v>#DIV/0!</v>
      </c>
    </row>
    <row r="45" spans="1:23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3">(F45-B45)/B45*100</f>
        <v>#DIV/0!</v>
      </c>
      <c r="O45" s="38" t="e">
        <f t="shared" si="32"/>
        <v>#DIV/0!</v>
      </c>
      <c r="P45" s="38" t="e">
        <f t="shared" si="32"/>
        <v>#DIV/0!</v>
      </c>
      <c r="Q45" s="38" t="e">
        <f t="shared" si="32"/>
        <v>#DIV/0!</v>
      </c>
    </row>
    <row r="46" spans="1:23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3"/>
        <v>#DIV/0!</v>
      </c>
      <c r="O46" s="38" t="e">
        <f t="shared" si="32"/>
        <v>#DIV/0!</v>
      </c>
      <c r="P46" s="38" t="e">
        <f t="shared" si="32"/>
        <v>#DIV/0!</v>
      </c>
      <c r="Q46" s="38" t="e">
        <f t="shared" si="32"/>
        <v>#DIV/0!</v>
      </c>
    </row>
    <row r="47" spans="1:23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3"/>
        <v>#DIV/0!</v>
      </c>
      <c r="O47" s="38" t="e">
        <f t="shared" si="32"/>
        <v>#DIV/0!</v>
      </c>
      <c r="P47" s="38" t="e">
        <f t="shared" si="32"/>
        <v>#DIV/0!</v>
      </c>
      <c r="Q47" s="38" t="e">
        <f t="shared" si="32"/>
        <v>#DIV/0!</v>
      </c>
    </row>
    <row r="48" spans="1:23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3"/>
        <v>#DIV/0!</v>
      </c>
      <c r="O48" s="38" t="e">
        <f t="shared" si="32"/>
        <v>#DIV/0!</v>
      </c>
      <c r="P48" s="38" t="e">
        <f t="shared" si="32"/>
        <v>#DIV/0!</v>
      </c>
      <c r="Q48" s="38" t="e">
        <f t="shared" si="32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3"/>
        <v>#DIV/0!</v>
      </c>
      <c r="O49" s="38" t="e">
        <f t="shared" si="32"/>
        <v>#DIV/0!</v>
      </c>
      <c r="P49" s="38" t="e">
        <f t="shared" si="32"/>
        <v>#DIV/0!</v>
      </c>
      <c r="Q49" s="38" t="e">
        <f t="shared" si="32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3"/>
        <v>#DIV/0!</v>
      </c>
      <c r="O50" s="38" t="e">
        <f t="shared" si="32"/>
        <v>#DIV/0!</v>
      </c>
      <c r="P50" s="38" t="e">
        <f t="shared" si="32"/>
        <v>#DIV/0!</v>
      </c>
      <c r="Q50" s="38" t="e">
        <f t="shared" si="32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3"/>
        <v>#DIV/0!</v>
      </c>
      <c r="O51" s="38" t="e">
        <f t="shared" si="32"/>
        <v>#DIV/0!</v>
      </c>
      <c r="P51" s="38" t="e">
        <f t="shared" si="32"/>
        <v>#DIV/0!</v>
      </c>
      <c r="Q51" s="38" t="e">
        <f t="shared" si="32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3"/>
        <v>#DIV/0!</v>
      </c>
      <c r="O52" s="38" t="e">
        <f t="shared" si="32"/>
        <v>#DIV/0!</v>
      </c>
      <c r="P52" s="38" t="e">
        <f t="shared" si="32"/>
        <v>#DIV/0!</v>
      </c>
      <c r="Q52" s="38" t="e">
        <f t="shared" si="32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3"/>
        <v>#DIV/0!</v>
      </c>
      <c r="O53" s="38" t="e">
        <f t="shared" si="32"/>
        <v>#DIV/0!</v>
      </c>
      <c r="P53" s="38" t="e">
        <f t="shared" si="32"/>
        <v>#DIV/0!</v>
      </c>
      <c r="Q53" s="38" t="e">
        <f t="shared" si="32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3"/>
        <v>#DIV/0!</v>
      </c>
      <c r="O54" s="38" t="e">
        <f t="shared" si="32"/>
        <v>#DIV/0!</v>
      </c>
      <c r="P54" s="38" t="e">
        <f t="shared" si="32"/>
        <v>#DIV/0!</v>
      </c>
      <c r="Q54" s="38" t="e">
        <f t="shared" si="32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3"/>
        <v>#DIV/0!</v>
      </c>
      <c r="O55" s="38" t="e">
        <f t="shared" si="32"/>
        <v>#DIV/0!</v>
      </c>
      <c r="P55" s="38" t="e">
        <f t="shared" si="32"/>
        <v>#DIV/0!</v>
      </c>
      <c r="Q55" s="38" t="e">
        <f t="shared" si="32"/>
        <v>#DIV/0!</v>
      </c>
    </row>
    <row r="56" spans="1:17">
      <c r="A56" s="61" t="s">
        <v>179</v>
      </c>
      <c r="B56" s="61">
        <f t="shared" ref="B56:I56" si="34">SUM(B44:B55)</f>
        <v>0</v>
      </c>
      <c r="C56" s="61">
        <f t="shared" si="34"/>
        <v>0</v>
      </c>
      <c r="D56" s="61">
        <f t="shared" si="34"/>
        <v>0</v>
      </c>
      <c r="E56" s="61">
        <f t="shared" si="34"/>
        <v>0</v>
      </c>
      <c r="F56" s="61">
        <f t="shared" si="34"/>
        <v>0</v>
      </c>
      <c r="G56" s="61">
        <f t="shared" si="34"/>
        <v>0</v>
      </c>
      <c r="H56" s="61">
        <f t="shared" si="34"/>
        <v>0</v>
      </c>
      <c r="I56" s="61">
        <f t="shared" si="34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2"/>
        <v>#DIV/0!</v>
      </c>
      <c r="P56" s="62" t="e">
        <f t="shared" si="32"/>
        <v>#DIV/0!</v>
      </c>
      <c r="Q56" s="62" t="e">
        <f t="shared" si="32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5">SUM(C44:C55)</f>
        <v>0</v>
      </c>
      <c r="D57" s="61">
        <f t="shared" si="35"/>
        <v>0</v>
      </c>
      <c r="E57" s="61">
        <f t="shared" si="35"/>
        <v>0</v>
      </c>
      <c r="F57" s="61">
        <f t="shared" si="35"/>
        <v>0</v>
      </c>
      <c r="G57" s="61">
        <f t="shared" si="35"/>
        <v>0</v>
      </c>
      <c r="H57" s="61">
        <f t="shared" si="35"/>
        <v>0</v>
      </c>
      <c r="I57" s="61">
        <f t="shared" si="35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2"/>
        <v>#DIV/0!</v>
      </c>
      <c r="P57" s="62" t="e">
        <f t="shared" si="32"/>
        <v>#DIV/0!</v>
      </c>
      <c r="Q57" s="62" t="e">
        <f t="shared" si="32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6">C56/12</f>
        <v>0</v>
      </c>
      <c r="D58" s="49">
        <f t="shared" si="36"/>
        <v>0</v>
      </c>
      <c r="E58" s="49">
        <f t="shared" si="36"/>
        <v>0</v>
      </c>
      <c r="F58" s="49">
        <f t="shared" si="36"/>
        <v>0</v>
      </c>
      <c r="G58" s="49">
        <f t="shared" si="36"/>
        <v>0</v>
      </c>
      <c r="H58" s="49">
        <f t="shared" si="36"/>
        <v>0</v>
      </c>
      <c r="I58" s="49">
        <f t="shared" si="36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2"/>
        <v>#DIV/0!</v>
      </c>
      <c r="P58" s="62" t="e">
        <f t="shared" si="32"/>
        <v>#DIV/0!</v>
      </c>
      <c r="Q58" s="62" t="e">
        <f t="shared" si="32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7">(G63-C63)/C63*100</f>
        <v>#DIV/0!</v>
      </c>
      <c r="P63" s="38" t="e">
        <f t="shared" si="37"/>
        <v>#DIV/0!</v>
      </c>
      <c r="Q63" s="38" t="e">
        <f t="shared" si="37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8">(F64-B64)/B64*100</f>
        <v>#DIV/0!</v>
      </c>
      <c r="O64" s="38" t="e">
        <f t="shared" si="37"/>
        <v>#DIV/0!</v>
      </c>
      <c r="P64" s="38" t="e">
        <f t="shared" si="37"/>
        <v>#DIV/0!</v>
      </c>
      <c r="Q64" s="38" t="e">
        <f t="shared" si="37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8"/>
        <v>#DIV/0!</v>
      </c>
      <c r="O65" s="38" t="e">
        <f t="shared" si="37"/>
        <v>#DIV/0!</v>
      </c>
      <c r="P65" s="38" t="e">
        <f t="shared" si="37"/>
        <v>#DIV/0!</v>
      </c>
      <c r="Q65" s="38" t="e">
        <f t="shared" si="37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8"/>
        <v>#DIV/0!</v>
      </c>
      <c r="O66" s="38" t="e">
        <f t="shared" si="37"/>
        <v>#DIV/0!</v>
      </c>
      <c r="P66" s="38" t="e">
        <f t="shared" si="37"/>
        <v>#DIV/0!</v>
      </c>
      <c r="Q66" s="38" t="e">
        <f t="shared" si="37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8"/>
        <v>#DIV/0!</v>
      </c>
      <c r="O67" s="38" t="e">
        <f t="shared" si="37"/>
        <v>#DIV/0!</v>
      </c>
      <c r="P67" s="38" t="e">
        <f t="shared" si="37"/>
        <v>#DIV/0!</v>
      </c>
      <c r="Q67" s="38" t="e">
        <f t="shared" si="37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8"/>
        <v>#DIV/0!</v>
      </c>
      <c r="O68" s="38" t="e">
        <f t="shared" si="37"/>
        <v>#DIV/0!</v>
      </c>
      <c r="P68" s="38" t="e">
        <f t="shared" si="37"/>
        <v>#DIV/0!</v>
      </c>
      <c r="Q68" s="38" t="e">
        <f t="shared" si="37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8"/>
        <v>#DIV/0!</v>
      </c>
      <c r="O69" s="38" t="e">
        <f t="shared" si="37"/>
        <v>#DIV/0!</v>
      </c>
      <c r="P69" s="38" t="e">
        <f t="shared" si="37"/>
        <v>#DIV/0!</v>
      </c>
      <c r="Q69" s="38" t="e">
        <f t="shared" si="37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8"/>
        <v>#DIV/0!</v>
      </c>
      <c r="O70" s="38" t="e">
        <f t="shared" si="37"/>
        <v>#DIV/0!</v>
      </c>
      <c r="P70" s="38" t="e">
        <f t="shared" si="37"/>
        <v>#DIV/0!</v>
      </c>
      <c r="Q70" s="38" t="e">
        <f t="shared" si="37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8"/>
        <v>#DIV/0!</v>
      </c>
      <c r="O71" s="38" t="e">
        <f t="shared" si="37"/>
        <v>#DIV/0!</v>
      </c>
      <c r="P71" s="38" t="e">
        <f t="shared" si="37"/>
        <v>#DIV/0!</v>
      </c>
      <c r="Q71" s="38" t="e">
        <f t="shared" si="37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8"/>
        <v>#DIV/0!</v>
      </c>
      <c r="O72" s="38" t="e">
        <f t="shared" si="37"/>
        <v>#DIV/0!</v>
      </c>
      <c r="P72" s="38" t="e">
        <f t="shared" si="37"/>
        <v>#DIV/0!</v>
      </c>
      <c r="Q72" s="38" t="e">
        <f t="shared" si="37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8"/>
        <v>#DIV/0!</v>
      </c>
      <c r="O73" s="38" t="e">
        <f t="shared" si="37"/>
        <v>#DIV/0!</v>
      </c>
      <c r="P73" s="38" t="e">
        <f t="shared" si="37"/>
        <v>#DIV/0!</v>
      </c>
      <c r="Q73" s="38" t="e">
        <f t="shared" si="37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8"/>
        <v>#DIV/0!</v>
      </c>
      <c r="O74" s="38" t="e">
        <f t="shared" si="37"/>
        <v>#DIV/0!</v>
      </c>
      <c r="P74" s="38" t="e">
        <f t="shared" si="37"/>
        <v>#DIV/0!</v>
      </c>
      <c r="Q74" s="38" t="e">
        <f t="shared" si="37"/>
        <v>#DIV/0!</v>
      </c>
    </row>
    <row r="75" spans="1:17">
      <c r="A75" s="61" t="s">
        <v>179</v>
      </c>
      <c r="B75" s="61">
        <f t="shared" ref="B75:I75" si="39">SUM(B63:B74)</f>
        <v>0</v>
      </c>
      <c r="C75" s="61">
        <f t="shared" si="39"/>
        <v>0</v>
      </c>
      <c r="D75" s="61">
        <f t="shared" si="39"/>
        <v>0</v>
      </c>
      <c r="E75" s="61">
        <f t="shared" si="39"/>
        <v>0</v>
      </c>
      <c r="F75" s="61">
        <f t="shared" si="39"/>
        <v>0</v>
      </c>
      <c r="G75" s="61">
        <f t="shared" si="39"/>
        <v>0</v>
      </c>
      <c r="H75" s="61">
        <f t="shared" si="39"/>
        <v>0</v>
      </c>
      <c r="I75" s="61">
        <f t="shared" si="39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7"/>
        <v>#DIV/0!</v>
      </c>
      <c r="P75" s="62" t="e">
        <f t="shared" si="37"/>
        <v>#DIV/0!</v>
      </c>
      <c r="Q75" s="62" t="e">
        <f t="shared" si="37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40">SUM(C63:C74)</f>
        <v>0</v>
      </c>
      <c r="D76" s="61">
        <f t="shared" si="40"/>
        <v>0</v>
      </c>
      <c r="E76" s="61">
        <f t="shared" si="40"/>
        <v>0</v>
      </c>
      <c r="F76" s="61">
        <f t="shared" si="40"/>
        <v>0</v>
      </c>
      <c r="G76" s="61">
        <f t="shared" si="40"/>
        <v>0</v>
      </c>
      <c r="H76" s="61">
        <f t="shared" si="40"/>
        <v>0</v>
      </c>
      <c r="I76" s="61">
        <f t="shared" si="40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7"/>
        <v>#DIV/0!</v>
      </c>
      <c r="P76" s="62" t="e">
        <f t="shared" si="37"/>
        <v>#DIV/0!</v>
      </c>
      <c r="Q76" s="62" t="e">
        <f t="shared" si="37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41">C75/12</f>
        <v>0</v>
      </c>
      <c r="D77" s="49">
        <f t="shared" si="41"/>
        <v>0</v>
      </c>
      <c r="E77" s="49">
        <f t="shared" si="41"/>
        <v>0</v>
      </c>
      <c r="F77" s="49">
        <f t="shared" si="41"/>
        <v>0</v>
      </c>
      <c r="G77" s="49">
        <f t="shared" si="41"/>
        <v>0</v>
      </c>
      <c r="H77" s="49">
        <f t="shared" si="41"/>
        <v>0</v>
      </c>
      <c r="I77" s="49">
        <f t="shared" si="41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7"/>
        <v>#DIV/0!</v>
      </c>
      <c r="P77" s="62" t="e">
        <f t="shared" si="37"/>
        <v>#DIV/0!</v>
      </c>
      <c r="Q77" s="62" t="e">
        <f t="shared" si="37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2">(G82-C82)/C82*100</f>
        <v>#DIV/0!</v>
      </c>
      <c r="P82" s="38" t="e">
        <f t="shared" si="42"/>
        <v>#DIV/0!</v>
      </c>
      <c r="Q82" s="38" t="e">
        <f t="shared" si="42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3">(F83-B83)/B83*100</f>
        <v>#DIV/0!</v>
      </c>
      <c r="O83" s="38" t="e">
        <f t="shared" si="42"/>
        <v>#DIV/0!</v>
      </c>
      <c r="P83" s="38" t="e">
        <f t="shared" si="42"/>
        <v>#DIV/0!</v>
      </c>
      <c r="Q83" s="38" t="e">
        <f t="shared" si="42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3"/>
        <v>#DIV/0!</v>
      </c>
      <c r="O84" s="38" t="e">
        <f t="shared" si="42"/>
        <v>#DIV/0!</v>
      </c>
      <c r="P84" s="38" t="e">
        <f t="shared" si="42"/>
        <v>#DIV/0!</v>
      </c>
      <c r="Q84" s="38" t="e">
        <f t="shared" si="42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3"/>
        <v>#DIV/0!</v>
      </c>
      <c r="O85" s="38" t="e">
        <f t="shared" si="42"/>
        <v>#DIV/0!</v>
      </c>
      <c r="P85" s="38" t="e">
        <f t="shared" si="42"/>
        <v>#DIV/0!</v>
      </c>
      <c r="Q85" s="38" t="e">
        <f t="shared" si="42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3"/>
        <v>#DIV/0!</v>
      </c>
      <c r="O86" s="38" t="e">
        <f t="shared" si="42"/>
        <v>#DIV/0!</v>
      </c>
      <c r="P86" s="38" t="e">
        <f t="shared" si="42"/>
        <v>#DIV/0!</v>
      </c>
      <c r="Q86" s="38" t="e">
        <f t="shared" si="42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3"/>
        <v>#DIV/0!</v>
      </c>
      <c r="O87" s="38" t="e">
        <f t="shared" si="42"/>
        <v>#DIV/0!</v>
      </c>
      <c r="P87" s="38" t="e">
        <f t="shared" si="42"/>
        <v>#DIV/0!</v>
      </c>
      <c r="Q87" s="38" t="e">
        <f t="shared" si="42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3"/>
        <v>#DIV/0!</v>
      </c>
      <c r="O88" s="38" t="e">
        <f t="shared" si="42"/>
        <v>#DIV/0!</v>
      </c>
      <c r="P88" s="38" t="e">
        <f t="shared" si="42"/>
        <v>#DIV/0!</v>
      </c>
      <c r="Q88" s="38" t="e">
        <f t="shared" si="42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3"/>
        <v>#DIV/0!</v>
      </c>
      <c r="O89" s="38" t="e">
        <f t="shared" si="42"/>
        <v>#DIV/0!</v>
      </c>
      <c r="P89" s="38" t="e">
        <f t="shared" si="42"/>
        <v>#DIV/0!</v>
      </c>
      <c r="Q89" s="38" t="e">
        <f t="shared" si="42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3"/>
        <v>#DIV/0!</v>
      </c>
      <c r="O90" s="38" t="e">
        <f t="shared" si="42"/>
        <v>#DIV/0!</v>
      </c>
      <c r="P90" s="38" t="e">
        <f t="shared" si="42"/>
        <v>#DIV/0!</v>
      </c>
      <c r="Q90" s="38" t="e">
        <f t="shared" si="42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3"/>
        <v>#DIV/0!</v>
      </c>
      <c r="O91" s="38" t="e">
        <f t="shared" si="42"/>
        <v>#DIV/0!</v>
      </c>
      <c r="P91" s="38" t="e">
        <f t="shared" si="42"/>
        <v>#DIV/0!</v>
      </c>
      <c r="Q91" s="38" t="e">
        <f t="shared" si="42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3"/>
        <v>#DIV/0!</v>
      </c>
      <c r="O92" s="38" t="e">
        <f t="shared" si="42"/>
        <v>#DIV/0!</v>
      </c>
      <c r="P92" s="38" t="e">
        <f t="shared" si="42"/>
        <v>#DIV/0!</v>
      </c>
      <c r="Q92" s="38" t="e">
        <f t="shared" si="42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3"/>
        <v>#DIV/0!</v>
      </c>
      <c r="O93" s="38" t="e">
        <f t="shared" si="42"/>
        <v>#DIV/0!</v>
      </c>
      <c r="P93" s="38" t="e">
        <f t="shared" si="42"/>
        <v>#DIV/0!</v>
      </c>
      <c r="Q93" s="38" t="e">
        <f t="shared" si="42"/>
        <v>#DIV/0!</v>
      </c>
    </row>
    <row r="94" spans="1:17">
      <c r="A94" s="61" t="s">
        <v>179</v>
      </c>
      <c r="B94" s="61">
        <f t="shared" ref="B94:I94" si="44">SUM(B82:B93)</f>
        <v>0</v>
      </c>
      <c r="C94" s="61">
        <f t="shared" si="44"/>
        <v>0</v>
      </c>
      <c r="D94" s="61">
        <f t="shared" si="44"/>
        <v>0</v>
      </c>
      <c r="E94" s="61">
        <f t="shared" si="44"/>
        <v>0</v>
      </c>
      <c r="F94" s="61">
        <f t="shared" si="44"/>
        <v>0</v>
      </c>
      <c r="G94" s="61">
        <f t="shared" si="44"/>
        <v>0</v>
      </c>
      <c r="H94" s="61">
        <f t="shared" si="44"/>
        <v>0</v>
      </c>
      <c r="I94" s="61">
        <f t="shared" si="44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2"/>
        <v>#DIV/0!</v>
      </c>
      <c r="P94" s="62" t="e">
        <f t="shared" si="42"/>
        <v>#DIV/0!</v>
      </c>
      <c r="Q94" s="62" t="e">
        <f t="shared" si="42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5">SUM(C82:C93)</f>
        <v>0</v>
      </c>
      <c r="D95" s="61">
        <f t="shared" si="45"/>
        <v>0</v>
      </c>
      <c r="E95" s="61">
        <f t="shared" si="45"/>
        <v>0</v>
      </c>
      <c r="F95" s="61">
        <f t="shared" si="45"/>
        <v>0</v>
      </c>
      <c r="G95" s="61">
        <f t="shared" si="45"/>
        <v>0</v>
      </c>
      <c r="H95" s="61">
        <f t="shared" si="45"/>
        <v>0</v>
      </c>
      <c r="I95" s="61">
        <f t="shared" si="45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2"/>
        <v>#DIV/0!</v>
      </c>
      <c r="P95" s="62" t="e">
        <f t="shared" si="42"/>
        <v>#DIV/0!</v>
      </c>
      <c r="Q95" s="62" t="e">
        <f t="shared" si="42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6">C94/12</f>
        <v>0</v>
      </c>
      <c r="D96" s="49">
        <f t="shared" si="46"/>
        <v>0</v>
      </c>
      <c r="E96" s="49">
        <f t="shared" si="46"/>
        <v>0</v>
      </c>
      <c r="F96" s="49">
        <f t="shared" si="46"/>
        <v>0</v>
      </c>
      <c r="G96" s="49">
        <f t="shared" si="46"/>
        <v>0</v>
      </c>
      <c r="H96" s="49">
        <f t="shared" si="46"/>
        <v>0</v>
      </c>
      <c r="I96" s="49">
        <f t="shared" si="46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2"/>
        <v>#DIV/0!</v>
      </c>
      <c r="P96" s="62" t="e">
        <f t="shared" si="42"/>
        <v>#DIV/0!</v>
      </c>
      <c r="Q96" s="62" t="e">
        <f t="shared" si="42"/>
        <v>#DIV/0!</v>
      </c>
    </row>
    <row r="97" spans="1:17">
      <c r="N97" s="64"/>
      <c r="O97" s="64"/>
      <c r="P97" s="64"/>
      <c r="Q97" s="64"/>
    </row>
    <row r="98" spans="1:17" ht="13.5" customHeight="1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7">(G101-C101)/C101*100</f>
        <v>#DIV/0!</v>
      </c>
      <c r="P101" s="38" t="e">
        <f t="shared" si="47"/>
        <v>#DIV/0!</v>
      </c>
      <c r="Q101" s="38" t="e">
        <f t="shared" si="47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8">(F102-B102)/B102*100</f>
        <v>#DIV/0!</v>
      </c>
      <c r="O102" s="38" t="e">
        <f t="shared" si="47"/>
        <v>#DIV/0!</v>
      </c>
      <c r="P102" s="38" t="e">
        <f t="shared" si="47"/>
        <v>#DIV/0!</v>
      </c>
      <c r="Q102" s="38" t="e">
        <f t="shared" si="47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8"/>
        <v>#DIV/0!</v>
      </c>
      <c r="O103" s="38" t="e">
        <f t="shared" si="47"/>
        <v>#DIV/0!</v>
      </c>
      <c r="P103" s="38" t="e">
        <f t="shared" si="47"/>
        <v>#DIV/0!</v>
      </c>
      <c r="Q103" s="38" t="e">
        <f t="shared" si="47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8"/>
        <v>#DIV/0!</v>
      </c>
      <c r="O104" s="38" t="e">
        <f t="shared" si="47"/>
        <v>#DIV/0!</v>
      </c>
      <c r="P104" s="38" t="e">
        <f t="shared" si="47"/>
        <v>#DIV/0!</v>
      </c>
      <c r="Q104" s="38" t="e">
        <f t="shared" si="47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8"/>
        <v>#DIV/0!</v>
      </c>
      <c r="O105" s="38" t="e">
        <f t="shared" si="47"/>
        <v>#DIV/0!</v>
      </c>
      <c r="P105" s="38" t="e">
        <f t="shared" si="47"/>
        <v>#DIV/0!</v>
      </c>
      <c r="Q105" s="38" t="e">
        <f t="shared" si="47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8"/>
        <v>#DIV/0!</v>
      </c>
      <c r="O106" s="38" t="e">
        <f t="shared" si="47"/>
        <v>#DIV/0!</v>
      </c>
      <c r="P106" s="38" t="e">
        <f t="shared" si="47"/>
        <v>#DIV/0!</v>
      </c>
      <c r="Q106" s="38" t="e">
        <f t="shared" si="47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8"/>
        <v>#DIV/0!</v>
      </c>
      <c r="O107" s="38" t="e">
        <f t="shared" si="47"/>
        <v>#DIV/0!</v>
      </c>
      <c r="P107" s="38" t="e">
        <f t="shared" si="47"/>
        <v>#DIV/0!</v>
      </c>
      <c r="Q107" s="38" t="e">
        <f t="shared" si="47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8"/>
        <v>#DIV/0!</v>
      </c>
      <c r="O108" s="38" t="e">
        <f t="shared" si="47"/>
        <v>#DIV/0!</v>
      </c>
      <c r="P108" s="38" t="e">
        <f t="shared" si="47"/>
        <v>#DIV/0!</v>
      </c>
      <c r="Q108" s="38" t="e">
        <f t="shared" si="47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8"/>
        <v>#DIV/0!</v>
      </c>
      <c r="O109" s="38" t="e">
        <f t="shared" si="47"/>
        <v>#DIV/0!</v>
      </c>
      <c r="P109" s="38" t="e">
        <f t="shared" si="47"/>
        <v>#DIV/0!</v>
      </c>
      <c r="Q109" s="38" t="e">
        <f t="shared" si="47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8"/>
        <v>#DIV/0!</v>
      </c>
      <c r="O110" s="38" t="e">
        <f t="shared" si="47"/>
        <v>#DIV/0!</v>
      </c>
      <c r="P110" s="38" t="e">
        <f t="shared" si="47"/>
        <v>#DIV/0!</v>
      </c>
      <c r="Q110" s="38" t="e">
        <f t="shared" si="47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8"/>
        <v>#DIV/0!</v>
      </c>
      <c r="O111" s="38" t="e">
        <f t="shared" si="47"/>
        <v>#DIV/0!</v>
      </c>
      <c r="P111" s="38" t="e">
        <f t="shared" si="47"/>
        <v>#DIV/0!</v>
      </c>
      <c r="Q111" s="38" t="e">
        <f t="shared" si="47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8"/>
        <v>#DIV/0!</v>
      </c>
      <c r="O112" s="38" t="e">
        <f t="shared" si="47"/>
        <v>#DIV/0!</v>
      </c>
      <c r="P112" s="38" t="e">
        <f t="shared" si="47"/>
        <v>#DIV/0!</v>
      </c>
      <c r="Q112" s="38" t="e">
        <f t="shared" si="47"/>
        <v>#DIV/0!</v>
      </c>
    </row>
    <row r="113" spans="1:17">
      <c r="A113" s="61" t="s">
        <v>179</v>
      </c>
      <c r="B113" s="61">
        <f t="shared" ref="B113:I113" si="49">SUM(B101:B112)</f>
        <v>0</v>
      </c>
      <c r="C113" s="61">
        <f t="shared" si="49"/>
        <v>0</v>
      </c>
      <c r="D113" s="61">
        <f t="shared" si="49"/>
        <v>0</v>
      </c>
      <c r="E113" s="61">
        <f t="shared" si="49"/>
        <v>0</v>
      </c>
      <c r="F113" s="61">
        <f t="shared" si="49"/>
        <v>0</v>
      </c>
      <c r="G113" s="61">
        <f t="shared" si="49"/>
        <v>0</v>
      </c>
      <c r="H113" s="61">
        <f t="shared" si="49"/>
        <v>0</v>
      </c>
      <c r="I113" s="61">
        <f t="shared" si="49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7"/>
        <v>#DIV/0!</v>
      </c>
      <c r="P113" s="62" t="e">
        <f t="shared" si="47"/>
        <v>#DIV/0!</v>
      </c>
      <c r="Q113" s="62" t="e">
        <f t="shared" si="47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50">SUM(C101:C112)</f>
        <v>0</v>
      </c>
      <c r="D114" s="61">
        <f t="shared" si="50"/>
        <v>0</v>
      </c>
      <c r="E114" s="61">
        <f t="shared" si="50"/>
        <v>0</v>
      </c>
      <c r="F114" s="61">
        <f t="shared" si="50"/>
        <v>0</v>
      </c>
      <c r="G114" s="61">
        <f t="shared" si="50"/>
        <v>0</v>
      </c>
      <c r="H114" s="61">
        <f t="shared" si="50"/>
        <v>0</v>
      </c>
      <c r="I114" s="61">
        <f t="shared" si="50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7"/>
        <v>#DIV/0!</v>
      </c>
      <c r="P114" s="62" t="e">
        <f t="shared" si="47"/>
        <v>#DIV/0!</v>
      </c>
      <c r="Q114" s="62" t="e">
        <f t="shared" si="47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51">C113/12</f>
        <v>0</v>
      </c>
      <c r="D115" s="49">
        <f t="shared" si="51"/>
        <v>0</v>
      </c>
      <c r="E115" s="49">
        <f t="shared" si="51"/>
        <v>0</v>
      </c>
      <c r="F115" s="49">
        <f t="shared" si="51"/>
        <v>0</v>
      </c>
      <c r="G115" s="49">
        <f t="shared" si="51"/>
        <v>0</v>
      </c>
      <c r="H115" s="49">
        <f t="shared" si="51"/>
        <v>0</v>
      </c>
      <c r="I115" s="49">
        <f t="shared" si="51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7"/>
        <v>#DIV/0!</v>
      </c>
      <c r="P115" s="62" t="e">
        <f t="shared" si="47"/>
        <v>#DIV/0!</v>
      </c>
      <c r="Q115" s="62" t="e">
        <f t="shared" si="47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2">(G120-C120)/C120*100</f>
        <v>#DIV/0!</v>
      </c>
      <c r="P120" s="38" t="e">
        <f t="shared" si="52"/>
        <v>#DIV/0!</v>
      </c>
      <c r="Q120" s="38" t="e">
        <f t="shared" si="52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3">(F121-B121)/B121*100</f>
        <v>#DIV/0!</v>
      </c>
      <c r="O121" s="38" t="e">
        <f t="shared" si="52"/>
        <v>#DIV/0!</v>
      </c>
      <c r="P121" s="38" t="e">
        <f t="shared" si="52"/>
        <v>#DIV/0!</v>
      </c>
      <c r="Q121" s="38" t="e">
        <f t="shared" si="52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3"/>
        <v>#DIV/0!</v>
      </c>
      <c r="O122" s="38" t="e">
        <f t="shared" si="52"/>
        <v>#DIV/0!</v>
      </c>
      <c r="P122" s="38" t="e">
        <f t="shared" si="52"/>
        <v>#DIV/0!</v>
      </c>
      <c r="Q122" s="38" t="e">
        <f t="shared" si="52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3"/>
        <v>#DIV/0!</v>
      </c>
      <c r="O123" s="38" t="e">
        <f t="shared" si="52"/>
        <v>#DIV/0!</v>
      </c>
      <c r="P123" s="38" t="e">
        <f t="shared" si="52"/>
        <v>#DIV/0!</v>
      </c>
      <c r="Q123" s="38" t="e">
        <f t="shared" si="52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3"/>
        <v>#DIV/0!</v>
      </c>
      <c r="O124" s="38" t="e">
        <f t="shared" si="52"/>
        <v>#DIV/0!</v>
      </c>
      <c r="P124" s="38" t="e">
        <f t="shared" si="52"/>
        <v>#DIV/0!</v>
      </c>
      <c r="Q124" s="38" t="e">
        <f t="shared" si="52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3"/>
        <v>#DIV/0!</v>
      </c>
      <c r="O125" s="38" t="e">
        <f t="shared" si="52"/>
        <v>#DIV/0!</v>
      </c>
      <c r="P125" s="38" t="e">
        <f t="shared" si="52"/>
        <v>#DIV/0!</v>
      </c>
      <c r="Q125" s="38" t="e">
        <f t="shared" si="52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3"/>
        <v>#DIV/0!</v>
      </c>
      <c r="O126" s="38" t="e">
        <f t="shared" si="52"/>
        <v>#DIV/0!</v>
      </c>
      <c r="P126" s="38" t="e">
        <f t="shared" si="52"/>
        <v>#DIV/0!</v>
      </c>
      <c r="Q126" s="38" t="e">
        <f t="shared" si="52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3"/>
        <v>#DIV/0!</v>
      </c>
      <c r="O127" s="38" t="e">
        <f t="shared" si="52"/>
        <v>#DIV/0!</v>
      </c>
      <c r="P127" s="38" t="e">
        <f t="shared" si="52"/>
        <v>#DIV/0!</v>
      </c>
      <c r="Q127" s="38" t="e">
        <f t="shared" si="52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3"/>
        <v>#DIV/0!</v>
      </c>
      <c r="O128" s="38" t="e">
        <f t="shared" si="52"/>
        <v>#DIV/0!</v>
      </c>
      <c r="P128" s="38" t="e">
        <f t="shared" si="52"/>
        <v>#DIV/0!</v>
      </c>
      <c r="Q128" s="38" t="e">
        <f t="shared" si="52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3"/>
        <v>#DIV/0!</v>
      </c>
      <c r="O129" s="38" t="e">
        <f t="shared" si="52"/>
        <v>#DIV/0!</v>
      </c>
      <c r="P129" s="38" t="e">
        <f t="shared" si="52"/>
        <v>#DIV/0!</v>
      </c>
      <c r="Q129" s="38" t="e">
        <f t="shared" si="52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3"/>
        <v>#DIV/0!</v>
      </c>
      <c r="O130" s="38" t="e">
        <f t="shared" si="52"/>
        <v>#DIV/0!</v>
      </c>
      <c r="P130" s="38" t="e">
        <f t="shared" si="52"/>
        <v>#DIV/0!</v>
      </c>
      <c r="Q130" s="38" t="e">
        <f t="shared" si="52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3"/>
        <v>#DIV/0!</v>
      </c>
      <c r="O131" s="38" t="e">
        <f t="shared" si="52"/>
        <v>#DIV/0!</v>
      </c>
      <c r="P131" s="38" t="e">
        <f t="shared" si="52"/>
        <v>#DIV/0!</v>
      </c>
      <c r="Q131" s="38" t="e">
        <f t="shared" si="52"/>
        <v>#DIV/0!</v>
      </c>
    </row>
    <row r="132" spans="1:17">
      <c r="A132" s="61" t="s">
        <v>179</v>
      </c>
      <c r="B132" s="61">
        <f t="shared" ref="B132:I132" si="54">SUM(B120:B131)</f>
        <v>0</v>
      </c>
      <c r="C132" s="61">
        <f t="shared" si="54"/>
        <v>0</v>
      </c>
      <c r="D132" s="61">
        <f t="shared" si="54"/>
        <v>0</v>
      </c>
      <c r="E132" s="61">
        <f t="shared" si="54"/>
        <v>0</v>
      </c>
      <c r="F132" s="61">
        <f t="shared" si="54"/>
        <v>0</v>
      </c>
      <c r="G132" s="61">
        <f t="shared" si="54"/>
        <v>0</v>
      </c>
      <c r="H132" s="61">
        <f t="shared" si="54"/>
        <v>0</v>
      </c>
      <c r="I132" s="61">
        <f t="shared" si="54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2"/>
        <v>#DIV/0!</v>
      </c>
      <c r="P132" s="62" t="e">
        <f t="shared" si="52"/>
        <v>#DIV/0!</v>
      </c>
      <c r="Q132" s="62" t="e">
        <f t="shared" si="52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5">SUM(C120:C131)</f>
        <v>0</v>
      </c>
      <c r="D133" s="61">
        <f t="shared" si="55"/>
        <v>0</v>
      </c>
      <c r="E133" s="61">
        <f t="shared" si="55"/>
        <v>0</v>
      </c>
      <c r="F133" s="61">
        <f t="shared" si="55"/>
        <v>0</v>
      </c>
      <c r="G133" s="61">
        <f t="shared" si="55"/>
        <v>0</v>
      </c>
      <c r="H133" s="61">
        <f t="shared" si="55"/>
        <v>0</v>
      </c>
      <c r="I133" s="61">
        <f t="shared" si="55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2"/>
        <v>#DIV/0!</v>
      </c>
      <c r="P133" s="62" t="e">
        <f t="shared" si="52"/>
        <v>#DIV/0!</v>
      </c>
      <c r="Q133" s="62" t="e">
        <f t="shared" si="52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6">C132/12</f>
        <v>0</v>
      </c>
      <c r="D134" s="49">
        <f t="shared" si="56"/>
        <v>0</v>
      </c>
      <c r="E134" s="49">
        <f t="shared" si="56"/>
        <v>0</v>
      </c>
      <c r="F134" s="49">
        <f t="shared" si="56"/>
        <v>0</v>
      </c>
      <c r="G134" s="49">
        <f t="shared" si="56"/>
        <v>0</v>
      </c>
      <c r="H134" s="49">
        <f t="shared" si="56"/>
        <v>0</v>
      </c>
      <c r="I134" s="49">
        <f t="shared" si="56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2"/>
        <v>#DIV/0!</v>
      </c>
      <c r="P134" s="62" t="e">
        <f t="shared" si="52"/>
        <v>#DIV/0!</v>
      </c>
      <c r="Q134" s="62" t="e">
        <f t="shared" si="52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7">(G139-C139)/C139*100</f>
        <v>#DIV/0!</v>
      </c>
      <c r="P139" s="38" t="e">
        <f t="shared" si="57"/>
        <v>#DIV/0!</v>
      </c>
      <c r="Q139" s="38" t="e">
        <f t="shared" si="57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8">(F140-B140)/B140*100</f>
        <v>#DIV/0!</v>
      </c>
      <c r="O140" s="38" t="e">
        <f t="shared" si="57"/>
        <v>#DIV/0!</v>
      </c>
      <c r="P140" s="38" t="e">
        <f t="shared" si="57"/>
        <v>#DIV/0!</v>
      </c>
      <c r="Q140" s="38" t="e">
        <f t="shared" si="57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8"/>
        <v>#DIV/0!</v>
      </c>
      <c r="O141" s="38" t="e">
        <f t="shared" si="57"/>
        <v>#DIV/0!</v>
      </c>
      <c r="P141" s="38" t="e">
        <f t="shared" si="57"/>
        <v>#DIV/0!</v>
      </c>
      <c r="Q141" s="38" t="e">
        <f t="shared" si="57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8"/>
        <v>#DIV/0!</v>
      </c>
      <c r="O142" s="38" t="e">
        <f t="shared" si="57"/>
        <v>#DIV/0!</v>
      </c>
      <c r="P142" s="38" t="e">
        <f t="shared" si="57"/>
        <v>#DIV/0!</v>
      </c>
      <c r="Q142" s="38" t="e">
        <f t="shared" si="57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8"/>
        <v>#DIV/0!</v>
      </c>
      <c r="O143" s="38" t="e">
        <f t="shared" si="57"/>
        <v>#DIV/0!</v>
      </c>
      <c r="P143" s="38" t="e">
        <f t="shared" si="57"/>
        <v>#DIV/0!</v>
      </c>
      <c r="Q143" s="38" t="e">
        <f t="shared" si="57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8"/>
        <v>#DIV/0!</v>
      </c>
      <c r="O144" s="38" t="e">
        <f t="shared" si="57"/>
        <v>#DIV/0!</v>
      </c>
      <c r="P144" s="38" t="e">
        <f t="shared" si="57"/>
        <v>#DIV/0!</v>
      </c>
      <c r="Q144" s="38" t="e">
        <f t="shared" si="57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8"/>
        <v>#DIV/0!</v>
      </c>
      <c r="O145" s="38" t="e">
        <f t="shared" si="57"/>
        <v>#DIV/0!</v>
      </c>
      <c r="P145" s="38" t="e">
        <f t="shared" si="57"/>
        <v>#DIV/0!</v>
      </c>
      <c r="Q145" s="38" t="e">
        <f t="shared" si="57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8"/>
        <v>#DIV/0!</v>
      </c>
      <c r="O146" s="38" t="e">
        <f t="shared" si="57"/>
        <v>#DIV/0!</v>
      </c>
      <c r="P146" s="38" t="e">
        <f t="shared" si="57"/>
        <v>#DIV/0!</v>
      </c>
      <c r="Q146" s="38" t="e">
        <f t="shared" si="57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8"/>
        <v>#DIV/0!</v>
      </c>
      <c r="O147" s="38" t="e">
        <f t="shared" si="57"/>
        <v>#DIV/0!</v>
      </c>
      <c r="P147" s="38" t="e">
        <f t="shared" si="57"/>
        <v>#DIV/0!</v>
      </c>
      <c r="Q147" s="38" t="e">
        <f t="shared" si="57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8"/>
        <v>#DIV/0!</v>
      </c>
      <c r="O148" s="38" t="e">
        <f t="shared" si="57"/>
        <v>#DIV/0!</v>
      </c>
      <c r="P148" s="38" t="e">
        <f t="shared" si="57"/>
        <v>#DIV/0!</v>
      </c>
      <c r="Q148" s="38" t="e">
        <f t="shared" si="57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8"/>
        <v>#DIV/0!</v>
      </c>
      <c r="O149" s="38" t="e">
        <f t="shared" si="57"/>
        <v>#DIV/0!</v>
      </c>
      <c r="P149" s="38" t="e">
        <f t="shared" si="57"/>
        <v>#DIV/0!</v>
      </c>
      <c r="Q149" s="38" t="e">
        <f t="shared" si="57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8"/>
        <v>#DIV/0!</v>
      </c>
      <c r="O150" s="38" t="e">
        <f t="shared" si="57"/>
        <v>#DIV/0!</v>
      </c>
      <c r="P150" s="38" t="e">
        <f t="shared" si="57"/>
        <v>#DIV/0!</v>
      </c>
      <c r="Q150" s="38" t="e">
        <f t="shared" si="57"/>
        <v>#DIV/0!</v>
      </c>
    </row>
    <row r="151" spans="1:17">
      <c r="A151" s="61" t="s">
        <v>179</v>
      </c>
      <c r="B151" s="61">
        <f t="shared" ref="B151:I151" si="59">SUM(B139:B150)</f>
        <v>0</v>
      </c>
      <c r="C151" s="61">
        <f t="shared" si="59"/>
        <v>0</v>
      </c>
      <c r="D151" s="61">
        <f t="shared" si="59"/>
        <v>0</v>
      </c>
      <c r="E151" s="61">
        <f t="shared" si="59"/>
        <v>0</v>
      </c>
      <c r="F151" s="61">
        <f t="shared" si="59"/>
        <v>0</v>
      </c>
      <c r="G151" s="61">
        <f t="shared" si="59"/>
        <v>0</v>
      </c>
      <c r="H151" s="61">
        <f t="shared" si="59"/>
        <v>0</v>
      </c>
      <c r="I151" s="61">
        <f t="shared" si="59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7"/>
        <v>#DIV/0!</v>
      </c>
      <c r="P151" s="62" t="e">
        <f t="shared" si="57"/>
        <v>#DIV/0!</v>
      </c>
      <c r="Q151" s="62" t="e">
        <f t="shared" si="57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60">SUM(C139:C150)</f>
        <v>0</v>
      </c>
      <c r="D152" s="61">
        <f t="shared" si="60"/>
        <v>0</v>
      </c>
      <c r="E152" s="61">
        <f t="shared" si="60"/>
        <v>0</v>
      </c>
      <c r="F152" s="61">
        <f t="shared" si="60"/>
        <v>0</v>
      </c>
      <c r="G152" s="61">
        <f t="shared" si="60"/>
        <v>0</v>
      </c>
      <c r="H152" s="61">
        <f t="shared" si="60"/>
        <v>0</v>
      </c>
      <c r="I152" s="61">
        <f t="shared" si="60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7"/>
        <v>#DIV/0!</v>
      </c>
      <c r="P152" s="62" t="e">
        <f t="shared" si="57"/>
        <v>#DIV/0!</v>
      </c>
      <c r="Q152" s="62" t="e">
        <f t="shared" si="57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61">C151/12</f>
        <v>0</v>
      </c>
      <c r="D153" s="49">
        <f t="shared" si="61"/>
        <v>0</v>
      </c>
      <c r="E153" s="49">
        <f t="shared" si="61"/>
        <v>0</v>
      </c>
      <c r="F153" s="49">
        <f t="shared" si="61"/>
        <v>0</v>
      </c>
      <c r="G153" s="49">
        <f t="shared" si="61"/>
        <v>0</v>
      </c>
      <c r="H153" s="49">
        <f t="shared" si="61"/>
        <v>0</v>
      </c>
      <c r="I153" s="49">
        <f t="shared" si="61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7"/>
        <v>#DIV/0!</v>
      </c>
      <c r="P153" s="62" t="e">
        <f t="shared" si="57"/>
        <v>#DIV/0!</v>
      </c>
      <c r="Q153" s="62" t="e">
        <f t="shared" si="57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2">(G158-C158)/C158*100</f>
        <v>#DIV/0!</v>
      </c>
      <c r="P158" s="38" t="e">
        <f t="shared" si="62"/>
        <v>#DIV/0!</v>
      </c>
      <c r="Q158" s="38" t="e">
        <f t="shared" si="62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3">(F159-B159)/B159*100</f>
        <v>#DIV/0!</v>
      </c>
      <c r="O159" s="38" t="e">
        <f t="shared" si="62"/>
        <v>#DIV/0!</v>
      </c>
      <c r="P159" s="38" t="e">
        <f t="shared" si="62"/>
        <v>#DIV/0!</v>
      </c>
      <c r="Q159" s="38" t="e">
        <f t="shared" si="62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3"/>
        <v>#DIV/0!</v>
      </c>
      <c r="O160" s="38" t="e">
        <f t="shared" si="62"/>
        <v>#DIV/0!</v>
      </c>
      <c r="P160" s="38" t="e">
        <f t="shared" si="62"/>
        <v>#DIV/0!</v>
      </c>
      <c r="Q160" s="38" t="e">
        <f t="shared" si="62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3"/>
        <v>#DIV/0!</v>
      </c>
      <c r="O161" s="38" t="e">
        <f t="shared" si="62"/>
        <v>#DIV/0!</v>
      </c>
      <c r="P161" s="38" t="e">
        <f t="shared" si="62"/>
        <v>#DIV/0!</v>
      </c>
      <c r="Q161" s="38" t="e">
        <f t="shared" si="62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3"/>
        <v>#DIV/0!</v>
      </c>
      <c r="O162" s="38" t="e">
        <f t="shared" si="62"/>
        <v>#DIV/0!</v>
      </c>
      <c r="P162" s="38" t="e">
        <f t="shared" si="62"/>
        <v>#DIV/0!</v>
      </c>
      <c r="Q162" s="38" t="e">
        <f t="shared" si="62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3"/>
        <v>#DIV/0!</v>
      </c>
      <c r="O163" s="38" t="e">
        <f t="shared" si="62"/>
        <v>#DIV/0!</v>
      </c>
      <c r="P163" s="38" t="e">
        <f t="shared" si="62"/>
        <v>#DIV/0!</v>
      </c>
      <c r="Q163" s="38" t="e">
        <f t="shared" si="62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3"/>
        <v>#DIV/0!</v>
      </c>
      <c r="O164" s="38" t="e">
        <f t="shared" si="62"/>
        <v>#DIV/0!</v>
      </c>
      <c r="P164" s="38" t="e">
        <f t="shared" si="62"/>
        <v>#DIV/0!</v>
      </c>
      <c r="Q164" s="38" t="e">
        <f t="shared" si="62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3"/>
        <v>#DIV/0!</v>
      </c>
      <c r="O165" s="38" t="e">
        <f t="shared" si="62"/>
        <v>#DIV/0!</v>
      </c>
      <c r="P165" s="38" t="e">
        <f t="shared" si="62"/>
        <v>#DIV/0!</v>
      </c>
      <c r="Q165" s="38" t="e">
        <f t="shared" si="62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3"/>
        <v>#DIV/0!</v>
      </c>
      <c r="O166" s="38" t="e">
        <f t="shared" si="62"/>
        <v>#DIV/0!</v>
      </c>
      <c r="P166" s="38" t="e">
        <f t="shared" si="62"/>
        <v>#DIV/0!</v>
      </c>
      <c r="Q166" s="38" t="e">
        <f t="shared" si="62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3"/>
        <v>#DIV/0!</v>
      </c>
      <c r="O167" s="38" t="e">
        <f t="shared" si="62"/>
        <v>#DIV/0!</v>
      </c>
      <c r="P167" s="38" t="e">
        <f t="shared" si="62"/>
        <v>#DIV/0!</v>
      </c>
      <c r="Q167" s="38" t="e">
        <f t="shared" si="62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3"/>
        <v>#DIV/0!</v>
      </c>
      <c r="O168" s="38" t="e">
        <f t="shared" si="62"/>
        <v>#DIV/0!</v>
      </c>
      <c r="P168" s="38" t="e">
        <f t="shared" si="62"/>
        <v>#DIV/0!</v>
      </c>
      <c r="Q168" s="38" t="e">
        <f t="shared" si="62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3"/>
        <v>#DIV/0!</v>
      </c>
      <c r="O169" s="38" t="e">
        <f t="shared" si="62"/>
        <v>#DIV/0!</v>
      </c>
      <c r="P169" s="38" t="e">
        <f t="shared" si="62"/>
        <v>#DIV/0!</v>
      </c>
      <c r="Q169" s="38" t="e">
        <f t="shared" si="62"/>
        <v>#DIV/0!</v>
      </c>
    </row>
    <row r="170" spans="1:17">
      <c r="A170" s="61" t="s">
        <v>179</v>
      </c>
      <c r="B170" s="61">
        <f t="shared" ref="B170:I170" si="64">SUM(B158:B169)</f>
        <v>0</v>
      </c>
      <c r="C170" s="61">
        <f t="shared" si="64"/>
        <v>0</v>
      </c>
      <c r="D170" s="61">
        <f t="shared" si="64"/>
        <v>0</v>
      </c>
      <c r="E170" s="61">
        <f t="shared" si="64"/>
        <v>0</v>
      </c>
      <c r="F170" s="61">
        <f t="shared" si="64"/>
        <v>0</v>
      </c>
      <c r="G170" s="61">
        <f t="shared" si="64"/>
        <v>0</v>
      </c>
      <c r="H170" s="61">
        <f t="shared" si="64"/>
        <v>0</v>
      </c>
      <c r="I170" s="61">
        <f t="shared" si="64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2"/>
        <v>#DIV/0!</v>
      </c>
      <c r="P170" s="62" t="e">
        <f t="shared" si="62"/>
        <v>#DIV/0!</v>
      </c>
      <c r="Q170" s="62" t="e">
        <f t="shared" si="62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5">SUM(C158:C169)</f>
        <v>0</v>
      </c>
      <c r="D171" s="61">
        <f t="shared" si="65"/>
        <v>0</v>
      </c>
      <c r="E171" s="61">
        <f t="shared" si="65"/>
        <v>0</v>
      </c>
      <c r="F171" s="61">
        <f t="shared" si="65"/>
        <v>0</v>
      </c>
      <c r="G171" s="61">
        <f t="shared" si="65"/>
        <v>0</v>
      </c>
      <c r="H171" s="61">
        <f t="shared" si="65"/>
        <v>0</v>
      </c>
      <c r="I171" s="61">
        <f t="shared" si="65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2"/>
        <v>#DIV/0!</v>
      </c>
      <c r="P171" s="62" t="e">
        <f t="shared" si="62"/>
        <v>#DIV/0!</v>
      </c>
      <c r="Q171" s="62" t="e">
        <f t="shared" si="62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6">C170/12</f>
        <v>0</v>
      </c>
      <c r="D172" s="49">
        <f t="shared" si="66"/>
        <v>0</v>
      </c>
      <c r="E172" s="49">
        <f t="shared" si="66"/>
        <v>0</v>
      </c>
      <c r="F172" s="49">
        <f t="shared" si="66"/>
        <v>0</v>
      </c>
      <c r="G172" s="49">
        <f t="shared" si="66"/>
        <v>0</v>
      </c>
      <c r="H172" s="49">
        <f t="shared" si="66"/>
        <v>0</v>
      </c>
      <c r="I172" s="49">
        <f t="shared" si="66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2"/>
        <v>#DIV/0!</v>
      </c>
      <c r="P172" s="62" t="e">
        <f t="shared" si="62"/>
        <v>#DIV/0!</v>
      </c>
      <c r="Q172" s="62" t="e">
        <f t="shared" si="62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7">(G177-C177)/C177*100</f>
        <v>#DIV/0!</v>
      </c>
      <c r="P177" s="38" t="e">
        <f t="shared" si="67"/>
        <v>#DIV/0!</v>
      </c>
      <c r="Q177" s="38" t="e">
        <f t="shared" si="67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8">(F178-B178)/B178*100</f>
        <v>#DIV/0!</v>
      </c>
      <c r="O178" s="38" t="e">
        <f t="shared" si="67"/>
        <v>#DIV/0!</v>
      </c>
      <c r="P178" s="38" t="e">
        <f t="shared" si="67"/>
        <v>#DIV/0!</v>
      </c>
      <c r="Q178" s="38" t="e">
        <f t="shared" si="67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8"/>
        <v>#DIV/0!</v>
      </c>
      <c r="O179" s="38" t="e">
        <f t="shared" si="67"/>
        <v>#DIV/0!</v>
      </c>
      <c r="P179" s="38" t="e">
        <f t="shared" si="67"/>
        <v>#DIV/0!</v>
      </c>
      <c r="Q179" s="38" t="e">
        <f t="shared" si="67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8"/>
        <v>#DIV/0!</v>
      </c>
      <c r="O180" s="38" t="e">
        <f t="shared" si="67"/>
        <v>#DIV/0!</v>
      </c>
      <c r="P180" s="38" t="e">
        <f t="shared" si="67"/>
        <v>#DIV/0!</v>
      </c>
      <c r="Q180" s="38" t="e">
        <f t="shared" si="67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8"/>
        <v>#DIV/0!</v>
      </c>
      <c r="O181" s="38" t="e">
        <f t="shared" si="67"/>
        <v>#DIV/0!</v>
      </c>
      <c r="P181" s="38" t="e">
        <f t="shared" si="67"/>
        <v>#DIV/0!</v>
      </c>
      <c r="Q181" s="38" t="e">
        <f t="shared" si="67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8"/>
        <v>#DIV/0!</v>
      </c>
      <c r="O182" s="38" t="e">
        <f t="shared" si="67"/>
        <v>#DIV/0!</v>
      </c>
      <c r="P182" s="38" t="e">
        <f t="shared" si="67"/>
        <v>#DIV/0!</v>
      </c>
      <c r="Q182" s="38" t="e">
        <f t="shared" si="67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8"/>
        <v>#DIV/0!</v>
      </c>
      <c r="O183" s="38" t="e">
        <f t="shared" si="67"/>
        <v>#DIV/0!</v>
      </c>
      <c r="P183" s="38" t="e">
        <f t="shared" si="67"/>
        <v>#DIV/0!</v>
      </c>
      <c r="Q183" s="38" t="e">
        <f t="shared" si="67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8"/>
        <v>#DIV/0!</v>
      </c>
      <c r="O184" s="38" t="e">
        <f t="shared" si="67"/>
        <v>#DIV/0!</v>
      </c>
      <c r="P184" s="38" t="e">
        <f t="shared" si="67"/>
        <v>#DIV/0!</v>
      </c>
      <c r="Q184" s="38" t="e">
        <f t="shared" si="67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8"/>
        <v>#DIV/0!</v>
      </c>
      <c r="O185" s="38" t="e">
        <f t="shared" si="67"/>
        <v>#DIV/0!</v>
      </c>
      <c r="P185" s="38" t="e">
        <f t="shared" si="67"/>
        <v>#DIV/0!</v>
      </c>
      <c r="Q185" s="38" t="e">
        <f t="shared" si="67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8"/>
        <v>#DIV/0!</v>
      </c>
      <c r="O186" s="38" t="e">
        <f t="shared" si="67"/>
        <v>#DIV/0!</v>
      </c>
      <c r="P186" s="38" t="e">
        <f t="shared" si="67"/>
        <v>#DIV/0!</v>
      </c>
      <c r="Q186" s="38" t="e">
        <f t="shared" si="67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8"/>
        <v>#DIV/0!</v>
      </c>
      <c r="O187" s="38" t="e">
        <f t="shared" si="67"/>
        <v>#DIV/0!</v>
      </c>
      <c r="P187" s="38" t="e">
        <f t="shared" si="67"/>
        <v>#DIV/0!</v>
      </c>
      <c r="Q187" s="38" t="e">
        <f t="shared" si="67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8"/>
        <v>#DIV/0!</v>
      </c>
      <c r="O188" s="38" t="e">
        <f t="shared" si="67"/>
        <v>#DIV/0!</v>
      </c>
      <c r="P188" s="38" t="e">
        <f t="shared" si="67"/>
        <v>#DIV/0!</v>
      </c>
      <c r="Q188" s="38" t="e">
        <f t="shared" si="67"/>
        <v>#DIV/0!</v>
      </c>
    </row>
    <row r="189" spans="1:17">
      <c r="A189" s="61" t="s">
        <v>179</v>
      </c>
      <c r="B189" s="61">
        <f t="shared" ref="B189:I189" si="69">SUM(B177:B188)</f>
        <v>0</v>
      </c>
      <c r="C189" s="61">
        <f t="shared" si="69"/>
        <v>0</v>
      </c>
      <c r="D189" s="61">
        <f t="shared" si="69"/>
        <v>0</v>
      </c>
      <c r="E189" s="61">
        <f t="shared" si="69"/>
        <v>0</v>
      </c>
      <c r="F189" s="61">
        <f t="shared" si="69"/>
        <v>0</v>
      </c>
      <c r="G189" s="61">
        <f t="shared" si="69"/>
        <v>0</v>
      </c>
      <c r="H189" s="61">
        <f t="shared" si="69"/>
        <v>0</v>
      </c>
      <c r="I189" s="61">
        <f t="shared" si="69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7"/>
        <v>#DIV/0!</v>
      </c>
      <c r="P189" s="62" t="e">
        <f t="shared" si="67"/>
        <v>#DIV/0!</v>
      </c>
      <c r="Q189" s="62" t="e">
        <f t="shared" si="67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70">SUM(C177:C188)</f>
        <v>0</v>
      </c>
      <c r="D190" s="61">
        <f t="shared" si="70"/>
        <v>0</v>
      </c>
      <c r="E190" s="61">
        <f t="shared" si="70"/>
        <v>0</v>
      </c>
      <c r="F190" s="61">
        <f t="shared" si="70"/>
        <v>0</v>
      </c>
      <c r="G190" s="61">
        <f t="shared" si="70"/>
        <v>0</v>
      </c>
      <c r="H190" s="61">
        <f t="shared" si="70"/>
        <v>0</v>
      </c>
      <c r="I190" s="61">
        <f t="shared" si="70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7"/>
        <v>#DIV/0!</v>
      </c>
      <c r="P190" s="62" t="e">
        <f t="shared" si="67"/>
        <v>#DIV/0!</v>
      </c>
      <c r="Q190" s="62" t="e">
        <f t="shared" si="67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71">C189/12</f>
        <v>0</v>
      </c>
      <c r="D191" s="49">
        <f t="shared" si="71"/>
        <v>0</v>
      </c>
      <c r="E191" s="49">
        <f t="shared" si="71"/>
        <v>0</v>
      </c>
      <c r="F191" s="49">
        <f t="shared" si="71"/>
        <v>0</v>
      </c>
      <c r="G191" s="49">
        <f t="shared" si="71"/>
        <v>0</v>
      </c>
      <c r="H191" s="49">
        <f t="shared" si="71"/>
        <v>0</v>
      </c>
      <c r="I191" s="49">
        <f t="shared" si="71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7"/>
        <v>#DIV/0!</v>
      </c>
      <c r="P191" s="62" t="e">
        <f t="shared" si="67"/>
        <v>#DIV/0!</v>
      </c>
      <c r="Q191" s="62" t="e">
        <f t="shared" si="67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72">(G196-C196)/C196*100</f>
        <v>#DIV/0!</v>
      </c>
      <c r="P196" s="38" t="e">
        <f t="shared" si="72"/>
        <v>#DIV/0!</v>
      </c>
      <c r="Q196" s="38" t="e">
        <f t="shared" si="72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3">(F197-B197)/B197*100</f>
        <v>#DIV/0!</v>
      </c>
      <c r="O197" s="38" t="e">
        <f t="shared" si="72"/>
        <v>#DIV/0!</v>
      </c>
      <c r="P197" s="38" t="e">
        <f t="shared" si="72"/>
        <v>#DIV/0!</v>
      </c>
      <c r="Q197" s="38" t="e">
        <f t="shared" si="72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3"/>
        <v>#DIV/0!</v>
      </c>
      <c r="O198" s="38" t="e">
        <f t="shared" si="72"/>
        <v>#DIV/0!</v>
      </c>
      <c r="P198" s="38" t="e">
        <f t="shared" si="72"/>
        <v>#DIV/0!</v>
      </c>
      <c r="Q198" s="38" t="e">
        <f t="shared" si="72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3"/>
        <v>#DIV/0!</v>
      </c>
      <c r="O199" s="38" t="e">
        <f t="shared" si="72"/>
        <v>#DIV/0!</v>
      </c>
      <c r="P199" s="38" t="e">
        <f t="shared" si="72"/>
        <v>#DIV/0!</v>
      </c>
      <c r="Q199" s="38" t="e">
        <f t="shared" si="72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3"/>
        <v>#DIV/0!</v>
      </c>
      <c r="O200" s="38" t="e">
        <f t="shared" si="72"/>
        <v>#DIV/0!</v>
      </c>
      <c r="P200" s="38" t="e">
        <f t="shared" si="72"/>
        <v>#DIV/0!</v>
      </c>
      <c r="Q200" s="38" t="e">
        <f t="shared" si="72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3"/>
        <v>#DIV/0!</v>
      </c>
      <c r="O201" s="38" t="e">
        <f t="shared" si="72"/>
        <v>#DIV/0!</v>
      </c>
      <c r="P201" s="38" t="e">
        <f t="shared" si="72"/>
        <v>#DIV/0!</v>
      </c>
      <c r="Q201" s="38" t="e">
        <f t="shared" si="72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3"/>
        <v>#DIV/0!</v>
      </c>
      <c r="O202" s="38" t="e">
        <f t="shared" si="72"/>
        <v>#DIV/0!</v>
      </c>
      <c r="P202" s="38" t="e">
        <f t="shared" si="72"/>
        <v>#DIV/0!</v>
      </c>
      <c r="Q202" s="38" t="e">
        <f t="shared" si="72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3"/>
        <v>#DIV/0!</v>
      </c>
      <c r="O203" s="38" t="e">
        <f t="shared" si="72"/>
        <v>#DIV/0!</v>
      </c>
      <c r="P203" s="38" t="e">
        <f t="shared" si="72"/>
        <v>#DIV/0!</v>
      </c>
      <c r="Q203" s="38" t="e">
        <f t="shared" si="72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3"/>
        <v>#DIV/0!</v>
      </c>
      <c r="O204" s="38" t="e">
        <f t="shared" si="72"/>
        <v>#DIV/0!</v>
      </c>
      <c r="P204" s="38" t="e">
        <f t="shared" si="72"/>
        <v>#DIV/0!</v>
      </c>
      <c r="Q204" s="38" t="e">
        <f t="shared" si="72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3"/>
        <v>#DIV/0!</v>
      </c>
      <c r="O205" s="38" t="e">
        <f t="shared" si="72"/>
        <v>#DIV/0!</v>
      </c>
      <c r="P205" s="38" t="e">
        <f t="shared" si="72"/>
        <v>#DIV/0!</v>
      </c>
      <c r="Q205" s="38" t="e">
        <f t="shared" si="72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3"/>
        <v>#DIV/0!</v>
      </c>
      <c r="O206" s="38" t="e">
        <f t="shared" si="72"/>
        <v>#DIV/0!</v>
      </c>
      <c r="P206" s="38" t="e">
        <f t="shared" si="72"/>
        <v>#DIV/0!</v>
      </c>
      <c r="Q206" s="38" t="e">
        <f t="shared" si="72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3"/>
        <v>#DIV/0!</v>
      </c>
      <c r="O207" s="38" t="e">
        <f t="shared" si="72"/>
        <v>#DIV/0!</v>
      </c>
      <c r="P207" s="38" t="e">
        <f t="shared" si="72"/>
        <v>#DIV/0!</v>
      </c>
      <c r="Q207" s="38" t="e">
        <f t="shared" si="72"/>
        <v>#DIV/0!</v>
      </c>
    </row>
    <row r="208" spans="1:17">
      <c r="A208" s="61" t="s">
        <v>179</v>
      </c>
      <c r="B208" s="61">
        <f t="shared" ref="B208:I208" si="74">SUM(B196:B207)</f>
        <v>0</v>
      </c>
      <c r="C208" s="61">
        <f t="shared" si="74"/>
        <v>0</v>
      </c>
      <c r="D208" s="61">
        <f t="shared" si="74"/>
        <v>0</v>
      </c>
      <c r="E208" s="61">
        <f t="shared" si="74"/>
        <v>0</v>
      </c>
      <c r="F208" s="61">
        <f t="shared" si="74"/>
        <v>0</v>
      </c>
      <c r="G208" s="61">
        <f t="shared" si="74"/>
        <v>0</v>
      </c>
      <c r="H208" s="61">
        <f t="shared" si="74"/>
        <v>0</v>
      </c>
      <c r="I208" s="61">
        <f t="shared" si="74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2"/>
        <v>#DIV/0!</v>
      </c>
      <c r="P208" s="62" t="e">
        <f t="shared" si="72"/>
        <v>#DIV/0!</v>
      </c>
      <c r="Q208" s="62" t="e">
        <f t="shared" si="72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5">SUM(C196:C207)</f>
        <v>0</v>
      </c>
      <c r="D209" s="61">
        <f t="shared" si="75"/>
        <v>0</v>
      </c>
      <c r="E209" s="61">
        <f t="shared" si="75"/>
        <v>0</v>
      </c>
      <c r="F209" s="61">
        <f t="shared" si="75"/>
        <v>0</v>
      </c>
      <c r="G209" s="61">
        <f t="shared" si="75"/>
        <v>0</v>
      </c>
      <c r="H209" s="61">
        <f t="shared" si="75"/>
        <v>0</v>
      </c>
      <c r="I209" s="61">
        <f t="shared" si="75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2"/>
        <v>#DIV/0!</v>
      </c>
      <c r="P209" s="62" t="e">
        <f t="shared" si="72"/>
        <v>#DIV/0!</v>
      </c>
      <c r="Q209" s="62" t="e">
        <f t="shared" si="72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6">C208/12</f>
        <v>0</v>
      </c>
      <c r="D210" s="49">
        <f t="shared" si="76"/>
        <v>0</v>
      </c>
      <c r="E210" s="49">
        <f t="shared" si="76"/>
        <v>0</v>
      </c>
      <c r="F210" s="49">
        <f t="shared" si="76"/>
        <v>0</v>
      </c>
      <c r="G210" s="49">
        <f t="shared" si="76"/>
        <v>0</v>
      </c>
      <c r="H210" s="49">
        <f t="shared" si="76"/>
        <v>0</v>
      </c>
      <c r="I210" s="49">
        <f t="shared" si="76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2"/>
        <v>#DIV/0!</v>
      </c>
      <c r="P210" s="62" t="e">
        <f t="shared" si="72"/>
        <v>#DIV/0!</v>
      </c>
      <c r="Q210" s="62" t="e">
        <f t="shared" si="72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7">(G215-C215)/C215*100</f>
        <v>#DIV/0!</v>
      </c>
      <c r="P215" s="38" t="e">
        <f t="shared" si="77"/>
        <v>#DIV/0!</v>
      </c>
      <c r="Q215" s="38" t="e">
        <f t="shared" si="77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8">(F216-B216)/B216*100</f>
        <v>#DIV/0!</v>
      </c>
      <c r="O216" s="38" t="e">
        <f t="shared" si="77"/>
        <v>#DIV/0!</v>
      </c>
      <c r="P216" s="38" t="e">
        <f t="shared" si="77"/>
        <v>#DIV/0!</v>
      </c>
      <c r="Q216" s="38" t="e">
        <f t="shared" si="77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8"/>
        <v>#DIV/0!</v>
      </c>
      <c r="O217" s="38" t="e">
        <f t="shared" si="77"/>
        <v>#DIV/0!</v>
      </c>
      <c r="P217" s="38" t="e">
        <f t="shared" si="77"/>
        <v>#DIV/0!</v>
      </c>
      <c r="Q217" s="38" t="e">
        <f t="shared" si="77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8"/>
        <v>#DIV/0!</v>
      </c>
      <c r="O218" s="38" t="e">
        <f t="shared" si="77"/>
        <v>#DIV/0!</v>
      </c>
      <c r="P218" s="38" t="e">
        <f t="shared" si="77"/>
        <v>#DIV/0!</v>
      </c>
      <c r="Q218" s="38" t="e">
        <f t="shared" si="77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8"/>
        <v>#DIV/0!</v>
      </c>
      <c r="O219" s="38" t="e">
        <f t="shared" si="77"/>
        <v>#DIV/0!</v>
      </c>
      <c r="P219" s="38" t="e">
        <f t="shared" si="77"/>
        <v>#DIV/0!</v>
      </c>
      <c r="Q219" s="38" t="e">
        <f t="shared" si="77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8"/>
        <v>#DIV/0!</v>
      </c>
      <c r="O220" s="38" t="e">
        <f t="shared" si="77"/>
        <v>#DIV/0!</v>
      </c>
      <c r="P220" s="38" t="e">
        <f t="shared" si="77"/>
        <v>#DIV/0!</v>
      </c>
      <c r="Q220" s="38" t="e">
        <f t="shared" si="77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8"/>
        <v>#DIV/0!</v>
      </c>
      <c r="O221" s="38" t="e">
        <f t="shared" si="77"/>
        <v>#DIV/0!</v>
      </c>
      <c r="P221" s="38" t="e">
        <f t="shared" si="77"/>
        <v>#DIV/0!</v>
      </c>
      <c r="Q221" s="38" t="e">
        <f t="shared" si="77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8"/>
        <v>#DIV/0!</v>
      </c>
      <c r="O222" s="38" t="e">
        <f t="shared" si="77"/>
        <v>#DIV/0!</v>
      </c>
      <c r="P222" s="38" t="e">
        <f t="shared" si="77"/>
        <v>#DIV/0!</v>
      </c>
      <c r="Q222" s="38" t="e">
        <f t="shared" si="77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8"/>
        <v>#DIV/0!</v>
      </c>
      <c r="O223" s="38" t="e">
        <f t="shared" si="77"/>
        <v>#DIV/0!</v>
      </c>
      <c r="P223" s="38" t="e">
        <f t="shared" si="77"/>
        <v>#DIV/0!</v>
      </c>
      <c r="Q223" s="38" t="e">
        <f t="shared" si="77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8"/>
        <v>#DIV/0!</v>
      </c>
      <c r="O224" s="38" t="e">
        <f t="shared" si="77"/>
        <v>#DIV/0!</v>
      </c>
      <c r="P224" s="38" t="e">
        <f t="shared" si="77"/>
        <v>#DIV/0!</v>
      </c>
      <c r="Q224" s="38" t="e">
        <f t="shared" si="77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8"/>
        <v>#DIV/0!</v>
      </c>
      <c r="O225" s="38" t="e">
        <f t="shared" si="77"/>
        <v>#DIV/0!</v>
      </c>
      <c r="P225" s="38" t="e">
        <f t="shared" si="77"/>
        <v>#DIV/0!</v>
      </c>
      <c r="Q225" s="38" t="e">
        <f t="shared" si="77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8"/>
        <v>#DIV/0!</v>
      </c>
      <c r="O226" s="38" t="e">
        <f t="shared" si="77"/>
        <v>#DIV/0!</v>
      </c>
      <c r="P226" s="38" t="e">
        <f t="shared" si="77"/>
        <v>#DIV/0!</v>
      </c>
      <c r="Q226" s="38" t="e">
        <f t="shared" si="77"/>
        <v>#DIV/0!</v>
      </c>
    </row>
    <row r="227" spans="1:17">
      <c r="A227" s="61" t="s">
        <v>179</v>
      </c>
      <c r="B227" s="61">
        <f t="shared" ref="B227:I227" si="79">SUM(B215:B226)</f>
        <v>0</v>
      </c>
      <c r="C227" s="61">
        <f t="shared" si="79"/>
        <v>0</v>
      </c>
      <c r="D227" s="61">
        <f t="shared" si="79"/>
        <v>0</v>
      </c>
      <c r="E227" s="61">
        <f t="shared" si="79"/>
        <v>0</v>
      </c>
      <c r="F227" s="61">
        <f t="shared" si="79"/>
        <v>0</v>
      </c>
      <c r="G227" s="61">
        <f t="shared" si="79"/>
        <v>0</v>
      </c>
      <c r="H227" s="61">
        <f t="shared" si="79"/>
        <v>0</v>
      </c>
      <c r="I227" s="61">
        <f t="shared" si="79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7"/>
        <v>#DIV/0!</v>
      </c>
      <c r="P227" s="62" t="e">
        <f t="shared" si="77"/>
        <v>#DIV/0!</v>
      </c>
      <c r="Q227" s="62" t="e">
        <f t="shared" si="77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80">SUM(C215:C226)</f>
        <v>0</v>
      </c>
      <c r="D228" s="61">
        <f t="shared" si="80"/>
        <v>0</v>
      </c>
      <c r="E228" s="61">
        <f t="shared" si="80"/>
        <v>0</v>
      </c>
      <c r="F228" s="61">
        <f t="shared" si="80"/>
        <v>0</v>
      </c>
      <c r="G228" s="61">
        <f t="shared" si="80"/>
        <v>0</v>
      </c>
      <c r="H228" s="61">
        <f t="shared" si="80"/>
        <v>0</v>
      </c>
      <c r="I228" s="61">
        <f t="shared" si="80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7"/>
        <v>#DIV/0!</v>
      </c>
      <c r="P228" s="62" t="e">
        <f t="shared" si="77"/>
        <v>#DIV/0!</v>
      </c>
      <c r="Q228" s="62" t="e">
        <f t="shared" si="77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81">C227/12</f>
        <v>0</v>
      </c>
      <c r="D229" s="49">
        <f t="shared" si="81"/>
        <v>0</v>
      </c>
      <c r="E229" s="49">
        <f t="shared" si="81"/>
        <v>0</v>
      </c>
      <c r="F229" s="49">
        <f t="shared" si="81"/>
        <v>0</v>
      </c>
      <c r="G229" s="49">
        <f t="shared" si="81"/>
        <v>0</v>
      </c>
      <c r="H229" s="49">
        <f t="shared" si="81"/>
        <v>0</v>
      </c>
      <c r="I229" s="49">
        <f t="shared" si="81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7"/>
        <v>#DIV/0!</v>
      </c>
      <c r="P229" s="62" t="e">
        <f t="shared" si="77"/>
        <v>#DIV/0!</v>
      </c>
      <c r="Q229" s="62" t="e">
        <f t="shared" si="77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82">(G234-C234)/C234*100</f>
        <v>#DIV/0!</v>
      </c>
      <c r="P234" s="38" t="e">
        <f t="shared" si="82"/>
        <v>#DIV/0!</v>
      </c>
      <c r="Q234" s="38" t="e">
        <f t="shared" si="82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3">(F235-B235)/B235*100</f>
        <v>#DIV/0!</v>
      </c>
      <c r="O235" s="38" t="e">
        <f t="shared" si="82"/>
        <v>#DIV/0!</v>
      </c>
      <c r="P235" s="38" t="e">
        <f t="shared" si="82"/>
        <v>#DIV/0!</v>
      </c>
      <c r="Q235" s="38" t="e">
        <f t="shared" si="82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3"/>
        <v>#DIV/0!</v>
      </c>
      <c r="O236" s="38" t="e">
        <f t="shared" si="82"/>
        <v>#DIV/0!</v>
      </c>
      <c r="P236" s="38" t="e">
        <f t="shared" si="82"/>
        <v>#DIV/0!</v>
      </c>
      <c r="Q236" s="38" t="e">
        <f t="shared" si="82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3"/>
        <v>#DIV/0!</v>
      </c>
      <c r="O237" s="38" t="e">
        <f t="shared" si="82"/>
        <v>#DIV/0!</v>
      </c>
      <c r="P237" s="38" t="e">
        <f t="shared" si="82"/>
        <v>#DIV/0!</v>
      </c>
      <c r="Q237" s="38" t="e">
        <f t="shared" si="82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3"/>
        <v>#DIV/0!</v>
      </c>
      <c r="O238" s="38" t="e">
        <f t="shared" si="82"/>
        <v>#DIV/0!</v>
      </c>
      <c r="P238" s="38" t="e">
        <f t="shared" si="82"/>
        <v>#DIV/0!</v>
      </c>
      <c r="Q238" s="38" t="e">
        <f t="shared" si="82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3"/>
        <v>#DIV/0!</v>
      </c>
      <c r="O239" s="38" t="e">
        <f t="shared" si="82"/>
        <v>#DIV/0!</v>
      </c>
      <c r="P239" s="38" t="e">
        <f t="shared" si="82"/>
        <v>#DIV/0!</v>
      </c>
      <c r="Q239" s="38" t="e">
        <f t="shared" si="82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3"/>
        <v>#DIV/0!</v>
      </c>
      <c r="O240" s="38" t="e">
        <f t="shared" si="82"/>
        <v>#DIV/0!</v>
      </c>
      <c r="P240" s="38" t="e">
        <f t="shared" si="82"/>
        <v>#DIV/0!</v>
      </c>
      <c r="Q240" s="38" t="e">
        <f t="shared" si="82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3"/>
        <v>#DIV/0!</v>
      </c>
      <c r="O241" s="38" t="e">
        <f t="shared" si="82"/>
        <v>#DIV/0!</v>
      </c>
      <c r="P241" s="38" t="e">
        <f t="shared" si="82"/>
        <v>#DIV/0!</v>
      </c>
      <c r="Q241" s="38" t="e">
        <f t="shared" si="82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3"/>
        <v>#DIV/0!</v>
      </c>
      <c r="O242" s="38" t="e">
        <f t="shared" si="82"/>
        <v>#DIV/0!</v>
      </c>
      <c r="P242" s="38" t="e">
        <f t="shared" si="82"/>
        <v>#DIV/0!</v>
      </c>
      <c r="Q242" s="38" t="e">
        <f t="shared" si="82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3"/>
        <v>#DIV/0!</v>
      </c>
      <c r="O243" s="38" t="e">
        <f t="shared" si="82"/>
        <v>#DIV/0!</v>
      </c>
      <c r="P243" s="38" t="e">
        <f t="shared" si="82"/>
        <v>#DIV/0!</v>
      </c>
      <c r="Q243" s="38" t="e">
        <f t="shared" si="82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3"/>
        <v>#DIV/0!</v>
      </c>
      <c r="O244" s="38" t="e">
        <f t="shared" si="82"/>
        <v>#DIV/0!</v>
      </c>
      <c r="P244" s="38" t="e">
        <f t="shared" si="82"/>
        <v>#DIV/0!</v>
      </c>
      <c r="Q244" s="38" t="e">
        <f t="shared" si="82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3"/>
        <v>#DIV/0!</v>
      </c>
      <c r="O245" s="38" t="e">
        <f t="shared" si="82"/>
        <v>#DIV/0!</v>
      </c>
      <c r="P245" s="38" t="e">
        <f t="shared" si="82"/>
        <v>#DIV/0!</v>
      </c>
      <c r="Q245" s="38" t="e">
        <f t="shared" si="82"/>
        <v>#DIV/0!</v>
      </c>
    </row>
    <row r="246" spans="1:17">
      <c r="A246" s="61" t="s">
        <v>179</v>
      </c>
      <c r="B246" s="61">
        <f t="shared" ref="B246:I246" si="84">SUM(B234:B245)</f>
        <v>0</v>
      </c>
      <c r="C246" s="61">
        <f t="shared" si="84"/>
        <v>0</v>
      </c>
      <c r="D246" s="61">
        <f t="shared" si="84"/>
        <v>0</v>
      </c>
      <c r="E246" s="61">
        <f t="shared" si="84"/>
        <v>0</v>
      </c>
      <c r="F246" s="61">
        <f t="shared" si="84"/>
        <v>0</v>
      </c>
      <c r="G246" s="61">
        <f t="shared" si="84"/>
        <v>0</v>
      </c>
      <c r="H246" s="61">
        <f t="shared" si="84"/>
        <v>0</v>
      </c>
      <c r="I246" s="61">
        <f t="shared" si="84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82"/>
        <v>#DIV/0!</v>
      </c>
      <c r="P246" s="62" t="e">
        <f t="shared" si="82"/>
        <v>#DIV/0!</v>
      </c>
      <c r="Q246" s="62" t="e">
        <f t="shared" si="82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5">SUM(C234:C245)</f>
        <v>0</v>
      </c>
      <c r="D247" s="61">
        <f t="shared" si="85"/>
        <v>0</v>
      </c>
      <c r="E247" s="61">
        <f t="shared" si="85"/>
        <v>0</v>
      </c>
      <c r="F247" s="61">
        <f t="shared" si="85"/>
        <v>0</v>
      </c>
      <c r="G247" s="61">
        <f t="shared" si="85"/>
        <v>0</v>
      </c>
      <c r="H247" s="61">
        <f t="shared" si="85"/>
        <v>0</v>
      </c>
      <c r="I247" s="61">
        <f t="shared" si="85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82"/>
        <v>#DIV/0!</v>
      </c>
      <c r="P247" s="62" t="e">
        <f t="shared" si="82"/>
        <v>#DIV/0!</v>
      </c>
      <c r="Q247" s="62" t="e">
        <f t="shared" si="82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6">C246/12</f>
        <v>0</v>
      </c>
      <c r="D248" s="49">
        <f t="shared" si="86"/>
        <v>0</v>
      </c>
      <c r="E248" s="49">
        <f t="shared" si="86"/>
        <v>0</v>
      </c>
      <c r="F248" s="49">
        <f t="shared" si="86"/>
        <v>0</v>
      </c>
      <c r="G248" s="49">
        <f t="shared" si="86"/>
        <v>0</v>
      </c>
      <c r="H248" s="49">
        <f t="shared" si="86"/>
        <v>0</v>
      </c>
      <c r="I248" s="49">
        <f t="shared" si="86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82"/>
        <v>#DIV/0!</v>
      </c>
      <c r="P248" s="62" t="e">
        <f t="shared" si="82"/>
        <v>#DIV/0!</v>
      </c>
      <c r="Q248" s="62" t="e">
        <f t="shared" si="82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180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 t="s">
        <v>90</v>
      </c>
      <c r="K252" s="29" t="s">
        <v>7</v>
      </c>
      <c r="L252" s="29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>
        <v>0</v>
      </c>
      <c r="G253" s="10">
        <v>0</v>
      </c>
      <c r="H253" s="10">
        <v>0</v>
      </c>
      <c r="I253" s="10">
        <v>0</v>
      </c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7">(G253-C253)/C253*100</f>
        <v>#DIV/0!</v>
      </c>
      <c r="P253" s="38" t="e">
        <f t="shared" si="87"/>
        <v>#DIV/0!</v>
      </c>
      <c r="Q253" s="38" t="e">
        <f t="shared" si="87"/>
        <v>#DIV/0!</v>
      </c>
    </row>
    <row r="254" spans="1:17">
      <c r="A254" s="10" t="s">
        <v>11</v>
      </c>
      <c r="B254" s="10"/>
      <c r="C254" s="10"/>
      <c r="D254" s="10"/>
      <c r="E254" s="10"/>
      <c r="F254" s="10">
        <v>0</v>
      </c>
      <c r="G254" s="10">
        <v>0</v>
      </c>
      <c r="H254" s="10">
        <v>0</v>
      </c>
      <c r="I254" s="10">
        <v>0</v>
      </c>
      <c r="J254" s="10"/>
      <c r="K254" s="10"/>
      <c r="L254" s="10"/>
      <c r="M254" s="10"/>
      <c r="N254" s="38" t="e">
        <f t="shared" ref="N254:N264" si="88">(F254-B254)/B254*100</f>
        <v>#DIV/0!</v>
      </c>
      <c r="O254" s="38" t="e">
        <f t="shared" si="87"/>
        <v>#DIV/0!</v>
      </c>
      <c r="P254" s="38" t="e">
        <f t="shared" si="87"/>
        <v>#DIV/0!</v>
      </c>
      <c r="Q254" s="38" t="e">
        <f t="shared" si="87"/>
        <v>#DIV/0!</v>
      </c>
    </row>
    <row r="255" spans="1:17">
      <c r="A255" s="10" t="s">
        <v>12</v>
      </c>
      <c r="B255" s="10"/>
      <c r="C255" s="10"/>
      <c r="D255" s="10"/>
      <c r="E255" s="10"/>
      <c r="F255" s="10">
        <v>0</v>
      </c>
      <c r="G255" s="10">
        <v>0</v>
      </c>
      <c r="H255" s="10">
        <v>0</v>
      </c>
      <c r="I255" s="10">
        <v>0</v>
      </c>
      <c r="J255" s="10"/>
      <c r="K255" s="10"/>
      <c r="L255" s="10"/>
      <c r="M255" s="10"/>
      <c r="N255" s="38" t="e">
        <f t="shared" si="88"/>
        <v>#DIV/0!</v>
      </c>
      <c r="O255" s="38" t="e">
        <f t="shared" si="87"/>
        <v>#DIV/0!</v>
      </c>
      <c r="P255" s="38" t="e">
        <f t="shared" si="87"/>
        <v>#DIV/0!</v>
      </c>
      <c r="Q255" s="38" t="e">
        <f t="shared" si="87"/>
        <v>#DIV/0!</v>
      </c>
    </row>
    <row r="256" spans="1:17">
      <c r="A256" s="10" t="s">
        <v>13</v>
      </c>
      <c r="B256" s="10"/>
      <c r="C256" s="10"/>
      <c r="D256" s="10"/>
      <c r="E256" s="10"/>
      <c r="F256" s="10">
        <v>0</v>
      </c>
      <c r="G256" s="10">
        <v>0</v>
      </c>
      <c r="H256" s="10">
        <v>0</v>
      </c>
      <c r="I256" s="10">
        <v>0</v>
      </c>
      <c r="J256" s="10"/>
      <c r="K256" s="10"/>
      <c r="L256" s="10"/>
      <c r="M256" s="10"/>
      <c r="N256" s="38" t="e">
        <f t="shared" si="88"/>
        <v>#DIV/0!</v>
      </c>
      <c r="O256" s="38" t="e">
        <f t="shared" si="87"/>
        <v>#DIV/0!</v>
      </c>
      <c r="P256" s="38" t="e">
        <f t="shared" si="87"/>
        <v>#DIV/0!</v>
      </c>
      <c r="Q256" s="38" t="e">
        <f t="shared" si="87"/>
        <v>#DIV/0!</v>
      </c>
    </row>
    <row r="257" spans="1:17">
      <c r="A257" s="10" t="s">
        <v>14</v>
      </c>
      <c r="B257" s="10"/>
      <c r="C257" s="10"/>
      <c r="D257" s="10"/>
      <c r="E257" s="10"/>
      <c r="F257" s="10">
        <v>0</v>
      </c>
      <c r="G257" s="10">
        <v>0</v>
      </c>
      <c r="H257" s="10">
        <v>0</v>
      </c>
      <c r="I257" s="10">
        <v>0</v>
      </c>
      <c r="J257" s="10"/>
      <c r="K257" s="10"/>
      <c r="L257" s="10"/>
      <c r="M257" s="10"/>
      <c r="N257" s="38" t="e">
        <f t="shared" si="88"/>
        <v>#DIV/0!</v>
      </c>
      <c r="O257" s="38" t="e">
        <f t="shared" si="87"/>
        <v>#DIV/0!</v>
      </c>
      <c r="P257" s="38" t="e">
        <f t="shared" si="87"/>
        <v>#DIV/0!</v>
      </c>
      <c r="Q257" s="38" t="e">
        <f t="shared" si="87"/>
        <v>#DIV/0!</v>
      </c>
    </row>
    <row r="258" spans="1:17">
      <c r="A258" s="10" t="s">
        <v>15</v>
      </c>
      <c r="B258" s="10"/>
      <c r="C258" s="10"/>
      <c r="D258" s="10"/>
      <c r="E258" s="10"/>
      <c r="F258" s="10">
        <v>0</v>
      </c>
      <c r="G258" s="10">
        <v>0</v>
      </c>
      <c r="H258" s="10">
        <v>0</v>
      </c>
      <c r="I258" s="10">
        <v>0</v>
      </c>
      <c r="J258" s="10"/>
      <c r="K258" s="10"/>
      <c r="L258" s="10"/>
      <c r="M258" s="10"/>
      <c r="N258" s="38" t="e">
        <f t="shared" si="88"/>
        <v>#DIV/0!</v>
      </c>
      <c r="O258" s="38" t="e">
        <f t="shared" si="87"/>
        <v>#DIV/0!</v>
      </c>
      <c r="P258" s="38" t="e">
        <f t="shared" si="87"/>
        <v>#DIV/0!</v>
      </c>
      <c r="Q258" s="38" t="e">
        <f t="shared" si="87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>
        <v>1</v>
      </c>
      <c r="K259" s="10">
        <v>9</v>
      </c>
      <c r="L259" s="10">
        <v>596</v>
      </c>
      <c r="M259" s="10">
        <v>269471</v>
      </c>
      <c r="N259" s="38" t="e">
        <f t="shared" si="88"/>
        <v>#DIV/0!</v>
      </c>
      <c r="O259" s="38" t="e">
        <f t="shared" si="87"/>
        <v>#DIV/0!</v>
      </c>
      <c r="P259" s="38" t="e">
        <f t="shared" si="87"/>
        <v>#DIV/0!</v>
      </c>
      <c r="Q259" s="38" t="e">
        <f t="shared" si="87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8"/>
        <v>#DIV/0!</v>
      </c>
      <c r="O260" s="38" t="e">
        <f t="shared" si="87"/>
        <v>#DIV/0!</v>
      </c>
      <c r="P260" s="38" t="e">
        <f t="shared" si="87"/>
        <v>#DIV/0!</v>
      </c>
      <c r="Q260" s="38" t="e">
        <f t="shared" si="87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8"/>
        <v>#DIV/0!</v>
      </c>
      <c r="O261" s="38" t="e">
        <f t="shared" si="87"/>
        <v>#DIV/0!</v>
      </c>
      <c r="P261" s="38" t="e">
        <f t="shared" si="87"/>
        <v>#DIV/0!</v>
      </c>
      <c r="Q261" s="38" t="e">
        <f t="shared" si="87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8"/>
        <v>#DIV/0!</v>
      </c>
      <c r="O262" s="38" t="e">
        <f t="shared" si="87"/>
        <v>#DIV/0!</v>
      </c>
      <c r="P262" s="38" t="e">
        <f t="shared" si="87"/>
        <v>#DIV/0!</v>
      </c>
      <c r="Q262" s="38" t="e">
        <f t="shared" si="87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8"/>
        <v>#DIV/0!</v>
      </c>
      <c r="O263" s="38" t="e">
        <f t="shared" si="87"/>
        <v>#DIV/0!</v>
      </c>
      <c r="P263" s="38" t="e">
        <f t="shared" si="87"/>
        <v>#DIV/0!</v>
      </c>
      <c r="Q263" s="38" t="e">
        <f t="shared" si="87"/>
        <v>#DIV/0!</v>
      </c>
    </row>
    <row r="264" spans="1:17">
      <c r="A264" s="10" t="s">
        <v>21</v>
      </c>
      <c r="B264" s="10"/>
      <c r="C264" s="10"/>
      <c r="D264" s="10"/>
      <c r="E264" s="10"/>
      <c r="F264" s="10">
        <v>0</v>
      </c>
      <c r="G264" s="10">
        <v>0</v>
      </c>
      <c r="H264" s="10">
        <v>0</v>
      </c>
      <c r="I264" s="10"/>
      <c r="J264" s="10"/>
      <c r="K264" s="10"/>
      <c r="L264" s="10"/>
      <c r="M264" s="10"/>
      <c r="N264" s="38" t="e">
        <f t="shared" si="88"/>
        <v>#DIV/0!</v>
      </c>
      <c r="O264" s="38" t="e">
        <f t="shared" si="87"/>
        <v>#DIV/0!</v>
      </c>
      <c r="P264" s="38" t="e">
        <f t="shared" si="87"/>
        <v>#DIV/0!</v>
      </c>
      <c r="Q264" s="38" t="e">
        <f t="shared" si="87"/>
        <v>#DIV/0!</v>
      </c>
    </row>
    <row r="265" spans="1:17">
      <c r="A265" s="61" t="s">
        <v>222</v>
      </c>
      <c r="B265" s="61">
        <f>SUM(B253:B262)</f>
        <v>0</v>
      </c>
      <c r="C265" s="61">
        <f t="shared" ref="C265:M265" si="89">SUM(C253:C262)</f>
        <v>0</v>
      </c>
      <c r="D265" s="61">
        <f t="shared" si="89"/>
        <v>0</v>
      </c>
      <c r="E265" s="61">
        <f t="shared" si="89"/>
        <v>0</v>
      </c>
      <c r="F265" s="61">
        <f t="shared" si="89"/>
        <v>0</v>
      </c>
      <c r="G265" s="61">
        <f t="shared" si="89"/>
        <v>0</v>
      </c>
      <c r="H265" s="61">
        <f t="shared" si="89"/>
        <v>0</v>
      </c>
      <c r="I265" s="61">
        <f t="shared" si="89"/>
        <v>0</v>
      </c>
      <c r="J265" s="61">
        <f t="shared" si="89"/>
        <v>1</v>
      </c>
      <c r="K265" s="61">
        <f t="shared" si="89"/>
        <v>9</v>
      </c>
      <c r="L265" s="61">
        <f t="shared" si="89"/>
        <v>596</v>
      </c>
      <c r="M265" s="61">
        <f t="shared" si="89"/>
        <v>269471</v>
      </c>
      <c r="N265" s="62" t="e">
        <f>(F265-B265)/B265*100</f>
        <v>#DIV/0!</v>
      </c>
      <c r="O265" s="62" t="e">
        <f t="shared" si="87"/>
        <v>#DIV/0!</v>
      </c>
      <c r="P265" s="62" t="e">
        <f t="shared" si="87"/>
        <v>#DIV/0!</v>
      </c>
      <c r="Q265" s="62" t="e">
        <f t="shared" si="87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M266" si="90">SUM(C253:C264)</f>
        <v>0</v>
      </c>
      <c r="D266" s="61">
        <f t="shared" si="90"/>
        <v>0</v>
      </c>
      <c r="E266" s="61">
        <f t="shared" si="90"/>
        <v>0</v>
      </c>
      <c r="F266" s="61">
        <f t="shared" si="90"/>
        <v>0</v>
      </c>
      <c r="G266" s="61">
        <f t="shared" si="90"/>
        <v>0</v>
      </c>
      <c r="H266" s="61">
        <f t="shared" si="90"/>
        <v>0</v>
      </c>
      <c r="I266" s="61">
        <f t="shared" si="90"/>
        <v>0</v>
      </c>
      <c r="J266" s="61">
        <f t="shared" si="90"/>
        <v>1</v>
      </c>
      <c r="K266" s="61">
        <f t="shared" si="90"/>
        <v>9</v>
      </c>
      <c r="L266" s="61">
        <f t="shared" si="90"/>
        <v>596</v>
      </c>
      <c r="M266" s="61">
        <f t="shared" si="90"/>
        <v>269471</v>
      </c>
      <c r="N266" s="62" t="e">
        <f>(F266-B266)/B266*100</f>
        <v>#DIV/0!</v>
      </c>
      <c r="O266" s="62" t="e">
        <f t="shared" si="87"/>
        <v>#DIV/0!</v>
      </c>
      <c r="P266" s="62" t="e">
        <f t="shared" si="87"/>
        <v>#DIV/0!</v>
      </c>
      <c r="Q266" s="62" t="e">
        <f t="shared" si="87"/>
        <v>#DIV/0!</v>
      </c>
    </row>
    <row r="267" spans="1:17">
      <c r="A267" s="63" t="s">
        <v>129</v>
      </c>
      <c r="B267" s="49">
        <f>B265/10</f>
        <v>0</v>
      </c>
      <c r="C267" s="49">
        <f t="shared" ref="C267:M267" si="91">C265/10</f>
        <v>0</v>
      </c>
      <c r="D267" s="49">
        <f t="shared" si="91"/>
        <v>0</v>
      </c>
      <c r="E267" s="49">
        <f t="shared" si="91"/>
        <v>0</v>
      </c>
      <c r="F267" s="49">
        <f t="shared" si="91"/>
        <v>0</v>
      </c>
      <c r="G267" s="49">
        <f t="shared" si="91"/>
        <v>0</v>
      </c>
      <c r="H267" s="49">
        <f t="shared" si="91"/>
        <v>0</v>
      </c>
      <c r="I267" s="49">
        <f t="shared" si="91"/>
        <v>0</v>
      </c>
      <c r="J267" s="49">
        <f t="shared" si="91"/>
        <v>0.1</v>
      </c>
      <c r="K267" s="49">
        <f t="shared" si="91"/>
        <v>0.9</v>
      </c>
      <c r="L267" s="49">
        <f t="shared" si="91"/>
        <v>59.6</v>
      </c>
      <c r="M267" s="49">
        <f t="shared" si="91"/>
        <v>26947.1</v>
      </c>
      <c r="N267" s="62" t="e">
        <f>(F267-B267)/B267*100</f>
        <v>#DIV/0!</v>
      </c>
      <c r="O267" s="62" t="e">
        <f t="shared" si="87"/>
        <v>#DIV/0!</v>
      </c>
      <c r="P267" s="62" t="e">
        <f t="shared" si="87"/>
        <v>#DIV/0!</v>
      </c>
      <c r="Q267" s="62" t="e">
        <f t="shared" si="87"/>
        <v>#DIV/0!</v>
      </c>
    </row>
    <row r="268" spans="1:17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92">(G272-C272)/C272*100</f>
        <v>#DIV/0!</v>
      </c>
      <c r="P272" s="38" t="e">
        <f t="shared" si="92"/>
        <v>#DIV/0!</v>
      </c>
      <c r="Q272" s="38" t="e">
        <f t="shared" si="92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93">(F273-B273)/B273*100</f>
        <v>#DIV/0!</v>
      </c>
      <c r="O273" s="38" t="e">
        <f t="shared" si="92"/>
        <v>#DIV/0!</v>
      </c>
      <c r="P273" s="38" t="e">
        <f t="shared" si="92"/>
        <v>#DIV/0!</v>
      </c>
      <c r="Q273" s="38" t="e">
        <f t="shared" si="92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93"/>
        <v>#DIV/0!</v>
      </c>
      <c r="O274" s="38" t="e">
        <f t="shared" si="92"/>
        <v>#DIV/0!</v>
      </c>
      <c r="P274" s="38" t="e">
        <f t="shared" si="92"/>
        <v>#DIV/0!</v>
      </c>
      <c r="Q274" s="38" t="e">
        <f t="shared" si="92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93"/>
        <v>#DIV/0!</v>
      </c>
      <c r="O275" s="38" t="e">
        <f t="shared" si="92"/>
        <v>#DIV/0!</v>
      </c>
      <c r="P275" s="38" t="e">
        <f t="shared" si="92"/>
        <v>#DIV/0!</v>
      </c>
      <c r="Q275" s="38" t="e">
        <f t="shared" si="92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93"/>
        <v>#DIV/0!</v>
      </c>
      <c r="O276" s="38" t="e">
        <f t="shared" si="92"/>
        <v>#DIV/0!</v>
      </c>
      <c r="P276" s="38" t="e">
        <f t="shared" si="92"/>
        <v>#DIV/0!</v>
      </c>
      <c r="Q276" s="38" t="e">
        <f t="shared" si="92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93"/>
        <v>#DIV/0!</v>
      </c>
      <c r="O277" s="38" t="e">
        <f t="shared" si="92"/>
        <v>#DIV/0!</v>
      </c>
      <c r="P277" s="38" t="e">
        <f t="shared" si="92"/>
        <v>#DIV/0!</v>
      </c>
      <c r="Q277" s="38" t="e">
        <f t="shared" si="92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93"/>
        <v>#DIV/0!</v>
      </c>
      <c r="O278" s="38" t="e">
        <f t="shared" si="92"/>
        <v>#DIV/0!</v>
      </c>
      <c r="P278" s="38" t="e">
        <f t="shared" si="92"/>
        <v>#DIV/0!</v>
      </c>
      <c r="Q278" s="38" t="e">
        <f t="shared" si="92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93"/>
        <v>#DIV/0!</v>
      </c>
      <c r="O279" s="38" t="e">
        <f t="shared" si="92"/>
        <v>#DIV/0!</v>
      </c>
      <c r="P279" s="38" t="e">
        <f t="shared" si="92"/>
        <v>#DIV/0!</v>
      </c>
      <c r="Q279" s="38" t="e">
        <f t="shared" si="92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93"/>
        <v>#DIV/0!</v>
      </c>
      <c r="O280" s="38" t="e">
        <f t="shared" si="92"/>
        <v>#DIV/0!</v>
      </c>
      <c r="P280" s="38" t="e">
        <f t="shared" si="92"/>
        <v>#DIV/0!</v>
      </c>
      <c r="Q280" s="38" t="e">
        <f t="shared" si="92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93"/>
        <v>#DIV/0!</v>
      </c>
      <c r="O281" s="38" t="e">
        <f t="shared" si="92"/>
        <v>#DIV/0!</v>
      </c>
      <c r="P281" s="38" t="e">
        <f t="shared" si="92"/>
        <v>#DIV/0!</v>
      </c>
      <c r="Q281" s="38" t="e">
        <f t="shared" si="92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93"/>
        <v>#DIV/0!</v>
      </c>
      <c r="O282" s="38" t="e">
        <f t="shared" si="92"/>
        <v>#DIV/0!</v>
      </c>
      <c r="P282" s="38" t="e">
        <f t="shared" si="92"/>
        <v>#DIV/0!</v>
      </c>
      <c r="Q282" s="38" t="e">
        <f t="shared" si="92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93"/>
        <v>#DIV/0!</v>
      </c>
      <c r="O283" s="38" t="e">
        <f t="shared" si="92"/>
        <v>#DIV/0!</v>
      </c>
      <c r="P283" s="38" t="e">
        <f t="shared" si="92"/>
        <v>#DIV/0!</v>
      </c>
      <c r="Q283" s="38" t="e">
        <f t="shared" si="92"/>
        <v>#DIV/0!</v>
      </c>
    </row>
    <row r="284" spans="1:17">
      <c r="A284" s="61" t="s">
        <v>179</v>
      </c>
      <c r="B284" s="61">
        <f t="shared" ref="B284:I284" si="94">SUM(B272:B283)</f>
        <v>0</v>
      </c>
      <c r="C284" s="61">
        <f t="shared" si="94"/>
        <v>0</v>
      </c>
      <c r="D284" s="61">
        <f t="shared" si="94"/>
        <v>0</v>
      </c>
      <c r="E284" s="61">
        <f t="shared" si="94"/>
        <v>0</v>
      </c>
      <c r="F284" s="61">
        <f t="shared" si="94"/>
        <v>0</v>
      </c>
      <c r="G284" s="61">
        <f t="shared" si="94"/>
        <v>0</v>
      </c>
      <c r="H284" s="61">
        <f t="shared" si="94"/>
        <v>0</v>
      </c>
      <c r="I284" s="61">
        <f t="shared" si="94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92"/>
        <v>#DIV/0!</v>
      </c>
      <c r="P284" s="62" t="e">
        <f t="shared" si="92"/>
        <v>#DIV/0!</v>
      </c>
      <c r="Q284" s="62" t="e">
        <f t="shared" si="92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5">SUM(C272:C283)</f>
        <v>0</v>
      </c>
      <c r="D285" s="61">
        <f t="shared" si="95"/>
        <v>0</v>
      </c>
      <c r="E285" s="61">
        <f t="shared" si="95"/>
        <v>0</v>
      </c>
      <c r="F285" s="61">
        <f t="shared" si="95"/>
        <v>0</v>
      </c>
      <c r="G285" s="61">
        <f t="shared" si="95"/>
        <v>0</v>
      </c>
      <c r="H285" s="61">
        <f t="shared" si="95"/>
        <v>0</v>
      </c>
      <c r="I285" s="61">
        <f t="shared" si="95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92"/>
        <v>#DIV/0!</v>
      </c>
      <c r="P285" s="62" t="e">
        <f t="shared" si="92"/>
        <v>#DIV/0!</v>
      </c>
      <c r="Q285" s="62" t="e">
        <f t="shared" si="92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6">C284/12</f>
        <v>0</v>
      </c>
      <c r="D286" s="49">
        <f t="shared" si="96"/>
        <v>0</v>
      </c>
      <c r="E286" s="49">
        <f t="shared" si="96"/>
        <v>0</v>
      </c>
      <c r="F286" s="49">
        <f t="shared" si="96"/>
        <v>0</v>
      </c>
      <c r="G286" s="49">
        <f t="shared" si="96"/>
        <v>0</v>
      </c>
      <c r="H286" s="49">
        <f t="shared" si="96"/>
        <v>0</v>
      </c>
      <c r="I286" s="49">
        <f t="shared" si="96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92"/>
        <v>#DIV/0!</v>
      </c>
      <c r="P286" s="62" t="e">
        <f t="shared" si="92"/>
        <v>#DIV/0!</v>
      </c>
      <c r="Q286" s="62" t="e">
        <f t="shared" si="92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7">(G291-C291)/C291*100</f>
        <v>#DIV/0!</v>
      </c>
      <c r="P291" s="38" t="e">
        <f t="shared" si="97"/>
        <v>#DIV/0!</v>
      </c>
      <c r="Q291" s="38" t="e">
        <f t="shared" si="97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8">(F292-B292)/B292*100</f>
        <v>#DIV/0!</v>
      </c>
      <c r="O292" s="38" t="e">
        <f t="shared" si="97"/>
        <v>#DIV/0!</v>
      </c>
      <c r="P292" s="38" t="e">
        <f t="shared" si="97"/>
        <v>#DIV/0!</v>
      </c>
      <c r="Q292" s="38" t="e">
        <f t="shared" si="97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8"/>
        <v>#DIV/0!</v>
      </c>
      <c r="O293" s="38" t="e">
        <f t="shared" si="97"/>
        <v>#DIV/0!</v>
      </c>
      <c r="P293" s="38" t="e">
        <f t="shared" si="97"/>
        <v>#DIV/0!</v>
      </c>
      <c r="Q293" s="38" t="e">
        <f t="shared" si="97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8"/>
        <v>#DIV/0!</v>
      </c>
      <c r="O294" s="38" t="e">
        <f t="shared" si="97"/>
        <v>#DIV/0!</v>
      </c>
      <c r="P294" s="38" t="e">
        <f t="shared" si="97"/>
        <v>#DIV/0!</v>
      </c>
      <c r="Q294" s="38" t="e">
        <f t="shared" si="97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8"/>
        <v>#DIV/0!</v>
      </c>
      <c r="O295" s="38" t="e">
        <f t="shared" si="97"/>
        <v>#DIV/0!</v>
      </c>
      <c r="P295" s="38" t="e">
        <f t="shared" si="97"/>
        <v>#DIV/0!</v>
      </c>
      <c r="Q295" s="38" t="e">
        <f t="shared" si="97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8"/>
        <v>#DIV/0!</v>
      </c>
      <c r="O296" s="38" t="e">
        <f t="shared" si="97"/>
        <v>#DIV/0!</v>
      </c>
      <c r="P296" s="38" t="e">
        <f t="shared" si="97"/>
        <v>#DIV/0!</v>
      </c>
      <c r="Q296" s="38" t="e">
        <f t="shared" si="97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8"/>
        <v>#DIV/0!</v>
      </c>
      <c r="O297" s="38" t="e">
        <f t="shared" si="97"/>
        <v>#DIV/0!</v>
      </c>
      <c r="P297" s="38" t="e">
        <f t="shared" si="97"/>
        <v>#DIV/0!</v>
      </c>
      <c r="Q297" s="38" t="e">
        <f t="shared" si="97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8"/>
        <v>#DIV/0!</v>
      </c>
      <c r="O298" s="38" t="e">
        <f t="shared" si="97"/>
        <v>#DIV/0!</v>
      </c>
      <c r="P298" s="38" t="e">
        <f t="shared" si="97"/>
        <v>#DIV/0!</v>
      </c>
      <c r="Q298" s="38" t="e">
        <f t="shared" si="97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8"/>
        <v>#DIV/0!</v>
      </c>
      <c r="O299" s="38" t="e">
        <f t="shared" si="97"/>
        <v>#DIV/0!</v>
      </c>
      <c r="P299" s="38" t="e">
        <f t="shared" si="97"/>
        <v>#DIV/0!</v>
      </c>
      <c r="Q299" s="38" t="e">
        <f t="shared" si="97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8"/>
        <v>#DIV/0!</v>
      </c>
      <c r="O300" s="38" t="e">
        <f t="shared" si="97"/>
        <v>#DIV/0!</v>
      </c>
      <c r="P300" s="38" t="e">
        <f t="shared" si="97"/>
        <v>#DIV/0!</v>
      </c>
      <c r="Q300" s="38" t="e">
        <f t="shared" si="97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8"/>
        <v>#DIV/0!</v>
      </c>
      <c r="O301" s="38" t="e">
        <f t="shared" si="97"/>
        <v>#DIV/0!</v>
      </c>
      <c r="P301" s="38" t="e">
        <f t="shared" si="97"/>
        <v>#DIV/0!</v>
      </c>
      <c r="Q301" s="38" t="e">
        <f t="shared" si="97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8"/>
        <v>#DIV/0!</v>
      </c>
      <c r="O302" s="38" t="e">
        <f t="shared" si="97"/>
        <v>#DIV/0!</v>
      </c>
      <c r="P302" s="38" t="e">
        <f t="shared" si="97"/>
        <v>#DIV/0!</v>
      </c>
      <c r="Q302" s="38" t="e">
        <f t="shared" si="97"/>
        <v>#DIV/0!</v>
      </c>
    </row>
    <row r="303" spans="1:19">
      <c r="A303" s="61" t="s">
        <v>179</v>
      </c>
      <c r="B303" s="61">
        <f t="shared" ref="B303:I303" si="99">SUM(B291:B302)</f>
        <v>0</v>
      </c>
      <c r="C303" s="61">
        <f t="shared" si="99"/>
        <v>0</v>
      </c>
      <c r="D303" s="61">
        <f t="shared" si="99"/>
        <v>0</v>
      </c>
      <c r="E303" s="61">
        <f t="shared" si="99"/>
        <v>0</v>
      </c>
      <c r="F303" s="61">
        <f t="shared" si="99"/>
        <v>0</v>
      </c>
      <c r="G303" s="61">
        <f t="shared" si="99"/>
        <v>0</v>
      </c>
      <c r="H303" s="61">
        <f t="shared" si="99"/>
        <v>0</v>
      </c>
      <c r="I303" s="61">
        <f t="shared" si="99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7"/>
        <v>#DIV/0!</v>
      </c>
      <c r="P303" s="62" t="e">
        <f t="shared" si="97"/>
        <v>#DIV/0!</v>
      </c>
      <c r="Q303" s="62" t="e">
        <f t="shared" si="97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100">SUM(C291:C302)</f>
        <v>0</v>
      </c>
      <c r="D304" s="61">
        <f t="shared" si="100"/>
        <v>0</v>
      </c>
      <c r="E304" s="61">
        <f t="shared" si="100"/>
        <v>0</v>
      </c>
      <c r="F304" s="61">
        <f t="shared" si="100"/>
        <v>0</v>
      </c>
      <c r="G304" s="61">
        <f t="shared" si="100"/>
        <v>0</v>
      </c>
      <c r="H304" s="61">
        <f t="shared" si="100"/>
        <v>0</v>
      </c>
      <c r="I304" s="61">
        <f t="shared" si="100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7"/>
        <v>#DIV/0!</v>
      </c>
      <c r="P304" s="62" t="e">
        <f t="shared" si="97"/>
        <v>#DIV/0!</v>
      </c>
      <c r="Q304" s="62" t="e">
        <f t="shared" si="97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101">C303/12</f>
        <v>0</v>
      </c>
      <c r="D305" s="49">
        <f t="shared" si="101"/>
        <v>0</v>
      </c>
      <c r="E305" s="49">
        <f t="shared" si="101"/>
        <v>0</v>
      </c>
      <c r="F305" s="49">
        <f t="shared" si="101"/>
        <v>0</v>
      </c>
      <c r="G305" s="49">
        <f t="shared" si="101"/>
        <v>0</v>
      </c>
      <c r="H305" s="49">
        <f t="shared" si="101"/>
        <v>0</v>
      </c>
      <c r="I305" s="49">
        <f t="shared" si="101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7"/>
        <v>#DIV/0!</v>
      </c>
      <c r="P305" s="62" t="e">
        <f t="shared" si="97"/>
        <v>#DIV/0!</v>
      </c>
      <c r="Q305" s="62" t="e">
        <f t="shared" si="97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102">(G310-C310)/C310*100</f>
        <v>#DIV/0!</v>
      </c>
      <c r="P310" s="38" t="e">
        <f t="shared" si="102"/>
        <v>#DIV/0!</v>
      </c>
      <c r="Q310" s="38" t="e">
        <f t="shared" si="102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03">(F311-B311)/B311*100</f>
        <v>#DIV/0!</v>
      </c>
      <c r="O311" s="38" t="e">
        <f t="shared" si="102"/>
        <v>#DIV/0!</v>
      </c>
      <c r="P311" s="38" t="e">
        <f t="shared" si="102"/>
        <v>#DIV/0!</v>
      </c>
      <c r="Q311" s="38" t="e">
        <f t="shared" si="102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03"/>
        <v>#DIV/0!</v>
      </c>
      <c r="O312" s="38" t="e">
        <f t="shared" si="102"/>
        <v>#DIV/0!</v>
      </c>
      <c r="P312" s="38" t="e">
        <f t="shared" si="102"/>
        <v>#DIV/0!</v>
      </c>
      <c r="Q312" s="38" t="e">
        <f t="shared" si="102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03"/>
        <v>#DIV/0!</v>
      </c>
      <c r="O313" s="38" t="e">
        <f t="shared" si="102"/>
        <v>#DIV/0!</v>
      </c>
      <c r="P313" s="38" t="e">
        <f t="shared" si="102"/>
        <v>#DIV/0!</v>
      </c>
      <c r="Q313" s="38" t="e">
        <f t="shared" si="102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03"/>
        <v>#DIV/0!</v>
      </c>
      <c r="O314" s="38" t="e">
        <f t="shared" si="102"/>
        <v>#DIV/0!</v>
      </c>
      <c r="P314" s="38" t="e">
        <f t="shared" si="102"/>
        <v>#DIV/0!</v>
      </c>
      <c r="Q314" s="38" t="e">
        <f t="shared" si="102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03"/>
        <v>#DIV/0!</v>
      </c>
      <c r="O315" s="38" t="e">
        <f t="shared" si="102"/>
        <v>#DIV/0!</v>
      </c>
      <c r="P315" s="38" t="e">
        <f t="shared" si="102"/>
        <v>#DIV/0!</v>
      </c>
      <c r="Q315" s="38" t="e">
        <f t="shared" si="102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03"/>
        <v>#DIV/0!</v>
      </c>
      <c r="O316" s="38" t="e">
        <f t="shared" si="102"/>
        <v>#DIV/0!</v>
      </c>
      <c r="P316" s="38" t="e">
        <f t="shared" si="102"/>
        <v>#DIV/0!</v>
      </c>
      <c r="Q316" s="38" t="e">
        <f t="shared" si="102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03"/>
        <v>#DIV/0!</v>
      </c>
      <c r="O317" s="38" t="e">
        <f t="shared" si="102"/>
        <v>#DIV/0!</v>
      </c>
      <c r="P317" s="38" t="e">
        <f t="shared" si="102"/>
        <v>#DIV/0!</v>
      </c>
      <c r="Q317" s="38" t="e">
        <f t="shared" si="102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03"/>
        <v>#DIV/0!</v>
      </c>
      <c r="O318" s="38" t="e">
        <f t="shared" si="102"/>
        <v>#DIV/0!</v>
      </c>
      <c r="P318" s="38" t="e">
        <f t="shared" si="102"/>
        <v>#DIV/0!</v>
      </c>
      <c r="Q318" s="38" t="e">
        <f t="shared" si="102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03"/>
        <v>#DIV/0!</v>
      </c>
      <c r="O319" s="38" t="e">
        <f t="shared" si="102"/>
        <v>#DIV/0!</v>
      </c>
      <c r="P319" s="38" t="e">
        <f t="shared" si="102"/>
        <v>#DIV/0!</v>
      </c>
      <c r="Q319" s="38" t="e">
        <f t="shared" si="102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03"/>
        <v>#DIV/0!</v>
      </c>
      <c r="O320" s="38" t="e">
        <f t="shared" si="102"/>
        <v>#DIV/0!</v>
      </c>
      <c r="P320" s="38" t="e">
        <f t="shared" si="102"/>
        <v>#DIV/0!</v>
      </c>
      <c r="Q320" s="38" t="e">
        <f t="shared" si="102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03"/>
        <v>#DIV/0!</v>
      </c>
      <c r="O321" s="38" t="e">
        <f t="shared" si="102"/>
        <v>#DIV/0!</v>
      </c>
      <c r="P321" s="38" t="e">
        <f t="shared" si="102"/>
        <v>#DIV/0!</v>
      </c>
      <c r="Q321" s="38" t="e">
        <f t="shared" si="102"/>
        <v>#DIV/0!</v>
      </c>
    </row>
    <row r="322" spans="1:17">
      <c r="A322" s="61" t="s">
        <v>179</v>
      </c>
      <c r="B322" s="61">
        <f t="shared" ref="B322:I322" si="104">SUM(B310:B321)</f>
        <v>0</v>
      </c>
      <c r="C322" s="61">
        <f t="shared" si="104"/>
        <v>0</v>
      </c>
      <c r="D322" s="61">
        <f t="shared" si="104"/>
        <v>0</v>
      </c>
      <c r="E322" s="61">
        <f t="shared" si="104"/>
        <v>0</v>
      </c>
      <c r="F322" s="61">
        <f t="shared" si="104"/>
        <v>0</v>
      </c>
      <c r="G322" s="61">
        <f t="shared" si="104"/>
        <v>0</v>
      </c>
      <c r="H322" s="61">
        <f t="shared" si="104"/>
        <v>0</v>
      </c>
      <c r="I322" s="61">
        <f t="shared" si="104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02"/>
        <v>#DIV/0!</v>
      </c>
      <c r="P322" s="62" t="e">
        <f t="shared" si="102"/>
        <v>#DIV/0!</v>
      </c>
      <c r="Q322" s="62" t="e">
        <f t="shared" si="102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05">SUM(C310:C321)</f>
        <v>0</v>
      </c>
      <c r="D323" s="61">
        <f t="shared" si="105"/>
        <v>0</v>
      </c>
      <c r="E323" s="61">
        <f t="shared" si="105"/>
        <v>0</v>
      </c>
      <c r="F323" s="61">
        <f t="shared" si="105"/>
        <v>0</v>
      </c>
      <c r="G323" s="61">
        <f t="shared" si="105"/>
        <v>0</v>
      </c>
      <c r="H323" s="61">
        <f t="shared" si="105"/>
        <v>0</v>
      </c>
      <c r="I323" s="61">
        <f t="shared" si="105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02"/>
        <v>#DIV/0!</v>
      </c>
      <c r="P323" s="62" t="e">
        <f t="shared" si="102"/>
        <v>#DIV/0!</v>
      </c>
      <c r="Q323" s="62" t="e">
        <f t="shared" si="102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6">C322/12</f>
        <v>0</v>
      </c>
      <c r="D324" s="49">
        <f t="shared" si="106"/>
        <v>0</v>
      </c>
      <c r="E324" s="49">
        <f t="shared" si="106"/>
        <v>0</v>
      </c>
      <c r="F324" s="49">
        <f t="shared" si="106"/>
        <v>0</v>
      </c>
      <c r="G324" s="49">
        <f t="shared" si="106"/>
        <v>0</v>
      </c>
      <c r="H324" s="49">
        <f t="shared" si="106"/>
        <v>0</v>
      </c>
      <c r="I324" s="49">
        <f t="shared" si="106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02"/>
        <v>#DIV/0!</v>
      </c>
      <c r="P324" s="62" t="e">
        <f t="shared" si="102"/>
        <v>#DIV/0!</v>
      </c>
      <c r="Q324" s="62" t="e">
        <f t="shared" si="102"/>
        <v>#DIV/0!</v>
      </c>
    </row>
    <row r="327" spans="1:17">
      <c r="C327" s="358" t="s">
        <v>204</v>
      </c>
      <c r="D327" s="358"/>
      <c r="E327" s="358"/>
      <c r="F327" s="358"/>
      <c r="G327" s="358"/>
      <c r="H327" s="358"/>
    </row>
    <row r="328" spans="1:17">
      <c r="B328" s="302" t="s">
        <v>167</v>
      </c>
      <c r="C328" s="302"/>
      <c r="D328" s="302"/>
      <c r="E328" s="302"/>
      <c r="F328" s="302" t="s">
        <v>180</v>
      </c>
      <c r="G328" s="302"/>
      <c r="H328" s="302"/>
      <c r="I328" s="302"/>
      <c r="J328" s="302" t="s">
        <v>180</v>
      </c>
      <c r="K328" s="302"/>
      <c r="L328" s="302"/>
      <c r="M328" s="302"/>
      <c r="N328" s="302" t="s">
        <v>130</v>
      </c>
      <c r="O328" s="302"/>
      <c r="P328" s="302"/>
      <c r="Q328" s="302"/>
    </row>
    <row r="329" spans="1:17">
      <c r="A329" s="10" t="s">
        <v>6</v>
      </c>
      <c r="B329" s="10" t="s">
        <v>90</v>
      </c>
      <c r="C329" s="10" t="s">
        <v>7</v>
      </c>
      <c r="D329" s="10" t="s">
        <v>8</v>
      </c>
      <c r="E329" s="29" t="s">
        <v>9</v>
      </c>
      <c r="F329" s="10" t="s">
        <v>90</v>
      </c>
      <c r="G329" s="10" t="s">
        <v>7</v>
      </c>
      <c r="H329" s="10" t="s">
        <v>8</v>
      </c>
      <c r="I329" s="29" t="s">
        <v>9</v>
      </c>
      <c r="J329" s="10" t="s">
        <v>90</v>
      </c>
      <c r="K329" s="10" t="s">
        <v>7</v>
      </c>
      <c r="L329" s="10" t="s">
        <v>8</v>
      </c>
      <c r="M329" s="29" t="s">
        <v>9</v>
      </c>
      <c r="N329" s="29" t="s">
        <v>90</v>
      </c>
      <c r="O329" s="29" t="s">
        <v>7</v>
      </c>
      <c r="P329" s="29" t="s">
        <v>8</v>
      </c>
      <c r="Q329" s="29" t="s">
        <v>9</v>
      </c>
    </row>
    <row r="330" spans="1:17">
      <c r="A330" s="10" t="s">
        <v>10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38" t="e">
        <f>(J330-F330)/F330*100</f>
        <v>#DIV/0!</v>
      </c>
      <c r="O330" s="38" t="e">
        <f t="shared" ref="O330:Q344" si="107">(K330-G330)/G330*100</f>
        <v>#DIV/0!</v>
      </c>
      <c r="P330" s="38" t="e">
        <f t="shared" si="107"/>
        <v>#DIV/0!</v>
      </c>
      <c r="Q330" s="38" t="e">
        <f t="shared" si="107"/>
        <v>#DIV/0!</v>
      </c>
    </row>
    <row r="331" spans="1:17">
      <c r="A331" s="10" t="s">
        <v>11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38" t="e">
        <f t="shared" ref="N331:N344" si="108">(J331-F331)/F331*100</f>
        <v>#DIV/0!</v>
      </c>
      <c r="O331" s="38" t="e">
        <f t="shared" si="107"/>
        <v>#DIV/0!</v>
      </c>
      <c r="P331" s="38" t="e">
        <f t="shared" si="107"/>
        <v>#DIV/0!</v>
      </c>
      <c r="Q331" s="38" t="e">
        <f t="shared" si="107"/>
        <v>#DIV/0!</v>
      </c>
    </row>
    <row r="332" spans="1:17">
      <c r="A332" s="10" t="s">
        <v>12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38" t="e">
        <f t="shared" si="108"/>
        <v>#DIV/0!</v>
      </c>
      <c r="O332" s="38" t="e">
        <f t="shared" si="107"/>
        <v>#DIV/0!</v>
      </c>
      <c r="P332" s="38" t="e">
        <f t="shared" si="107"/>
        <v>#DIV/0!</v>
      </c>
      <c r="Q332" s="38" t="e">
        <f t="shared" si="107"/>
        <v>#DIV/0!</v>
      </c>
    </row>
    <row r="333" spans="1:17">
      <c r="A333" s="10" t="s">
        <v>13</v>
      </c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38" t="e">
        <f t="shared" si="108"/>
        <v>#DIV/0!</v>
      </c>
      <c r="O333" s="38" t="e">
        <f t="shared" si="107"/>
        <v>#DIV/0!</v>
      </c>
      <c r="P333" s="38" t="e">
        <f t="shared" si="107"/>
        <v>#DIV/0!</v>
      </c>
      <c r="Q333" s="38" t="e">
        <f t="shared" si="107"/>
        <v>#DIV/0!</v>
      </c>
    </row>
    <row r="334" spans="1:17">
      <c r="A334" s="10" t="s">
        <v>14</v>
      </c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38" t="e">
        <f t="shared" si="108"/>
        <v>#DIV/0!</v>
      </c>
      <c r="O334" s="38" t="e">
        <f t="shared" si="107"/>
        <v>#DIV/0!</v>
      </c>
      <c r="P334" s="38" t="e">
        <f t="shared" si="107"/>
        <v>#DIV/0!</v>
      </c>
      <c r="Q334" s="38" t="e">
        <f t="shared" si="107"/>
        <v>#DIV/0!</v>
      </c>
    </row>
    <row r="335" spans="1:17">
      <c r="A335" s="10" t="s">
        <v>15</v>
      </c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38" t="e">
        <f t="shared" si="108"/>
        <v>#DIV/0!</v>
      </c>
      <c r="O335" s="38" t="e">
        <f t="shared" si="107"/>
        <v>#DIV/0!</v>
      </c>
      <c r="P335" s="38" t="e">
        <f t="shared" si="107"/>
        <v>#DIV/0!</v>
      </c>
      <c r="Q335" s="38" t="e">
        <f t="shared" si="107"/>
        <v>#DIV/0!</v>
      </c>
    </row>
    <row r="336" spans="1:17">
      <c r="A336" s="10" t="s">
        <v>16</v>
      </c>
      <c r="B336" s="41"/>
      <c r="C336" s="41"/>
      <c r="D336" s="41"/>
      <c r="E336" s="41"/>
      <c r="F336" s="41"/>
      <c r="G336" s="41"/>
      <c r="H336" s="41"/>
      <c r="I336" s="41">
        <v>0</v>
      </c>
      <c r="J336" s="41">
        <v>1</v>
      </c>
      <c r="K336" s="41">
        <v>34</v>
      </c>
      <c r="L336" s="41">
        <v>2356</v>
      </c>
      <c r="M336" s="41">
        <v>372036</v>
      </c>
      <c r="N336" s="38"/>
      <c r="O336" s="38" t="e">
        <f t="shared" si="107"/>
        <v>#DIV/0!</v>
      </c>
      <c r="P336" s="38" t="e">
        <f t="shared" si="107"/>
        <v>#DIV/0!</v>
      </c>
      <c r="Q336" s="38" t="e">
        <f t="shared" si="107"/>
        <v>#DIV/0!</v>
      </c>
    </row>
    <row r="337" spans="1:18">
      <c r="A337" s="10" t="s">
        <v>17</v>
      </c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38" t="e">
        <f t="shared" si="108"/>
        <v>#DIV/0!</v>
      </c>
      <c r="O337" s="38" t="e">
        <f t="shared" si="107"/>
        <v>#DIV/0!</v>
      </c>
      <c r="P337" s="38" t="e">
        <f t="shared" si="107"/>
        <v>#DIV/0!</v>
      </c>
      <c r="Q337" s="38" t="e">
        <f t="shared" si="107"/>
        <v>#DIV/0!</v>
      </c>
    </row>
    <row r="338" spans="1:18">
      <c r="A338" s="10" t="s">
        <v>18</v>
      </c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38" t="e">
        <f t="shared" si="108"/>
        <v>#DIV/0!</v>
      </c>
      <c r="O338" s="38" t="e">
        <f t="shared" si="107"/>
        <v>#DIV/0!</v>
      </c>
      <c r="P338" s="38" t="e">
        <f t="shared" si="107"/>
        <v>#DIV/0!</v>
      </c>
      <c r="Q338" s="38" t="e">
        <f t="shared" si="107"/>
        <v>#DIV/0!</v>
      </c>
    </row>
    <row r="339" spans="1:18">
      <c r="A339" s="10" t="s">
        <v>19</v>
      </c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38" t="e">
        <f t="shared" si="108"/>
        <v>#DIV/0!</v>
      </c>
      <c r="O339" s="38" t="e">
        <f t="shared" si="107"/>
        <v>#DIV/0!</v>
      </c>
      <c r="P339" s="38" t="e">
        <f t="shared" si="107"/>
        <v>#DIV/0!</v>
      </c>
      <c r="Q339" s="38" t="e">
        <f t="shared" si="107"/>
        <v>#DIV/0!</v>
      </c>
    </row>
    <row r="340" spans="1:18">
      <c r="A340" s="10" t="s">
        <v>20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38" t="e">
        <f t="shared" si="108"/>
        <v>#DIV/0!</v>
      </c>
      <c r="O340" s="38" t="e">
        <f t="shared" si="107"/>
        <v>#DIV/0!</v>
      </c>
      <c r="P340" s="38" t="e">
        <f t="shared" si="107"/>
        <v>#DIV/0!</v>
      </c>
      <c r="Q340" s="38" t="e">
        <f t="shared" si="107"/>
        <v>#DIV/0!</v>
      </c>
    </row>
    <row r="341" spans="1:18">
      <c r="A341" s="10" t="s">
        <v>21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38" t="e">
        <f t="shared" si="108"/>
        <v>#DIV/0!</v>
      </c>
      <c r="O341" s="38" t="e">
        <f t="shared" si="107"/>
        <v>#DIV/0!</v>
      </c>
      <c r="P341" s="38" t="e">
        <f t="shared" si="107"/>
        <v>#DIV/0!</v>
      </c>
      <c r="Q341" s="38" t="e">
        <f t="shared" si="107"/>
        <v>#DIV/0!</v>
      </c>
    </row>
    <row r="342" spans="1:18">
      <c r="A342" s="61" t="s">
        <v>222</v>
      </c>
      <c r="B342" s="61">
        <f>SUM(B330:B339)</f>
        <v>0</v>
      </c>
      <c r="C342" s="61">
        <f t="shared" ref="C342:M342" si="109">SUM(C330:C339)</f>
        <v>0</v>
      </c>
      <c r="D342" s="61">
        <f t="shared" si="109"/>
        <v>0</v>
      </c>
      <c r="E342" s="61">
        <f t="shared" si="109"/>
        <v>0</v>
      </c>
      <c r="F342" s="61">
        <f t="shared" si="109"/>
        <v>0</v>
      </c>
      <c r="G342" s="61">
        <f t="shared" si="109"/>
        <v>0</v>
      </c>
      <c r="H342" s="61">
        <f t="shared" si="109"/>
        <v>0</v>
      </c>
      <c r="I342" s="61">
        <f t="shared" si="109"/>
        <v>0</v>
      </c>
      <c r="J342" s="61">
        <f t="shared" si="109"/>
        <v>1</v>
      </c>
      <c r="K342" s="61">
        <f t="shared" si="109"/>
        <v>34</v>
      </c>
      <c r="L342" s="61">
        <f t="shared" si="109"/>
        <v>2356</v>
      </c>
      <c r="M342" s="61">
        <f t="shared" si="109"/>
        <v>372036</v>
      </c>
      <c r="N342" s="38" t="e">
        <f t="shared" si="108"/>
        <v>#DIV/0!</v>
      </c>
      <c r="O342" s="38" t="e">
        <f t="shared" si="107"/>
        <v>#DIV/0!</v>
      </c>
      <c r="P342" s="38" t="e">
        <f t="shared" si="107"/>
        <v>#DIV/0!</v>
      </c>
      <c r="Q342" s="38" t="e">
        <f t="shared" si="107"/>
        <v>#DIV/0!</v>
      </c>
    </row>
    <row r="343" spans="1:18">
      <c r="A343" s="61" t="s">
        <v>128</v>
      </c>
      <c r="B343" s="61">
        <f>SUM(B330:B341)</f>
        <v>0</v>
      </c>
      <c r="C343" s="61">
        <f t="shared" ref="C343:M343" si="110">SUM(C330:C341)</f>
        <v>0</v>
      </c>
      <c r="D343" s="61">
        <f t="shared" si="110"/>
        <v>0</v>
      </c>
      <c r="E343" s="61">
        <f t="shared" si="110"/>
        <v>0</v>
      </c>
      <c r="F343" s="61">
        <f t="shared" si="110"/>
        <v>0</v>
      </c>
      <c r="G343" s="61">
        <f t="shared" si="110"/>
        <v>0</v>
      </c>
      <c r="H343" s="61">
        <f t="shared" si="110"/>
        <v>0</v>
      </c>
      <c r="I343" s="61">
        <f t="shared" si="110"/>
        <v>0</v>
      </c>
      <c r="J343" s="61">
        <f t="shared" si="110"/>
        <v>1</v>
      </c>
      <c r="K343" s="61">
        <f t="shared" si="110"/>
        <v>34</v>
      </c>
      <c r="L343" s="61">
        <f t="shared" si="110"/>
        <v>2356</v>
      </c>
      <c r="M343" s="61">
        <f t="shared" si="110"/>
        <v>372036</v>
      </c>
      <c r="N343" s="38" t="e">
        <f t="shared" si="108"/>
        <v>#DIV/0!</v>
      </c>
      <c r="O343" s="38" t="e">
        <f t="shared" si="107"/>
        <v>#DIV/0!</v>
      </c>
      <c r="P343" s="38" t="e">
        <f t="shared" si="107"/>
        <v>#DIV/0!</v>
      </c>
      <c r="Q343" s="38" t="e">
        <f t="shared" si="107"/>
        <v>#DIV/0!</v>
      </c>
    </row>
    <row r="344" spans="1:18">
      <c r="A344" s="63" t="s">
        <v>129</v>
      </c>
      <c r="B344" s="49">
        <f>B342/10</f>
        <v>0</v>
      </c>
      <c r="C344" s="49">
        <f t="shared" ref="C344:M344" si="111">C342/10</f>
        <v>0</v>
      </c>
      <c r="D344" s="49">
        <f t="shared" si="111"/>
        <v>0</v>
      </c>
      <c r="E344" s="49">
        <f t="shared" si="111"/>
        <v>0</v>
      </c>
      <c r="F344" s="49">
        <f t="shared" si="111"/>
        <v>0</v>
      </c>
      <c r="G344" s="49">
        <f t="shared" si="111"/>
        <v>0</v>
      </c>
      <c r="H344" s="49">
        <f t="shared" si="111"/>
        <v>0</v>
      </c>
      <c r="I344" s="49">
        <f t="shared" si="111"/>
        <v>0</v>
      </c>
      <c r="J344" s="49">
        <f t="shared" si="111"/>
        <v>0.1</v>
      </c>
      <c r="K344" s="49">
        <f t="shared" si="111"/>
        <v>3.4</v>
      </c>
      <c r="L344" s="49">
        <f t="shared" si="111"/>
        <v>235.6</v>
      </c>
      <c r="M344" s="49">
        <f t="shared" si="111"/>
        <v>37203.599999999999</v>
      </c>
      <c r="N344" s="38" t="e">
        <f t="shared" si="108"/>
        <v>#DIV/0!</v>
      </c>
      <c r="O344" s="38" t="e">
        <f t="shared" si="107"/>
        <v>#DIV/0!</v>
      </c>
      <c r="P344" s="38" t="e">
        <f t="shared" si="107"/>
        <v>#DIV/0!</v>
      </c>
      <c r="Q344" s="38" t="e">
        <f t="shared" si="107"/>
        <v>#DIV/0!</v>
      </c>
    </row>
    <row r="347" spans="1:18">
      <c r="A347" s="328" t="s">
        <v>170</v>
      </c>
      <c r="B347" s="328"/>
      <c r="C347" s="328"/>
      <c r="D347" s="328"/>
      <c r="E347" s="328"/>
      <c r="F347" s="328"/>
      <c r="G347" s="328"/>
      <c r="H347" s="328"/>
      <c r="I347" s="328"/>
      <c r="J347" s="328"/>
      <c r="K347" s="328"/>
      <c r="L347" s="328"/>
      <c r="M347" s="328"/>
      <c r="N347" s="328"/>
      <c r="O347" s="328"/>
      <c r="P347" s="328"/>
      <c r="Q347" s="328"/>
      <c r="R347" s="200"/>
    </row>
    <row r="348" spans="1:18">
      <c r="B348" s="315" t="s">
        <v>167</v>
      </c>
      <c r="C348" s="315"/>
      <c r="D348" s="315"/>
      <c r="E348" s="315"/>
      <c r="F348" s="315" t="s">
        <v>180</v>
      </c>
      <c r="G348" s="315"/>
      <c r="H348" s="315"/>
      <c r="I348" s="315"/>
      <c r="J348" s="315" t="s">
        <v>180</v>
      </c>
      <c r="K348" s="315"/>
      <c r="L348" s="315"/>
      <c r="M348" s="315"/>
      <c r="N348" s="315" t="s">
        <v>130</v>
      </c>
      <c r="O348" s="315"/>
      <c r="P348" s="315"/>
      <c r="Q348" s="315"/>
    </row>
    <row r="349" spans="1:18">
      <c r="A349" s="10" t="s">
        <v>6</v>
      </c>
      <c r="B349" s="10" t="s">
        <v>90</v>
      </c>
      <c r="C349" s="10" t="s">
        <v>7</v>
      </c>
      <c r="D349" s="10" t="s">
        <v>8</v>
      </c>
      <c r="E349" s="29" t="s">
        <v>9</v>
      </c>
      <c r="F349" s="10" t="s">
        <v>90</v>
      </c>
      <c r="G349" s="10" t="s">
        <v>7</v>
      </c>
      <c r="H349" s="10" t="s">
        <v>8</v>
      </c>
      <c r="I349" s="29" t="s">
        <v>9</v>
      </c>
      <c r="J349" s="10" t="s">
        <v>90</v>
      </c>
      <c r="K349" s="10" t="s">
        <v>7</v>
      </c>
      <c r="L349" s="10" t="s">
        <v>8</v>
      </c>
      <c r="M349" s="29" t="s">
        <v>9</v>
      </c>
      <c r="N349" s="29" t="s">
        <v>90</v>
      </c>
      <c r="O349" s="29" t="s">
        <v>7</v>
      </c>
      <c r="P349" s="29" t="s">
        <v>8</v>
      </c>
      <c r="Q349" s="29" t="s">
        <v>9</v>
      </c>
    </row>
    <row r="350" spans="1:18">
      <c r="A350" s="10" t="s">
        <v>10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38" t="e">
        <f>(J350-F350)/F350*100</f>
        <v>#DIV/0!</v>
      </c>
      <c r="O350" s="38" t="e">
        <f t="shared" ref="O350:O364" si="112">(K350-G350)/G350*100</f>
        <v>#DIV/0!</v>
      </c>
      <c r="P350" s="38" t="e">
        <f t="shared" ref="P350:P364" si="113">(L350-H350)/H350*100</f>
        <v>#DIV/0!</v>
      </c>
      <c r="Q350" s="38" t="e">
        <f t="shared" ref="Q350:Q364" si="114">(M350-I350)/I350*100</f>
        <v>#DIV/0!</v>
      </c>
    </row>
    <row r="351" spans="1:18">
      <c r="A351" s="10" t="s">
        <v>11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38" t="e">
        <f t="shared" ref="N351:N364" si="115">(J351-F351)/F351*100</f>
        <v>#DIV/0!</v>
      </c>
      <c r="O351" s="38" t="e">
        <f t="shared" si="112"/>
        <v>#DIV/0!</v>
      </c>
      <c r="P351" s="38" t="e">
        <f t="shared" si="113"/>
        <v>#DIV/0!</v>
      </c>
      <c r="Q351" s="38" t="e">
        <f t="shared" si="114"/>
        <v>#DIV/0!</v>
      </c>
    </row>
    <row r="352" spans="1:18">
      <c r="A352" s="10" t="s">
        <v>12</v>
      </c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38" t="e">
        <f t="shared" si="115"/>
        <v>#DIV/0!</v>
      </c>
      <c r="O352" s="38" t="e">
        <f t="shared" si="112"/>
        <v>#DIV/0!</v>
      </c>
      <c r="P352" s="38" t="e">
        <f t="shared" si="113"/>
        <v>#DIV/0!</v>
      </c>
      <c r="Q352" s="38" t="e">
        <f t="shared" si="114"/>
        <v>#DIV/0!</v>
      </c>
    </row>
    <row r="353" spans="1:17">
      <c r="A353" s="10" t="s">
        <v>13</v>
      </c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38" t="e">
        <f t="shared" si="115"/>
        <v>#DIV/0!</v>
      </c>
      <c r="O353" s="38" t="e">
        <f t="shared" si="112"/>
        <v>#DIV/0!</v>
      </c>
      <c r="P353" s="38" t="e">
        <f t="shared" si="113"/>
        <v>#DIV/0!</v>
      </c>
      <c r="Q353" s="38" t="e">
        <f t="shared" si="114"/>
        <v>#DIV/0!</v>
      </c>
    </row>
    <row r="354" spans="1:17">
      <c r="A354" s="10" t="s">
        <v>14</v>
      </c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38" t="e">
        <f t="shared" si="115"/>
        <v>#DIV/0!</v>
      </c>
      <c r="O354" s="38" t="e">
        <f t="shared" si="112"/>
        <v>#DIV/0!</v>
      </c>
      <c r="P354" s="38" t="e">
        <f t="shared" si="113"/>
        <v>#DIV/0!</v>
      </c>
      <c r="Q354" s="38" t="e">
        <f t="shared" si="114"/>
        <v>#DIV/0!</v>
      </c>
    </row>
    <row r="355" spans="1:17">
      <c r="A355" s="10" t="s">
        <v>15</v>
      </c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38" t="e">
        <f t="shared" si="115"/>
        <v>#DIV/0!</v>
      </c>
      <c r="O355" s="38" t="e">
        <f t="shared" si="112"/>
        <v>#DIV/0!</v>
      </c>
      <c r="P355" s="38" t="e">
        <f t="shared" si="113"/>
        <v>#DIV/0!</v>
      </c>
      <c r="Q355" s="38" t="e">
        <f t="shared" si="114"/>
        <v>#DIV/0!</v>
      </c>
    </row>
    <row r="356" spans="1:17">
      <c r="A356" s="10" t="s">
        <v>16</v>
      </c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38" t="e">
        <f t="shared" si="115"/>
        <v>#DIV/0!</v>
      </c>
      <c r="O356" s="38" t="e">
        <f t="shared" si="112"/>
        <v>#DIV/0!</v>
      </c>
      <c r="P356" s="38" t="e">
        <f t="shared" si="113"/>
        <v>#DIV/0!</v>
      </c>
      <c r="Q356" s="38" t="e">
        <f t="shared" si="114"/>
        <v>#DIV/0!</v>
      </c>
    </row>
    <row r="357" spans="1:17">
      <c r="A357" s="10" t="s">
        <v>17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38" t="e">
        <f t="shared" si="115"/>
        <v>#DIV/0!</v>
      </c>
      <c r="O357" s="38" t="e">
        <f t="shared" si="112"/>
        <v>#DIV/0!</v>
      </c>
      <c r="P357" s="38" t="e">
        <f t="shared" si="113"/>
        <v>#DIV/0!</v>
      </c>
      <c r="Q357" s="38" t="e">
        <f t="shared" si="114"/>
        <v>#DIV/0!</v>
      </c>
    </row>
    <row r="358" spans="1:17">
      <c r="A358" s="10" t="s">
        <v>18</v>
      </c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38" t="e">
        <f t="shared" si="115"/>
        <v>#DIV/0!</v>
      </c>
      <c r="O358" s="38" t="e">
        <f t="shared" si="112"/>
        <v>#DIV/0!</v>
      </c>
      <c r="P358" s="38" t="e">
        <f t="shared" si="113"/>
        <v>#DIV/0!</v>
      </c>
      <c r="Q358" s="38" t="e">
        <f t="shared" si="114"/>
        <v>#DIV/0!</v>
      </c>
    </row>
    <row r="359" spans="1:17">
      <c r="A359" s="10" t="s">
        <v>19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38" t="e">
        <f t="shared" si="115"/>
        <v>#DIV/0!</v>
      </c>
      <c r="O359" s="38" t="e">
        <f t="shared" si="112"/>
        <v>#DIV/0!</v>
      </c>
      <c r="P359" s="38" t="e">
        <f t="shared" si="113"/>
        <v>#DIV/0!</v>
      </c>
      <c r="Q359" s="38" t="e">
        <f t="shared" si="114"/>
        <v>#DIV/0!</v>
      </c>
    </row>
    <row r="360" spans="1:17">
      <c r="A360" s="10" t="s">
        <v>20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38" t="e">
        <f t="shared" si="115"/>
        <v>#DIV/0!</v>
      </c>
      <c r="O360" s="38" t="e">
        <f t="shared" si="112"/>
        <v>#DIV/0!</v>
      </c>
      <c r="P360" s="38" t="e">
        <f t="shared" si="113"/>
        <v>#DIV/0!</v>
      </c>
      <c r="Q360" s="38" t="e">
        <f t="shared" si="114"/>
        <v>#DIV/0!</v>
      </c>
    </row>
    <row r="361" spans="1:17">
      <c r="A361" s="10" t="s">
        <v>21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38" t="e">
        <f t="shared" si="115"/>
        <v>#DIV/0!</v>
      </c>
      <c r="O361" s="38" t="e">
        <f t="shared" si="112"/>
        <v>#DIV/0!</v>
      </c>
      <c r="P361" s="38" t="e">
        <f t="shared" si="113"/>
        <v>#DIV/0!</v>
      </c>
      <c r="Q361" s="38" t="e">
        <f t="shared" si="114"/>
        <v>#DIV/0!</v>
      </c>
    </row>
    <row r="362" spans="1:17">
      <c r="A362" s="61" t="s">
        <v>207</v>
      </c>
      <c r="B362" s="61">
        <f>SUM(B350:B356)</f>
        <v>0</v>
      </c>
      <c r="C362" s="61">
        <f t="shared" ref="C362:M362" si="116">SUM(C350:C356)</f>
        <v>0</v>
      </c>
      <c r="D362" s="61">
        <f t="shared" si="116"/>
        <v>0</v>
      </c>
      <c r="E362" s="61">
        <f t="shared" si="116"/>
        <v>0</v>
      </c>
      <c r="F362" s="61">
        <f t="shared" si="116"/>
        <v>0</v>
      </c>
      <c r="G362" s="61">
        <f t="shared" si="116"/>
        <v>0</v>
      </c>
      <c r="H362" s="61">
        <f t="shared" si="116"/>
        <v>0</v>
      </c>
      <c r="I362" s="61">
        <f t="shared" si="116"/>
        <v>0</v>
      </c>
      <c r="J362" s="61">
        <f t="shared" si="116"/>
        <v>0</v>
      </c>
      <c r="K362" s="61">
        <f t="shared" si="116"/>
        <v>0</v>
      </c>
      <c r="L362" s="61">
        <f t="shared" si="116"/>
        <v>0</v>
      </c>
      <c r="M362" s="61">
        <f t="shared" si="116"/>
        <v>0</v>
      </c>
      <c r="N362" s="38" t="e">
        <f t="shared" si="115"/>
        <v>#DIV/0!</v>
      </c>
      <c r="O362" s="38" t="e">
        <f t="shared" si="112"/>
        <v>#DIV/0!</v>
      </c>
      <c r="P362" s="38" t="e">
        <f t="shared" si="113"/>
        <v>#DIV/0!</v>
      </c>
      <c r="Q362" s="38" t="e">
        <f t="shared" si="114"/>
        <v>#DIV/0!</v>
      </c>
    </row>
    <row r="363" spans="1:17">
      <c r="A363" s="61" t="s">
        <v>128</v>
      </c>
      <c r="B363" s="61">
        <f>SUM(B350:B361)</f>
        <v>0</v>
      </c>
      <c r="C363" s="61">
        <f t="shared" ref="C363:M363" si="117">SUM(C350:C361)</f>
        <v>0</v>
      </c>
      <c r="D363" s="61">
        <f t="shared" si="117"/>
        <v>0</v>
      </c>
      <c r="E363" s="61">
        <f t="shared" si="117"/>
        <v>0</v>
      </c>
      <c r="F363" s="61">
        <f t="shared" si="117"/>
        <v>0</v>
      </c>
      <c r="G363" s="61">
        <f t="shared" si="117"/>
        <v>0</v>
      </c>
      <c r="H363" s="61">
        <f t="shared" si="117"/>
        <v>0</v>
      </c>
      <c r="I363" s="61">
        <f t="shared" si="117"/>
        <v>0</v>
      </c>
      <c r="J363" s="61">
        <f t="shared" si="117"/>
        <v>0</v>
      </c>
      <c r="K363" s="61">
        <f t="shared" si="117"/>
        <v>0</v>
      </c>
      <c r="L363" s="61">
        <f t="shared" si="117"/>
        <v>0</v>
      </c>
      <c r="M363" s="61">
        <f t="shared" si="117"/>
        <v>0</v>
      </c>
      <c r="N363" s="38" t="e">
        <f t="shared" si="115"/>
        <v>#DIV/0!</v>
      </c>
      <c r="O363" s="38" t="e">
        <f t="shared" si="112"/>
        <v>#DIV/0!</v>
      </c>
      <c r="P363" s="38" t="e">
        <f t="shared" si="113"/>
        <v>#DIV/0!</v>
      </c>
      <c r="Q363" s="38" t="e">
        <f t="shared" si="114"/>
        <v>#DIV/0!</v>
      </c>
    </row>
    <row r="364" spans="1:17">
      <c r="A364" s="63" t="s">
        <v>129</v>
      </c>
      <c r="B364" s="49">
        <f>B362/7</f>
        <v>0</v>
      </c>
      <c r="C364" s="49">
        <f t="shared" ref="C364:M364" si="118">C362/7</f>
        <v>0</v>
      </c>
      <c r="D364" s="49">
        <f t="shared" si="118"/>
        <v>0</v>
      </c>
      <c r="E364" s="49">
        <f t="shared" si="118"/>
        <v>0</v>
      </c>
      <c r="F364" s="49">
        <f t="shared" si="118"/>
        <v>0</v>
      </c>
      <c r="G364" s="49">
        <f t="shared" si="118"/>
        <v>0</v>
      </c>
      <c r="H364" s="49">
        <f t="shared" si="118"/>
        <v>0</v>
      </c>
      <c r="I364" s="49">
        <f t="shared" si="118"/>
        <v>0</v>
      </c>
      <c r="J364" s="49">
        <f t="shared" si="118"/>
        <v>0</v>
      </c>
      <c r="K364" s="49">
        <f t="shared" si="118"/>
        <v>0</v>
      </c>
      <c r="L364" s="49">
        <f t="shared" si="118"/>
        <v>0</v>
      </c>
      <c r="M364" s="49">
        <f t="shared" si="118"/>
        <v>0</v>
      </c>
      <c r="N364" s="38" t="e">
        <f t="shared" si="115"/>
        <v>#DIV/0!</v>
      </c>
      <c r="O364" s="38" t="e">
        <f t="shared" si="112"/>
        <v>#DIV/0!</v>
      </c>
      <c r="P364" s="38" t="e">
        <f t="shared" si="113"/>
        <v>#DIV/0!</v>
      </c>
      <c r="Q364" s="38" t="e">
        <f t="shared" si="114"/>
        <v>#DIV/0!</v>
      </c>
    </row>
    <row r="367" spans="1:17">
      <c r="A367" s="328"/>
      <c r="B367" s="328"/>
      <c r="C367" s="328"/>
      <c r="D367" s="328"/>
      <c r="E367" s="328"/>
      <c r="F367" s="328"/>
      <c r="G367" s="328"/>
      <c r="H367" s="328"/>
      <c r="I367" s="328"/>
      <c r="J367" s="328"/>
      <c r="K367" s="328"/>
      <c r="L367" s="328"/>
      <c r="M367" s="328"/>
      <c r="N367" s="328"/>
      <c r="O367" s="328"/>
      <c r="P367" s="328"/>
      <c r="Q367" s="328"/>
    </row>
    <row r="368" spans="1:17">
      <c r="B368" s="315" t="s">
        <v>167</v>
      </c>
      <c r="C368" s="315"/>
      <c r="D368" s="315"/>
      <c r="E368" s="315"/>
      <c r="F368" s="315" t="s">
        <v>180</v>
      </c>
      <c r="G368" s="315"/>
      <c r="H368" s="315"/>
      <c r="I368" s="315"/>
      <c r="J368" s="315" t="s">
        <v>180</v>
      </c>
      <c r="K368" s="315"/>
      <c r="L368" s="315"/>
      <c r="M368" s="315"/>
      <c r="N368" s="315" t="s">
        <v>130</v>
      </c>
      <c r="O368" s="315"/>
      <c r="P368" s="315"/>
      <c r="Q368" s="315"/>
    </row>
    <row r="369" spans="1:17">
      <c r="A369" s="10" t="s">
        <v>6</v>
      </c>
      <c r="B369" s="10" t="s">
        <v>90</v>
      </c>
      <c r="C369" s="10" t="s">
        <v>7</v>
      </c>
      <c r="D369" s="10" t="s">
        <v>8</v>
      </c>
      <c r="E369" s="29" t="s">
        <v>9</v>
      </c>
      <c r="F369" s="10" t="s">
        <v>90</v>
      </c>
      <c r="G369" s="10" t="s">
        <v>7</v>
      </c>
      <c r="H369" s="10" t="s">
        <v>8</v>
      </c>
      <c r="I369" s="29" t="s">
        <v>9</v>
      </c>
      <c r="J369" s="10" t="s">
        <v>90</v>
      </c>
      <c r="K369" s="10" t="s">
        <v>7</v>
      </c>
      <c r="L369" s="10" t="s">
        <v>8</v>
      </c>
      <c r="M369" s="29" t="s">
        <v>9</v>
      </c>
      <c r="N369" s="29" t="s">
        <v>90</v>
      </c>
      <c r="O369" s="29" t="s">
        <v>7</v>
      </c>
      <c r="P369" s="29" t="s">
        <v>8</v>
      </c>
      <c r="Q369" s="29" t="s">
        <v>9</v>
      </c>
    </row>
    <row r="370" spans="1:17">
      <c r="A370" s="10" t="s">
        <v>10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38" t="e">
        <f>(J370-F370)/F370*100</f>
        <v>#DIV/0!</v>
      </c>
      <c r="O370" s="38" t="e">
        <f t="shared" ref="O370:O384" si="119">(K370-G370)/G370*100</f>
        <v>#DIV/0!</v>
      </c>
      <c r="P370" s="38" t="e">
        <f t="shared" ref="P370:P384" si="120">(L370-H370)/H370*100</f>
        <v>#DIV/0!</v>
      </c>
      <c r="Q370" s="38" t="e">
        <f t="shared" ref="Q370:Q384" si="121">(M370-I370)/I370*100</f>
        <v>#DIV/0!</v>
      </c>
    </row>
    <row r="371" spans="1:17">
      <c r="A371" s="10" t="s">
        <v>11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38" t="e">
        <f t="shared" ref="N371:N384" si="122">(J371-F371)/F371*100</f>
        <v>#DIV/0!</v>
      </c>
      <c r="O371" s="38" t="e">
        <f t="shared" si="119"/>
        <v>#DIV/0!</v>
      </c>
      <c r="P371" s="38" t="e">
        <f t="shared" si="120"/>
        <v>#DIV/0!</v>
      </c>
      <c r="Q371" s="38" t="e">
        <f t="shared" si="121"/>
        <v>#DIV/0!</v>
      </c>
    </row>
    <row r="372" spans="1:17">
      <c r="A372" s="10" t="s">
        <v>12</v>
      </c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38" t="e">
        <f t="shared" si="122"/>
        <v>#DIV/0!</v>
      </c>
      <c r="O372" s="38" t="e">
        <f t="shared" si="119"/>
        <v>#DIV/0!</v>
      </c>
      <c r="P372" s="38" t="e">
        <f t="shared" si="120"/>
        <v>#DIV/0!</v>
      </c>
      <c r="Q372" s="38" t="e">
        <f t="shared" si="121"/>
        <v>#DIV/0!</v>
      </c>
    </row>
    <row r="373" spans="1:17">
      <c r="A373" s="10" t="s">
        <v>13</v>
      </c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38" t="e">
        <f t="shared" si="122"/>
        <v>#DIV/0!</v>
      </c>
      <c r="O373" s="38" t="e">
        <f t="shared" si="119"/>
        <v>#DIV/0!</v>
      </c>
      <c r="P373" s="38" t="e">
        <f t="shared" si="120"/>
        <v>#DIV/0!</v>
      </c>
      <c r="Q373" s="38" t="e">
        <f t="shared" si="121"/>
        <v>#DIV/0!</v>
      </c>
    </row>
    <row r="374" spans="1:17">
      <c r="A374" s="10" t="s">
        <v>14</v>
      </c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38" t="e">
        <f t="shared" si="122"/>
        <v>#DIV/0!</v>
      </c>
      <c r="O374" s="38" t="e">
        <f t="shared" si="119"/>
        <v>#DIV/0!</v>
      </c>
      <c r="P374" s="38" t="e">
        <f t="shared" si="120"/>
        <v>#DIV/0!</v>
      </c>
      <c r="Q374" s="38" t="e">
        <f t="shared" si="121"/>
        <v>#DIV/0!</v>
      </c>
    </row>
    <row r="375" spans="1:17">
      <c r="A375" s="10" t="s">
        <v>15</v>
      </c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38" t="e">
        <f t="shared" si="122"/>
        <v>#DIV/0!</v>
      </c>
      <c r="O375" s="38" t="e">
        <f t="shared" si="119"/>
        <v>#DIV/0!</v>
      </c>
      <c r="P375" s="38" t="e">
        <f t="shared" si="120"/>
        <v>#DIV/0!</v>
      </c>
      <c r="Q375" s="38" t="e">
        <f t="shared" si="121"/>
        <v>#DIV/0!</v>
      </c>
    </row>
    <row r="376" spans="1:17">
      <c r="A376" s="10" t="s">
        <v>16</v>
      </c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38" t="e">
        <f t="shared" si="122"/>
        <v>#DIV/0!</v>
      </c>
      <c r="O376" s="38" t="e">
        <f t="shared" si="119"/>
        <v>#DIV/0!</v>
      </c>
      <c r="P376" s="38" t="e">
        <f t="shared" si="120"/>
        <v>#DIV/0!</v>
      </c>
      <c r="Q376" s="38" t="e">
        <f t="shared" si="121"/>
        <v>#DIV/0!</v>
      </c>
    </row>
    <row r="377" spans="1:17">
      <c r="A377" s="10" t="s">
        <v>17</v>
      </c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38" t="e">
        <f t="shared" si="122"/>
        <v>#DIV/0!</v>
      </c>
      <c r="O377" s="38" t="e">
        <f t="shared" si="119"/>
        <v>#DIV/0!</v>
      </c>
      <c r="P377" s="38" t="e">
        <f t="shared" si="120"/>
        <v>#DIV/0!</v>
      </c>
      <c r="Q377" s="38" t="e">
        <f t="shared" si="121"/>
        <v>#DIV/0!</v>
      </c>
    </row>
    <row r="378" spans="1:17">
      <c r="A378" s="10" t="s">
        <v>18</v>
      </c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38" t="e">
        <f t="shared" si="122"/>
        <v>#DIV/0!</v>
      </c>
      <c r="O378" s="38" t="e">
        <f t="shared" si="119"/>
        <v>#DIV/0!</v>
      </c>
      <c r="P378" s="38" t="e">
        <f t="shared" si="120"/>
        <v>#DIV/0!</v>
      </c>
      <c r="Q378" s="38" t="e">
        <f t="shared" si="121"/>
        <v>#DIV/0!</v>
      </c>
    </row>
    <row r="379" spans="1:17">
      <c r="A379" s="10" t="s">
        <v>19</v>
      </c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38" t="e">
        <f t="shared" si="122"/>
        <v>#DIV/0!</v>
      </c>
      <c r="O379" s="38" t="e">
        <f t="shared" si="119"/>
        <v>#DIV/0!</v>
      </c>
      <c r="P379" s="38" t="e">
        <f t="shared" si="120"/>
        <v>#DIV/0!</v>
      </c>
      <c r="Q379" s="38" t="e">
        <f t="shared" si="121"/>
        <v>#DIV/0!</v>
      </c>
    </row>
    <row r="380" spans="1:17">
      <c r="A380" s="10" t="s">
        <v>20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38" t="e">
        <f t="shared" si="122"/>
        <v>#DIV/0!</v>
      </c>
      <c r="O380" s="38" t="e">
        <f t="shared" si="119"/>
        <v>#DIV/0!</v>
      </c>
      <c r="P380" s="38" t="e">
        <f t="shared" si="120"/>
        <v>#DIV/0!</v>
      </c>
      <c r="Q380" s="38" t="e">
        <f t="shared" si="121"/>
        <v>#DIV/0!</v>
      </c>
    </row>
    <row r="381" spans="1:17">
      <c r="A381" s="10" t="s">
        <v>21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38" t="e">
        <f t="shared" si="122"/>
        <v>#DIV/0!</v>
      </c>
      <c r="O381" s="38" t="e">
        <f t="shared" si="119"/>
        <v>#DIV/0!</v>
      </c>
      <c r="P381" s="38" t="e">
        <f t="shared" si="120"/>
        <v>#DIV/0!</v>
      </c>
      <c r="Q381" s="38" t="e">
        <f t="shared" si="121"/>
        <v>#DIV/0!</v>
      </c>
    </row>
    <row r="382" spans="1:17">
      <c r="A382" s="61" t="s">
        <v>207</v>
      </c>
      <c r="B382" s="61">
        <f>SUM(B370:B376)</f>
        <v>0</v>
      </c>
      <c r="C382" s="61">
        <f t="shared" ref="C382:M382" si="123">SUM(C370:C376)</f>
        <v>0</v>
      </c>
      <c r="D382" s="61">
        <f t="shared" si="123"/>
        <v>0</v>
      </c>
      <c r="E382" s="61">
        <f t="shared" si="123"/>
        <v>0</v>
      </c>
      <c r="F382" s="61">
        <f t="shared" si="123"/>
        <v>0</v>
      </c>
      <c r="G382" s="61">
        <f t="shared" si="123"/>
        <v>0</v>
      </c>
      <c r="H382" s="61">
        <f t="shared" si="123"/>
        <v>0</v>
      </c>
      <c r="I382" s="61">
        <f t="shared" si="123"/>
        <v>0</v>
      </c>
      <c r="J382" s="61">
        <f t="shared" si="123"/>
        <v>0</v>
      </c>
      <c r="K382" s="61">
        <f t="shared" si="123"/>
        <v>0</v>
      </c>
      <c r="L382" s="61">
        <f t="shared" si="123"/>
        <v>0</v>
      </c>
      <c r="M382" s="61">
        <f t="shared" si="123"/>
        <v>0</v>
      </c>
      <c r="N382" s="38" t="e">
        <f t="shared" si="122"/>
        <v>#DIV/0!</v>
      </c>
      <c r="O382" s="38" t="e">
        <f t="shared" si="119"/>
        <v>#DIV/0!</v>
      </c>
      <c r="P382" s="38" t="e">
        <f t="shared" si="120"/>
        <v>#DIV/0!</v>
      </c>
      <c r="Q382" s="38" t="e">
        <f t="shared" si="121"/>
        <v>#DIV/0!</v>
      </c>
    </row>
    <row r="383" spans="1:17">
      <c r="A383" s="61" t="s">
        <v>128</v>
      </c>
      <c r="B383" s="61">
        <f>SUM(B370:B381)</f>
        <v>0</v>
      </c>
      <c r="C383" s="61">
        <f t="shared" ref="C383:M383" si="124">SUM(C370:C381)</f>
        <v>0</v>
      </c>
      <c r="D383" s="61">
        <f t="shared" si="124"/>
        <v>0</v>
      </c>
      <c r="E383" s="61">
        <f t="shared" si="124"/>
        <v>0</v>
      </c>
      <c r="F383" s="61">
        <f t="shared" si="124"/>
        <v>0</v>
      </c>
      <c r="G383" s="61">
        <f t="shared" si="124"/>
        <v>0</v>
      </c>
      <c r="H383" s="61">
        <f t="shared" si="124"/>
        <v>0</v>
      </c>
      <c r="I383" s="61">
        <f t="shared" si="124"/>
        <v>0</v>
      </c>
      <c r="J383" s="61">
        <f t="shared" si="124"/>
        <v>0</v>
      </c>
      <c r="K383" s="61">
        <f t="shared" si="124"/>
        <v>0</v>
      </c>
      <c r="L383" s="61">
        <f t="shared" si="124"/>
        <v>0</v>
      </c>
      <c r="M383" s="61">
        <f t="shared" si="124"/>
        <v>0</v>
      </c>
      <c r="N383" s="38" t="e">
        <f t="shared" si="122"/>
        <v>#DIV/0!</v>
      </c>
      <c r="O383" s="38" t="e">
        <f t="shared" si="119"/>
        <v>#DIV/0!</v>
      </c>
      <c r="P383" s="38" t="e">
        <f t="shared" si="120"/>
        <v>#DIV/0!</v>
      </c>
      <c r="Q383" s="38" t="e">
        <f t="shared" si="121"/>
        <v>#DIV/0!</v>
      </c>
    </row>
    <row r="384" spans="1:17">
      <c r="A384" s="63" t="s">
        <v>129</v>
      </c>
      <c r="B384" s="49">
        <f>B382/7</f>
        <v>0</v>
      </c>
      <c r="C384" s="49">
        <f t="shared" ref="C384:M384" si="125">C382/7</f>
        <v>0</v>
      </c>
      <c r="D384" s="49">
        <f t="shared" si="125"/>
        <v>0</v>
      </c>
      <c r="E384" s="49">
        <f t="shared" si="125"/>
        <v>0</v>
      </c>
      <c r="F384" s="49">
        <f t="shared" si="125"/>
        <v>0</v>
      </c>
      <c r="G384" s="49">
        <f t="shared" si="125"/>
        <v>0</v>
      </c>
      <c r="H384" s="49">
        <f t="shared" si="125"/>
        <v>0</v>
      </c>
      <c r="I384" s="49">
        <f t="shared" si="125"/>
        <v>0</v>
      </c>
      <c r="J384" s="49">
        <f t="shared" si="125"/>
        <v>0</v>
      </c>
      <c r="K384" s="49">
        <f t="shared" si="125"/>
        <v>0</v>
      </c>
      <c r="L384" s="49">
        <f t="shared" si="125"/>
        <v>0</v>
      </c>
      <c r="M384" s="49">
        <f t="shared" si="125"/>
        <v>0</v>
      </c>
      <c r="N384" s="38" t="e">
        <f t="shared" si="122"/>
        <v>#DIV/0!</v>
      </c>
      <c r="O384" s="38" t="e">
        <f t="shared" si="119"/>
        <v>#DIV/0!</v>
      </c>
      <c r="P384" s="38" t="e">
        <f t="shared" si="120"/>
        <v>#DIV/0!</v>
      </c>
      <c r="Q384" s="38" t="e">
        <f t="shared" si="121"/>
        <v>#DIV/0!</v>
      </c>
    </row>
  </sheetData>
  <mergeCells count="93">
    <mergeCell ref="A367:Q367"/>
    <mergeCell ref="B368:E368"/>
    <mergeCell ref="F368:I368"/>
    <mergeCell ref="J368:M368"/>
    <mergeCell ref="N368:Q368"/>
    <mergeCell ref="B348:E348"/>
    <mergeCell ref="F348:I348"/>
    <mergeCell ref="J348:M348"/>
    <mergeCell ref="N348:Q348"/>
    <mergeCell ref="A347:Q347"/>
    <mergeCell ref="C327:H327"/>
    <mergeCell ref="B328:E328"/>
    <mergeCell ref="F328:I328"/>
    <mergeCell ref="N328:Q328"/>
    <mergeCell ref="AB4:AE4"/>
    <mergeCell ref="J251:M251"/>
    <mergeCell ref="J328:M328"/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K324"/>
  <sheetViews>
    <sheetView topLeftCell="A58" workbookViewId="0">
      <selection activeCell="A75" sqref="A75:M77"/>
    </sheetView>
  </sheetViews>
  <sheetFormatPr defaultRowHeight="15.75"/>
  <cols>
    <col min="1" max="1" width="12.7109375" style="14" customWidth="1"/>
    <col min="2" max="2" width="8.42578125" style="14" hidden="1" customWidth="1"/>
    <col min="3" max="3" width="8.28515625" style="14" hidden="1" customWidth="1"/>
    <col min="4" max="4" width="0" style="14" hidden="1" customWidth="1"/>
    <col min="5" max="5" width="11.5703125" style="14" hidden="1" customWidth="1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3.5703125" style="14" customWidth="1"/>
    <col min="20" max="21" width="9.140625" style="14"/>
    <col min="22" max="22" width="10" style="14" customWidth="1"/>
    <col min="23" max="23" width="12.85546875" style="14" customWidth="1"/>
    <col min="24" max="24" width="9.5703125" style="14" customWidth="1"/>
    <col min="25" max="25" width="9.5703125" style="14" bestFit="1" customWidth="1"/>
    <col min="26" max="26" width="10.42578125" style="14" customWidth="1"/>
    <col min="27" max="31" width="10.5703125" style="14" customWidth="1"/>
    <col min="32" max="16384" width="9.140625" style="14"/>
  </cols>
  <sheetData>
    <row r="1" spans="1:37">
      <c r="A1" s="340" t="s">
        <v>88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302" t="s">
        <v>206</v>
      </c>
      <c r="K4" s="302"/>
      <c r="L4" s="302"/>
      <c r="M4" s="302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30" t="s">
        <v>90</v>
      </c>
      <c r="K5" s="30" t="s">
        <v>7</v>
      </c>
      <c r="L5" s="30" t="s">
        <v>8</v>
      </c>
      <c r="M5" s="29" t="s">
        <v>9</v>
      </c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30" t="s">
        <v>90</v>
      </c>
      <c r="AC5" s="30" t="s">
        <v>7</v>
      </c>
      <c r="AD5" s="30" t="s">
        <v>8</v>
      </c>
      <c r="AE5" s="29" t="s">
        <v>9</v>
      </c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10"/>
      <c r="C6" s="10"/>
      <c r="D6" s="10"/>
      <c r="E6" s="10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7" si="0">B6+B25+B44+B63+B82+B101+B120+B139+B158+B177+B196+B215+B234+B253+B272+B291+B310</f>
        <v>10</v>
      </c>
      <c r="U6" s="11">
        <f t="shared" ref="U6:U17" si="1">C6+C25+C44+C63+C82+C101+C120+C139+C158+C177+C196+C215+C234+C253+C272+C291+C310</f>
        <v>153</v>
      </c>
      <c r="V6" s="11">
        <f t="shared" ref="V6:V17" si="2">D6+D25+D44+D63+D82+D101+D120+D139+D158+D177+D196+D215+D234+D253+D272+D291+D310</f>
        <v>9486</v>
      </c>
      <c r="W6" s="11">
        <f t="shared" ref="W6:W17" si="3">E6+E25+E44+E63+E82+E101+E120+E139+E158+E177+E196+E215+E234+E253+E272+E291+E310</f>
        <v>2923251</v>
      </c>
      <c r="X6" s="11">
        <f t="shared" ref="X6:X17" si="4">F6+F25+F44+F63+F82+F101+F120+F139+F158+F177+F196+F215+F234+F253+F272+F291+F310</f>
        <v>12</v>
      </c>
      <c r="Y6" s="11">
        <f t="shared" ref="Y6:Y17" si="5">G6+G25+G44+G63+G82+G101+G120+G139+G158+G177+G196+G215+G234+G253+G272+G291+G310</f>
        <v>161</v>
      </c>
      <c r="Z6" s="11">
        <f t="shared" ref="Z6:Z17" si="6">H6+H25+H44+H63+H82+H101+H120+H139+H158+H177+H196+H215+H234+H253+H272+H291+H310</f>
        <v>9824</v>
      </c>
      <c r="AA6" s="11">
        <f t="shared" ref="AA6:AA17" si="7">I6+I25+I44+I63+I82+I101+I120+I139+I158+I177+I196+I215+I234+I253+I272+I291+I310</f>
        <v>5234991</v>
      </c>
      <c r="AB6" s="11">
        <f t="shared" ref="AB6:AB17" si="8">J6+J25+J44+J63+J82+J101+J120+J139+J158+J177+J196+J215+J234+J253+J272+J291+J310</f>
        <v>17</v>
      </c>
      <c r="AC6" s="11">
        <f t="shared" ref="AC6:AC17" si="9">K6+K25+K44+K63+K82+K101+K120+K139+K158+K177+K196+K215+K234+K253+K272+K291+K310</f>
        <v>345</v>
      </c>
      <c r="AD6" s="11">
        <f t="shared" ref="AD6:AD17" si="10">L6+L25+L44+L63+L82+L101+L120+L139+L158+L177+L196+L215+L234+L253+L272+L291+L310</f>
        <v>20532</v>
      </c>
      <c r="AE6" s="11">
        <f t="shared" ref="AE6:AE17" si="11">M6+M25+M44+M63+M82+M101+M120+M139+M158+M177+M196+M215+M234+M253+M272+M291+M310</f>
        <v>17507851</v>
      </c>
      <c r="AF6" s="38">
        <f>(AB6-X6)/X6*100</f>
        <v>41.666666666666671</v>
      </c>
      <c r="AG6" s="38">
        <f>(AC6-Y6)/Y6*100</f>
        <v>114.28571428571428</v>
      </c>
      <c r="AH6" s="38">
        <f>(AD6-Z6)/Z6*100</f>
        <v>108.9983713355049</v>
      </c>
      <c r="AI6" s="38">
        <f>(AE6-AA6)/AA6*100</f>
        <v>234.43898948441361</v>
      </c>
    </row>
    <row r="7" spans="1:37">
      <c r="A7" s="29" t="s">
        <v>11</v>
      </c>
      <c r="B7" s="10"/>
      <c r="C7" s="10"/>
      <c r="D7" s="10"/>
      <c r="E7" s="10"/>
      <c r="F7" s="29"/>
      <c r="G7" s="29"/>
      <c r="H7" s="29"/>
      <c r="I7" s="29"/>
      <c r="J7" s="29"/>
      <c r="K7" s="29"/>
      <c r="L7" s="29"/>
      <c r="M7" s="29"/>
      <c r="N7" s="38" t="e">
        <f t="shared" ref="N7:N17" si="12">(F7-B7)/B7*100</f>
        <v>#DIV/0!</v>
      </c>
      <c r="O7" s="38" t="e">
        <f t="shared" ref="O7:O20" si="13">(G7-C7)/C7*100</f>
        <v>#DIV/0!</v>
      </c>
      <c r="P7" s="38" t="e">
        <f t="shared" ref="P7:P20" si="14">(H7-D7)/D7*100</f>
        <v>#DIV/0!</v>
      </c>
      <c r="Q7" s="38" t="e">
        <f t="shared" ref="Q7:Q20" si="15">(I7-E7)/E7*100</f>
        <v>#DIV/0!</v>
      </c>
      <c r="S7" s="40" t="s">
        <v>11</v>
      </c>
      <c r="T7" s="11">
        <f t="shared" si="0"/>
        <v>5.5</v>
      </c>
      <c r="U7" s="11">
        <f t="shared" si="1"/>
        <v>90</v>
      </c>
      <c r="V7" s="11">
        <f t="shared" si="2"/>
        <v>5607</v>
      </c>
      <c r="W7" s="11">
        <f t="shared" si="3"/>
        <v>3181360</v>
      </c>
      <c r="X7" s="11">
        <f t="shared" si="4"/>
        <v>6</v>
      </c>
      <c r="Y7" s="11">
        <f t="shared" si="5"/>
        <v>150</v>
      </c>
      <c r="Z7" s="11">
        <f t="shared" si="6"/>
        <v>8820</v>
      </c>
      <c r="AA7" s="11">
        <f t="shared" si="7"/>
        <v>9663259</v>
      </c>
      <c r="AB7" s="11">
        <f t="shared" si="8"/>
        <v>11</v>
      </c>
      <c r="AC7" s="11">
        <f t="shared" si="9"/>
        <v>249</v>
      </c>
      <c r="AD7" s="11">
        <f t="shared" si="10"/>
        <v>14724.4</v>
      </c>
      <c r="AE7" s="11">
        <f t="shared" si="11"/>
        <v>12678983</v>
      </c>
      <c r="AF7" s="38">
        <f t="shared" ref="AF7:AF20" si="16">(AB7-X7)/X7*100</f>
        <v>83.333333333333343</v>
      </c>
      <c r="AG7" s="38">
        <f t="shared" ref="AG7:AG20" si="17">(AC7-Y7)/Y7*100</f>
        <v>66</v>
      </c>
      <c r="AH7" s="38">
        <f t="shared" ref="AH7:AH20" si="18">(AD7-Z7)/Z7*100</f>
        <v>66.943310657596371</v>
      </c>
      <c r="AI7" s="38">
        <f t="shared" ref="AI7:AI20" si="19">(AE7-AA7)/AA7*100</f>
        <v>31.208146237206307</v>
      </c>
    </row>
    <row r="8" spans="1:37">
      <c r="A8" s="29" t="s">
        <v>12</v>
      </c>
      <c r="B8" s="10"/>
      <c r="C8" s="10"/>
      <c r="D8" s="10"/>
      <c r="E8" s="10"/>
      <c r="F8" s="29"/>
      <c r="G8" s="29"/>
      <c r="H8" s="29"/>
      <c r="I8" s="29"/>
      <c r="J8" s="29"/>
      <c r="K8" s="29"/>
      <c r="L8" s="29"/>
      <c r="M8" s="29"/>
      <c r="N8" s="38" t="e">
        <f t="shared" si="12"/>
        <v>#DIV/0!</v>
      </c>
      <c r="O8" s="38" t="e">
        <f t="shared" si="13"/>
        <v>#DIV/0!</v>
      </c>
      <c r="P8" s="38" t="e">
        <f t="shared" si="14"/>
        <v>#DIV/0!</v>
      </c>
      <c r="Q8" s="38" t="e">
        <f t="shared" si="15"/>
        <v>#DIV/0!</v>
      </c>
      <c r="S8" s="40" t="s">
        <v>12</v>
      </c>
      <c r="T8" s="11">
        <f t="shared" si="0"/>
        <v>11</v>
      </c>
      <c r="U8" s="11">
        <f t="shared" si="1"/>
        <v>145</v>
      </c>
      <c r="V8" s="11">
        <f t="shared" si="2"/>
        <v>8990</v>
      </c>
      <c r="W8" s="11">
        <f t="shared" si="3"/>
        <v>2754795</v>
      </c>
      <c r="X8" s="11">
        <f t="shared" si="4"/>
        <v>12</v>
      </c>
      <c r="Y8" s="11">
        <f t="shared" si="5"/>
        <v>300</v>
      </c>
      <c r="Z8" s="11">
        <f t="shared" si="6"/>
        <v>17640</v>
      </c>
      <c r="AA8" s="11">
        <f t="shared" si="7"/>
        <v>13785391</v>
      </c>
      <c r="AB8" s="11">
        <f t="shared" si="8"/>
        <v>14</v>
      </c>
      <c r="AC8" s="11">
        <f t="shared" si="9"/>
        <v>321</v>
      </c>
      <c r="AD8" s="11">
        <f t="shared" si="10"/>
        <v>19043</v>
      </c>
      <c r="AE8" s="11">
        <f t="shared" si="11"/>
        <v>18647114</v>
      </c>
      <c r="AF8" s="38">
        <f t="shared" si="16"/>
        <v>16.666666666666664</v>
      </c>
      <c r="AG8" s="38">
        <f t="shared" si="17"/>
        <v>7.0000000000000009</v>
      </c>
      <c r="AH8" s="38">
        <f t="shared" si="18"/>
        <v>7.9535147392290257</v>
      </c>
      <c r="AI8" s="38">
        <f t="shared" si="19"/>
        <v>35.267211499477966</v>
      </c>
    </row>
    <row r="9" spans="1:37">
      <c r="A9" s="29" t="s">
        <v>13</v>
      </c>
      <c r="B9" s="10"/>
      <c r="C9" s="10"/>
      <c r="D9" s="10"/>
      <c r="E9" s="10"/>
      <c r="F9" s="29"/>
      <c r="G9" s="29"/>
      <c r="H9" s="29"/>
      <c r="I9" s="29"/>
      <c r="J9" s="29"/>
      <c r="K9" s="29"/>
      <c r="L9" s="29"/>
      <c r="M9" s="29"/>
      <c r="N9" s="38" t="e">
        <f t="shared" si="12"/>
        <v>#DIV/0!</v>
      </c>
      <c r="O9" s="38" t="e">
        <f t="shared" si="13"/>
        <v>#DIV/0!</v>
      </c>
      <c r="P9" s="38" t="e">
        <f t="shared" si="14"/>
        <v>#DIV/0!</v>
      </c>
      <c r="Q9" s="38" t="e">
        <f t="shared" si="15"/>
        <v>#DIV/0!</v>
      </c>
      <c r="S9" s="40" t="s">
        <v>13</v>
      </c>
      <c r="T9" s="11">
        <f t="shared" si="0"/>
        <v>1</v>
      </c>
      <c r="U9" s="11">
        <f t="shared" si="1"/>
        <v>22</v>
      </c>
      <c r="V9" s="11">
        <f t="shared" si="2"/>
        <v>1364</v>
      </c>
      <c r="W9" s="11">
        <f t="shared" si="3"/>
        <v>346306</v>
      </c>
      <c r="X9" s="11">
        <f t="shared" si="4"/>
        <v>12</v>
      </c>
      <c r="Y9" s="11">
        <f t="shared" si="5"/>
        <v>296</v>
      </c>
      <c r="Z9" s="11">
        <f t="shared" si="6"/>
        <v>17496</v>
      </c>
      <c r="AA9" s="11">
        <f t="shared" si="7"/>
        <v>16704741</v>
      </c>
      <c r="AB9" s="11">
        <f t="shared" si="8"/>
        <v>13</v>
      </c>
      <c r="AC9" s="11">
        <f t="shared" si="9"/>
        <v>322</v>
      </c>
      <c r="AD9" s="11">
        <f t="shared" si="10"/>
        <v>18933.599999999999</v>
      </c>
      <c r="AE9" s="11">
        <f t="shared" si="11"/>
        <v>18984701</v>
      </c>
      <c r="AF9" s="38">
        <f t="shared" si="16"/>
        <v>8.3333333333333321</v>
      </c>
      <c r="AG9" s="38">
        <f t="shared" si="17"/>
        <v>8.7837837837837842</v>
      </c>
      <c r="AH9" s="38">
        <f t="shared" si="18"/>
        <v>8.2167352537722831</v>
      </c>
      <c r="AI9" s="38">
        <f t="shared" si="19"/>
        <v>13.648580364101425</v>
      </c>
    </row>
    <row r="10" spans="1:37">
      <c r="A10" s="29" t="s">
        <v>14</v>
      </c>
      <c r="B10" s="10"/>
      <c r="C10" s="10"/>
      <c r="D10" s="10"/>
      <c r="E10" s="10"/>
      <c r="F10" s="29"/>
      <c r="G10" s="29"/>
      <c r="H10" s="29"/>
      <c r="I10" s="29"/>
      <c r="J10" s="29"/>
      <c r="K10" s="29"/>
      <c r="L10" s="29"/>
      <c r="M10" s="29"/>
      <c r="N10" s="38" t="e">
        <f t="shared" si="12"/>
        <v>#DIV/0!</v>
      </c>
      <c r="O10" s="38" t="e">
        <f t="shared" si="13"/>
        <v>#DIV/0!</v>
      </c>
      <c r="P10" s="38" t="e">
        <f t="shared" si="14"/>
        <v>#DIV/0!</v>
      </c>
      <c r="Q10" s="38" t="e">
        <f t="shared" si="15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15</v>
      </c>
      <c r="Y10" s="11">
        <f t="shared" si="5"/>
        <v>376</v>
      </c>
      <c r="Z10" s="11">
        <f t="shared" si="6"/>
        <v>22316.2</v>
      </c>
      <c r="AA10" s="11">
        <f t="shared" si="7"/>
        <v>19880847</v>
      </c>
      <c r="AB10" s="11">
        <f t="shared" si="8"/>
        <v>15</v>
      </c>
      <c r="AC10" s="11">
        <f t="shared" si="9"/>
        <v>381</v>
      </c>
      <c r="AD10" s="11">
        <f t="shared" si="10"/>
        <v>21763.200000000001</v>
      </c>
      <c r="AE10" s="11">
        <f t="shared" si="11"/>
        <v>20771201</v>
      </c>
      <c r="AF10" s="38">
        <f t="shared" si="16"/>
        <v>0</v>
      </c>
      <c r="AG10" s="38">
        <f t="shared" si="17"/>
        <v>1.3297872340425532</v>
      </c>
      <c r="AH10" s="38">
        <f t="shared" si="18"/>
        <v>-2.4780204515105617</v>
      </c>
      <c r="AI10" s="38">
        <f t="shared" si="19"/>
        <v>4.4784510438614609</v>
      </c>
    </row>
    <row r="11" spans="1:37">
      <c r="A11" s="29" t="s">
        <v>15</v>
      </c>
      <c r="B11" s="32"/>
      <c r="C11" s="32"/>
      <c r="D11" s="32"/>
      <c r="E11" s="32"/>
      <c r="F11" s="29"/>
      <c r="G11" s="29"/>
      <c r="H11" s="29"/>
      <c r="I11" s="29"/>
      <c r="J11" s="29"/>
      <c r="K11" s="29"/>
      <c r="L11" s="29"/>
      <c r="M11" s="29"/>
      <c r="N11" s="38" t="e">
        <f t="shared" si="12"/>
        <v>#DIV/0!</v>
      </c>
      <c r="O11" s="38" t="e">
        <f t="shared" si="13"/>
        <v>#DIV/0!</v>
      </c>
      <c r="P11" s="38" t="e">
        <f t="shared" si="14"/>
        <v>#DIV/0!</v>
      </c>
      <c r="Q11" s="38" t="e">
        <f t="shared" si="15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16</v>
      </c>
      <c r="Y11" s="11">
        <f t="shared" si="5"/>
        <v>353</v>
      </c>
      <c r="Z11" s="11">
        <f t="shared" si="6"/>
        <v>20706.2</v>
      </c>
      <c r="AA11" s="11">
        <f t="shared" si="7"/>
        <v>18672934</v>
      </c>
      <c r="AB11" s="11">
        <f t="shared" si="8"/>
        <v>20</v>
      </c>
      <c r="AC11" s="11">
        <f t="shared" si="9"/>
        <v>476</v>
      </c>
      <c r="AD11" s="11">
        <f t="shared" si="10"/>
        <v>28004.400000000001</v>
      </c>
      <c r="AE11" s="11">
        <f t="shared" si="11"/>
        <v>27858987</v>
      </c>
      <c r="AF11" s="38">
        <f t="shared" si="16"/>
        <v>25</v>
      </c>
      <c r="AG11" s="38">
        <f t="shared" si="17"/>
        <v>34.844192634560905</v>
      </c>
      <c r="AH11" s="38">
        <f t="shared" si="18"/>
        <v>35.246447923810265</v>
      </c>
      <c r="AI11" s="38">
        <f t="shared" si="19"/>
        <v>49.194481167233818</v>
      </c>
    </row>
    <row r="12" spans="1:37">
      <c r="A12" s="29" t="s">
        <v>16</v>
      </c>
      <c r="B12" s="10"/>
      <c r="C12" s="10"/>
      <c r="D12" s="10"/>
      <c r="E12" s="10"/>
      <c r="F12" s="29"/>
      <c r="G12" s="29"/>
      <c r="H12" s="29"/>
      <c r="I12" s="29"/>
      <c r="J12" s="29"/>
      <c r="K12" s="29"/>
      <c r="L12" s="29"/>
      <c r="M12" s="29"/>
      <c r="N12" s="38" t="e">
        <f t="shared" si="12"/>
        <v>#DIV/0!</v>
      </c>
      <c r="O12" s="38" t="e">
        <f t="shared" si="13"/>
        <v>#DIV/0!</v>
      </c>
      <c r="P12" s="38" t="e">
        <f t="shared" si="14"/>
        <v>#DIV/0!</v>
      </c>
      <c r="Q12" s="38" t="e">
        <f t="shared" si="15"/>
        <v>#DIV/0!</v>
      </c>
      <c r="S12" s="40" t="s">
        <v>16</v>
      </c>
      <c r="T12" s="11">
        <f t="shared" si="0"/>
        <v>9</v>
      </c>
      <c r="U12" s="11">
        <f t="shared" si="1"/>
        <v>144</v>
      </c>
      <c r="V12" s="11">
        <f t="shared" si="2"/>
        <v>8928</v>
      </c>
      <c r="W12" s="11">
        <f t="shared" si="3"/>
        <v>2377865</v>
      </c>
      <c r="X12" s="11">
        <f t="shared" si="4"/>
        <v>14</v>
      </c>
      <c r="Y12" s="11">
        <f t="shared" si="5"/>
        <v>367</v>
      </c>
      <c r="Z12" s="11">
        <f t="shared" si="6"/>
        <v>20949.2</v>
      </c>
      <c r="AA12" s="11">
        <f t="shared" si="7"/>
        <v>16660051</v>
      </c>
      <c r="AB12" s="11">
        <f t="shared" si="8"/>
        <v>21</v>
      </c>
      <c r="AC12" s="11">
        <f t="shared" si="9"/>
        <v>496</v>
      </c>
      <c r="AD12" s="11">
        <f t="shared" si="10"/>
        <v>29361.599999999999</v>
      </c>
      <c r="AE12" s="11">
        <f t="shared" si="11"/>
        <v>27959393</v>
      </c>
      <c r="AF12" s="38">
        <f t="shared" si="16"/>
        <v>50</v>
      </c>
      <c r="AG12" s="38">
        <f t="shared" si="17"/>
        <v>35.14986376021799</v>
      </c>
      <c r="AH12" s="38">
        <f t="shared" si="18"/>
        <v>40.156187348442892</v>
      </c>
      <c r="AI12" s="38">
        <f t="shared" si="19"/>
        <v>67.822973651161092</v>
      </c>
    </row>
    <row r="13" spans="1:37">
      <c r="A13" s="29" t="s">
        <v>17</v>
      </c>
      <c r="B13" s="10"/>
      <c r="C13" s="10"/>
      <c r="D13" s="10"/>
      <c r="E13" s="10"/>
      <c r="F13" s="29"/>
      <c r="G13" s="29"/>
      <c r="H13" s="29"/>
      <c r="I13" s="29"/>
      <c r="J13" s="29"/>
      <c r="K13" s="29"/>
      <c r="L13" s="29"/>
      <c r="M13" s="29"/>
      <c r="N13" s="38" t="e">
        <f t="shared" si="12"/>
        <v>#DIV/0!</v>
      </c>
      <c r="O13" s="38" t="e">
        <f t="shared" si="13"/>
        <v>#DIV/0!</v>
      </c>
      <c r="P13" s="38" t="e">
        <f t="shared" si="14"/>
        <v>#DIV/0!</v>
      </c>
      <c r="Q13" s="38" t="e">
        <f t="shared" si="15"/>
        <v>#DIV/0!</v>
      </c>
      <c r="S13" s="40" t="s">
        <v>17</v>
      </c>
      <c r="T13" s="11">
        <f t="shared" si="0"/>
        <v>2</v>
      </c>
      <c r="U13" s="11">
        <f t="shared" si="1"/>
        <v>32</v>
      </c>
      <c r="V13" s="11">
        <f t="shared" si="2"/>
        <v>1984</v>
      </c>
      <c r="W13" s="11">
        <f t="shared" si="3"/>
        <v>503718</v>
      </c>
      <c r="X13" s="11">
        <f t="shared" si="4"/>
        <v>16</v>
      </c>
      <c r="Y13" s="11">
        <f t="shared" si="5"/>
        <v>384</v>
      </c>
      <c r="Z13" s="11">
        <f t="shared" si="6"/>
        <v>22698</v>
      </c>
      <c r="AA13" s="11">
        <f t="shared" si="7"/>
        <v>20135280</v>
      </c>
      <c r="AB13" s="11">
        <f t="shared" si="8"/>
        <v>24</v>
      </c>
      <c r="AC13" s="11">
        <f t="shared" si="9"/>
        <v>592</v>
      </c>
      <c r="AD13" s="11">
        <f t="shared" si="10"/>
        <v>34944</v>
      </c>
      <c r="AE13" s="11">
        <f t="shared" si="11"/>
        <v>33635472</v>
      </c>
      <c r="AF13" s="38">
        <f t="shared" si="16"/>
        <v>50</v>
      </c>
      <c r="AG13" s="38">
        <f t="shared" si="17"/>
        <v>54.166666666666664</v>
      </c>
      <c r="AH13" s="38">
        <f t="shared" si="18"/>
        <v>53.951890034364261</v>
      </c>
      <c r="AI13" s="38">
        <f t="shared" si="19"/>
        <v>67.047451041157615</v>
      </c>
    </row>
    <row r="14" spans="1:37">
      <c r="A14" s="29" t="s">
        <v>18</v>
      </c>
      <c r="B14" s="10"/>
      <c r="C14" s="10"/>
      <c r="D14" s="10"/>
      <c r="E14" s="10"/>
      <c r="F14" s="29"/>
      <c r="G14" s="29"/>
      <c r="H14" s="29"/>
      <c r="I14" s="29"/>
      <c r="J14" s="29"/>
      <c r="K14" s="29"/>
      <c r="L14" s="29"/>
      <c r="M14" s="29"/>
      <c r="N14" s="38" t="e">
        <f t="shared" si="12"/>
        <v>#DIV/0!</v>
      </c>
      <c r="O14" s="38" t="e">
        <f t="shared" si="13"/>
        <v>#DIV/0!</v>
      </c>
      <c r="P14" s="38" t="e">
        <f t="shared" si="14"/>
        <v>#DIV/0!</v>
      </c>
      <c r="Q14" s="38" t="e">
        <f t="shared" si="15"/>
        <v>#DIV/0!</v>
      </c>
      <c r="S14" s="40" t="s">
        <v>18</v>
      </c>
      <c r="T14" s="11">
        <f t="shared" si="0"/>
        <v>9</v>
      </c>
      <c r="U14" s="11">
        <f t="shared" si="1"/>
        <v>122</v>
      </c>
      <c r="V14" s="11">
        <f t="shared" si="2"/>
        <v>7564</v>
      </c>
      <c r="W14" s="11">
        <f t="shared" si="3"/>
        <v>2101019</v>
      </c>
      <c r="X14" s="11">
        <f t="shared" si="4"/>
        <v>22</v>
      </c>
      <c r="Y14" s="11">
        <f t="shared" si="5"/>
        <v>550</v>
      </c>
      <c r="Z14" s="11">
        <f t="shared" si="6"/>
        <v>32340</v>
      </c>
      <c r="AA14" s="11">
        <f t="shared" si="7"/>
        <v>28626605</v>
      </c>
      <c r="AB14" s="11">
        <f t="shared" si="8"/>
        <v>23</v>
      </c>
      <c r="AC14" s="11">
        <f t="shared" si="9"/>
        <v>575</v>
      </c>
      <c r="AD14" s="11">
        <f t="shared" si="10"/>
        <v>33810</v>
      </c>
      <c r="AE14" s="11">
        <f t="shared" si="11"/>
        <v>32217946</v>
      </c>
      <c r="AF14" s="38">
        <f t="shared" si="16"/>
        <v>4.5454545454545459</v>
      </c>
      <c r="AG14" s="38">
        <f t="shared" si="17"/>
        <v>4.5454545454545459</v>
      </c>
      <c r="AH14" s="38">
        <f t="shared" si="18"/>
        <v>4.5454545454545459</v>
      </c>
      <c r="AI14" s="38">
        <f t="shared" si="19"/>
        <v>12.545466009678757</v>
      </c>
    </row>
    <row r="15" spans="1:37">
      <c r="A15" s="29" t="s">
        <v>19</v>
      </c>
      <c r="B15" s="10"/>
      <c r="C15" s="10"/>
      <c r="D15" s="10"/>
      <c r="E15" s="10"/>
      <c r="F15" s="29"/>
      <c r="G15" s="29"/>
      <c r="H15" s="29"/>
      <c r="I15" s="29"/>
      <c r="J15" s="29"/>
      <c r="K15" s="29"/>
      <c r="L15" s="29"/>
      <c r="M15" s="29"/>
      <c r="N15" s="38" t="e">
        <f t="shared" si="12"/>
        <v>#DIV/0!</v>
      </c>
      <c r="O15" s="38" t="e">
        <f t="shared" si="13"/>
        <v>#DIV/0!</v>
      </c>
      <c r="P15" s="38" t="e">
        <f t="shared" si="14"/>
        <v>#DIV/0!</v>
      </c>
      <c r="Q15" s="38" t="e">
        <f t="shared" si="15"/>
        <v>#DIV/0!</v>
      </c>
      <c r="S15" s="40" t="s">
        <v>19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11</v>
      </c>
      <c r="Y15" s="11">
        <f t="shared" si="5"/>
        <v>271</v>
      </c>
      <c r="Z15" s="11">
        <f t="shared" si="6"/>
        <v>16032.7</v>
      </c>
      <c r="AA15" s="11">
        <f t="shared" si="7"/>
        <v>15115926</v>
      </c>
      <c r="AB15" s="11">
        <f t="shared" si="8"/>
        <v>16</v>
      </c>
      <c r="AC15" s="11">
        <f t="shared" si="9"/>
        <v>384</v>
      </c>
      <c r="AD15" s="11">
        <f t="shared" si="10"/>
        <v>22810.2</v>
      </c>
      <c r="AE15" s="11">
        <f t="shared" si="11"/>
        <v>22007172</v>
      </c>
      <c r="AF15" s="38">
        <f t="shared" si="16"/>
        <v>45.454545454545453</v>
      </c>
      <c r="AG15" s="38">
        <f t="shared" si="17"/>
        <v>41.697416974169741</v>
      </c>
      <c r="AH15" s="38">
        <f t="shared" si="18"/>
        <v>42.272979597946694</v>
      </c>
      <c r="AI15" s="38">
        <f t="shared" si="19"/>
        <v>45.589307595181403</v>
      </c>
    </row>
    <row r="16" spans="1:37">
      <c r="A16" s="29" t="s">
        <v>20</v>
      </c>
      <c r="B16" s="10"/>
      <c r="C16" s="10"/>
      <c r="D16" s="10"/>
      <c r="E16" s="10"/>
      <c r="F16" s="29"/>
      <c r="G16" s="29"/>
      <c r="H16" s="29"/>
      <c r="I16" s="29"/>
      <c r="J16" s="29"/>
      <c r="K16" s="29"/>
      <c r="L16" s="29"/>
      <c r="M16" s="29"/>
      <c r="N16" s="38" t="e">
        <f t="shared" si="12"/>
        <v>#DIV/0!</v>
      </c>
      <c r="O16" s="38" t="e">
        <f t="shared" si="13"/>
        <v>#DIV/0!</v>
      </c>
      <c r="P16" s="38" t="e">
        <f t="shared" si="14"/>
        <v>#DIV/0!</v>
      </c>
      <c r="Q16" s="38" t="e">
        <f t="shared" si="15"/>
        <v>#DIV/0!</v>
      </c>
      <c r="S16" s="40" t="s">
        <v>20</v>
      </c>
      <c r="T16" s="11">
        <f t="shared" si="0"/>
        <v>0</v>
      </c>
      <c r="U16" s="11">
        <f t="shared" si="1"/>
        <v>0</v>
      </c>
      <c r="V16" s="11">
        <f t="shared" si="2"/>
        <v>0</v>
      </c>
      <c r="W16" s="11">
        <f t="shared" si="3"/>
        <v>0</v>
      </c>
      <c r="X16" s="11">
        <f t="shared" si="4"/>
        <v>13</v>
      </c>
      <c r="Y16" s="11">
        <f t="shared" si="5"/>
        <v>324</v>
      </c>
      <c r="Z16" s="11">
        <f t="shared" si="6"/>
        <v>19051.2</v>
      </c>
      <c r="AA16" s="11">
        <f t="shared" si="7"/>
        <v>20828851</v>
      </c>
      <c r="AB16" s="11">
        <f t="shared" si="8"/>
        <v>30</v>
      </c>
      <c r="AC16" s="11">
        <f t="shared" si="9"/>
        <v>735</v>
      </c>
      <c r="AD16" s="11">
        <f t="shared" si="10"/>
        <v>43455.6</v>
      </c>
      <c r="AE16" s="11">
        <f t="shared" si="11"/>
        <v>43588068</v>
      </c>
      <c r="AF16" s="38">
        <f t="shared" si="16"/>
        <v>130.76923076923077</v>
      </c>
      <c r="AG16" s="38">
        <f t="shared" si="17"/>
        <v>126.85185185185186</v>
      </c>
      <c r="AH16" s="38">
        <f t="shared" si="18"/>
        <v>128.09901738473167</v>
      </c>
      <c r="AI16" s="38">
        <f t="shared" si="19"/>
        <v>109.26775077511476</v>
      </c>
    </row>
    <row r="17" spans="1:35">
      <c r="A17" s="29" t="s">
        <v>21</v>
      </c>
      <c r="B17" s="10"/>
      <c r="C17" s="10"/>
      <c r="D17" s="10"/>
      <c r="E17" s="10"/>
      <c r="F17" s="29"/>
      <c r="G17" s="29"/>
      <c r="H17" s="29"/>
      <c r="I17" s="29"/>
      <c r="J17" s="29"/>
      <c r="K17" s="29"/>
      <c r="L17" s="29"/>
      <c r="M17" s="29"/>
      <c r="N17" s="38" t="e">
        <f t="shared" si="12"/>
        <v>#DIV/0!</v>
      </c>
      <c r="O17" s="38" t="e">
        <f t="shared" si="13"/>
        <v>#DIV/0!</v>
      </c>
      <c r="P17" s="38" t="e">
        <f t="shared" si="14"/>
        <v>#DIV/0!</v>
      </c>
      <c r="Q17" s="38" t="e">
        <f t="shared" si="15"/>
        <v>#DIV/0!</v>
      </c>
      <c r="S17" s="40" t="s">
        <v>21</v>
      </c>
      <c r="T17" s="11">
        <f t="shared" si="0"/>
        <v>5</v>
      </c>
      <c r="U17" s="11">
        <f t="shared" si="1"/>
        <v>113</v>
      </c>
      <c r="V17" s="11">
        <f t="shared" si="2"/>
        <v>6689.2</v>
      </c>
      <c r="W17" s="11">
        <f t="shared" si="3"/>
        <v>6649438</v>
      </c>
      <c r="X17" s="11">
        <f t="shared" si="4"/>
        <v>16</v>
      </c>
      <c r="Y17" s="11">
        <f t="shared" si="5"/>
        <v>400</v>
      </c>
      <c r="Z17" s="11">
        <f t="shared" si="6"/>
        <v>23520</v>
      </c>
      <c r="AA17" s="11">
        <f t="shared" si="7"/>
        <v>25277699</v>
      </c>
      <c r="AB17" s="11">
        <f t="shared" si="8"/>
        <v>0</v>
      </c>
      <c r="AC17" s="11">
        <f t="shared" si="9"/>
        <v>0</v>
      </c>
      <c r="AD17" s="11">
        <f t="shared" si="10"/>
        <v>0</v>
      </c>
      <c r="AE17" s="11">
        <f t="shared" si="11"/>
        <v>0</v>
      </c>
      <c r="AF17" s="38">
        <f t="shared" si="16"/>
        <v>-100</v>
      </c>
      <c r="AG17" s="38">
        <f t="shared" si="17"/>
        <v>-100</v>
      </c>
      <c r="AH17" s="38">
        <f t="shared" si="18"/>
        <v>-100</v>
      </c>
      <c r="AI17" s="38">
        <f t="shared" si="19"/>
        <v>-100</v>
      </c>
    </row>
    <row r="18" spans="1:35">
      <c r="A18" s="61" t="s">
        <v>179</v>
      </c>
      <c r="B18" s="61">
        <f t="shared" ref="B18:I18" si="20">SUM(B6:B17)</f>
        <v>0</v>
      </c>
      <c r="C18" s="61">
        <f t="shared" si="20"/>
        <v>0</v>
      </c>
      <c r="D18" s="61">
        <f t="shared" si="20"/>
        <v>0</v>
      </c>
      <c r="E18" s="61">
        <f t="shared" si="20"/>
        <v>0</v>
      </c>
      <c r="F18" s="61">
        <f t="shared" si="20"/>
        <v>0</v>
      </c>
      <c r="G18" s="61">
        <f t="shared" si="20"/>
        <v>0</v>
      </c>
      <c r="H18" s="61">
        <f t="shared" si="20"/>
        <v>0</v>
      </c>
      <c r="I18" s="61">
        <f t="shared" si="20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3"/>
        <v>#DIV/0!</v>
      </c>
      <c r="P18" s="62" t="e">
        <f t="shared" si="14"/>
        <v>#DIV/0!</v>
      </c>
      <c r="Q18" s="62" t="e">
        <f t="shared" si="15"/>
        <v>#DIV/0!</v>
      </c>
      <c r="S18" s="61" t="s">
        <v>205</v>
      </c>
      <c r="T18" s="61">
        <f>SUM(T6:T16)</f>
        <v>47.5</v>
      </c>
      <c r="U18" s="61">
        <f t="shared" ref="U18:AE18" si="21">SUM(U6:U16)</f>
        <v>708</v>
      </c>
      <c r="V18" s="61">
        <f t="shared" si="21"/>
        <v>43923</v>
      </c>
      <c r="W18" s="61">
        <f t="shared" si="21"/>
        <v>14188314</v>
      </c>
      <c r="X18" s="61">
        <f t="shared" si="21"/>
        <v>149</v>
      </c>
      <c r="Y18" s="61">
        <f t="shared" si="21"/>
        <v>3532</v>
      </c>
      <c r="Z18" s="61">
        <f t="shared" si="21"/>
        <v>207873.5</v>
      </c>
      <c r="AA18" s="61">
        <f t="shared" si="21"/>
        <v>185308876</v>
      </c>
      <c r="AB18" s="61">
        <f t="shared" si="21"/>
        <v>204</v>
      </c>
      <c r="AC18" s="61">
        <f t="shared" si="21"/>
        <v>4876</v>
      </c>
      <c r="AD18" s="61">
        <f t="shared" si="21"/>
        <v>287382</v>
      </c>
      <c r="AE18" s="61">
        <f t="shared" si="21"/>
        <v>275856888</v>
      </c>
      <c r="AF18" s="38">
        <f t="shared" si="16"/>
        <v>36.912751677852349</v>
      </c>
      <c r="AG18" s="38">
        <f t="shared" si="17"/>
        <v>38.052095130237824</v>
      </c>
      <c r="AH18" s="38">
        <f t="shared" si="18"/>
        <v>38.248502093821486</v>
      </c>
      <c r="AI18" s="38">
        <f t="shared" si="19"/>
        <v>48.863289203696858</v>
      </c>
    </row>
    <row r="19" spans="1:35">
      <c r="A19" s="61" t="s">
        <v>128</v>
      </c>
      <c r="B19" s="61">
        <f>SUM(B6:B17)</f>
        <v>0</v>
      </c>
      <c r="C19" s="61">
        <f t="shared" ref="C19:I19" si="22">SUM(C6:C17)</f>
        <v>0</v>
      </c>
      <c r="D19" s="61">
        <f t="shared" si="22"/>
        <v>0</v>
      </c>
      <c r="E19" s="61">
        <f t="shared" si="22"/>
        <v>0</v>
      </c>
      <c r="F19" s="61">
        <f t="shared" si="22"/>
        <v>0</v>
      </c>
      <c r="G19" s="61">
        <f t="shared" si="22"/>
        <v>0</v>
      </c>
      <c r="H19" s="61">
        <f t="shared" si="22"/>
        <v>0</v>
      </c>
      <c r="I19" s="61">
        <f t="shared" si="22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3"/>
        <v>#DIV/0!</v>
      </c>
      <c r="P19" s="62" t="e">
        <f t="shared" si="14"/>
        <v>#DIV/0!</v>
      </c>
      <c r="Q19" s="62" t="e">
        <f t="shared" si="15"/>
        <v>#DIV/0!</v>
      </c>
      <c r="S19" s="61" t="s">
        <v>128</v>
      </c>
      <c r="T19" s="61">
        <f>SUM(T6:T17)</f>
        <v>52.5</v>
      </c>
      <c r="U19" s="61">
        <f t="shared" ref="U19:AE19" si="23">SUM(U6:U17)</f>
        <v>821</v>
      </c>
      <c r="V19" s="61">
        <f t="shared" si="23"/>
        <v>50612.2</v>
      </c>
      <c r="W19" s="61">
        <f t="shared" si="23"/>
        <v>20837752</v>
      </c>
      <c r="X19" s="61">
        <f t="shared" si="23"/>
        <v>165</v>
      </c>
      <c r="Y19" s="61">
        <f t="shared" si="23"/>
        <v>3932</v>
      </c>
      <c r="Z19" s="61">
        <f t="shared" si="23"/>
        <v>231393.5</v>
      </c>
      <c r="AA19" s="61">
        <f t="shared" si="23"/>
        <v>210586575</v>
      </c>
      <c r="AB19" s="61">
        <f t="shared" si="23"/>
        <v>204</v>
      </c>
      <c r="AC19" s="61">
        <f t="shared" si="23"/>
        <v>4876</v>
      </c>
      <c r="AD19" s="61">
        <f t="shared" si="23"/>
        <v>287382</v>
      </c>
      <c r="AE19" s="61">
        <f t="shared" si="23"/>
        <v>275856888</v>
      </c>
      <c r="AF19" s="38">
        <f t="shared" si="16"/>
        <v>23.636363636363637</v>
      </c>
      <c r="AG19" s="38">
        <f t="shared" si="17"/>
        <v>24.008138351983725</v>
      </c>
      <c r="AH19" s="38">
        <f t="shared" si="18"/>
        <v>24.196228502529241</v>
      </c>
      <c r="AI19" s="38">
        <f t="shared" si="19"/>
        <v>30.994527072772804</v>
      </c>
    </row>
    <row r="20" spans="1:35">
      <c r="A20" s="63" t="s">
        <v>129</v>
      </c>
      <c r="B20" s="49">
        <f>B18/12</f>
        <v>0</v>
      </c>
      <c r="C20" s="49">
        <f t="shared" ref="C20:I20" si="24">C18/12</f>
        <v>0</v>
      </c>
      <c r="D20" s="49">
        <f t="shared" si="24"/>
        <v>0</v>
      </c>
      <c r="E20" s="49">
        <f t="shared" si="24"/>
        <v>0</v>
      </c>
      <c r="F20" s="49">
        <f t="shared" si="24"/>
        <v>0</v>
      </c>
      <c r="G20" s="49">
        <f t="shared" si="24"/>
        <v>0</v>
      </c>
      <c r="H20" s="49">
        <f t="shared" si="24"/>
        <v>0</v>
      </c>
      <c r="I20" s="49">
        <f t="shared" si="24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3"/>
        <v>#DIV/0!</v>
      </c>
      <c r="P20" s="62" t="e">
        <f t="shared" si="14"/>
        <v>#DIV/0!</v>
      </c>
      <c r="Q20" s="62" t="e">
        <f t="shared" si="15"/>
        <v>#DIV/0!</v>
      </c>
      <c r="S20" s="63" t="s">
        <v>129</v>
      </c>
      <c r="T20" s="49">
        <f>T18/11</f>
        <v>4.3181818181818183</v>
      </c>
      <c r="U20" s="49">
        <f t="shared" ref="U20:AE20" si="25">U18/11</f>
        <v>64.36363636363636</v>
      </c>
      <c r="V20" s="49">
        <f t="shared" si="25"/>
        <v>3993</v>
      </c>
      <c r="W20" s="49">
        <f t="shared" si="25"/>
        <v>1289846.7272727273</v>
      </c>
      <c r="X20" s="49">
        <f t="shared" si="25"/>
        <v>13.545454545454545</v>
      </c>
      <c r="Y20" s="49">
        <f t="shared" si="25"/>
        <v>321.09090909090907</v>
      </c>
      <c r="Z20" s="49">
        <f t="shared" si="25"/>
        <v>18897.590909090908</v>
      </c>
      <c r="AA20" s="49">
        <f t="shared" si="25"/>
        <v>16846261.454545453</v>
      </c>
      <c r="AB20" s="49">
        <f t="shared" si="25"/>
        <v>18.545454545454547</v>
      </c>
      <c r="AC20" s="49">
        <f t="shared" si="25"/>
        <v>443.27272727272725</v>
      </c>
      <c r="AD20" s="49">
        <f t="shared" si="25"/>
        <v>26125.636363636364</v>
      </c>
      <c r="AE20" s="49">
        <f t="shared" si="25"/>
        <v>25077898.90909091</v>
      </c>
      <c r="AF20" s="38">
        <f t="shared" si="16"/>
        <v>36.912751677852363</v>
      </c>
      <c r="AG20" s="38">
        <f t="shared" si="17"/>
        <v>38.052095130237831</v>
      </c>
      <c r="AH20" s="38">
        <f t="shared" si="18"/>
        <v>38.248502093821493</v>
      </c>
      <c r="AI20" s="38">
        <f t="shared" si="19"/>
        <v>48.863289203696873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6">(G25-C25)/C25*100</f>
        <v>#DIV/0!</v>
      </c>
      <c r="P25" s="38" t="e">
        <f t="shared" si="26"/>
        <v>#DIV/0!</v>
      </c>
      <c r="Q25" s="38" t="e">
        <f t="shared" si="26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7">(F26-B26)/B26*100</f>
        <v>#DIV/0!</v>
      </c>
      <c r="O26" s="38" t="e">
        <f t="shared" si="26"/>
        <v>#DIV/0!</v>
      </c>
      <c r="P26" s="38" t="e">
        <f t="shared" si="26"/>
        <v>#DIV/0!</v>
      </c>
      <c r="Q26" s="38" t="e">
        <f t="shared" si="26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7"/>
        <v>#DIV/0!</v>
      </c>
      <c r="O27" s="38" t="e">
        <f t="shared" si="26"/>
        <v>#DIV/0!</v>
      </c>
      <c r="P27" s="38" t="e">
        <f t="shared" si="26"/>
        <v>#DIV/0!</v>
      </c>
      <c r="Q27" s="38" t="e">
        <f t="shared" si="26"/>
        <v>#DIV/0!</v>
      </c>
      <c r="W27" s="7"/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7"/>
        <v>#DIV/0!</v>
      </c>
      <c r="O28" s="38" t="e">
        <f t="shared" si="26"/>
        <v>#DIV/0!</v>
      </c>
      <c r="P28" s="38" t="e">
        <f t="shared" si="26"/>
        <v>#DIV/0!</v>
      </c>
      <c r="Q28" s="38" t="e">
        <f t="shared" si="26"/>
        <v>#DIV/0!</v>
      </c>
      <c r="S28" s="7"/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7"/>
        <v>#DIV/0!</v>
      </c>
      <c r="O29" s="38" t="e">
        <f t="shared" si="26"/>
        <v>#DIV/0!</v>
      </c>
      <c r="P29" s="38" t="e">
        <f t="shared" si="26"/>
        <v>#DIV/0!</v>
      </c>
      <c r="Q29" s="38" t="e">
        <f t="shared" si="26"/>
        <v>#DIV/0!</v>
      </c>
      <c r="Y29" s="45"/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7"/>
        <v>#DIV/0!</v>
      </c>
      <c r="O30" s="38" t="e">
        <f t="shared" si="26"/>
        <v>#DIV/0!</v>
      </c>
      <c r="P30" s="38" t="e">
        <f t="shared" si="26"/>
        <v>#DIV/0!</v>
      </c>
      <c r="Q30" s="38" t="e">
        <f t="shared" si="26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7"/>
        <v>#DIV/0!</v>
      </c>
      <c r="O31" s="38" t="e">
        <f t="shared" si="26"/>
        <v>#DIV/0!</v>
      </c>
      <c r="P31" s="38" t="e">
        <f t="shared" si="26"/>
        <v>#DIV/0!</v>
      </c>
      <c r="Q31" s="38" t="e">
        <f t="shared" si="26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7"/>
        <v>#DIV/0!</v>
      </c>
      <c r="O32" s="38" t="e">
        <f t="shared" si="26"/>
        <v>#DIV/0!</v>
      </c>
      <c r="P32" s="38" t="e">
        <f t="shared" si="26"/>
        <v>#DIV/0!</v>
      </c>
      <c r="Q32" s="38" t="e">
        <f t="shared" si="26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7"/>
        <v>#DIV/0!</v>
      </c>
      <c r="O33" s="38" t="e">
        <f t="shared" si="26"/>
        <v>#DIV/0!</v>
      </c>
      <c r="P33" s="38" t="e">
        <f t="shared" si="26"/>
        <v>#DIV/0!</v>
      </c>
      <c r="Q33" s="38" t="e">
        <f t="shared" si="26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7"/>
        <v>#DIV/0!</v>
      </c>
      <c r="O34" s="38" t="e">
        <f t="shared" si="26"/>
        <v>#DIV/0!</v>
      </c>
      <c r="P34" s="38" t="e">
        <f t="shared" si="26"/>
        <v>#DIV/0!</v>
      </c>
      <c r="Q34" s="38" t="e">
        <f t="shared" si="26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7"/>
        <v>#DIV/0!</v>
      </c>
      <c r="O35" s="38" t="e">
        <f t="shared" si="26"/>
        <v>#DIV/0!</v>
      </c>
      <c r="P35" s="38" t="e">
        <f t="shared" si="26"/>
        <v>#DIV/0!</v>
      </c>
      <c r="Q35" s="38" t="e">
        <f t="shared" si="26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7"/>
        <v>#DIV/0!</v>
      </c>
      <c r="O36" s="38" t="e">
        <f t="shared" si="26"/>
        <v>#DIV/0!</v>
      </c>
      <c r="P36" s="38" t="e">
        <f t="shared" si="26"/>
        <v>#DIV/0!</v>
      </c>
      <c r="Q36" s="38" t="e">
        <f t="shared" si="26"/>
        <v>#DIV/0!</v>
      </c>
    </row>
    <row r="37" spans="1:17">
      <c r="A37" s="61" t="s">
        <v>179</v>
      </c>
      <c r="B37" s="61">
        <f t="shared" ref="B37:I37" si="28">SUM(B25:B36)</f>
        <v>0</v>
      </c>
      <c r="C37" s="61">
        <f t="shared" si="28"/>
        <v>0</v>
      </c>
      <c r="D37" s="61">
        <f t="shared" si="28"/>
        <v>0</v>
      </c>
      <c r="E37" s="61">
        <f t="shared" si="28"/>
        <v>0</v>
      </c>
      <c r="F37" s="61">
        <f t="shared" si="28"/>
        <v>0</v>
      </c>
      <c r="G37" s="61">
        <f t="shared" si="28"/>
        <v>0</v>
      </c>
      <c r="H37" s="61">
        <f t="shared" si="28"/>
        <v>0</v>
      </c>
      <c r="I37" s="61">
        <f t="shared" si="28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6"/>
        <v>#DIV/0!</v>
      </c>
      <c r="P37" s="62" t="e">
        <f t="shared" si="26"/>
        <v>#DIV/0!</v>
      </c>
      <c r="Q37" s="62" t="e">
        <f t="shared" si="26"/>
        <v>#DIV/0!</v>
      </c>
    </row>
    <row r="38" spans="1:17">
      <c r="A38" s="61" t="s">
        <v>128</v>
      </c>
      <c r="B38" s="61">
        <f>SUM(B25:B36)</f>
        <v>0</v>
      </c>
      <c r="C38" s="61">
        <f t="shared" ref="C38:I38" si="29">SUM(C25:C36)</f>
        <v>0</v>
      </c>
      <c r="D38" s="61">
        <f t="shared" si="29"/>
        <v>0</v>
      </c>
      <c r="E38" s="61">
        <f t="shared" si="29"/>
        <v>0</v>
      </c>
      <c r="F38" s="61">
        <f t="shared" si="29"/>
        <v>0</v>
      </c>
      <c r="G38" s="61">
        <f t="shared" si="29"/>
        <v>0</v>
      </c>
      <c r="H38" s="61">
        <f t="shared" si="29"/>
        <v>0</v>
      </c>
      <c r="I38" s="61">
        <f t="shared" si="29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6"/>
        <v>#DIV/0!</v>
      </c>
      <c r="P38" s="62" t="e">
        <f t="shared" si="26"/>
        <v>#DIV/0!</v>
      </c>
      <c r="Q38" s="62" t="e">
        <f t="shared" si="26"/>
        <v>#DIV/0!</v>
      </c>
    </row>
    <row r="39" spans="1:17">
      <c r="A39" s="63" t="s">
        <v>129</v>
      </c>
      <c r="B39" s="49">
        <f>B37/12</f>
        <v>0</v>
      </c>
      <c r="C39" s="49">
        <f t="shared" ref="C39:I39" si="30">C37/12</f>
        <v>0</v>
      </c>
      <c r="D39" s="49">
        <f t="shared" si="30"/>
        <v>0</v>
      </c>
      <c r="E39" s="49">
        <f t="shared" si="30"/>
        <v>0</v>
      </c>
      <c r="F39" s="49">
        <f t="shared" si="30"/>
        <v>0</v>
      </c>
      <c r="G39" s="49">
        <f t="shared" si="30"/>
        <v>0</v>
      </c>
      <c r="H39" s="49">
        <f t="shared" si="30"/>
        <v>0</v>
      </c>
      <c r="I39" s="49">
        <f t="shared" si="30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6"/>
        <v>#DIV/0!</v>
      </c>
      <c r="P39" s="62" t="e">
        <f t="shared" si="26"/>
        <v>#DIV/0!</v>
      </c>
      <c r="Q39" s="62" t="e">
        <f t="shared" si="26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>
        <v>0</v>
      </c>
      <c r="C44" s="10">
        <v>0</v>
      </c>
      <c r="D44" s="10">
        <v>0</v>
      </c>
      <c r="E44" s="10">
        <v>0</v>
      </c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1">(G44-C44)/C44*100</f>
        <v>#DIV/0!</v>
      </c>
      <c r="P44" s="38" t="e">
        <f t="shared" si="31"/>
        <v>#DIV/0!</v>
      </c>
      <c r="Q44" s="38" t="e">
        <f t="shared" si="31"/>
        <v>#DIV/0!</v>
      </c>
    </row>
    <row r="45" spans="1:17">
      <c r="A45" s="10" t="s">
        <v>11</v>
      </c>
      <c r="B45" s="10">
        <v>0.5</v>
      </c>
      <c r="C45" s="10">
        <v>21</v>
      </c>
      <c r="D45" s="10">
        <v>1329</v>
      </c>
      <c r="E45" s="10">
        <v>1991029</v>
      </c>
      <c r="F45" s="10"/>
      <c r="G45" s="10"/>
      <c r="H45" s="10"/>
      <c r="I45" s="10"/>
      <c r="J45" s="10"/>
      <c r="K45" s="10"/>
      <c r="L45" s="10"/>
      <c r="M45" s="10"/>
      <c r="N45" s="38">
        <f t="shared" ref="N45:N55" si="32">(F45-B45)/B45*100</f>
        <v>-100</v>
      </c>
      <c r="O45" s="38">
        <f t="shared" si="31"/>
        <v>-100</v>
      </c>
      <c r="P45" s="38">
        <f t="shared" si="31"/>
        <v>-100</v>
      </c>
      <c r="Q45" s="38">
        <f t="shared" si="31"/>
        <v>-100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2"/>
        <v>#DIV/0!</v>
      </c>
      <c r="O46" s="38" t="e">
        <f t="shared" si="31"/>
        <v>#DIV/0!</v>
      </c>
      <c r="P46" s="38" t="e">
        <f t="shared" si="31"/>
        <v>#DIV/0!</v>
      </c>
      <c r="Q46" s="38" t="e">
        <f t="shared" si="31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2"/>
        <v>#DIV/0!</v>
      </c>
      <c r="O47" s="38" t="e">
        <f t="shared" si="31"/>
        <v>#DIV/0!</v>
      </c>
      <c r="P47" s="38" t="e">
        <f t="shared" si="31"/>
        <v>#DIV/0!</v>
      </c>
      <c r="Q47" s="38" t="e">
        <f t="shared" si="31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2"/>
        <v>#DIV/0!</v>
      </c>
      <c r="O48" s="38" t="e">
        <f t="shared" si="31"/>
        <v>#DIV/0!</v>
      </c>
      <c r="P48" s="38" t="e">
        <f t="shared" si="31"/>
        <v>#DIV/0!</v>
      </c>
      <c r="Q48" s="38" t="e">
        <f t="shared" si="31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2"/>
        <v>#DIV/0!</v>
      </c>
      <c r="O49" s="38" t="e">
        <f t="shared" si="31"/>
        <v>#DIV/0!</v>
      </c>
      <c r="P49" s="38" t="e">
        <f t="shared" si="31"/>
        <v>#DIV/0!</v>
      </c>
      <c r="Q49" s="38" t="e">
        <f t="shared" si="31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2"/>
        <v>#DIV/0!</v>
      </c>
      <c r="O50" s="38" t="e">
        <f t="shared" si="31"/>
        <v>#DIV/0!</v>
      </c>
      <c r="P50" s="38" t="e">
        <f t="shared" si="31"/>
        <v>#DIV/0!</v>
      </c>
      <c r="Q50" s="38" t="e">
        <f t="shared" si="31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2"/>
        <v>#DIV/0!</v>
      </c>
      <c r="O51" s="38" t="e">
        <f t="shared" si="31"/>
        <v>#DIV/0!</v>
      </c>
      <c r="P51" s="38" t="e">
        <f t="shared" si="31"/>
        <v>#DIV/0!</v>
      </c>
      <c r="Q51" s="38" t="e">
        <f t="shared" si="31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2"/>
        <v>#DIV/0!</v>
      </c>
      <c r="O52" s="38" t="e">
        <f t="shared" si="31"/>
        <v>#DIV/0!</v>
      </c>
      <c r="P52" s="38" t="e">
        <f t="shared" si="31"/>
        <v>#DIV/0!</v>
      </c>
      <c r="Q52" s="38" t="e">
        <f t="shared" si="31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2"/>
        <v>#DIV/0!</v>
      </c>
      <c r="O53" s="38" t="e">
        <f t="shared" si="31"/>
        <v>#DIV/0!</v>
      </c>
      <c r="P53" s="38" t="e">
        <f t="shared" si="31"/>
        <v>#DIV/0!</v>
      </c>
      <c r="Q53" s="38" t="e">
        <f t="shared" si="31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2"/>
        <v>#DIV/0!</v>
      </c>
      <c r="O54" s="38" t="e">
        <f t="shared" si="31"/>
        <v>#DIV/0!</v>
      </c>
      <c r="P54" s="38" t="e">
        <f t="shared" si="31"/>
        <v>#DIV/0!</v>
      </c>
      <c r="Q54" s="38" t="e">
        <f t="shared" si="31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2"/>
        <v>#DIV/0!</v>
      </c>
      <c r="O55" s="38" t="e">
        <f t="shared" si="31"/>
        <v>#DIV/0!</v>
      </c>
      <c r="P55" s="38" t="e">
        <f t="shared" si="31"/>
        <v>#DIV/0!</v>
      </c>
      <c r="Q55" s="38" t="e">
        <f t="shared" si="31"/>
        <v>#DIV/0!</v>
      </c>
    </row>
    <row r="56" spans="1:17">
      <c r="A56" s="61" t="s">
        <v>203</v>
      </c>
      <c r="B56" s="61">
        <f>SUM(B44:B51)</f>
        <v>0.5</v>
      </c>
      <c r="C56" s="61">
        <f>SUM(C44:C51)</f>
        <v>21</v>
      </c>
      <c r="D56" s="61">
        <f>SUM(D44:D51)</f>
        <v>1329</v>
      </c>
      <c r="E56" s="61">
        <f>SUM(E44:E51)</f>
        <v>1991029</v>
      </c>
      <c r="F56" s="61">
        <f>SUM(F44:F52)</f>
        <v>0</v>
      </c>
      <c r="G56" s="61">
        <f t="shared" ref="G56:M56" si="33">SUM(G44:G52)</f>
        <v>0</v>
      </c>
      <c r="H56" s="61">
        <f t="shared" si="33"/>
        <v>0</v>
      </c>
      <c r="I56" s="61">
        <f t="shared" si="33"/>
        <v>0</v>
      </c>
      <c r="J56" s="61">
        <f t="shared" si="33"/>
        <v>0</v>
      </c>
      <c r="K56" s="61">
        <f t="shared" si="33"/>
        <v>0</v>
      </c>
      <c r="L56" s="61">
        <f t="shared" si="33"/>
        <v>0</v>
      </c>
      <c r="M56" s="61">
        <f t="shared" si="33"/>
        <v>0</v>
      </c>
      <c r="N56" s="62">
        <f>(F56-B56)/B56*100</f>
        <v>-100</v>
      </c>
      <c r="O56" s="62">
        <f t="shared" si="31"/>
        <v>-100</v>
      </c>
      <c r="P56" s="62">
        <f t="shared" si="31"/>
        <v>-100</v>
      </c>
      <c r="Q56" s="62">
        <f t="shared" si="31"/>
        <v>-100</v>
      </c>
    </row>
    <row r="57" spans="1:17">
      <c r="A57" s="61" t="s">
        <v>128</v>
      </c>
      <c r="B57" s="61">
        <f>SUM(B44:B55)</f>
        <v>0.5</v>
      </c>
      <c r="C57" s="61">
        <f t="shared" ref="C57:M57" si="34">SUM(C44:C55)</f>
        <v>21</v>
      </c>
      <c r="D57" s="61">
        <f t="shared" si="34"/>
        <v>1329</v>
      </c>
      <c r="E57" s="61">
        <f t="shared" si="34"/>
        <v>1991029</v>
      </c>
      <c r="F57" s="61">
        <f t="shared" si="34"/>
        <v>0</v>
      </c>
      <c r="G57" s="61">
        <f t="shared" si="34"/>
        <v>0</v>
      </c>
      <c r="H57" s="61">
        <f t="shared" si="34"/>
        <v>0</v>
      </c>
      <c r="I57" s="61">
        <f t="shared" si="34"/>
        <v>0</v>
      </c>
      <c r="J57" s="61">
        <f t="shared" si="34"/>
        <v>0</v>
      </c>
      <c r="K57" s="61">
        <f t="shared" si="34"/>
        <v>0</v>
      </c>
      <c r="L57" s="61">
        <f t="shared" si="34"/>
        <v>0</v>
      </c>
      <c r="M57" s="61">
        <f t="shared" si="34"/>
        <v>0</v>
      </c>
      <c r="N57" s="62">
        <f>(F57-B57)/B57*100</f>
        <v>-100</v>
      </c>
      <c r="O57" s="62">
        <f t="shared" si="31"/>
        <v>-100</v>
      </c>
      <c r="P57" s="62">
        <f t="shared" si="31"/>
        <v>-100</v>
      </c>
      <c r="Q57" s="62">
        <f t="shared" si="31"/>
        <v>-100</v>
      </c>
    </row>
    <row r="58" spans="1:17">
      <c r="A58" s="63" t="s">
        <v>129</v>
      </c>
      <c r="B58" s="49">
        <f>B56/8</f>
        <v>6.25E-2</v>
      </c>
      <c r="C58" s="49">
        <f>C56/8</f>
        <v>2.625</v>
      </c>
      <c r="D58" s="49">
        <f>D56/8</f>
        <v>166.125</v>
      </c>
      <c r="E58" s="49">
        <f>E56/8</f>
        <v>248878.625</v>
      </c>
      <c r="F58" s="49">
        <f>F56/9</f>
        <v>0</v>
      </c>
      <c r="G58" s="49">
        <f t="shared" ref="G58:M58" si="35">G56/9</f>
        <v>0</v>
      </c>
      <c r="H58" s="49">
        <f t="shared" si="35"/>
        <v>0</v>
      </c>
      <c r="I58" s="49">
        <f t="shared" si="35"/>
        <v>0</v>
      </c>
      <c r="J58" s="49">
        <f t="shared" si="35"/>
        <v>0</v>
      </c>
      <c r="K58" s="49">
        <f t="shared" si="35"/>
        <v>0</v>
      </c>
      <c r="L58" s="49">
        <f t="shared" si="35"/>
        <v>0</v>
      </c>
      <c r="M58" s="49">
        <f t="shared" si="35"/>
        <v>0</v>
      </c>
      <c r="N58" s="62">
        <f>(F58-B58)/B58*100</f>
        <v>-100</v>
      </c>
      <c r="O58" s="62">
        <f t="shared" si="31"/>
        <v>-100</v>
      </c>
      <c r="P58" s="62">
        <f t="shared" si="31"/>
        <v>-100</v>
      </c>
      <c r="Q58" s="62">
        <f t="shared" si="31"/>
        <v>-100</v>
      </c>
    </row>
    <row r="59" spans="1:17">
      <c r="N59" s="64"/>
      <c r="O59" s="64"/>
      <c r="P59" s="64"/>
      <c r="Q59" s="64"/>
    </row>
    <row r="60" spans="1:17">
      <c r="A60" s="398" t="s">
        <v>221</v>
      </c>
      <c r="B60" s="398"/>
      <c r="C60" s="398"/>
      <c r="D60" s="398"/>
      <c r="E60" s="398"/>
      <c r="F60" s="398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398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302" t="s">
        <v>206</v>
      </c>
      <c r="K61" s="302"/>
      <c r="L61" s="302"/>
      <c r="M61" s="302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10" t="s">
        <v>90</v>
      </c>
      <c r="K62" s="10" t="s">
        <v>7</v>
      </c>
      <c r="L62" s="1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>
        <v>0</v>
      </c>
      <c r="C63" s="10">
        <v>0</v>
      </c>
      <c r="D63" s="10">
        <v>0</v>
      </c>
      <c r="E63" s="10">
        <v>0</v>
      </c>
      <c r="F63" s="10">
        <v>2</v>
      </c>
      <c r="G63" s="10">
        <v>50</v>
      </c>
      <c r="H63" s="10">
        <v>2940</v>
      </c>
      <c r="I63" s="10">
        <v>3028305</v>
      </c>
      <c r="J63" s="10">
        <v>11</v>
      </c>
      <c r="K63" s="10">
        <v>275</v>
      </c>
      <c r="L63" s="10">
        <v>16170</v>
      </c>
      <c r="M63" s="10">
        <v>16001368</v>
      </c>
      <c r="N63" s="38">
        <f>(J63-F63)/F63*100</f>
        <v>450</v>
      </c>
      <c r="O63" s="38">
        <f>(K63-G63)/G63*100</f>
        <v>450</v>
      </c>
      <c r="P63" s="38">
        <f>(L63-H63)/H63*100</f>
        <v>450</v>
      </c>
      <c r="Q63" s="38">
        <f>(M63-I63)/I63*100</f>
        <v>428.39354028078407</v>
      </c>
    </row>
    <row r="64" spans="1:17">
      <c r="A64" s="10" t="s">
        <v>11</v>
      </c>
      <c r="B64" s="10">
        <v>0</v>
      </c>
      <c r="C64" s="10">
        <v>0</v>
      </c>
      <c r="D64" s="10">
        <v>0</v>
      </c>
      <c r="E64" s="10">
        <v>0</v>
      </c>
      <c r="F64" s="10">
        <v>6</v>
      </c>
      <c r="G64" s="10">
        <v>150</v>
      </c>
      <c r="H64" s="10">
        <v>8820</v>
      </c>
      <c r="I64" s="10">
        <v>9663259</v>
      </c>
      <c r="J64" s="10">
        <v>9</v>
      </c>
      <c r="K64" s="10">
        <v>223</v>
      </c>
      <c r="L64" s="10">
        <v>13112.4</v>
      </c>
      <c r="M64" s="10">
        <v>12217998</v>
      </c>
      <c r="N64" s="38">
        <f t="shared" ref="N64:N74" si="36">(J64-F64)/F64*100</f>
        <v>50</v>
      </c>
      <c r="O64" s="38">
        <f t="shared" ref="O64:O74" si="37">(K64-G64)/G64*100</f>
        <v>48.666666666666671</v>
      </c>
      <c r="P64" s="38">
        <f t="shared" ref="P64:P74" si="38">(L64-H64)/H64*100</f>
        <v>48.666666666666664</v>
      </c>
      <c r="Q64" s="38">
        <f t="shared" ref="Q64:Q74" si="39">(M64-I64)/I64*100</f>
        <v>26.437654211689864</v>
      </c>
    </row>
    <row r="65" spans="1:17">
      <c r="A65" s="10" t="s">
        <v>12</v>
      </c>
      <c r="B65" s="10">
        <v>0</v>
      </c>
      <c r="C65" s="10">
        <v>0</v>
      </c>
      <c r="D65" s="10">
        <v>0</v>
      </c>
      <c r="E65" s="10">
        <v>0</v>
      </c>
      <c r="F65" s="10">
        <v>12</v>
      </c>
      <c r="G65" s="10">
        <v>300</v>
      </c>
      <c r="H65" s="10">
        <v>17640</v>
      </c>
      <c r="I65" s="10">
        <v>13785391</v>
      </c>
      <c r="J65" s="10">
        <v>12</v>
      </c>
      <c r="K65" s="10">
        <v>300</v>
      </c>
      <c r="L65" s="10">
        <v>17640</v>
      </c>
      <c r="M65" s="10">
        <v>18211678</v>
      </c>
      <c r="N65" s="38">
        <f t="shared" si="36"/>
        <v>0</v>
      </c>
      <c r="O65" s="38">
        <f t="shared" si="37"/>
        <v>0</v>
      </c>
      <c r="P65" s="38">
        <f t="shared" si="38"/>
        <v>0</v>
      </c>
      <c r="Q65" s="38">
        <f t="shared" si="39"/>
        <v>32.108534317234813</v>
      </c>
    </row>
    <row r="66" spans="1:17">
      <c r="A66" s="10" t="s">
        <v>13</v>
      </c>
      <c r="B66" s="10">
        <v>0</v>
      </c>
      <c r="C66" s="10">
        <v>0</v>
      </c>
      <c r="D66" s="10">
        <v>0</v>
      </c>
      <c r="E66" s="10">
        <v>0</v>
      </c>
      <c r="F66" s="10">
        <v>11</v>
      </c>
      <c r="G66" s="10">
        <v>275</v>
      </c>
      <c r="H66" s="10">
        <v>16170</v>
      </c>
      <c r="I66" s="10">
        <v>16261989</v>
      </c>
      <c r="J66" s="10">
        <v>13</v>
      </c>
      <c r="K66" s="10">
        <v>322</v>
      </c>
      <c r="L66" s="10">
        <v>18933.599999999999</v>
      </c>
      <c r="M66" s="10">
        <v>18984701</v>
      </c>
      <c r="N66" s="38">
        <f t="shared" si="36"/>
        <v>18.181818181818183</v>
      </c>
      <c r="O66" s="38">
        <f t="shared" si="37"/>
        <v>17.09090909090909</v>
      </c>
      <c r="P66" s="38">
        <f t="shared" si="38"/>
        <v>17.090909090909083</v>
      </c>
      <c r="Q66" s="38">
        <f t="shared" si="39"/>
        <v>16.742798190307472</v>
      </c>
    </row>
    <row r="67" spans="1:17">
      <c r="A67" s="10" t="s">
        <v>14</v>
      </c>
      <c r="B67" s="10">
        <v>0</v>
      </c>
      <c r="C67" s="10">
        <v>0</v>
      </c>
      <c r="D67" s="10">
        <v>0</v>
      </c>
      <c r="E67" s="10">
        <v>0</v>
      </c>
      <c r="F67" s="10">
        <v>14</v>
      </c>
      <c r="G67" s="10">
        <v>349</v>
      </c>
      <c r="H67" s="10">
        <v>20521.2</v>
      </c>
      <c r="I67" s="10">
        <v>18794674</v>
      </c>
      <c r="J67" s="10">
        <v>15</v>
      </c>
      <c r="K67" s="10">
        <v>381</v>
      </c>
      <c r="L67" s="10">
        <v>21763.200000000001</v>
      </c>
      <c r="M67" s="10">
        <v>20771201</v>
      </c>
      <c r="N67" s="38">
        <f t="shared" si="36"/>
        <v>7.1428571428571423</v>
      </c>
      <c r="O67" s="38">
        <f t="shared" si="37"/>
        <v>9.1690544412607444</v>
      </c>
      <c r="P67" s="38">
        <f t="shared" si="38"/>
        <v>6.0522776445821878</v>
      </c>
      <c r="Q67" s="38">
        <f t="shared" si="39"/>
        <v>10.516420768990194</v>
      </c>
    </row>
    <row r="68" spans="1:17">
      <c r="A68" s="10" t="s">
        <v>15</v>
      </c>
      <c r="B68" s="10">
        <v>0</v>
      </c>
      <c r="C68" s="10">
        <v>0</v>
      </c>
      <c r="D68" s="10">
        <v>0</v>
      </c>
      <c r="E68" s="10">
        <v>0</v>
      </c>
      <c r="F68" s="10">
        <v>14</v>
      </c>
      <c r="G68" s="10">
        <v>349</v>
      </c>
      <c r="H68" s="10">
        <v>20521.2</v>
      </c>
      <c r="I68" s="10">
        <v>18418001</v>
      </c>
      <c r="J68" s="10">
        <v>19</v>
      </c>
      <c r="K68" s="10">
        <v>473</v>
      </c>
      <c r="L68" s="10">
        <v>27812.400000000001</v>
      </c>
      <c r="M68" s="10">
        <v>27562414</v>
      </c>
      <c r="N68" s="38">
        <f t="shared" si="36"/>
        <v>35.714285714285715</v>
      </c>
      <c r="O68" s="38">
        <f t="shared" si="37"/>
        <v>35.53008595988539</v>
      </c>
      <c r="P68" s="38">
        <f t="shared" si="38"/>
        <v>35.53008595988539</v>
      </c>
      <c r="Q68" s="38">
        <f t="shared" si="39"/>
        <v>49.649324049879247</v>
      </c>
    </row>
    <row r="69" spans="1:17">
      <c r="A69" s="10" t="s">
        <v>16</v>
      </c>
      <c r="B69" s="10">
        <v>0</v>
      </c>
      <c r="C69" s="10">
        <v>0</v>
      </c>
      <c r="D69" s="10">
        <v>0</v>
      </c>
      <c r="E69" s="10">
        <v>0</v>
      </c>
      <c r="F69" s="10">
        <v>10</v>
      </c>
      <c r="G69" s="10">
        <v>263</v>
      </c>
      <c r="H69" s="10">
        <v>14501.2</v>
      </c>
      <c r="I69" s="10">
        <v>14816115</v>
      </c>
      <c r="J69" s="10">
        <v>18</v>
      </c>
      <c r="K69" s="10">
        <v>447</v>
      </c>
      <c r="L69" s="10">
        <v>26283.599999999999</v>
      </c>
      <c r="M69" s="10">
        <v>27010723</v>
      </c>
      <c r="N69" s="38">
        <f t="shared" si="36"/>
        <v>80</v>
      </c>
      <c r="O69" s="38">
        <f t="shared" si="37"/>
        <v>69.961977186311785</v>
      </c>
      <c r="P69" s="38">
        <f t="shared" si="38"/>
        <v>81.251206796678872</v>
      </c>
      <c r="Q69" s="38">
        <f t="shared" si="39"/>
        <v>82.306380586273804</v>
      </c>
    </row>
    <row r="70" spans="1:17">
      <c r="A70" s="10" t="s">
        <v>17</v>
      </c>
      <c r="B70" s="10">
        <v>0</v>
      </c>
      <c r="C70" s="10">
        <v>0</v>
      </c>
      <c r="D70" s="10">
        <v>0</v>
      </c>
      <c r="E70" s="10">
        <v>0</v>
      </c>
      <c r="F70" s="10">
        <v>14</v>
      </c>
      <c r="G70" s="10">
        <v>350</v>
      </c>
      <c r="H70" s="10">
        <v>20580</v>
      </c>
      <c r="I70" s="10">
        <v>19483617</v>
      </c>
      <c r="J70" s="10">
        <v>22</v>
      </c>
      <c r="K70" s="10">
        <v>550</v>
      </c>
      <c r="L70" s="10">
        <v>32340</v>
      </c>
      <c r="M70" s="10">
        <v>32890806</v>
      </c>
      <c r="N70" s="38">
        <f t="shared" si="36"/>
        <v>57.142857142857139</v>
      </c>
      <c r="O70" s="38">
        <f t="shared" si="37"/>
        <v>57.142857142857139</v>
      </c>
      <c r="P70" s="38">
        <f t="shared" si="38"/>
        <v>57.142857142857139</v>
      </c>
      <c r="Q70" s="38">
        <f t="shared" si="39"/>
        <v>68.812628579180142</v>
      </c>
    </row>
    <row r="71" spans="1:17">
      <c r="A71" s="10" t="s">
        <v>18</v>
      </c>
      <c r="B71" s="10">
        <v>0</v>
      </c>
      <c r="C71" s="10">
        <v>0</v>
      </c>
      <c r="D71" s="10">
        <v>0</v>
      </c>
      <c r="E71" s="10">
        <v>0</v>
      </c>
      <c r="F71" s="10">
        <v>22</v>
      </c>
      <c r="G71" s="10">
        <v>550</v>
      </c>
      <c r="H71" s="10">
        <v>32340</v>
      </c>
      <c r="I71" s="10">
        <v>28626605</v>
      </c>
      <c r="J71" s="10">
        <v>23</v>
      </c>
      <c r="K71" s="10">
        <v>575</v>
      </c>
      <c r="L71" s="10">
        <v>33810</v>
      </c>
      <c r="M71" s="10">
        <v>32217946</v>
      </c>
      <c r="N71" s="38">
        <f t="shared" si="36"/>
        <v>4.5454545454545459</v>
      </c>
      <c r="O71" s="38">
        <f t="shared" si="37"/>
        <v>4.5454545454545459</v>
      </c>
      <c r="P71" s="38">
        <f t="shared" si="38"/>
        <v>4.5454545454545459</v>
      </c>
      <c r="Q71" s="38">
        <f t="shared" si="39"/>
        <v>12.545466009678757</v>
      </c>
    </row>
    <row r="72" spans="1:17">
      <c r="A72" s="10" t="s">
        <v>19</v>
      </c>
      <c r="B72" s="10">
        <v>0</v>
      </c>
      <c r="C72" s="10">
        <v>0</v>
      </c>
      <c r="D72" s="10">
        <v>0</v>
      </c>
      <c r="E72" s="10">
        <v>0</v>
      </c>
      <c r="F72" s="10">
        <v>10</v>
      </c>
      <c r="G72" s="10">
        <v>250</v>
      </c>
      <c r="H72" s="10">
        <v>14700</v>
      </c>
      <c r="I72" s="10">
        <v>14702309</v>
      </c>
      <c r="J72" s="10">
        <v>14</v>
      </c>
      <c r="K72" s="10">
        <v>349</v>
      </c>
      <c r="L72" s="10">
        <v>20521.2</v>
      </c>
      <c r="M72" s="10">
        <v>21352585</v>
      </c>
      <c r="N72" s="38">
        <f t="shared" si="36"/>
        <v>40</v>
      </c>
      <c r="O72" s="38">
        <f t="shared" si="37"/>
        <v>39.6</v>
      </c>
      <c r="P72" s="38">
        <f t="shared" si="38"/>
        <v>39.600000000000009</v>
      </c>
      <c r="Q72" s="38">
        <f t="shared" si="39"/>
        <v>45.2328678440917</v>
      </c>
    </row>
    <row r="73" spans="1:17">
      <c r="A73" s="10" t="s">
        <v>20</v>
      </c>
      <c r="B73" s="10">
        <v>0</v>
      </c>
      <c r="C73" s="10">
        <v>0</v>
      </c>
      <c r="D73" s="10">
        <v>0</v>
      </c>
      <c r="E73" s="10">
        <v>0</v>
      </c>
      <c r="F73" s="10">
        <v>13</v>
      </c>
      <c r="G73" s="10">
        <v>324</v>
      </c>
      <c r="H73" s="10">
        <v>19051.2</v>
      </c>
      <c r="I73" s="10">
        <v>20828851</v>
      </c>
      <c r="J73" s="10">
        <v>28</v>
      </c>
      <c r="K73" s="10">
        <v>699</v>
      </c>
      <c r="L73" s="10">
        <v>41101.199999999997</v>
      </c>
      <c r="M73" s="10">
        <v>42914780</v>
      </c>
      <c r="N73" s="38">
        <f t="shared" si="36"/>
        <v>115.38461538461537</v>
      </c>
      <c r="O73" s="38">
        <f t="shared" si="37"/>
        <v>115.74074074074075</v>
      </c>
      <c r="P73" s="38">
        <f t="shared" si="38"/>
        <v>115.74074074074072</v>
      </c>
      <c r="Q73" s="38">
        <f t="shared" si="39"/>
        <v>106.0352729010352</v>
      </c>
    </row>
    <row r="74" spans="1:17">
      <c r="A74" s="10" t="s">
        <v>21</v>
      </c>
      <c r="B74" s="10">
        <v>4</v>
      </c>
      <c r="C74" s="10">
        <v>99</v>
      </c>
      <c r="D74" s="10">
        <v>5821.2</v>
      </c>
      <c r="E74" s="10">
        <v>6429061</v>
      </c>
      <c r="F74" s="10">
        <v>16</v>
      </c>
      <c r="G74" s="10">
        <v>400</v>
      </c>
      <c r="H74" s="10">
        <v>23520</v>
      </c>
      <c r="I74" s="10">
        <v>25277699</v>
      </c>
      <c r="J74" s="10"/>
      <c r="K74" s="10"/>
      <c r="L74" s="10"/>
      <c r="M74" s="10"/>
      <c r="N74" s="38">
        <f t="shared" si="36"/>
        <v>-100</v>
      </c>
      <c r="O74" s="38">
        <f t="shared" si="37"/>
        <v>-100</v>
      </c>
      <c r="P74" s="38">
        <f t="shared" si="38"/>
        <v>-100</v>
      </c>
      <c r="Q74" s="38">
        <f t="shared" si="39"/>
        <v>-100</v>
      </c>
    </row>
    <row r="75" spans="1:17">
      <c r="A75" s="61" t="s">
        <v>205</v>
      </c>
      <c r="B75" s="61">
        <f>SUM(B63:B73)</f>
        <v>0</v>
      </c>
      <c r="C75" s="61">
        <f t="shared" ref="C75:M75" si="40">SUM(C63:C73)</f>
        <v>0</v>
      </c>
      <c r="D75" s="61">
        <f t="shared" si="40"/>
        <v>0</v>
      </c>
      <c r="E75" s="61">
        <f t="shared" si="40"/>
        <v>0</v>
      </c>
      <c r="F75" s="61">
        <f t="shared" si="40"/>
        <v>128</v>
      </c>
      <c r="G75" s="61">
        <f t="shared" si="40"/>
        <v>3210</v>
      </c>
      <c r="H75" s="61">
        <f t="shared" si="40"/>
        <v>187784.8</v>
      </c>
      <c r="I75" s="61">
        <f t="shared" si="40"/>
        <v>178409116</v>
      </c>
      <c r="J75" s="61">
        <f t="shared" si="40"/>
        <v>184</v>
      </c>
      <c r="K75" s="61">
        <f t="shared" si="40"/>
        <v>4594</v>
      </c>
      <c r="L75" s="61">
        <f t="shared" si="40"/>
        <v>269487.60000000003</v>
      </c>
      <c r="M75" s="61">
        <f t="shared" si="40"/>
        <v>270136200</v>
      </c>
      <c r="N75" s="38">
        <f>(J75-F75)/F75*100</f>
        <v>43.75</v>
      </c>
      <c r="O75" s="38">
        <f>(K75-G75)/G75*100</f>
        <v>43.115264797507791</v>
      </c>
      <c r="P75" s="38">
        <f>(L75-H75)/H75*100</f>
        <v>43.508739791506052</v>
      </c>
      <c r="Q75" s="38">
        <f>(M75-I75)/I75*100</f>
        <v>51.413899724720345</v>
      </c>
    </row>
    <row r="76" spans="1:17">
      <c r="A76" s="61" t="s">
        <v>128</v>
      </c>
      <c r="B76" s="61">
        <f>SUM(B63:B74)</f>
        <v>4</v>
      </c>
      <c r="C76" s="61">
        <f t="shared" ref="C76:M76" si="41">SUM(C63:C74)</f>
        <v>99</v>
      </c>
      <c r="D76" s="61">
        <f t="shared" si="41"/>
        <v>5821.2</v>
      </c>
      <c r="E76" s="61">
        <f t="shared" si="41"/>
        <v>6429061</v>
      </c>
      <c r="F76" s="61">
        <f t="shared" si="41"/>
        <v>144</v>
      </c>
      <c r="G76" s="61">
        <f t="shared" si="41"/>
        <v>3610</v>
      </c>
      <c r="H76" s="61">
        <f t="shared" si="41"/>
        <v>211304.8</v>
      </c>
      <c r="I76" s="61">
        <f t="shared" si="41"/>
        <v>203686815</v>
      </c>
      <c r="J76" s="61">
        <f t="shared" si="41"/>
        <v>184</v>
      </c>
      <c r="K76" s="61">
        <f t="shared" si="41"/>
        <v>4594</v>
      </c>
      <c r="L76" s="61">
        <f t="shared" si="41"/>
        <v>269487.60000000003</v>
      </c>
      <c r="M76" s="61">
        <f t="shared" si="41"/>
        <v>270136200</v>
      </c>
      <c r="N76" s="62">
        <f>(F76-B76)/B76*100</f>
        <v>3500</v>
      </c>
      <c r="O76" s="62">
        <f>(G76-C76)/C76*100</f>
        <v>3546.4646464646462</v>
      </c>
      <c r="P76" s="62">
        <f>(H76-D76)/D76*100</f>
        <v>3529.9182299182298</v>
      </c>
      <c r="Q76" s="62">
        <f>(I76-E76)/E76*100</f>
        <v>3068.2202890904287</v>
      </c>
    </row>
    <row r="77" spans="1:17">
      <c r="A77" s="63" t="s">
        <v>129</v>
      </c>
      <c r="B77" s="49">
        <f>B75/11</f>
        <v>0</v>
      </c>
      <c r="C77" s="49">
        <f t="shared" ref="C77:M77" si="42">C75/11</f>
        <v>0</v>
      </c>
      <c r="D77" s="49">
        <f t="shared" si="42"/>
        <v>0</v>
      </c>
      <c r="E77" s="49">
        <f t="shared" si="42"/>
        <v>0</v>
      </c>
      <c r="F77" s="49">
        <f t="shared" si="42"/>
        <v>11.636363636363637</v>
      </c>
      <c r="G77" s="49">
        <f t="shared" si="42"/>
        <v>291.81818181818181</v>
      </c>
      <c r="H77" s="49">
        <f t="shared" si="42"/>
        <v>17071.345454545455</v>
      </c>
      <c r="I77" s="49">
        <f t="shared" si="42"/>
        <v>16219010.545454545</v>
      </c>
      <c r="J77" s="49">
        <f t="shared" si="42"/>
        <v>16.727272727272727</v>
      </c>
      <c r="K77" s="49">
        <f t="shared" si="42"/>
        <v>417.63636363636363</v>
      </c>
      <c r="L77" s="49">
        <f t="shared" si="42"/>
        <v>24498.87272727273</v>
      </c>
      <c r="M77" s="49">
        <f t="shared" si="42"/>
        <v>24557836.363636363</v>
      </c>
      <c r="N77" s="38">
        <f>(J77-F77)/F77*100</f>
        <v>43.749999999999986</v>
      </c>
      <c r="O77" s="38">
        <f>(K77-G77)/G77*100</f>
        <v>43.115264797507784</v>
      </c>
      <c r="P77" s="38">
        <f>(L77-H77)/H77*100</f>
        <v>43.508739791506038</v>
      </c>
      <c r="Q77" s="38">
        <f>(M77-I77)/I77*100</f>
        <v>51.413899724720345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3">(G82-C82)/C82*100</f>
        <v>#DIV/0!</v>
      </c>
      <c r="P82" s="38" t="e">
        <f t="shared" si="43"/>
        <v>#DIV/0!</v>
      </c>
      <c r="Q82" s="38" t="e">
        <f t="shared" si="43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4">(F83-B83)/B83*100</f>
        <v>#DIV/0!</v>
      </c>
      <c r="O83" s="38" t="e">
        <f t="shared" si="43"/>
        <v>#DIV/0!</v>
      </c>
      <c r="P83" s="38" t="e">
        <f t="shared" si="43"/>
        <v>#DIV/0!</v>
      </c>
      <c r="Q83" s="38" t="e">
        <f t="shared" si="43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4"/>
        <v>#DIV/0!</v>
      </c>
      <c r="O84" s="38" t="e">
        <f t="shared" si="43"/>
        <v>#DIV/0!</v>
      </c>
      <c r="P84" s="38" t="e">
        <f t="shared" si="43"/>
        <v>#DIV/0!</v>
      </c>
      <c r="Q84" s="38" t="e">
        <f t="shared" si="43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4"/>
        <v>#DIV/0!</v>
      </c>
      <c r="O85" s="38" t="e">
        <f t="shared" si="43"/>
        <v>#DIV/0!</v>
      </c>
      <c r="P85" s="38" t="e">
        <f t="shared" si="43"/>
        <v>#DIV/0!</v>
      </c>
      <c r="Q85" s="38" t="e">
        <f t="shared" si="43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4"/>
        <v>#DIV/0!</v>
      </c>
      <c r="O86" s="38" t="e">
        <f t="shared" si="43"/>
        <v>#DIV/0!</v>
      </c>
      <c r="P86" s="38" t="e">
        <f t="shared" si="43"/>
        <v>#DIV/0!</v>
      </c>
      <c r="Q86" s="38" t="e">
        <f t="shared" si="43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4"/>
        <v>#DIV/0!</v>
      </c>
      <c r="O87" s="38" t="e">
        <f t="shared" si="43"/>
        <v>#DIV/0!</v>
      </c>
      <c r="P87" s="38" t="e">
        <f t="shared" si="43"/>
        <v>#DIV/0!</v>
      </c>
      <c r="Q87" s="38" t="e">
        <f t="shared" si="43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4"/>
        <v>#DIV/0!</v>
      </c>
      <c r="O88" s="38" t="e">
        <f t="shared" si="43"/>
        <v>#DIV/0!</v>
      </c>
      <c r="P88" s="38" t="e">
        <f t="shared" si="43"/>
        <v>#DIV/0!</v>
      </c>
      <c r="Q88" s="38" t="e">
        <f t="shared" si="43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4"/>
        <v>#DIV/0!</v>
      </c>
      <c r="O89" s="38" t="e">
        <f t="shared" si="43"/>
        <v>#DIV/0!</v>
      </c>
      <c r="P89" s="38" t="e">
        <f t="shared" si="43"/>
        <v>#DIV/0!</v>
      </c>
      <c r="Q89" s="38" t="e">
        <f t="shared" si="43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4"/>
        <v>#DIV/0!</v>
      </c>
      <c r="O90" s="38" t="e">
        <f t="shared" si="43"/>
        <v>#DIV/0!</v>
      </c>
      <c r="P90" s="38" t="e">
        <f t="shared" si="43"/>
        <v>#DIV/0!</v>
      </c>
      <c r="Q90" s="38" t="e">
        <f t="shared" si="43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4"/>
        <v>#DIV/0!</v>
      </c>
      <c r="O91" s="38" t="e">
        <f t="shared" si="43"/>
        <v>#DIV/0!</v>
      </c>
      <c r="P91" s="38" t="e">
        <f t="shared" si="43"/>
        <v>#DIV/0!</v>
      </c>
      <c r="Q91" s="38" t="e">
        <f t="shared" si="43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4"/>
        <v>#DIV/0!</v>
      </c>
      <c r="O92" s="38" t="e">
        <f t="shared" si="43"/>
        <v>#DIV/0!</v>
      </c>
      <c r="P92" s="38" t="e">
        <f t="shared" si="43"/>
        <v>#DIV/0!</v>
      </c>
      <c r="Q92" s="38" t="e">
        <f t="shared" si="43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4"/>
        <v>#DIV/0!</v>
      </c>
      <c r="O93" s="38" t="e">
        <f t="shared" si="43"/>
        <v>#DIV/0!</v>
      </c>
      <c r="P93" s="38" t="e">
        <f t="shared" si="43"/>
        <v>#DIV/0!</v>
      </c>
      <c r="Q93" s="38" t="e">
        <f t="shared" si="43"/>
        <v>#DIV/0!</v>
      </c>
    </row>
    <row r="94" spans="1:17">
      <c r="A94" s="61" t="s">
        <v>179</v>
      </c>
      <c r="B94" s="61">
        <f t="shared" ref="B94:I94" si="45">SUM(B82:B93)</f>
        <v>0</v>
      </c>
      <c r="C94" s="61">
        <f t="shared" si="45"/>
        <v>0</v>
      </c>
      <c r="D94" s="61">
        <f t="shared" si="45"/>
        <v>0</v>
      </c>
      <c r="E94" s="61">
        <f t="shared" si="45"/>
        <v>0</v>
      </c>
      <c r="F94" s="61">
        <f t="shared" si="45"/>
        <v>0</v>
      </c>
      <c r="G94" s="61">
        <f t="shared" si="45"/>
        <v>0</v>
      </c>
      <c r="H94" s="61">
        <f t="shared" si="45"/>
        <v>0</v>
      </c>
      <c r="I94" s="61">
        <f t="shared" si="45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3"/>
        <v>#DIV/0!</v>
      </c>
      <c r="P94" s="62" t="e">
        <f t="shared" si="43"/>
        <v>#DIV/0!</v>
      </c>
      <c r="Q94" s="62" t="e">
        <f t="shared" si="43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6">SUM(C82:C93)</f>
        <v>0</v>
      </c>
      <c r="D95" s="61">
        <f t="shared" si="46"/>
        <v>0</v>
      </c>
      <c r="E95" s="61">
        <f t="shared" si="46"/>
        <v>0</v>
      </c>
      <c r="F95" s="61">
        <f t="shared" si="46"/>
        <v>0</v>
      </c>
      <c r="G95" s="61">
        <f t="shared" si="46"/>
        <v>0</v>
      </c>
      <c r="H95" s="61">
        <f t="shared" si="46"/>
        <v>0</v>
      </c>
      <c r="I95" s="61">
        <f t="shared" si="46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3"/>
        <v>#DIV/0!</v>
      </c>
      <c r="P95" s="62" t="e">
        <f t="shared" si="43"/>
        <v>#DIV/0!</v>
      </c>
      <c r="Q95" s="62" t="e">
        <f t="shared" si="43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7">C94/12</f>
        <v>0</v>
      </c>
      <c r="D96" s="49">
        <f t="shared" si="47"/>
        <v>0</v>
      </c>
      <c r="E96" s="49">
        <f t="shared" si="47"/>
        <v>0</v>
      </c>
      <c r="F96" s="49">
        <f t="shared" si="47"/>
        <v>0</v>
      </c>
      <c r="G96" s="49">
        <f t="shared" si="47"/>
        <v>0</v>
      </c>
      <c r="H96" s="49">
        <f t="shared" si="47"/>
        <v>0</v>
      </c>
      <c r="I96" s="49">
        <f t="shared" si="47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3"/>
        <v>#DIV/0!</v>
      </c>
      <c r="P96" s="62" t="e">
        <f t="shared" si="43"/>
        <v>#DIV/0!</v>
      </c>
      <c r="Q96" s="62" t="e">
        <f t="shared" si="43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8">(G101-C101)/C101*100</f>
        <v>#DIV/0!</v>
      </c>
      <c r="P101" s="38" t="e">
        <f t="shared" si="48"/>
        <v>#DIV/0!</v>
      </c>
      <c r="Q101" s="38" t="e">
        <f t="shared" si="48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9">(F102-B102)/B102*100</f>
        <v>#DIV/0!</v>
      </c>
      <c r="O102" s="38" t="e">
        <f t="shared" si="48"/>
        <v>#DIV/0!</v>
      </c>
      <c r="P102" s="38" t="e">
        <f t="shared" si="48"/>
        <v>#DIV/0!</v>
      </c>
      <c r="Q102" s="38" t="e">
        <f t="shared" si="48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9"/>
        <v>#DIV/0!</v>
      </c>
      <c r="O103" s="38" t="e">
        <f t="shared" si="48"/>
        <v>#DIV/0!</v>
      </c>
      <c r="P103" s="38" t="e">
        <f t="shared" si="48"/>
        <v>#DIV/0!</v>
      </c>
      <c r="Q103" s="38" t="e">
        <f t="shared" si="48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9"/>
        <v>#DIV/0!</v>
      </c>
      <c r="O104" s="38" t="e">
        <f t="shared" si="48"/>
        <v>#DIV/0!</v>
      </c>
      <c r="P104" s="38" t="e">
        <f t="shared" si="48"/>
        <v>#DIV/0!</v>
      </c>
      <c r="Q104" s="38" t="e">
        <f t="shared" si="48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9"/>
        <v>#DIV/0!</v>
      </c>
      <c r="O105" s="38" t="e">
        <f t="shared" si="48"/>
        <v>#DIV/0!</v>
      </c>
      <c r="P105" s="38" t="e">
        <f t="shared" si="48"/>
        <v>#DIV/0!</v>
      </c>
      <c r="Q105" s="38" t="e">
        <f t="shared" si="48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9"/>
        <v>#DIV/0!</v>
      </c>
      <c r="O106" s="38" t="e">
        <f t="shared" si="48"/>
        <v>#DIV/0!</v>
      </c>
      <c r="P106" s="38" t="e">
        <f t="shared" si="48"/>
        <v>#DIV/0!</v>
      </c>
      <c r="Q106" s="38" t="e">
        <f t="shared" si="48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9"/>
        <v>#DIV/0!</v>
      </c>
      <c r="O107" s="38" t="e">
        <f t="shared" si="48"/>
        <v>#DIV/0!</v>
      </c>
      <c r="P107" s="38" t="e">
        <f t="shared" si="48"/>
        <v>#DIV/0!</v>
      </c>
      <c r="Q107" s="38" t="e">
        <f t="shared" si="48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9"/>
        <v>#DIV/0!</v>
      </c>
      <c r="O108" s="38" t="e">
        <f t="shared" si="48"/>
        <v>#DIV/0!</v>
      </c>
      <c r="P108" s="38" t="e">
        <f t="shared" si="48"/>
        <v>#DIV/0!</v>
      </c>
      <c r="Q108" s="38" t="e">
        <f t="shared" si="48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9"/>
        <v>#DIV/0!</v>
      </c>
      <c r="O109" s="38" t="e">
        <f t="shared" si="48"/>
        <v>#DIV/0!</v>
      </c>
      <c r="P109" s="38" t="e">
        <f t="shared" si="48"/>
        <v>#DIV/0!</v>
      </c>
      <c r="Q109" s="38" t="e">
        <f t="shared" si="48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9"/>
        <v>#DIV/0!</v>
      </c>
      <c r="O110" s="38" t="e">
        <f t="shared" si="48"/>
        <v>#DIV/0!</v>
      </c>
      <c r="P110" s="38" t="e">
        <f t="shared" si="48"/>
        <v>#DIV/0!</v>
      </c>
      <c r="Q110" s="38" t="e">
        <f t="shared" si="48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9"/>
        <v>#DIV/0!</v>
      </c>
      <c r="O111" s="38" t="e">
        <f t="shared" si="48"/>
        <v>#DIV/0!</v>
      </c>
      <c r="P111" s="38" t="e">
        <f t="shared" si="48"/>
        <v>#DIV/0!</v>
      </c>
      <c r="Q111" s="38" t="e">
        <f t="shared" si="48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9"/>
        <v>#DIV/0!</v>
      </c>
      <c r="O112" s="38" t="e">
        <f t="shared" si="48"/>
        <v>#DIV/0!</v>
      </c>
      <c r="P112" s="38" t="e">
        <f t="shared" si="48"/>
        <v>#DIV/0!</v>
      </c>
      <c r="Q112" s="38" t="e">
        <f t="shared" si="48"/>
        <v>#DIV/0!</v>
      </c>
    </row>
    <row r="113" spans="1:17">
      <c r="A113" s="61" t="s">
        <v>179</v>
      </c>
      <c r="B113" s="61">
        <f t="shared" ref="B113:I113" si="50">SUM(B101:B112)</f>
        <v>0</v>
      </c>
      <c r="C113" s="61">
        <f t="shared" si="50"/>
        <v>0</v>
      </c>
      <c r="D113" s="61">
        <f t="shared" si="50"/>
        <v>0</v>
      </c>
      <c r="E113" s="61">
        <f t="shared" si="50"/>
        <v>0</v>
      </c>
      <c r="F113" s="61">
        <f t="shared" si="50"/>
        <v>0</v>
      </c>
      <c r="G113" s="61">
        <f t="shared" si="50"/>
        <v>0</v>
      </c>
      <c r="H113" s="61">
        <f t="shared" si="50"/>
        <v>0</v>
      </c>
      <c r="I113" s="61">
        <f t="shared" si="50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8"/>
        <v>#DIV/0!</v>
      </c>
      <c r="P113" s="62" t="e">
        <f t="shared" si="48"/>
        <v>#DIV/0!</v>
      </c>
      <c r="Q113" s="62" t="e">
        <f t="shared" si="48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51">SUM(C101:C112)</f>
        <v>0</v>
      </c>
      <c r="D114" s="61">
        <f t="shared" si="51"/>
        <v>0</v>
      </c>
      <c r="E114" s="61">
        <f t="shared" si="51"/>
        <v>0</v>
      </c>
      <c r="F114" s="61">
        <f t="shared" si="51"/>
        <v>0</v>
      </c>
      <c r="G114" s="61">
        <f t="shared" si="51"/>
        <v>0</v>
      </c>
      <c r="H114" s="61">
        <f t="shared" si="51"/>
        <v>0</v>
      </c>
      <c r="I114" s="61">
        <f t="shared" si="51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8"/>
        <v>#DIV/0!</v>
      </c>
      <c r="P114" s="62" t="e">
        <f t="shared" si="48"/>
        <v>#DIV/0!</v>
      </c>
      <c r="Q114" s="62" t="e">
        <f t="shared" si="48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52">C113/12</f>
        <v>0</v>
      </c>
      <c r="D115" s="49">
        <f t="shared" si="52"/>
        <v>0</v>
      </c>
      <c r="E115" s="49">
        <f t="shared" si="52"/>
        <v>0</v>
      </c>
      <c r="F115" s="49">
        <f t="shared" si="52"/>
        <v>0</v>
      </c>
      <c r="G115" s="49">
        <f t="shared" si="52"/>
        <v>0</v>
      </c>
      <c r="H115" s="49">
        <f t="shared" si="52"/>
        <v>0</v>
      </c>
      <c r="I115" s="49">
        <f t="shared" si="52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8"/>
        <v>#DIV/0!</v>
      </c>
      <c r="P115" s="62" t="e">
        <f t="shared" si="48"/>
        <v>#DIV/0!</v>
      </c>
      <c r="Q115" s="62" t="e">
        <f t="shared" si="48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3">(G120-C120)/C120*100</f>
        <v>#DIV/0!</v>
      </c>
      <c r="P120" s="38" t="e">
        <f t="shared" si="53"/>
        <v>#DIV/0!</v>
      </c>
      <c r="Q120" s="38" t="e">
        <f t="shared" si="53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4">(F121-B121)/B121*100</f>
        <v>#DIV/0!</v>
      </c>
      <c r="O121" s="38" t="e">
        <f t="shared" si="53"/>
        <v>#DIV/0!</v>
      </c>
      <c r="P121" s="38" t="e">
        <f t="shared" si="53"/>
        <v>#DIV/0!</v>
      </c>
      <c r="Q121" s="38" t="e">
        <f t="shared" si="53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4"/>
        <v>#DIV/0!</v>
      </c>
      <c r="O122" s="38" t="e">
        <f t="shared" si="53"/>
        <v>#DIV/0!</v>
      </c>
      <c r="P122" s="38" t="e">
        <f t="shared" si="53"/>
        <v>#DIV/0!</v>
      </c>
      <c r="Q122" s="38" t="e">
        <f t="shared" si="53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4"/>
        <v>#DIV/0!</v>
      </c>
      <c r="O123" s="38" t="e">
        <f t="shared" si="53"/>
        <v>#DIV/0!</v>
      </c>
      <c r="P123" s="38" t="e">
        <f t="shared" si="53"/>
        <v>#DIV/0!</v>
      </c>
      <c r="Q123" s="38" t="e">
        <f t="shared" si="53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4"/>
        <v>#DIV/0!</v>
      </c>
      <c r="O124" s="38" t="e">
        <f t="shared" si="53"/>
        <v>#DIV/0!</v>
      </c>
      <c r="P124" s="38" t="e">
        <f t="shared" si="53"/>
        <v>#DIV/0!</v>
      </c>
      <c r="Q124" s="38" t="e">
        <f t="shared" si="53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4"/>
        <v>#DIV/0!</v>
      </c>
      <c r="O125" s="38" t="e">
        <f t="shared" si="53"/>
        <v>#DIV/0!</v>
      </c>
      <c r="P125" s="38" t="e">
        <f t="shared" si="53"/>
        <v>#DIV/0!</v>
      </c>
      <c r="Q125" s="38" t="e">
        <f t="shared" si="53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4"/>
        <v>#DIV/0!</v>
      </c>
      <c r="O126" s="38" t="e">
        <f t="shared" si="53"/>
        <v>#DIV/0!</v>
      </c>
      <c r="P126" s="38" t="e">
        <f t="shared" si="53"/>
        <v>#DIV/0!</v>
      </c>
      <c r="Q126" s="38" t="e">
        <f t="shared" si="53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4"/>
        <v>#DIV/0!</v>
      </c>
      <c r="O127" s="38" t="e">
        <f t="shared" si="53"/>
        <v>#DIV/0!</v>
      </c>
      <c r="P127" s="38" t="e">
        <f t="shared" si="53"/>
        <v>#DIV/0!</v>
      </c>
      <c r="Q127" s="38" t="e">
        <f t="shared" si="53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4"/>
        <v>#DIV/0!</v>
      </c>
      <c r="O128" s="38" t="e">
        <f t="shared" si="53"/>
        <v>#DIV/0!</v>
      </c>
      <c r="P128" s="38" t="e">
        <f t="shared" si="53"/>
        <v>#DIV/0!</v>
      </c>
      <c r="Q128" s="38" t="e">
        <f t="shared" si="53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4"/>
        <v>#DIV/0!</v>
      </c>
      <c r="O129" s="38" t="e">
        <f t="shared" si="53"/>
        <v>#DIV/0!</v>
      </c>
      <c r="P129" s="38" t="e">
        <f t="shared" si="53"/>
        <v>#DIV/0!</v>
      </c>
      <c r="Q129" s="38" t="e">
        <f t="shared" si="53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4"/>
        <v>#DIV/0!</v>
      </c>
      <c r="O130" s="38" t="e">
        <f t="shared" si="53"/>
        <v>#DIV/0!</v>
      </c>
      <c r="P130" s="38" t="e">
        <f t="shared" si="53"/>
        <v>#DIV/0!</v>
      </c>
      <c r="Q130" s="38" t="e">
        <f t="shared" si="53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4"/>
        <v>#DIV/0!</v>
      </c>
      <c r="O131" s="38" t="e">
        <f t="shared" si="53"/>
        <v>#DIV/0!</v>
      </c>
      <c r="P131" s="38" t="e">
        <f t="shared" si="53"/>
        <v>#DIV/0!</v>
      </c>
      <c r="Q131" s="38" t="e">
        <f t="shared" si="53"/>
        <v>#DIV/0!</v>
      </c>
    </row>
    <row r="132" spans="1:17">
      <c r="A132" s="61" t="s">
        <v>179</v>
      </c>
      <c r="B132" s="61">
        <f t="shared" ref="B132:I132" si="55">SUM(B120:B131)</f>
        <v>0</v>
      </c>
      <c r="C132" s="61">
        <f t="shared" si="55"/>
        <v>0</v>
      </c>
      <c r="D132" s="61">
        <f t="shared" si="55"/>
        <v>0</v>
      </c>
      <c r="E132" s="61">
        <f t="shared" si="55"/>
        <v>0</v>
      </c>
      <c r="F132" s="61">
        <f t="shared" si="55"/>
        <v>0</v>
      </c>
      <c r="G132" s="61">
        <f t="shared" si="55"/>
        <v>0</v>
      </c>
      <c r="H132" s="61">
        <f t="shared" si="55"/>
        <v>0</v>
      </c>
      <c r="I132" s="61">
        <f t="shared" si="55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3"/>
        <v>#DIV/0!</v>
      </c>
      <c r="P132" s="62" t="e">
        <f t="shared" si="53"/>
        <v>#DIV/0!</v>
      </c>
      <c r="Q132" s="62" t="e">
        <f t="shared" si="53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6">SUM(C120:C131)</f>
        <v>0</v>
      </c>
      <c r="D133" s="61">
        <f t="shared" si="56"/>
        <v>0</v>
      </c>
      <c r="E133" s="61">
        <f t="shared" si="56"/>
        <v>0</v>
      </c>
      <c r="F133" s="61">
        <f t="shared" si="56"/>
        <v>0</v>
      </c>
      <c r="G133" s="61">
        <f t="shared" si="56"/>
        <v>0</v>
      </c>
      <c r="H133" s="61">
        <f t="shared" si="56"/>
        <v>0</v>
      </c>
      <c r="I133" s="61">
        <f t="shared" si="56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3"/>
        <v>#DIV/0!</v>
      </c>
      <c r="P133" s="62" t="e">
        <f t="shared" si="53"/>
        <v>#DIV/0!</v>
      </c>
      <c r="Q133" s="62" t="e">
        <f t="shared" si="53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7">C132/12</f>
        <v>0</v>
      </c>
      <c r="D134" s="49">
        <f t="shared" si="57"/>
        <v>0</v>
      </c>
      <c r="E134" s="49">
        <f t="shared" si="57"/>
        <v>0</v>
      </c>
      <c r="F134" s="49">
        <f t="shared" si="57"/>
        <v>0</v>
      </c>
      <c r="G134" s="49">
        <f t="shared" si="57"/>
        <v>0</v>
      </c>
      <c r="H134" s="49">
        <f t="shared" si="57"/>
        <v>0</v>
      </c>
      <c r="I134" s="49">
        <f t="shared" si="57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3"/>
        <v>#DIV/0!</v>
      </c>
      <c r="P134" s="62" t="e">
        <f t="shared" si="53"/>
        <v>#DIV/0!</v>
      </c>
      <c r="Q134" s="62" t="e">
        <f t="shared" si="53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8">(G139-C139)/C139*100</f>
        <v>#DIV/0!</v>
      </c>
      <c r="P139" s="38" t="e">
        <f t="shared" si="58"/>
        <v>#DIV/0!</v>
      </c>
      <c r="Q139" s="38" t="e">
        <f t="shared" si="58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9">(F140-B140)/B140*100</f>
        <v>#DIV/0!</v>
      </c>
      <c r="O140" s="38" t="e">
        <f t="shared" si="58"/>
        <v>#DIV/0!</v>
      </c>
      <c r="P140" s="38" t="e">
        <f t="shared" si="58"/>
        <v>#DIV/0!</v>
      </c>
      <c r="Q140" s="38" t="e">
        <f t="shared" si="58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9"/>
        <v>#DIV/0!</v>
      </c>
      <c r="O141" s="38" t="e">
        <f t="shared" si="58"/>
        <v>#DIV/0!</v>
      </c>
      <c r="P141" s="38" t="e">
        <f t="shared" si="58"/>
        <v>#DIV/0!</v>
      </c>
      <c r="Q141" s="38" t="e">
        <f t="shared" si="58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9"/>
        <v>#DIV/0!</v>
      </c>
      <c r="O142" s="38" t="e">
        <f t="shared" si="58"/>
        <v>#DIV/0!</v>
      </c>
      <c r="P142" s="38" t="e">
        <f t="shared" si="58"/>
        <v>#DIV/0!</v>
      </c>
      <c r="Q142" s="38" t="e">
        <f t="shared" si="58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9"/>
        <v>#DIV/0!</v>
      </c>
      <c r="O143" s="38" t="e">
        <f t="shared" si="58"/>
        <v>#DIV/0!</v>
      </c>
      <c r="P143" s="38" t="e">
        <f t="shared" si="58"/>
        <v>#DIV/0!</v>
      </c>
      <c r="Q143" s="38" t="e">
        <f t="shared" si="58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9"/>
        <v>#DIV/0!</v>
      </c>
      <c r="O144" s="38" t="e">
        <f t="shared" si="58"/>
        <v>#DIV/0!</v>
      </c>
      <c r="P144" s="38" t="e">
        <f t="shared" si="58"/>
        <v>#DIV/0!</v>
      </c>
      <c r="Q144" s="38" t="e">
        <f t="shared" si="58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9"/>
        <v>#DIV/0!</v>
      </c>
      <c r="O145" s="38" t="e">
        <f t="shared" si="58"/>
        <v>#DIV/0!</v>
      </c>
      <c r="P145" s="38" t="e">
        <f t="shared" si="58"/>
        <v>#DIV/0!</v>
      </c>
      <c r="Q145" s="38" t="e">
        <f t="shared" si="58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9"/>
        <v>#DIV/0!</v>
      </c>
      <c r="O146" s="38" t="e">
        <f t="shared" si="58"/>
        <v>#DIV/0!</v>
      </c>
      <c r="P146" s="38" t="e">
        <f t="shared" si="58"/>
        <v>#DIV/0!</v>
      </c>
      <c r="Q146" s="38" t="e">
        <f t="shared" si="58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9"/>
        <v>#DIV/0!</v>
      </c>
      <c r="O147" s="38" t="e">
        <f t="shared" si="58"/>
        <v>#DIV/0!</v>
      </c>
      <c r="P147" s="38" t="e">
        <f t="shared" si="58"/>
        <v>#DIV/0!</v>
      </c>
      <c r="Q147" s="38" t="e">
        <f t="shared" si="58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9"/>
        <v>#DIV/0!</v>
      </c>
      <c r="O148" s="38" t="e">
        <f t="shared" si="58"/>
        <v>#DIV/0!</v>
      </c>
      <c r="P148" s="38" t="e">
        <f t="shared" si="58"/>
        <v>#DIV/0!</v>
      </c>
      <c r="Q148" s="38" t="e">
        <f t="shared" si="58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9"/>
        <v>#DIV/0!</v>
      </c>
      <c r="O149" s="38" t="e">
        <f t="shared" si="58"/>
        <v>#DIV/0!</v>
      </c>
      <c r="P149" s="38" t="e">
        <f t="shared" si="58"/>
        <v>#DIV/0!</v>
      </c>
      <c r="Q149" s="38" t="e">
        <f t="shared" si="58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9"/>
        <v>#DIV/0!</v>
      </c>
      <c r="O150" s="38" t="e">
        <f t="shared" si="58"/>
        <v>#DIV/0!</v>
      </c>
      <c r="P150" s="38" t="e">
        <f t="shared" si="58"/>
        <v>#DIV/0!</v>
      </c>
      <c r="Q150" s="38" t="e">
        <f t="shared" si="58"/>
        <v>#DIV/0!</v>
      </c>
    </row>
    <row r="151" spans="1:17">
      <c r="A151" s="61" t="s">
        <v>179</v>
      </c>
      <c r="B151" s="61">
        <f t="shared" ref="B151:I151" si="60">SUM(B139:B150)</f>
        <v>0</v>
      </c>
      <c r="C151" s="61">
        <f t="shared" si="60"/>
        <v>0</v>
      </c>
      <c r="D151" s="61">
        <f t="shared" si="60"/>
        <v>0</v>
      </c>
      <c r="E151" s="61">
        <f t="shared" si="60"/>
        <v>0</v>
      </c>
      <c r="F151" s="61">
        <f t="shared" si="60"/>
        <v>0</v>
      </c>
      <c r="G151" s="61">
        <f t="shared" si="60"/>
        <v>0</v>
      </c>
      <c r="H151" s="61">
        <f t="shared" si="60"/>
        <v>0</v>
      </c>
      <c r="I151" s="61">
        <f t="shared" si="60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8"/>
        <v>#DIV/0!</v>
      </c>
      <c r="P151" s="62" t="e">
        <f t="shared" si="58"/>
        <v>#DIV/0!</v>
      </c>
      <c r="Q151" s="62" t="e">
        <f t="shared" si="58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61">SUM(C139:C150)</f>
        <v>0</v>
      </c>
      <c r="D152" s="61">
        <f t="shared" si="61"/>
        <v>0</v>
      </c>
      <c r="E152" s="61">
        <f t="shared" si="61"/>
        <v>0</v>
      </c>
      <c r="F152" s="61">
        <f t="shared" si="61"/>
        <v>0</v>
      </c>
      <c r="G152" s="61">
        <f t="shared" si="61"/>
        <v>0</v>
      </c>
      <c r="H152" s="61">
        <f t="shared" si="61"/>
        <v>0</v>
      </c>
      <c r="I152" s="61">
        <f t="shared" si="61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8"/>
        <v>#DIV/0!</v>
      </c>
      <c r="P152" s="62" t="e">
        <f t="shared" si="58"/>
        <v>#DIV/0!</v>
      </c>
      <c r="Q152" s="62" t="e">
        <f t="shared" si="58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62">C151/12</f>
        <v>0</v>
      </c>
      <c r="D153" s="49">
        <f t="shared" si="62"/>
        <v>0</v>
      </c>
      <c r="E153" s="49">
        <f t="shared" si="62"/>
        <v>0</v>
      </c>
      <c r="F153" s="49">
        <f t="shared" si="62"/>
        <v>0</v>
      </c>
      <c r="G153" s="49">
        <f t="shared" si="62"/>
        <v>0</v>
      </c>
      <c r="H153" s="49">
        <f t="shared" si="62"/>
        <v>0</v>
      </c>
      <c r="I153" s="49">
        <f t="shared" si="62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8"/>
        <v>#DIV/0!</v>
      </c>
      <c r="P153" s="62" t="e">
        <f t="shared" si="58"/>
        <v>#DIV/0!</v>
      </c>
      <c r="Q153" s="62" t="e">
        <f t="shared" si="58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>(G158-C158)/C158*100</f>
        <v>#DIV/0!</v>
      </c>
      <c r="P158" s="38" t="e">
        <f t="shared" ref="P158:P172" si="63">(H158-D158)/D158*100</f>
        <v>#DIV/0!</v>
      </c>
      <c r="Q158" s="38" t="e">
        <f t="shared" ref="Q158:Q172" si="64">(I158-E158)/E158*100</f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5">(F159-B159)/B159*100</f>
        <v>#DIV/0!</v>
      </c>
      <c r="O159" s="38" t="e">
        <f t="shared" ref="O159:O172" si="66">(G159-C159)/C159*100</f>
        <v>#DIV/0!</v>
      </c>
      <c r="P159" s="38" t="e">
        <f t="shared" si="63"/>
        <v>#DIV/0!</v>
      </c>
      <c r="Q159" s="38" t="e">
        <f t="shared" si="64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5"/>
        <v>#DIV/0!</v>
      </c>
      <c r="O160" s="38" t="e">
        <f t="shared" si="66"/>
        <v>#DIV/0!</v>
      </c>
      <c r="P160" s="38" t="e">
        <f t="shared" si="63"/>
        <v>#DIV/0!</v>
      </c>
      <c r="Q160" s="38" t="e">
        <f t="shared" si="64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5"/>
        <v>#DIV/0!</v>
      </c>
      <c r="O161" s="38" t="e">
        <f t="shared" si="66"/>
        <v>#DIV/0!</v>
      </c>
      <c r="P161" s="38" t="e">
        <f t="shared" si="63"/>
        <v>#DIV/0!</v>
      </c>
      <c r="Q161" s="38" t="e">
        <f t="shared" si="64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5"/>
        <v>#DIV/0!</v>
      </c>
      <c r="O162" s="38" t="e">
        <f t="shared" si="66"/>
        <v>#DIV/0!</v>
      </c>
      <c r="P162" s="38" t="e">
        <f t="shared" si="63"/>
        <v>#DIV/0!</v>
      </c>
      <c r="Q162" s="38" t="e">
        <f t="shared" si="64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5"/>
        <v>#DIV/0!</v>
      </c>
      <c r="O163" s="38" t="e">
        <f t="shared" si="66"/>
        <v>#DIV/0!</v>
      </c>
      <c r="P163" s="38" t="e">
        <f t="shared" si="63"/>
        <v>#DIV/0!</v>
      </c>
      <c r="Q163" s="38" t="e">
        <f t="shared" si="64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5"/>
        <v>#DIV/0!</v>
      </c>
      <c r="O164" s="38" t="e">
        <f t="shared" si="66"/>
        <v>#DIV/0!</v>
      </c>
      <c r="P164" s="38" t="e">
        <f t="shared" si="63"/>
        <v>#DIV/0!</v>
      </c>
      <c r="Q164" s="38" t="e">
        <f t="shared" si="64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5"/>
        <v>#DIV/0!</v>
      </c>
      <c r="O165" s="38" t="e">
        <f t="shared" si="66"/>
        <v>#DIV/0!</v>
      </c>
      <c r="P165" s="38" t="e">
        <f t="shared" si="63"/>
        <v>#DIV/0!</v>
      </c>
      <c r="Q165" s="38" t="e">
        <f t="shared" si="64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5"/>
        <v>#DIV/0!</v>
      </c>
      <c r="O166" s="38" t="e">
        <f t="shared" si="66"/>
        <v>#DIV/0!</v>
      </c>
      <c r="P166" s="38" t="e">
        <f t="shared" si="63"/>
        <v>#DIV/0!</v>
      </c>
      <c r="Q166" s="38" t="e">
        <f t="shared" si="64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5"/>
        <v>#DIV/0!</v>
      </c>
      <c r="O167" s="38" t="e">
        <f t="shared" si="66"/>
        <v>#DIV/0!</v>
      </c>
      <c r="P167" s="38" t="e">
        <f t="shared" si="63"/>
        <v>#DIV/0!</v>
      </c>
      <c r="Q167" s="38" t="e">
        <f t="shared" si="64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5"/>
        <v>#DIV/0!</v>
      </c>
      <c r="O168" s="38" t="e">
        <f t="shared" si="66"/>
        <v>#DIV/0!</v>
      </c>
      <c r="P168" s="38" t="e">
        <f t="shared" si="63"/>
        <v>#DIV/0!</v>
      </c>
      <c r="Q168" s="38" t="e">
        <f t="shared" si="64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5"/>
        <v>#DIV/0!</v>
      </c>
      <c r="O169" s="38" t="e">
        <f t="shared" si="66"/>
        <v>#DIV/0!</v>
      </c>
      <c r="P169" s="38" t="e">
        <f t="shared" si="63"/>
        <v>#DIV/0!</v>
      </c>
      <c r="Q169" s="38" t="e">
        <f t="shared" si="64"/>
        <v>#DIV/0!</v>
      </c>
    </row>
    <row r="170" spans="1:17">
      <c r="A170" s="61" t="s">
        <v>179</v>
      </c>
      <c r="B170" s="61">
        <f t="shared" ref="B170:I170" si="67">SUM(B158:B169)</f>
        <v>0</v>
      </c>
      <c r="C170" s="61">
        <f t="shared" si="67"/>
        <v>0</v>
      </c>
      <c r="D170" s="61">
        <f t="shared" si="67"/>
        <v>0</v>
      </c>
      <c r="E170" s="61">
        <f t="shared" si="67"/>
        <v>0</v>
      </c>
      <c r="F170" s="61">
        <f t="shared" si="67"/>
        <v>0</v>
      </c>
      <c r="G170" s="61">
        <f t="shared" si="67"/>
        <v>0</v>
      </c>
      <c r="H170" s="61">
        <f t="shared" si="67"/>
        <v>0</v>
      </c>
      <c r="I170" s="61">
        <f t="shared" si="67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6"/>
        <v>#DIV/0!</v>
      </c>
      <c r="P170" s="62" t="e">
        <f t="shared" si="63"/>
        <v>#DIV/0!</v>
      </c>
      <c r="Q170" s="62" t="e">
        <f t="shared" si="64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8">SUM(C158:C169)</f>
        <v>0</v>
      </c>
      <c r="D171" s="61">
        <f t="shared" si="68"/>
        <v>0</v>
      </c>
      <c r="E171" s="61">
        <f t="shared" si="68"/>
        <v>0</v>
      </c>
      <c r="F171" s="61">
        <f t="shared" si="68"/>
        <v>0</v>
      </c>
      <c r="G171" s="61">
        <f t="shared" si="68"/>
        <v>0</v>
      </c>
      <c r="H171" s="61">
        <f t="shared" si="68"/>
        <v>0</v>
      </c>
      <c r="I171" s="61">
        <f t="shared" si="68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6"/>
        <v>#DIV/0!</v>
      </c>
      <c r="P171" s="62" t="e">
        <f t="shared" si="63"/>
        <v>#DIV/0!</v>
      </c>
      <c r="Q171" s="62" t="e">
        <f t="shared" si="64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9">C170/12</f>
        <v>0</v>
      </c>
      <c r="D172" s="49">
        <f t="shared" si="69"/>
        <v>0</v>
      </c>
      <c r="E172" s="49">
        <f t="shared" si="69"/>
        <v>0</v>
      </c>
      <c r="F172" s="49">
        <f t="shared" si="69"/>
        <v>0</v>
      </c>
      <c r="G172" s="49">
        <f t="shared" si="69"/>
        <v>0</v>
      </c>
      <c r="H172" s="49">
        <f t="shared" si="69"/>
        <v>0</v>
      </c>
      <c r="I172" s="49">
        <f t="shared" si="69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6"/>
        <v>#DIV/0!</v>
      </c>
      <c r="P172" s="62" t="e">
        <f t="shared" si="63"/>
        <v>#DIV/0!</v>
      </c>
      <c r="Q172" s="62" t="e">
        <f t="shared" si="64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>(G177-C177)/C177*100</f>
        <v>#DIV/0!</v>
      </c>
      <c r="P177" s="38" t="e">
        <f t="shared" ref="P177:P191" si="70">(H177-D177)/D177*100</f>
        <v>#DIV/0!</v>
      </c>
      <c r="Q177" s="38" t="e">
        <f t="shared" ref="Q177:Q191" si="71">(I177-E177)/E177*100</f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72">(F178-B178)/B178*100</f>
        <v>#DIV/0!</v>
      </c>
      <c r="O178" s="38" t="e">
        <f t="shared" ref="O178:O191" si="73">(G178-C178)/C178*100</f>
        <v>#DIV/0!</v>
      </c>
      <c r="P178" s="38" t="e">
        <f t="shared" si="70"/>
        <v>#DIV/0!</v>
      </c>
      <c r="Q178" s="38" t="e">
        <f t="shared" si="71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72"/>
        <v>#DIV/0!</v>
      </c>
      <c r="O179" s="38" t="e">
        <f t="shared" si="73"/>
        <v>#DIV/0!</v>
      </c>
      <c r="P179" s="38" t="e">
        <f t="shared" si="70"/>
        <v>#DIV/0!</v>
      </c>
      <c r="Q179" s="38" t="e">
        <f t="shared" si="71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72"/>
        <v>#DIV/0!</v>
      </c>
      <c r="O180" s="38" t="e">
        <f t="shared" si="73"/>
        <v>#DIV/0!</v>
      </c>
      <c r="P180" s="38" t="e">
        <f t="shared" si="70"/>
        <v>#DIV/0!</v>
      </c>
      <c r="Q180" s="38" t="e">
        <f t="shared" si="71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72"/>
        <v>#DIV/0!</v>
      </c>
      <c r="O181" s="38" t="e">
        <f t="shared" si="73"/>
        <v>#DIV/0!</v>
      </c>
      <c r="P181" s="38" t="e">
        <f t="shared" si="70"/>
        <v>#DIV/0!</v>
      </c>
      <c r="Q181" s="38" t="e">
        <f t="shared" si="71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72"/>
        <v>#DIV/0!</v>
      </c>
      <c r="O182" s="38" t="e">
        <f t="shared" si="73"/>
        <v>#DIV/0!</v>
      </c>
      <c r="P182" s="38" t="e">
        <f t="shared" si="70"/>
        <v>#DIV/0!</v>
      </c>
      <c r="Q182" s="38" t="e">
        <f t="shared" si="71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72"/>
        <v>#DIV/0!</v>
      </c>
      <c r="O183" s="38" t="e">
        <f t="shared" si="73"/>
        <v>#DIV/0!</v>
      </c>
      <c r="P183" s="38" t="e">
        <f t="shared" si="70"/>
        <v>#DIV/0!</v>
      </c>
      <c r="Q183" s="38" t="e">
        <f t="shared" si="71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72"/>
        <v>#DIV/0!</v>
      </c>
      <c r="O184" s="38" t="e">
        <f t="shared" si="73"/>
        <v>#DIV/0!</v>
      </c>
      <c r="P184" s="38" t="e">
        <f t="shared" si="70"/>
        <v>#DIV/0!</v>
      </c>
      <c r="Q184" s="38" t="e">
        <f t="shared" si="71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72"/>
        <v>#DIV/0!</v>
      </c>
      <c r="O185" s="38" t="e">
        <f t="shared" si="73"/>
        <v>#DIV/0!</v>
      </c>
      <c r="P185" s="38" t="e">
        <f t="shared" si="70"/>
        <v>#DIV/0!</v>
      </c>
      <c r="Q185" s="38" t="e">
        <f t="shared" si="71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72"/>
        <v>#DIV/0!</v>
      </c>
      <c r="O186" s="38" t="e">
        <f t="shared" si="73"/>
        <v>#DIV/0!</v>
      </c>
      <c r="P186" s="38" t="e">
        <f t="shared" si="70"/>
        <v>#DIV/0!</v>
      </c>
      <c r="Q186" s="38" t="e">
        <f t="shared" si="71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72"/>
        <v>#DIV/0!</v>
      </c>
      <c r="O187" s="38" t="e">
        <f t="shared" si="73"/>
        <v>#DIV/0!</v>
      </c>
      <c r="P187" s="38" t="e">
        <f t="shared" si="70"/>
        <v>#DIV/0!</v>
      </c>
      <c r="Q187" s="38" t="e">
        <f t="shared" si="71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72"/>
        <v>#DIV/0!</v>
      </c>
      <c r="O188" s="38" t="e">
        <f t="shared" si="73"/>
        <v>#DIV/0!</v>
      </c>
      <c r="P188" s="38" t="e">
        <f t="shared" si="70"/>
        <v>#DIV/0!</v>
      </c>
      <c r="Q188" s="38" t="e">
        <f t="shared" si="71"/>
        <v>#DIV/0!</v>
      </c>
    </row>
    <row r="189" spans="1:17">
      <c r="A189" s="61" t="s">
        <v>179</v>
      </c>
      <c r="B189" s="61">
        <f t="shared" ref="B189:I189" si="74">SUM(B177:B188)</f>
        <v>0</v>
      </c>
      <c r="C189" s="61">
        <f t="shared" si="74"/>
        <v>0</v>
      </c>
      <c r="D189" s="61">
        <f t="shared" si="74"/>
        <v>0</v>
      </c>
      <c r="E189" s="61">
        <f t="shared" si="74"/>
        <v>0</v>
      </c>
      <c r="F189" s="61">
        <f t="shared" si="74"/>
        <v>0</v>
      </c>
      <c r="G189" s="61">
        <f t="shared" si="74"/>
        <v>0</v>
      </c>
      <c r="H189" s="61">
        <f t="shared" si="74"/>
        <v>0</v>
      </c>
      <c r="I189" s="61">
        <f t="shared" si="74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73"/>
        <v>#DIV/0!</v>
      </c>
      <c r="P189" s="62" t="e">
        <f t="shared" si="70"/>
        <v>#DIV/0!</v>
      </c>
      <c r="Q189" s="62" t="e">
        <f t="shared" si="71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75">SUM(C177:C188)</f>
        <v>0</v>
      </c>
      <c r="D190" s="61">
        <f t="shared" si="75"/>
        <v>0</v>
      </c>
      <c r="E190" s="61">
        <f t="shared" si="75"/>
        <v>0</v>
      </c>
      <c r="F190" s="61">
        <f t="shared" si="75"/>
        <v>0</v>
      </c>
      <c r="G190" s="61">
        <f t="shared" si="75"/>
        <v>0</v>
      </c>
      <c r="H190" s="61">
        <f t="shared" si="75"/>
        <v>0</v>
      </c>
      <c r="I190" s="61">
        <f t="shared" si="75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73"/>
        <v>#DIV/0!</v>
      </c>
      <c r="P190" s="62" t="e">
        <f t="shared" si="70"/>
        <v>#DIV/0!</v>
      </c>
      <c r="Q190" s="62" t="e">
        <f t="shared" si="71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76">C189/12</f>
        <v>0</v>
      </c>
      <c r="D191" s="49">
        <f t="shared" si="76"/>
        <v>0</v>
      </c>
      <c r="E191" s="49">
        <f t="shared" si="76"/>
        <v>0</v>
      </c>
      <c r="F191" s="49">
        <f t="shared" si="76"/>
        <v>0</v>
      </c>
      <c r="G191" s="49">
        <f t="shared" si="76"/>
        <v>0</v>
      </c>
      <c r="H191" s="49">
        <f t="shared" si="76"/>
        <v>0</v>
      </c>
      <c r="I191" s="49">
        <f t="shared" si="76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73"/>
        <v>#DIV/0!</v>
      </c>
      <c r="P191" s="62" t="e">
        <f t="shared" si="70"/>
        <v>#DIV/0!</v>
      </c>
      <c r="Q191" s="62" t="e">
        <f t="shared" si="71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30" t="s">
        <v>90</v>
      </c>
      <c r="K195" s="30" t="s">
        <v>7</v>
      </c>
      <c r="L195" s="3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>(G196-C196)/C196*100</f>
        <v>#DIV/0!</v>
      </c>
      <c r="P196" s="38" t="e">
        <f t="shared" ref="P196:P210" si="77">(H196-D196)/D196*100</f>
        <v>#DIV/0!</v>
      </c>
      <c r="Q196" s="38" t="e">
        <f t="shared" ref="Q196:Q210" si="78">(I196-E196)/E196*100</f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9">(F197-B197)/B197*100</f>
        <v>#DIV/0!</v>
      </c>
      <c r="O197" s="38" t="e">
        <f t="shared" ref="O197:O210" si="80">(G197-C197)/C197*100</f>
        <v>#DIV/0!</v>
      </c>
      <c r="P197" s="38" t="e">
        <f t="shared" si="77"/>
        <v>#DIV/0!</v>
      </c>
      <c r="Q197" s="38" t="e">
        <f t="shared" si="78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9"/>
        <v>#DIV/0!</v>
      </c>
      <c r="O198" s="38" t="e">
        <f t="shared" si="80"/>
        <v>#DIV/0!</v>
      </c>
      <c r="P198" s="38" t="e">
        <f t="shared" si="77"/>
        <v>#DIV/0!</v>
      </c>
      <c r="Q198" s="38" t="e">
        <f t="shared" si="78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9"/>
        <v>#DIV/0!</v>
      </c>
      <c r="O199" s="38" t="e">
        <f t="shared" si="80"/>
        <v>#DIV/0!</v>
      </c>
      <c r="P199" s="38" t="e">
        <f t="shared" si="77"/>
        <v>#DIV/0!</v>
      </c>
      <c r="Q199" s="38" t="e">
        <f t="shared" si="78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9"/>
        <v>#DIV/0!</v>
      </c>
      <c r="O200" s="38" t="e">
        <f t="shared" si="80"/>
        <v>#DIV/0!</v>
      </c>
      <c r="P200" s="38" t="e">
        <f t="shared" si="77"/>
        <v>#DIV/0!</v>
      </c>
      <c r="Q200" s="38" t="e">
        <f t="shared" si="78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9"/>
        <v>#DIV/0!</v>
      </c>
      <c r="O201" s="38" t="e">
        <f t="shared" si="80"/>
        <v>#DIV/0!</v>
      </c>
      <c r="P201" s="38" t="e">
        <f t="shared" si="77"/>
        <v>#DIV/0!</v>
      </c>
      <c r="Q201" s="38" t="e">
        <f t="shared" si="78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9"/>
        <v>#DIV/0!</v>
      </c>
      <c r="O202" s="38" t="e">
        <f t="shared" si="80"/>
        <v>#DIV/0!</v>
      </c>
      <c r="P202" s="38" t="e">
        <f t="shared" si="77"/>
        <v>#DIV/0!</v>
      </c>
      <c r="Q202" s="38" t="e">
        <f t="shared" si="78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9"/>
        <v>#DIV/0!</v>
      </c>
      <c r="O203" s="38" t="e">
        <f t="shared" si="80"/>
        <v>#DIV/0!</v>
      </c>
      <c r="P203" s="38" t="e">
        <f t="shared" si="77"/>
        <v>#DIV/0!</v>
      </c>
      <c r="Q203" s="38" t="e">
        <f t="shared" si="78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9"/>
        <v>#DIV/0!</v>
      </c>
      <c r="O204" s="38" t="e">
        <f t="shared" si="80"/>
        <v>#DIV/0!</v>
      </c>
      <c r="P204" s="38" t="e">
        <f t="shared" si="77"/>
        <v>#DIV/0!</v>
      </c>
      <c r="Q204" s="38" t="e">
        <f t="shared" si="78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9"/>
        <v>#DIV/0!</v>
      </c>
      <c r="O205" s="38" t="e">
        <f t="shared" si="80"/>
        <v>#DIV/0!</v>
      </c>
      <c r="P205" s="38" t="e">
        <f t="shared" si="77"/>
        <v>#DIV/0!</v>
      </c>
      <c r="Q205" s="38" t="e">
        <f t="shared" si="78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9"/>
        <v>#DIV/0!</v>
      </c>
      <c r="O206" s="38" t="e">
        <f t="shared" si="80"/>
        <v>#DIV/0!</v>
      </c>
      <c r="P206" s="38" t="e">
        <f t="shared" si="77"/>
        <v>#DIV/0!</v>
      </c>
      <c r="Q206" s="38" t="e">
        <f t="shared" si="78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9"/>
        <v>#DIV/0!</v>
      </c>
      <c r="O207" s="38" t="e">
        <f t="shared" si="80"/>
        <v>#DIV/0!</v>
      </c>
      <c r="P207" s="38" t="e">
        <f t="shared" si="77"/>
        <v>#DIV/0!</v>
      </c>
      <c r="Q207" s="38" t="e">
        <f t="shared" si="78"/>
        <v>#DIV/0!</v>
      </c>
    </row>
    <row r="208" spans="1:17">
      <c r="A208" s="61" t="s">
        <v>179</v>
      </c>
      <c r="B208" s="61">
        <f t="shared" ref="B208:I208" si="81">SUM(B196:B207)</f>
        <v>0</v>
      </c>
      <c r="C208" s="61">
        <f t="shared" si="81"/>
        <v>0</v>
      </c>
      <c r="D208" s="61">
        <f t="shared" si="81"/>
        <v>0</v>
      </c>
      <c r="E208" s="61">
        <f t="shared" si="81"/>
        <v>0</v>
      </c>
      <c r="F208" s="61">
        <f t="shared" si="81"/>
        <v>0</v>
      </c>
      <c r="G208" s="61">
        <f t="shared" si="81"/>
        <v>0</v>
      </c>
      <c r="H208" s="61">
        <f t="shared" si="81"/>
        <v>0</v>
      </c>
      <c r="I208" s="61">
        <f t="shared" si="81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80"/>
        <v>#DIV/0!</v>
      </c>
      <c r="P208" s="62" t="e">
        <f t="shared" si="77"/>
        <v>#DIV/0!</v>
      </c>
      <c r="Q208" s="62" t="e">
        <f t="shared" si="78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82">SUM(C196:C207)</f>
        <v>0</v>
      </c>
      <c r="D209" s="61">
        <f t="shared" si="82"/>
        <v>0</v>
      </c>
      <c r="E209" s="61">
        <f t="shared" si="82"/>
        <v>0</v>
      </c>
      <c r="F209" s="61">
        <f t="shared" si="82"/>
        <v>0</v>
      </c>
      <c r="G209" s="61">
        <f t="shared" si="82"/>
        <v>0</v>
      </c>
      <c r="H209" s="61">
        <f t="shared" si="82"/>
        <v>0</v>
      </c>
      <c r="I209" s="61">
        <f t="shared" si="82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80"/>
        <v>#DIV/0!</v>
      </c>
      <c r="P209" s="62" t="e">
        <f t="shared" si="77"/>
        <v>#DIV/0!</v>
      </c>
      <c r="Q209" s="62" t="e">
        <f t="shared" si="78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83">C208/12</f>
        <v>0</v>
      </c>
      <c r="D210" s="49">
        <f t="shared" si="83"/>
        <v>0</v>
      </c>
      <c r="E210" s="49">
        <f t="shared" si="83"/>
        <v>0</v>
      </c>
      <c r="F210" s="49">
        <f t="shared" si="83"/>
        <v>0</v>
      </c>
      <c r="G210" s="49">
        <f t="shared" si="83"/>
        <v>0</v>
      </c>
      <c r="H210" s="49">
        <f t="shared" si="83"/>
        <v>0</v>
      </c>
      <c r="I210" s="49">
        <f t="shared" si="83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80"/>
        <v>#DIV/0!</v>
      </c>
      <c r="P210" s="62" t="e">
        <f t="shared" si="77"/>
        <v>#DIV/0!</v>
      </c>
      <c r="Q210" s="62" t="e">
        <f t="shared" si="78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30" t="s">
        <v>90</v>
      </c>
      <c r="K214" s="30" t="s">
        <v>7</v>
      </c>
      <c r="L214" s="3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>(G215-C215)/C215*100</f>
        <v>#DIV/0!</v>
      </c>
      <c r="P215" s="38" t="e">
        <f t="shared" ref="P215:P229" si="84">(H215-D215)/D215*100</f>
        <v>#DIV/0!</v>
      </c>
      <c r="Q215" s="38" t="e">
        <f t="shared" ref="Q215:Q229" si="85">(I215-E215)/E215*100</f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86">(F216-B216)/B216*100</f>
        <v>#DIV/0!</v>
      </c>
      <c r="O216" s="38" t="e">
        <f t="shared" ref="O216:O229" si="87">(G216-C216)/C216*100</f>
        <v>#DIV/0!</v>
      </c>
      <c r="P216" s="38" t="e">
        <f t="shared" si="84"/>
        <v>#DIV/0!</v>
      </c>
      <c r="Q216" s="38" t="e">
        <f t="shared" si="85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86"/>
        <v>#DIV/0!</v>
      </c>
      <c r="O217" s="38" t="e">
        <f t="shared" si="87"/>
        <v>#DIV/0!</v>
      </c>
      <c r="P217" s="38" t="e">
        <f t="shared" si="84"/>
        <v>#DIV/0!</v>
      </c>
      <c r="Q217" s="38" t="e">
        <f t="shared" si="85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86"/>
        <v>#DIV/0!</v>
      </c>
      <c r="O218" s="38" t="e">
        <f t="shared" si="87"/>
        <v>#DIV/0!</v>
      </c>
      <c r="P218" s="38" t="e">
        <f t="shared" si="84"/>
        <v>#DIV/0!</v>
      </c>
      <c r="Q218" s="38" t="e">
        <f t="shared" si="85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86"/>
        <v>#DIV/0!</v>
      </c>
      <c r="O219" s="38" t="e">
        <f t="shared" si="87"/>
        <v>#DIV/0!</v>
      </c>
      <c r="P219" s="38" t="e">
        <f t="shared" si="84"/>
        <v>#DIV/0!</v>
      </c>
      <c r="Q219" s="38" t="e">
        <f t="shared" si="85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86"/>
        <v>#DIV/0!</v>
      </c>
      <c r="O220" s="38" t="e">
        <f t="shared" si="87"/>
        <v>#DIV/0!</v>
      </c>
      <c r="P220" s="38" t="e">
        <f t="shared" si="84"/>
        <v>#DIV/0!</v>
      </c>
      <c r="Q220" s="38" t="e">
        <f t="shared" si="85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86"/>
        <v>#DIV/0!</v>
      </c>
      <c r="O221" s="38" t="e">
        <f t="shared" si="87"/>
        <v>#DIV/0!</v>
      </c>
      <c r="P221" s="38" t="e">
        <f t="shared" si="84"/>
        <v>#DIV/0!</v>
      </c>
      <c r="Q221" s="38" t="e">
        <f t="shared" si="85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86"/>
        <v>#DIV/0!</v>
      </c>
      <c r="O222" s="38" t="e">
        <f t="shared" si="87"/>
        <v>#DIV/0!</v>
      </c>
      <c r="P222" s="38" t="e">
        <f t="shared" si="84"/>
        <v>#DIV/0!</v>
      </c>
      <c r="Q222" s="38" t="e">
        <f t="shared" si="85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86"/>
        <v>#DIV/0!</v>
      </c>
      <c r="O223" s="38" t="e">
        <f t="shared" si="87"/>
        <v>#DIV/0!</v>
      </c>
      <c r="P223" s="38" t="e">
        <f t="shared" si="84"/>
        <v>#DIV/0!</v>
      </c>
      <c r="Q223" s="38" t="e">
        <f t="shared" si="85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86"/>
        <v>#DIV/0!</v>
      </c>
      <c r="O224" s="38" t="e">
        <f t="shared" si="87"/>
        <v>#DIV/0!</v>
      </c>
      <c r="P224" s="38" t="e">
        <f t="shared" si="84"/>
        <v>#DIV/0!</v>
      </c>
      <c r="Q224" s="38" t="e">
        <f t="shared" si="85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86"/>
        <v>#DIV/0!</v>
      </c>
      <c r="O225" s="38" t="e">
        <f t="shared" si="87"/>
        <v>#DIV/0!</v>
      </c>
      <c r="P225" s="38" t="e">
        <f t="shared" si="84"/>
        <v>#DIV/0!</v>
      </c>
      <c r="Q225" s="38" t="e">
        <f t="shared" si="85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86"/>
        <v>#DIV/0!</v>
      </c>
      <c r="O226" s="38" t="e">
        <f t="shared" si="87"/>
        <v>#DIV/0!</v>
      </c>
      <c r="P226" s="38" t="e">
        <f t="shared" si="84"/>
        <v>#DIV/0!</v>
      </c>
      <c r="Q226" s="38" t="e">
        <f t="shared" si="85"/>
        <v>#DIV/0!</v>
      </c>
    </row>
    <row r="227" spans="1:17">
      <c r="A227" s="61" t="s">
        <v>179</v>
      </c>
      <c r="B227" s="61">
        <f t="shared" ref="B227:I227" si="88">SUM(B215:B226)</f>
        <v>0</v>
      </c>
      <c r="C227" s="61">
        <f t="shared" si="88"/>
        <v>0</v>
      </c>
      <c r="D227" s="61">
        <f t="shared" si="88"/>
        <v>0</v>
      </c>
      <c r="E227" s="61">
        <f t="shared" si="88"/>
        <v>0</v>
      </c>
      <c r="F227" s="61">
        <f t="shared" si="88"/>
        <v>0</v>
      </c>
      <c r="G227" s="61">
        <f t="shared" si="88"/>
        <v>0</v>
      </c>
      <c r="H227" s="61">
        <f t="shared" si="88"/>
        <v>0</v>
      </c>
      <c r="I227" s="61">
        <f t="shared" si="88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87"/>
        <v>#DIV/0!</v>
      </c>
      <c r="P227" s="62" t="e">
        <f t="shared" si="84"/>
        <v>#DIV/0!</v>
      </c>
      <c r="Q227" s="62" t="e">
        <f t="shared" si="85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89">SUM(C215:C226)</f>
        <v>0</v>
      </c>
      <c r="D228" s="61">
        <f t="shared" si="89"/>
        <v>0</v>
      </c>
      <c r="E228" s="61">
        <f t="shared" si="89"/>
        <v>0</v>
      </c>
      <c r="F228" s="61">
        <f t="shared" si="89"/>
        <v>0</v>
      </c>
      <c r="G228" s="61">
        <f t="shared" si="89"/>
        <v>0</v>
      </c>
      <c r="H228" s="61">
        <f t="shared" si="89"/>
        <v>0</v>
      </c>
      <c r="I228" s="61">
        <f t="shared" si="89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87"/>
        <v>#DIV/0!</v>
      </c>
      <c r="P228" s="62" t="e">
        <f t="shared" si="84"/>
        <v>#DIV/0!</v>
      </c>
      <c r="Q228" s="62" t="e">
        <f t="shared" si="85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90">C227/12</f>
        <v>0</v>
      </c>
      <c r="D229" s="49">
        <f t="shared" si="90"/>
        <v>0</v>
      </c>
      <c r="E229" s="49">
        <f t="shared" si="90"/>
        <v>0</v>
      </c>
      <c r="F229" s="49">
        <f t="shared" si="90"/>
        <v>0</v>
      </c>
      <c r="G229" s="49">
        <f t="shared" si="90"/>
        <v>0</v>
      </c>
      <c r="H229" s="49">
        <f t="shared" si="90"/>
        <v>0</v>
      </c>
      <c r="I229" s="49">
        <f t="shared" si="90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87"/>
        <v>#DIV/0!</v>
      </c>
      <c r="P229" s="62" t="e">
        <f t="shared" si="84"/>
        <v>#DIV/0!</v>
      </c>
      <c r="Q229" s="62" t="e">
        <f t="shared" si="85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30" t="s">
        <v>90</v>
      </c>
      <c r="K233" s="30" t="s">
        <v>7</v>
      </c>
      <c r="L233" s="3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>(G234-C234)/C234*100</f>
        <v>#DIV/0!</v>
      </c>
      <c r="P234" s="38" t="e">
        <f t="shared" ref="P234:P248" si="91">(H234-D234)/D234*100</f>
        <v>#DIV/0!</v>
      </c>
      <c r="Q234" s="38" t="e">
        <f t="shared" ref="Q234:Q248" si="92">(I234-E234)/E234*100</f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93">(F235-B235)/B235*100</f>
        <v>#DIV/0!</v>
      </c>
      <c r="O235" s="38" t="e">
        <f t="shared" ref="O235:O248" si="94">(G235-C235)/C235*100</f>
        <v>#DIV/0!</v>
      </c>
      <c r="P235" s="38" t="e">
        <f t="shared" si="91"/>
        <v>#DIV/0!</v>
      </c>
      <c r="Q235" s="38" t="e">
        <f t="shared" si="92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93"/>
        <v>#DIV/0!</v>
      </c>
      <c r="O236" s="38" t="e">
        <f t="shared" si="94"/>
        <v>#DIV/0!</v>
      </c>
      <c r="P236" s="38" t="e">
        <f t="shared" si="91"/>
        <v>#DIV/0!</v>
      </c>
      <c r="Q236" s="38" t="e">
        <f t="shared" si="92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93"/>
        <v>#DIV/0!</v>
      </c>
      <c r="O237" s="38" t="e">
        <f t="shared" si="94"/>
        <v>#DIV/0!</v>
      </c>
      <c r="P237" s="38" t="e">
        <f t="shared" si="91"/>
        <v>#DIV/0!</v>
      </c>
      <c r="Q237" s="38" t="e">
        <f t="shared" si="92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93"/>
        <v>#DIV/0!</v>
      </c>
      <c r="O238" s="38" t="e">
        <f t="shared" si="94"/>
        <v>#DIV/0!</v>
      </c>
      <c r="P238" s="38" t="e">
        <f t="shared" si="91"/>
        <v>#DIV/0!</v>
      </c>
      <c r="Q238" s="38" t="e">
        <f t="shared" si="92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93"/>
        <v>#DIV/0!</v>
      </c>
      <c r="O239" s="38" t="e">
        <f t="shared" si="94"/>
        <v>#DIV/0!</v>
      </c>
      <c r="P239" s="38" t="e">
        <f t="shared" si="91"/>
        <v>#DIV/0!</v>
      </c>
      <c r="Q239" s="38" t="e">
        <f t="shared" si="92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93"/>
        <v>#DIV/0!</v>
      </c>
      <c r="O240" s="38" t="e">
        <f t="shared" si="94"/>
        <v>#DIV/0!</v>
      </c>
      <c r="P240" s="38" t="e">
        <f t="shared" si="91"/>
        <v>#DIV/0!</v>
      </c>
      <c r="Q240" s="38" t="e">
        <f t="shared" si="92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93"/>
        <v>#DIV/0!</v>
      </c>
      <c r="O241" s="38" t="e">
        <f t="shared" si="94"/>
        <v>#DIV/0!</v>
      </c>
      <c r="P241" s="38" t="e">
        <f t="shared" si="91"/>
        <v>#DIV/0!</v>
      </c>
      <c r="Q241" s="38" t="e">
        <f t="shared" si="92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93"/>
        <v>#DIV/0!</v>
      </c>
      <c r="O242" s="38" t="e">
        <f t="shared" si="94"/>
        <v>#DIV/0!</v>
      </c>
      <c r="P242" s="38" t="e">
        <f t="shared" si="91"/>
        <v>#DIV/0!</v>
      </c>
      <c r="Q242" s="38" t="e">
        <f t="shared" si="92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93"/>
        <v>#DIV/0!</v>
      </c>
      <c r="O243" s="38" t="e">
        <f t="shared" si="94"/>
        <v>#DIV/0!</v>
      </c>
      <c r="P243" s="38" t="e">
        <f t="shared" si="91"/>
        <v>#DIV/0!</v>
      </c>
      <c r="Q243" s="38" t="e">
        <f t="shared" si="92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93"/>
        <v>#DIV/0!</v>
      </c>
      <c r="O244" s="38" t="e">
        <f t="shared" si="94"/>
        <v>#DIV/0!</v>
      </c>
      <c r="P244" s="38" t="e">
        <f t="shared" si="91"/>
        <v>#DIV/0!</v>
      </c>
      <c r="Q244" s="38" t="e">
        <f t="shared" si="92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93"/>
        <v>#DIV/0!</v>
      </c>
      <c r="O245" s="38" t="e">
        <f t="shared" si="94"/>
        <v>#DIV/0!</v>
      </c>
      <c r="P245" s="38" t="e">
        <f t="shared" si="91"/>
        <v>#DIV/0!</v>
      </c>
      <c r="Q245" s="38" t="e">
        <f t="shared" si="92"/>
        <v>#DIV/0!</v>
      </c>
    </row>
    <row r="246" spans="1:17">
      <c r="A246" s="61" t="s">
        <v>179</v>
      </c>
      <c r="B246" s="61">
        <f t="shared" ref="B246:I246" si="95">SUM(B234:B245)</f>
        <v>0</v>
      </c>
      <c r="C246" s="61">
        <f t="shared" si="95"/>
        <v>0</v>
      </c>
      <c r="D246" s="61">
        <f t="shared" si="95"/>
        <v>0</v>
      </c>
      <c r="E246" s="61">
        <f t="shared" si="95"/>
        <v>0</v>
      </c>
      <c r="F246" s="61">
        <f t="shared" si="95"/>
        <v>0</v>
      </c>
      <c r="G246" s="61">
        <f t="shared" si="95"/>
        <v>0</v>
      </c>
      <c r="H246" s="61">
        <f t="shared" si="95"/>
        <v>0</v>
      </c>
      <c r="I246" s="61">
        <f t="shared" si="95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94"/>
        <v>#DIV/0!</v>
      </c>
      <c r="P246" s="62" t="e">
        <f t="shared" si="91"/>
        <v>#DIV/0!</v>
      </c>
      <c r="Q246" s="62" t="e">
        <f t="shared" si="92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96">SUM(C234:C245)</f>
        <v>0</v>
      </c>
      <c r="D247" s="61">
        <f t="shared" si="96"/>
        <v>0</v>
      </c>
      <c r="E247" s="61">
        <f t="shared" si="96"/>
        <v>0</v>
      </c>
      <c r="F247" s="61">
        <f t="shared" si="96"/>
        <v>0</v>
      </c>
      <c r="G247" s="61">
        <f t="shared" si="96"/>
        <v>0</v>
      </c>
      <c r="H247" s="61">
        <f t="shared" si="96"/>
        <v>0</v>
      </c>
      <c r="I247" s="61">
        <f t="shared" si="96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94"/>
        <v>#DIV/0!</v>
      </c>
      <c r="P247" s="62" t="e">
        <f t="shared" si="91"/>
        <v>#DIV/0!</v>
      </c>
      <c r="Q247" s="62" t="e">
        <f t="shared" si="92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97">C246/12</f>
        <v>0</v>
      </c>
      <c r="D248" s="49">
        <f t="shared" si="97"/>
        <v>0</v>
      </c>
      <c r="E248" s="49">
        <f t="shared" si="97"/>
        <v>0</v>
      </c>
      <c r="F248" s="49">
        <f t="shared" si="97"/>
        <v>0</v>
      </c>
      <c r="G248" s="49">
        <f t="shared" si="97"/>
        <v>0</v>
      </c>
      <c r="H248" s="49">
        <f t="shared" si="97"/>
        <v>0</v>
      </c>
      <c r="I248" s="49">
        <f t="shared" si="97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94"/>
        <v>#DIV/0!</v>
      </c>
      <c r="P248" s="62" t="e">
        <f t="shared" si="91"/>
        <v>#DIV/0!</v>
      </c>
      <c r="Q248" s="62" t="e">
        <f t="shared" si="92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206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10" t="s">
        <v>90</v>
      </c>
      <c r="K252" s="10" t="s">
        <v>7</v>
      </c>
      <c r="L252" s="1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>
        <v>10</v>
      </c>
      <c r="C253" s="10">
        <v>153</v>
      </c>
      <c r="D253" s="10">
        <v>9486</v>
      </c>
      <c r="E253" s="10">
        <v>2923251</v>
      </c>
      <c r="F253" s="10">
        <v>10</v>
      </c>
      <c r="G253" s="10">
        <v>111</v>
      </c>
      <c r="H253" s="10">
        <v>6884</v>
      </c>
      <c r="I253" s="10">
        <v>2206686</v>
      </c>
      <c r="J253" s="10">
        <v>6</v>
      </c>
      <c r="K253" s="10">
        <v>70</v>
      </c>
      <c r="L253" s="10">
        <v>4362</v>
      </c>
      <c r="M253" s="10">
        <v>1506483</v>
      </c>
      <c r="N253" s="38">
        <f>(F253-B253)/B253*100</f>
        <v>0</v>
      </c>
      <c r="O253" s="38">
        <f>(G253-C253)/C253*100</f>
        <v>-27.450980392156865</v>
      </c>
      <c r="P253" s="38">
        <f t="shared" ref="P253:P264" si="98">(H253-D253)/D253*100</f>
        <v>-27.42989668985874</v>
      </c>
      <c r="Q253" s="38">
        <f t="shared" ref="Q253:Q264" si="99">(I253-E253)/E253*100</f>
        <v>-24.512605999279568</v>
      </c>
    </row>
    <row r="254" spans="1:17">
      <c r="A254" s="10" t="s">
        <v>11</v>
      </c>
      <c r="B254" s="10">
        <v>5</v>
      </c>
      <c r="C254" s="10">
        <v>69</v>
      </c>
      <c r="D254" s="10">
        <v>4278</v>
      </c>
      <c r="E254" s="10">
        <v>1190331</v>
      </c>
      <c r="F254" s="10">
        <v>0</v>
      </c>
      <c r="G254" s="10">
        <v>0</v>
      </c>
      <c r="H254" s="10">
        <v>0</v>
      </c>
      <c r="I254" s="10">
        <v>0</v>
      </c>
      <c r="J254" s="10">
        <v>2</v>
      </c>
      <c r="K254" s="10">
        <v>26</v>
      </c>
      <c r="L254" s="10">
        <v>1612</v>
      </c>
      <c r="M254" s="10">
        <v>460985</v>
      </c>
      <c r="N254" s="38">
        <f t="shared" ref="N254:N264" si="100">(F254-B254)/B254*100</f>
        <v>-100</v>
      </c>
      <c r="O254" s="38">
        <f t="shared" ref="O254:O267" si="101">(G254-C254)/C254*100</f>
        <v>-100</v>
      </c>
      <c r="P254" s="38">
        <f t="shared" si="98"/>
        <v>-100</v>
      </c>
      <c r="Q254" s="38">
        <f t="shared" si="99"/>
        <v>-100</v>
      </c>
    </row>
    <row r="255" spans="1:17">
      <c r="A255" s="10" t="s">
        <v>12</v>
      </c>
      <c r="B255" s="10">
        <v>11</v>
      </c>
      <c r="C255" s="10">
        <v>145</v>
      </c>
      <c r="D255" s="10">
        <v>8990</v>
      </c>
      <c r="E255" s="10">
        <v>2754795</v>
      </c>
      <c r="F255" s="10">
        <v>0</v>
      </c>
      <c r="G255" s="10">
        <v>0</v>
      </c>
      <c r="H255" s="10">
        <v>0</v>
      </c>
      <c r="I255" s="10">
        <v>0</v>
      </c>
      <c r="J255" s="10">
        <v>2</v>
      </c>
      <c r="K255" s="10">
        <v>21</v>
      </c>
      <c r="L255" s="10">
        <v>1403</v>
      </c>
      <c r="M255" s="10">
        <v>435436</v>
      </c>
      <c r="N255" s="38">
        <f t="shared" si="100"/>
        <v>-100</v>
      </c>
      <c r="O255" s="38">
        <f t="shared" si="101"/>
        <v>-100</v>
      </c>
      <c r="P255" s="38">
        <f t="shared" si="98"/>
        <v>-100</v>
      </c>
      <c r="Q255" s="38">
        <f t="shared" si="99"/>
        <v>-100</v>
      </c>
    </row>
    <row r="256" spans="1:17">
      <c r="A256" s="10" t="s">
        <v>13</v>
      </c>
      <c r="B256" s="10">
        <v>1</v>
      </c>
      <c r="C256" s="10">
        <v>22</v>
      </c>
      <c r="D256" s="10">
        <v>1364</v>
      </c>
      <c r="E256" s="10">
        <v>346306</v>
      </c>
      <c r="F256" s="10">
        <v>1</v>
      </c>
      <c r="G256" s="10">
        <v>21</v>
      </c>
      <c r="H256" s="10">
        <v>1326</v>
      </c>
      <c r="I256" s="10">
        <v>442752</v>
      </c>
      <c r="J256" s="10"/>
      <c r="K256" s="10"/>
      <c r="L256" s="10"/>
      <c r="M256" s="10"/>
      <c r="N256" s="38">
        <f t="shared" si="100"/>
        <v>0</v>
      </c>
      <c r="O256" s="38">
        <f t="shared" si="101"/>
        <v>-4.5454545454545459</v>
      </c>
      <c r="P256" s="38">
        <f t="shared" si="98"/>
        <v>-2.7859237536656889</v>
      </c>
      <c r="Q256" s="38">
        <f t="shared" si="99"/>
        <v>27.849936183606406</v>
      </c>
    </row>
    <row r="257" spans="1:17">
      <c r="A257" s="10" t="s">
        <v>14</v>
      </c>
      <c r="B257" s="10">
        <v>0</v>
      </c>
      <c r="C257" s="10">
        <v>0</v>
      </c>
      <c r="D257" s="10">
        <v>0</v>
      </c>
      <c r="E257" s="10">
        <v>0</v>
      </c>
      <c r="F257" s="10">
        <v>1</v>
      </c>
      <c r="G257" s="10">
        <v>27</v>
      </c>
      <c r="H257" s="10">
        <v>1795</v>
      </c>
      <c r="I257" s="10">
        <v>1086173</v>
      </c>
      <c r="J257" s="10"/>
      <c r="K257" s="10"/>
      <c r="L257" s="10"/>
      <c r="M257" s="10"/>
      <c r="N257" s="38" t="e">
        <f t="shared" si="100"/>
        <v>#DIV/0!</v>
      </c>
      <c r="O257" s="38" t="e">
        <f t="shared" si="101"/>
        <v>#DIV/0!</v>
      </c>
      <c r="P257" s="38" t="e">
        <f t="shared" si="98"/>
        <v>#DIV/0!</v>
      </c>
      <c r="Q257" s="38" t="e">
        <f t="shared" si="99"/>
        <v>#DIV/0!</v>
      </c>
    </row>
    <row r="258" spans="1:17">
      <c r="A258" s="10" t="s">
        <v>15</v>
      </c>
      <c r="B258" s="10">
        <v>0</v>
      </c>
      <c r="C258" s="10">
        <v>0</v>
      </c>
      <c r="D258" s="10">
        <v>0</v>
      </c>
      <c r="E258" s="10">
        <v>0</v>
      </c>
      <c r="F258" s="10">
        <v>2</v>
      </c>
      <c r="G258" s="10">
        <v>4</v>
      </c>
      <c r="H258" s="10">
        <v>185</v>
      </c>
      <c r="I258" s="10">
        <v>254933</v>
      </c>
      <c r="J258" s="10">
        <v>1</v>
      </c>
      <c r="K258" s="10">
        <v>3</v>
      </c>
      <c r="L258" s="10">
        <v>192</v>
      </c>
      <c r="M258" s="10">
        <v>296573</v>
      </c>
      <c r="N258" s="38" t="e">
        <f t="shared" si="100"/>
        <v>#DIV/0!</v>
      </c>
      <c r="O258" s="38" t="e">
        <f t="shared" si="101"/>
        <v>#DIV/0!</v>
      </c>
      <c r="P258" s="38" t="e">
        <f t="shared" si="98"/>
        <v>#DIV/0!</v>
      </c>
      <c r="Q258" s="38" t="e">
        <f t="shared" si="99"/>
        <v>#DIV/0!</v>
      </c>
    </row>
    <row r="259" spans="1:17">
      <c r="A259" s="10" t="s">
        <v>16</v>
      </c>
      <c r="B259" s="10">
        <v>9</v>
      </c>
      <c r="C259" s="10">
        <v>144</v>
      </c>
      <c r="D259" s="10">
        <v>8928</v>
      </c>
      <c r="E259" s="10">
        <v>2377865</v>
      </c>
      <c r="F259" s="10">
        <v>4</v>
      </c>
      <c r="G259" s="10">
        <v>104</v>
      </c>
      <c r="H259" s="10">
        <v>6448</v>
      </c>
      <c r="I259" s="10">
        <v>1843936</v>
      </c>
      <c r="J259" s="10">
        <v>3</v>
      </c>
      <c r="K259" s="10">
        <v>49</v>
      </c>
      <c r="L259" s="10">
        <v>3078</v>
      </c>
      <c r="M259" s="10">
        <v>948670</v>
      </c>
      <c r="N259" s="38">
        <f t="shared" si="100"/>
        <v>-55.555555555555557</v>
      </c>
      <c r="O259" s="38">
        <f t="shared" si="101"/>
        <v>-27.777777777777779</v>
      </c>
      <c r="P259" s="38">
        <f t="shared" si="98"/>
        <v>-27.777777777777779</v>
      </c>
      <c r="Q259" s="38">
        <f t="shared" si="99"/>
        <v>-22.454134275915578</v>
      </c>
    </row>
    <row r="260" spans="1:17">
      <c r="A260" s="10" t="s">
        <v>17</v>
      </c>
      <c r="B260" s="10">
        <v>2</v>
      </c>
      <c r="C260" s="10">
        <v>32</v>
      </c>
      <c r="D260" s="10">
        <v>1984</v>
      </c>
      <c r="E260" s="10">
        <v>503718</v>
      </c>
      <c r="F260" s="10">
        <v>2</v>
      </c>
      <c r="G260" s="10">
        <v>34</v>
      </c>
      <c r="H260" s="10">
        <v>2118</v>
      </c>
      <c r="I260" s="10">
        <v>651663</v>
      </c>
      <c r="J260" s="10">
        <v>2</v>
      </c>
      <c r="K260" s="10">
        <v>42</v>
      </c>
      <c r="L260" s="10">
        <v>2604</v>
      </c>
      <c r="M260" s="10">
        <v>744666</v>
      </c>
      <c r="N260" s="38">
        <f t="shared" si="100"/>
        <v>0</v>
      </c>
      <c r="O260" s="38">
        <f t="shared" si="101"/>
        <v>6.25</v>
      </c>
      <c r="P260" s="38">
        <f t="shared" si="98"/>
        <v>6.754032258064516</v>
      </c>
      <c r="Q260" s="38">
        <f t="shared" si="99"/>
        <v>29.370600216787963</v>
      </c>
    </row>
    <row r="261" spans="1:17">
      <c r="A261" s="10" t="s">
        <v>18</v>
      </c>
      <c r="B261" s="10">
        <v>9</v>
      </c>
      <c r="C261" s="10">
        <v>122</v>
      </c>
      <c r="D261" s="10">
        <v>7564</v>
      </c>
      <c r="E261" s="10">
        <v>2101019</v>
      </c>
      <c r="F261" s="10"/>
      <c r="G261" s="10"/>
      <c r="H261" s="10"/>
      <c r="I261" s="10"/>
      <c r="J261" s="10"/>
      <c r="K261" s="10"/>
      <c r="L261" s="10"/>
      <c r="M261" s="10"/>
      <c r="N261" s="38">
        <f t="shared" si="100"/>
        <v>-100</v>
      </c>
      <c r="O261" s="38">
        <f t="shared" si="101"/>
        <v>-100</v>
      </c>
      <c r="P261" s="38">
        <f t="shared" si="98"/>
        <v>-100</v>
      </c>
      <c r="Q261" s="38">
        <f t="shared" si="99"/>
        <v>-100</v>
      </c>
    </row>
    <row r="262" spans="1:17">
      <c r="A262" s="10" t="s">
        <v>19</v>
      </c>
      <c r="B262" s="10">
        <v>0</v>
      </c>
      <c r="C262" s="10">
        <v>0</v>
      </c>
      <c r="D262" s="10">
        <v>0</v>
      </c>
      <c r="E262" s="10">
        <v>0</v>
      </c>
      <c r="F262" s="10">
        <v>1</v>
      </c>
      <c r="G262" s="10">
        <v>21</v>
      </c>
      <c r="H262" s="10">
        <v>1332.7</v>
      </c>
      <c r="I262" s="10">
        <v>413617</v>
      </c>
      <c r="J262" s="10">
        <v>2</v>
      </c>
      <c r="K262" s="10">
        <v>35</v>
      </c>
      <c r="L262" s="10">
        <v>2289</v>
      </c>
      <c r="M262" s="10">
        <v>654587</v>
      </c>
      <c r="N262" s="38" t="e">
        <f t="shared" si="100"/>
        <v>#DIV/0!</v>
      </c>
      <c r="O262" s="38" t="e">
        <f t="shared" si="101"/>
        <v>#DIV/0!</v>
      </c>
      <c r="P262" s="38" t="e">
        <f t="shared" si="98"/>
        <v>#DIV/0!</v>
      </c>
      <c r="Q262" s="38" t="e">
        <f t="shared" si="99"/>
        <v>#DIV/0!</v>
      </c>
    </row>
    <row r="263" spans="1:17">
      <c r="A263" s="10" t="s">
        <v>20</v>
      </c>
      <c r="B263" s="10">
        <v>0</v>
      </c>
      <c r="C263" s="10">
        <v>0</v>
      </c>
      <c r="D263" s="10">
        <v>0</v>
      </c>
      <c r="E263" s="10">
        <v>0</v>
      </c>
      <c r="F263" s="10"/>
      <c r="G263" s="10"/>
      <c r="H263" s="10"/>
      <c r="I263" s="10"/>
      <c r="J263" s="10">
        <v>2</v>
      </c>
      <c r="K263" s="10">
        <v>36</v>
      </c>
      <c r="L263" s="10">
        <v>2354.4</v>
      </c>
      <c r="M263" s="10">
        <v>673288</v>
      </c>
      <c r="N263" s="38" t="e">
        <f t="shared" si="100"/>
        <v>#DIV/0!</v>
      </c>
      <c r="O263" s="38" t="e">
        <f t="shared" si="101"/>
        <v>#DIV/0!</v>
      </c>
      <c r="P263" s="38" t="e">
        <f t="shared" si="98"/>
        <v>#DIV/0!</v>
      </c>
      <c r="Q263" s="38" t="e">
        <f t="shared" si="99"/>
        <v>#DIV/0!</v>
      </c>
    </row>
    <row r="264" spans="1:17">
      <c r="A264" s="10" t="s">
        <v>21</v>
      </c>
      <c r="B264" s="10">
        <v>1</v>
      </c>
      <c r="C264" s="10">
        <v>14</v>
      </c>
      <c r="D264" s="10">
        <v>868</v>
      </c>
      <c r="E264" s="10">
        <v>220377</v>
      </c>
      <c r="F264" s="10"/>
      <c r="G264" s="10"/>
      <c r="H264" s="10"/>
      <c r="I264" s="10"/>
      <c r="J264" s="10"/>
      <c r="K264" s="10"/>
      <c r="L264" s="10"/>
      <c r="M264" s="10"/>
      <c r="N264" s="38">
        <f t="shared" si="100"/>
        <v>-100</v>
      </c>
      <c r="O264" s="38">
        <f t="shared" si="101"/>
        <v>-100</v>
      </c>
      <c r="P264" s="38">
        <f t="shared" si="98"/>
        <v>-100</v>
      </c>
      <c r="Q264" s="38">
        <f t="shared" si="99"/>
        <v>-100</v>
      </c>
    </row>
    <row r="265" spans="1:17">
      <c r="A265" s="61" t="s">
        <v>205</v>
      </c>
      <c r="B265" s="61">
        <f>SUM(B253:B262)</f>
        <v>47</v>
      </c>
      <c r="C265" s="61">
        <f>SUM(C253:C262)</f>
        <v>687</v>
      </c>
      <c r="D265" s="61">
        <f>SUM(D253:D262)</f>
        <v>42594</v>
      </c>
      <c r="E265" s="61">
        <f>SUM(E253:E262)</f>
        <v>12197285</v>
      </c>
      <c r="F265" s="61">
        <f>SUM(F253:F263)</f>
        <v>21</v>
      </c>
      <c r="G265" s="61">
        <f t="shared" ref="G265:M265" si="102">SUM(G253:G263)</f>
        <v>322</v>
      </c>
      <c r="H265" s="61">
        <f t="shared" si="102"/>
        <v>20088.7</v>
      </c>
      <c r="I265" s="61">
        <f t="shared" si="102"/>
        <v>6899760</v>
      </c>
      <c r="J265" s="61">
        <f t="shared" si="102"/>
        <v>20</v>
      </c>
      <c r="K265" s="61">
        <f t="shared" si="102"/>
        <v>282</v>
      </c>
      <c r="L265" s="61">
        <f t="shared" si="102"/>
        <v>17894.400000000001</v>
      </c>
      <c r="M265" s="61">
        <f t="shared" si="102"/>
        <v>5720688</v>
      </c>
      <c r="N265" s="62">
        <f>(F265-B265)/B265*100</f>
        <v>-55.319148936170215</v>
      </c>
      <c r="O265" s="62">
        <f t="shared" si="101"/>
        <v>-53.129548762736533</v>
      </c>
      <c r="P265" s="62">
        <f t="shared" ref="P265:Q267" si="103">(H265-D265)/D265*100</f>
        <v>-52.836784523641825</v>
      </c>
      <c r="Q265" s="62">
        <f t="shared" si="103"/>
        <v>-43.432001465899994</v>
      </c>
    </row>
    <row r="266" spans="1:17">
      <c r="A266" s="61" t="s">
        <v>128</v>
      </c>
      <c r="B266" s="61">
        <f>SUM(B253:B264)</f>
        <v>48</v>
      </c>
      <c r="C266" s="61">
        <f t="shared" ref="C266:M266" si="104">SUM(C253:C264)</f>
        <v>701</v>
      </c>
      <c r="D266" s="61">
        <f t="shared" si="104"/>
        <v>43462</v>
      </c>
      <c r="E266" s="61">
        <f t="shared" si="104"/>
        <v>12417662</v>
      </c>
      <c r="F266" s="61">
        <f t="shared" si="104"/>
        <v>21</v>
      </c>
      <c r="G266" s="61">
        <f t="shared" si="104"/>
        <v>322</v>
      </c>
      <c r="H266" s="61">
        <f t="shared" si="104"/>
        <v>20088.7</v>
      </c>
      <c r="I266" s="61">
        <f t="shared" si="104"/>
        <v>6899760</v>
      </c>
      <c r="J266" s="61">
        <f t="shared" si="104"/>
        <v>20</v>
      </c>
      <c r="K266" s="61">
        <f t="shared" si="104"/>
        <v>282</v>
      </c>
      <c r="L266" s="61">
        <f t="shared" si="104"/>
        <v>17894.400000000001</v>
      </c>
      <c r="M266" s="61">
        <f t="shared" si="104"/>
        <v>5720688</v>
      </c>
      <c r="N266" s="62">
        <f>(F266-B266)/B266*100</f>
        <v>-56.25</v>
      </c>
      <c r="O266" s="62">
        <f t="shared" si="101"/>
        <v>-54.06562054208274</v>
      </c>
      <c r="P266" s="62">
        <f t="shared" si="103"/>
        <v>-53.778703235009893</v>
      </c>
      <c r="Q266" s="62">
        <f t="shared" si="103"/>
        <v>-44.435917163794599</v>
      </c>
    </row>
    <row r="267" spans="1:17">
      <c r="A267" s="63" t="s">
        <v>129</v>
      </c>
      <c r="B267" s="49">
        <f>B265/10</f>
        <v>4.7</v>
      </c>
      <c r="C267" s="49">
        <f>C265/10</f>
        <v>68.7</v>
      </c>
      <c r="D267" s="49">
        <f>D265/10</f>
        <v>4259.3999999999996</v>
      </c>
      <c r="E267" s="49">
        <f>E265/10</f>
        <v>1219728.5</v>
      </c>
      <c r="F267" s="49">
        <f>F265/11</f>
        <v>1.9090909090909092</v>
      </c>
      <c r="G267" s="49">
        <f t="shared" ref="G267:M267" si="105">G265/11</f>
        <v>29.272727272727273</v>
      </c>
      <c r="H267" s="49">
        <f t="shared" si="105"/>
        <v>1826.2454545454545</v>
      </c>
      <c r="I267" s="49">
        <f t="shared" si="105"/>
        <v>627250.90909090906</v>
      </c>
      <c r="J267" s="49">
        <f t="shared" si="105"/>
        <v>1.8181818181818181</v>
      </c>
      <c r="K267" s="49">
        <f t="shared" si="105"/>
        <v>25.636363636363637</v>
      </c>
      <c r="L267" s="49">
        <f t="shared" si="105"/>
        <v>1626.7636363636366</v>
      </c>
      <c r="M267" s="49">
        <f t="shared" si="105"/>
        <v>520062.54545454547</v>
      </c>
      <c r="N267" s="62">
        <f>(F267-B267)/B267*100</f>
        <v>-59.381044487427474</v>
      </c>
      <c r="O267" s="62">
        <f t="shared" si="101"/>
        <v>-57.390498875215037</v>
      </c>
      <c r="P267" s="62">
        <f t="shared" si="103"/>
        <v>-57.12434956694711</v>
      </c>
      <c r="Q267" s="62">
        <f t="shared" si="103"/>
        <v>-48.574546787181816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30" t="s">
        <v>90</v>
      </c>
      <c r="K271" s="30" t="s">
        <v>7</v>
      </c>
      <c r="L271" s="3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>(G272-C272)/C272*100</f>
        <v>#DIV/0!</v>
      </c>
      <c r="P272" s="38" t="e">
        <f t="shared" ref="P272:P286" si="106">(H272-D272)/D272*100</f>
        <v>#DIV/0!</v>
      </c>
      <c r="Q272" s="38" t="e">
        <f t="shared" ref="Q272:Q286" si="107">(I272-E272)/E272*100</f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108">(F273-B273)/B273*100</f>
        <v>#DIV/0!</v>
      </c>
      <c r="O273" s="38" t="e">
        <f t="shared" ref="O273:O286" si="109">(G273-C273)/C273*100</f>
        <v>#DIV/0!</v>
      </c>
      <c r="P273" s="38" t="e">
        <f t="shared" si="106"/>
        <v>#DIV/0!</v>
      </c>
      <c r="Q273" s="38" t="e">
        <f t="shared" si="107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108"/>
        <v>#DIV/0!</v>
      </c>
      <c r="O274" s="38" t="e">
        <f t="shared" si="109"/>
        <v>#DIV/0!</v>
      </c>
      <c r="P274" s="38" t="e">
        <f t="shared" si="106"/>
        <v>#DIV/0!</v>
      </c>
      <c r="Q274" s="38" t="e">
        <f t="shared" si="107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108"/>
        <v>#DIV/0!</v>
      </c>
      <c r="O275" s="38" t="e">
        <f t="shared" si="109"/>
        <v>#DIV/0!</v>
      </c>
      <c r="P275" s="38" t="e">
        <f t="shared" si="106"/>
        <v>#DIV/0!</v>
      </c>
      <c r="Q275" s="38" t="e">
        <f t="shared" si="107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108"/>
        <v>#DIV/0!</v>
      </c>
      <c r="O276" s="38" t="e">
        <f t="shared" si="109"/>
        <v>#DIV/0!</v>
      </c>
      <c r="P276" s="38" t="e">
        <f t="shared" si="106"/>
        <v>#DIV/0!</v>
      </c>
      <c r="Q276" s="38" t="e">
        <f t="shared" si="107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108"/>
        <v>#DIV/0!</v>
      </c>
      <c r="O277" s="38" t="e">
        <f t="shared" si="109"/>
        <v>#DIV/0!</v>
      </c>
      <c r="P277" s="38" t="e">
        <f t="shared" si="106"/>
        <v>#DIV/0!</v>
      </c>
      <c r="Q277" s="38" t="e">
        <f t="shared" si="107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108"/>
        <v>#DIV/0!</v>
      </c>
      <c r="O278" s="38" t="e">
        <f t="shared" si="109"/>
        <v>#DIV/0!</v>
      </c>
      <c r="P278" s="38" t="e">
        <f t="shared" si="106"/>
        <v>#DIV/0!</v>
      </c>
      <c r="Q278" s="38" t="e">
        <f t="shared" si="107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108"/>
        <v>#DIV/0!</v>
      </c>
      <c r="O279" s="38" t="e">
        <f t="shared" si="109"/>
        <v>#DIV/0!</v>
      </c>
      <c r="P279" s="38" t="e">
        <f t="shared" si="106"/>
        <v>#DIV/0!</v>
      </c>
      <c r="Q279" s="38" t="e">
        <f t="shared" si="107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108"/>
        <v>#DIV/0!</v>
      </c>
      <c r="O280" s="38" t="e">
        <f t="shared" si="109"/>
        <v>#DIV/0!</v>
      </c>
      <c r="P280" s="38" t="e">
        <f t="shared" si="106"/>
        <v>#DIV/0!</v>
      </c>
      <c r="Q280" s="38" t="e">
        <f t="shared" si="107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108"/>
        <v>#DIV/0!</v>
      </c>
      <c r="O281" s="38" t="e">
        <f t="shared" si="109"/>
        <v>#DIV/0!</v>
      </c>
      <c r="P281" s="38" t="e">
        <f t="shared" si="106"/>
        <v>#DIV/0!</v>
      </c>
      <c r="Q281" s="38" t="e">
        <f t="shared" si="107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108"/>
        <v>#DIV/0!</v>
      </c>
      <c r="O282" s="38" t="e">
        <f t="shared" si="109"/>
        <v>#DIV/0!</v>
      </c>
      <c r="P282" s="38" t="e">
        <f t="shared" si="106"/>
        <v>#DIV/0!</v>
      </c>
      <c r="Q282" s="38" t="e">
        <f t="shared" si="107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108"/>
        <v>#DIV/0!</v>
      </c>
      <c r="O283" s="38" t="e">
        <f t="shared" si="109"/>
        <v>#DIV/0!</v>
      </c>
      <c r="P283" s="38" t="e">
        <f t="shared" si="106"/>
        <v>#DIV/0!</v>
      </c>
      <c r="Q283" s="38" t="e">
        <f t="shared" si="107"/>
        <v>#DIV/0!</v>
      </c>
    </row>
    <row r="284" spans="1:17">
      <c r="A284" s="61" t="s">
        <v>200</v>
      </c>
      <c r="B284" s="61">
        <f>SUM(B272:B278)</f>
        <v>0</v>
      </c>
      <c r="C284" s="61">
        <f t="shared" ref="C284:I284" si="110">SUM(C272:C278)</f>
        <v>0</v>
      </c>
      <c r="D284" s="61">
        <f t="shared" si="110"/>
        <v>0</v>
      </c>
      <c r="E284" s="61">
        <f t="shared" si="110"/>
        <v>0</v>
      </c>
      <c r="F284" s="61">
        <f t="shared" si="110"/>
        <v>0</v>
      </c>
      <c r="G284" s="61">
        <f t="shared" si="110"/>
        <v>0</v>
      </c>
      <c r="H284" s="61">
        <f t="shared" si="110"/>
        <v>0</v>
      </c>
      <c r="I284" s="61">
        <f t="shared" si="110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109"/>
        <v>#DIV/0!</v>
      </c>
      <c r="P284" s="62" t="e">
        <f t="shared" si="106"/>
        <v>#DIV/0!</v>
      </c>
      <c r="Q284" s="62" t="e">
        <f t="shared" si="107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111">SUM(C272:C283)</f>
        <v>0</v>
      </c>
      <c r="D285" s="61">
        <f t="shared" si="111"/>
        <v>0</v>
      </c>
      <c r="E285" s="61">
        <f t="shared" si="111"/>
        <v>0</v>
      </c>
      <c r="F285" s="61">
        <f t="shared" si="111"/>
        <v>0</v>
      </c>
      <c r="G285" s="61">
        <f t="shared" si="111"/>
        <v>0</v>
      </c>
      <c r="H285" s="61">
        <f t="shared" si="111"/>
        <v>0</v>
      </c>
      <c r="I285" s="61">
        <f t="shared" si="111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109"/>
        <v>#DIV/0!</v>
      </c>
      <c r="P285" s="62" t="e">
        <f t="shared" si="106"/>
        <v>#DIV/0!</v>
      </c>
      <c r="Q285" s="62" t="e">
        <f t="shared" si="107"/>
        <v>#DIV/0!</v>
      </c>
    </row>
    <row r="286" spans="1:17">
      <c r="A286" s="63" t="s">
        <v>129</v>
      </c>
      <c r="B286" s="49">
        <f>B284/7</f>
        <v>0</v>
      </c>
      <c r="C286" s="49">
        <f t="shared" ref="C286:I286" si="112">C284/7</f>
        <v>0</v>
      </c>
      <c r="D286" s="49">
        <f t="shared" si="112"/>
        <v>0</v>
      </c>
      <c r="E286" s="49">
        <f t="shared" si="112"/>
        <v>0</v>
      </c>
      <c r="F286" s="49">
        <f t="shared" si="112"/>
        <v>0</v>
      </c>
      <c r="G286" s="49">
        <f t="shared" si="112"/>
        <v>0</v>
      </c>
      <c r="H286" s="49">
        <f t="shared" si="112"/>
        <v>0</v>
      </c>
      <c r="I286" s="49">
        <f t="shared" si="112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109"/>
        <v>#DIV/0!</v>
      </c>
      <c r="P286" s="62" t="e">
        <f t="shared" si="106"/>
        <v>#DIV/0!</v>
      </c>
      <c r="Q286" s="62" t="e">
        <f t="shared" si="107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30" t="s">
        <v>90</v>
      </c>
      <c r="K290" s="30" t="s">
        <v>7</v>
      </c>
      <c r="L290" s="3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>(G291-C291)/C291*100</f>
        <v>#DIV/0!</v>
      </c>
      <c r="P291" s="38" t="e">
        <f t="shared" ref="P291:P305" si="113">(H291-D291)/D291*100</f>
        <v>#DIV/0!</v>
      </c>
      <c r="Q291" s="38" t="e">
        <f t="shared" ref="Q291:Q305" si="114">(I291-E291)/E291*100</f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115">(F292-B292)/B292*100</f>
        <v>#DIV/0!</v>
      </c>
      <c r="O292" s="38" t="e">
        <f t="shared" ref="O292:O305" si="116">(G292-C292)/C292*100</f>
        <v>#DIV/0!</v>
      </c>
      <c r="P292" s="38" t="e">
        <f t="shared" si="113"/>
        <v>#DIV/0!</v>
      </c>
      <c r="Q292" s="38" t="e">
        <f t="shared" si="114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115"/>
        <v>#DIV/0!</v>
      </c>
      <c r="O293" s="38" t="e">
        <f t="shared" si="116"/>
        <v>#DIV/0!</v>
      </c>
      <c r="P293" s="38" t="e">
        <f t="shared" si="113"/>
        <v>#DIV/0!</v>
      </c>
      <c r="Q293" s="38" t="e">
        <f t="shared" si="114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115"/>
        <v>#DIV/0!</v>
      </c>
      <c r="O294" s="38" t="e">
        <f t="shared" si="116"/>
        <v>#DIV/0!</v>
      </c>
      <c r="P294" s="38" t="e">
        <f t="shared" si="113"/>
        <v>#DIV/0!</v>
      </c>
      <c r="Q294" s="38" t="e">
        <f t="shared" si="114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115"/>
        <v>#DIV/0!</v>
      </c>
      <c r="O295" s="38" t="e">
        <f t="shared" si="116"/>
        <v>#DIV/0!</v>
      </c>
      <c r="P295" s="38" t="e">
        <f t="shared" si="113"/>
        <v>#DIV/0!</v>
      </c>
      <c r="Q295" s="38" t="e">
        <f t="shared" si="114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115"/>
        <v>#DIV/0!</v>
      </c>
      <c r="O296" s="38" t="e">
        <f t="shared" si="116"/>
        <v>#DIV/0!</v>
      </c>
      <c r="P296" s="38" t="e">
        <f t="shared" si="113"/>
        <v>#DIV/0!</v>
      </c>
      <c r="Q296" s="38" t="e">
        <f t="shared" si="114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115"/>
        <v>#DIV/0!</v>
      </c>
      <c r="O297" s="38" t="e">
        <f t="shared" si="116"/>
        <v>#DIV/0!</v>
      </c>
      <c r="P297" s="38" t="e">
        <f t="shared" si="113"/>
        <v>#DIV/0!</v>
      </c>
      <c r="Q297" s="38" t="e">
        <f t="shared" si="114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115"/>
        <v>#DIV/0!</v>
      </c>
      <c r="O298" s="38" t="e">
        <f t="shared" si="116"/>
        <v>#DIV/0!</v>
      </c>
      <c r="P298" s="38" t="e">
        <f t="shared" si="113"/>
        <v>#DIV/0!</v>
      </c>
      <c r="Q298" s="38" t="e">
        <f t="shared" si="114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115"/>
        <v>#DIV/0!</v>
      </c>
      <c r="O299" s="38" t="e">
        <f t="shared" si="116"/>
        <v>#DIV/0!</v>
      </c>
      <c r="P299" s="38" t="e">
        <f t="shared" si="113"/>
        <v>#DIV/0!</v>
      </c>
      <c r="Q299" s="38" t="e">
        <f t="shared" si="114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115"/>
        <v>#DIV/0!</v>
      </c>
      <c r="O300" s="38" t="e">
        <f t="shared" si="116"/>
        <v>#DIV/0!</v>
      </c>
      <c r="P300" s="38" t="e">
        <f t="shared" si="113"/>
        <v>#DIV/0!</v>
      </c>
      <c r="Q300" s="38" t="e">
        <f t="shared" si="114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115"/>
        <v>#DIV/0!</v>
      </c>
      <c r="O301" s="38" t="e">
        <f t="shared" si="116"/>
        <v>#DIV/0!</v>
      </c>
      <c r="P301" s="38" t="e">
        <f t="shared" si="113"/>
        <v>#DIV/0!</v>
      </c>
      <c r="Q301" s="38" t="e">
        <f t="shared" si="114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115"/>
        <v>#DIV/0!</v>
      </c>
      <c r="O302" s="38" t="e">
        <f t="shared" si="116"/>
        <v>#DIV/0!</v>
      </c>
      <c r="P302" s="38" t="e">
        <f t="shared" si="113"/>
        <v>#DIV/0!</v>
      </c>
      <c r="Q302" s="38" t="e">
        <f t="shared" si="114"/>
        <v>#DIV/0!</v>
      </c>
    </row>
    <row r="303" spans="1:19">
      <c r="A303" s="61" t="s">
        <v>200</v>
      </c>
      <c r="B303" s="61">
        <f>SUM(B291:B297)</f>
        <v>0</v>
      </c>
      <c r="C303" s="61">
        <f t="shared" ref="C303:I303" si="117">SUM(C291:C297)</f>
        <v>0</v>
      </c>
      <c r="D303" s="61">
        <f t="shared" si="117"/>
        <v>0</v>
      </c>
      <c r="E303" s="61">
        <f t="shared" si="117"/>
        <v>0</v>
      </c>
      <c r="F303" s="61">
        <f t="shared" si="117"/>
        <v>0</v>
      </c>
      <c r="G303" s="61">
        <f t="shared" si="117"/>
        <v>0</v>
      </c>
      <c r="H303" s="61">
        <f t="shared" si="117"/>
        <v>0</v>
      </c>
      <c r="I303" s="61">
        <f t="shared" si="117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116"/>
        <v>#DIV/0!</v>
      </c>
      <c r="P303" s="62" t="e">
        <f t="shared" si="113"/>
        <v>#DIV/0!</v>
      </c>
      <c r="Q303" s="62" t="e">
        <f t="shared" si="114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118">SUM(C291:C302)</f>
        <v>0</v>
      </c>
      <c r="D304" s="61">
        <f t="shared" si="118"/>
        <v>0</v>
      </c>
      <c r="E304" s="61">
        <f t="shared" si="118"/>
        <v>0</v>
      </c>
      <c r="F304" s="61">
        <f t="shared" si="118"/>
        <v>0</v>
      </c>
      <c r="G304" s="61">
        <f t="shared" si="118"/>
        <v>0</v>
      </c>
      <c r="H304" s="61">
        <f t="shared" si="118"/>
        <v>0</v>
      </c>
      <c r="I304" s="61">
        <f t="shared" si="118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116"/>
        <v>#DIV/0!</v>
      </c>
      <c r="P304" s="62" t="e">
        <f t="shared" si="113"/>
        <v>#DIV/0!</v>
      </c>
      <c r="Q304" s="62" t="e">
        <f t="shared" si="114"/>
        <v>#DIV/0!</v>
      </c>
    </row>
    <row r="305" spans="1:17">
      <c r="A305" s="63" t="s">
        <v>129</v>
      </c>
      <c r="B305" s="49">
        <f>B303/7</f>
        <v>0</v>
      </c>
      <c r="C305" s="49">
        <f t="shared" ref="C305:I305" si="119">C303/7</f>
        <v>0</v>
      </c>
      <c r="D305" s="49">
        <f t="shared" si="119"/>
        <v>0</v>
      </c>
      <c r="E305" s="49">
        <f t="shared" si="119"/>
        <v>0</v>
      </c>
      <c r="F305" s="49">
        <f t="shared" si="119"/>
        <v>0</v>
      </c>
      <c r="G305" s="49">
        <f t="shared" si="119"/>
        <v>0</v>
      </c>
      <c r="H305" s="49">
        <f t="shared" si="119"/>
        <v>0</v>
      </c>
      <c r="I305" s="49">
        <f t="shared" si="119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116"/>
        <v>#DIV/0!</v>
      </c>
      <c r="P305" s="62" t="e">
        <f t="shared" si="113"/>
        <v>#DIV/0!</v>
      </c>
      <c r="Q305" s="62" t="e">
        <f t="shared" si="114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30" t="s">
        <v>90</v>
      </c>
      <c r="K309" s="30" t="s">
        <v>7</v>
      </c>
      <c r="L309" s="3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>(G310-C310)/C310*100</f>
        <v>#DIV/0!</v>
      </c>
      <c r="P310" s="38" t="e">
        <f t="shared" ref="P310:P324" si="120">(H310-D310)/D310*100</f>
        <v>#DIV/0!</v>
      </c>
      <c r="Q310" s="38" t="e">
        <f t="shared" ref="Q310:Q324" si="121">(I310-E310)/E310*100</f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22">(F311-B311)/B311*100</f>
        <v>#DIV/0!</v>
      </c>
      <c r="O311" s="38" t="e">
        <f t="shared" ref="O311:O324" si="123">(G311-C311)/C311*100</f>
        <v>#DIV/0!</v>
      </c>
      <c r="P311" s="38" t="e">
        <f t="shared" si="120"/>
        <v>#DIV/0!</v>
      </c>
      <c r="Q311" s="38" t="e">
        <f t="shared" si="121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22"/>
        <v>#DIV/0!</v>
      </c>
      <c r="O312" s="38" t="e">
        <f t="shared" si="123"/>
        <v>#DIV/0!</v>
      </c>
      <c r="P312" s="38" t="e">
        <f t="shared" si="120"/>
        <v>#DIV/0!</v>
      </c>
      <c r="Q312" s="38" t="e">
        <f t="shared" si="121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22"/>
        <v>#DIV/0!</v>
      </c>
      <c r="O313" s="38" t="e">
        <f t="shared" si="123"/>
        <v>#DIV/0!</v>
      </c>
      <c r="P313" s="38" t="e">
        <f t="shared" si="120"/>
        <v>#DIV/0!</v>
      </c>
      <c r="Q313" s="38" t="e">
        <f t="shared" si="121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22"/>
        <v>#DIV/0!</v>
      </c>
      <c r="O314" s="38" t="e">
        <f t="shared" si="123"/>
        <v>#DIV/0!</v>
      </c>
      <c r="P314" s="38" t="e">
        <f t="shared" si="120"/>
        <v>#DIV/0!</v>
      </c>
      <c r="Q314" s="38" t="e">
        <f t="shared" si="121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22"/>
        <v>#DIV/0!</v>
      </c>
      <c r="O315" s="38" t="e">
        <f t="shared" si="123"/>
        <v>#DIV/0!</v>
      </c>
      <c r="P315" s="38" t="e">
        <f t="shared" si="120"/>
        <v>#DIV/0!</v>
      </c>
      <c r="Q315" s="38" t="e">
        <f t="shared" si="121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22"/>
        <v>#DIV/0!</v>
      </c>
      <c r="O316" s="38" t="e">
        <f t="shared" si="123"/>
        <v>#DIV/0!</v>
      </c>
      <c r="P316" s="38" t="e">
        <f t="shared" si="120"/>
        <v>#DIV/0!</v>
      </c>
      <c r="Q316" s="38" t="e">
        <f t="shared" si="121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22"/>
        <v>#DIV/0!</v>
      </c>
      <c r="O317" s="38" t="e">
        <f t="shared" si="123"/>
        <v>#DIV/0!</v>
      </c>
      <c r="P317" s="38" t="e">
        <f t="shared" si="120"/>
        <v>#DIV/0!</v>
      </c>
      <c r="Q317" s="38" t="e">
        <f t="shared" si="121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22"/>
        <v>#DIV/0!</v>
      </c>
      <c r="O318" s="38" t="e">
        <f t="shared" si="123"/>
        <v>#DIV/0!</v>
      </c>
      <c r="P318" s="38" t="e">
        <f t="shared" si="120"/>
        <v>#DIV/0!</v>
      </c>
      <c r="Q318" s="38" t="e">
        <f t="shared" si="121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22"/>
        <v>#DIV/0!</v>
      </c>
      <c r="O319" s="38" t="e">
        <f t="shared" si="123"/>
        <v>#DIV/0!</v>
      </c>
      <c r="P319" s="38" t="e">
        <f t="shared" si="120"/>
        <v>#DIV/0!</v>
      </c>
      <c r="Q319" s="38" t="e">
        <f t="shared" si="121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22"/>
        <v>#DIV/0!</v>
      </c>
      <c r="O320" s="38" t="e">
        <f t="shared" si="123"/>
        <v>#DIV/0!</v>
      </c>
      <c r="P320" s="38" t="e">
        <f t="shared" si="120"/>
        <v>#DIV/0!</v>
      </c>
      <c r="Q320" s="38" t="e">
        <f t="shared" si="121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22"/>
        <v>#DIV/0!</v>
      </c>
      <c r="O321" s="38" t="e">
        <f t="shared" si="123"/>
        <v>#DIV/0!</v>
      </c>
      <c r="P321" s="38" t="e">
        <f t="shared" si="120"/>
        <v>#DIV/0!</v>
      </c>
      <c r="Q321" s="38" t="e">
        <f t="shared" si="121"/>
        <v>#DIV/0!</v>
      </c>
    </row>
    <row r="322" spans="1:17">
      <c r="A322" s="61" t="s">
        <v>179</v>
      </c>
      <c r="B322" s="61">
        <f t="shared" ref="B322:I322" si="124">SUM(B310:B321)</f>
        <v>0</v>
      </c>
      <c r="C322" s="61">
        <f t="shared" si="124"/>
        <v>0</v>
      </c>
      <c r="D322" s="61">
        <f t="shared" si="124"/>
        <v>0</v>
      </c>
      <c r="E322" s="61">
        <f t="shared" si="124"/>
        <v>0</v>
      </c>
      <c r="F322" s="61">
        <f t="shared" si="124"/>
        <v>0</v>
      </c>
      <c r="G322" s="61">
        <f t="shared" si="124"/>
        <v>0</v>
      </c>
      <c r="H322" s="61">
        <f t="shared" si="124"/>
        <v>0</v>
      </c>
      <c r="I322" s="61">
        <f t="shared" si="124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23"/>
        <v>#DIV/0!</v>
      </c>
      <c r="P322" s="62" t="e">
        <f t="shared" si="120"/>
        <v>#DIV/0!</v>
      </c>
      <c r="Q322" s="62" t="e">
        <f t="shared" si="121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25">SUM(C310:C321)</f>
        <v>0</v>
      </c>
      <c r="D323" s="61">
        <f t="shared" si="125"/>
        <v>0</v>
      </c>
      <c r="E323" s="61">
        <f t="shared" si="125"/>
        <v>0</v>
      </c>
      <c r="F323" s="61">
        <f t="shared" si="125"/>
        <v>0</v>
      </c>
      <c r="G323" s="61">
        <f t="shared" si="125"/>
        <v>0</v>
      </c>
      <c r="H323" s="61">
        <f t="shared" si="125"/>
        <v>0</v>
      </c>
      <c r="I323" s="61">
        <f t="shared" si="125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23"/>
        <v>#DIV/0!</v>
      </c>
      <c r="P323" s="62" t="e">
        <f t="shared" si="120"/>
        <v>#DIV/0!</v>
      </c>
      <c r="Q323" s="62" t="e">
        <f t="shared" si="121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26">C322/12</f>
        <v>0</v>
      </c>
      <c r="D324" s="49">
        <f t="shared" si="126"/>
        <v>0</v>
      </c>
      <c r="E324" s="49">
        <f t="shared" si="126"/>
        <v>0</v>
      </c>
      <c r="F324" s="49">
        <f t="shared" si="126"/>
        <v>0</v>
      </c>
      <c r="G324" s="49">
        <f t="shared" si="126"/>
        <v>0</v>
      </c>
      <c r="H324" s="49">
        <f t="shared" si="126"/>
        <v>0</v>
      </c>
      <c r="I324" s="49">
        <f t="shared" si="126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23"/>
        <v>#DIV/0!</v>
      </c>
      <c r="P324" s="62" t="e">
        <f t="shared" si="120"/>
        <v>#DIV/0!</v>
      </c>
      <c r="Q324" s="62" t="e">
        <f t="shared" si="121"/>
        <v>#DIV/0!</v>
      </c>
    </row>
  </sheetData>
  <mergeCells count="94">
    <mergeCell ref="J251:M251"/>
    <mergeCell ref="N289:Q289"/>
    <mergeCell ref="N308:Q308"/>
    <mergeCell ref="N194:Q194"/>
    <mergeCell ref="N213:Q213"/>
    <mergeCell ref="N232:Q232"/>
    <mergeCell ref="N251:Q251"/>
    <mergeCell ref="N270:Q270"/>
    <mergeCell ref="J194:M194"/>
    <mergeCell ref="J213:M213"/>
    <mergeCell ref="J232:M232"/>
    <mergeCell ref="J270:M270"/>
    <mergeCell ref="J289:M289"/>
    <mergeCell ref="J308:M308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B61:E61"/>
    <mergeCell ref="F61:I61"/>
    <mergeCell ref="C79:H79"/>
    <mergeCell ref="B80:E80"/>
    <mergeCell ref="F80:I80"/>
    <mergeCell ref="A60:Q60"/>
    <mergeCell ref="J61:M61"/>
    <mergeCell ref="J23:M23"/>
    <mergeCell ref="J42:M42"/>
    <mergeCell ref="J80:M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  <mergeCell ref="AB4:AE4"/>
    <mergeCell ref="J4:M4"/>
    <mergeCell ref="J99:M99"/>
    <mergeCell ref="J118:M118"/>
    <mergeCell ref="J137:M137"/>
    <mergeCell ref="J156:M156"/>
    <mergeCell ref="J175:M175"/>
  </mergeCells>
  <pageMargins left="0.74803149606299213" right="0.74803149606299213" top="0.98425196850393704" bottom="0.98425196850393704" header="0.51181102362204722" footer="0.51181102362204722"/>
  <pageSetup scale="87" orientation="landscape" horizontalDpi="360" verticalDpi="36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51"/>
  </sheetPr>
  <dimension ref="A1:AK324"/>
  <sheetViews>
    <sheetView topLeftCell="P1" workbookViewId="0">
      <selection activeCell="AF6" sqref="AF6:AI20"/>
    </sheetView>
  </sheetViews>
  <sheetFormatPr defaultRowHeight="15.75"/>
  <cols>
    <col min="1" max="1" width="13.42578125" style="14" customWidth="1"/>
    <col min="2" max="2" width="8.42578125" style="14" customWidth="1"/>
    <col min="3" max="3" width="8.28515625" style="14" customWidth="1"/>
    <col min="4" max="5" width="9.140625" style="14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4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16384" width="9.140625" style="14"/>
  </cols>
  <sheetData>
    <row r="1" spans="1:37">
      <c r="A1" s="340" t="s">
        <v>102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10"/>
      <c r="AC4" s="10"/>
      <c r="AD4" s="10"/>
      <c r="AE4" s="10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11"/>
      <c r="AC5" s="11"/>
      <c r="AD5" s="11"/>
      <c r="AE5" s="11"/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7" si="0">B6+B25+B44+B63+B82+B101+B120+B139+B158+B177+B196+B215+B234+B253+B272+B291+B310</f>
        <v>0</v>
      </c>
      <c r="U6" s="11">
        <f t="shared" ref="U6:U17" si="1">C6+C25+C44+C63+C82+C101+C120+C139+C158+C177+C196+C215+C234+C253+C272+C291+C310</f>
        <v>0</v>
      </c>
      <c r="V6" s="11">
        <f t="shared" ref="V6:V17" si="2">D6+D25+D44+D63+D82+D101+D120+D139+D158+D177+D196+D215+D234+D253+D272+D291+D310</f>
        <v>0</v>
      </c>
      <c r="W6" s="11">
        <f t="shared" ref="W6:W17" si="3">E6+E25+E44+E63+E82+E101+E120+E139+E158+E177+E196+E215+E234+E253+E272+E291+E310</f>
        <v>0</v>
      </c>
      <c r="X6" s="11">
        <f t="shared" ref="X6:X17" si="4">F6+F25+F44+F63+F82+F101+F120+F139+F158+F177+F196+F215+F234+F253+F272+F291+F310</f>
        <v>0</v>
      </c>
      <c r="Y6" s="11">
        <f t="shared" ref="Y6:Y17" si="5">G6+G25+G44+G63+G82+G101+G120+G139+G158+G177+G196+G215+G234+G253+G272+G291+G310</f>
        <v>0</v>
      </c>
      <c r="Z6" s="11">
        <f t="shared" ref="Z6:Z17" si="6">H6+H25+H44+H63+H82+H101+H120+H139+H158+H177+H196+H215+H234+H253+H272+H291+H310</f>
        <v>0</v>
      </c>
      <c r="AA6" s="11">
        <f t="shared" ref="AA6:AA17" si="7">I6+I25+I44+I63+I82+I101+I120+I139+I158+I177+I196+I215+I234+I253+I272+I291+I310</f>
        <v>0</v>
      </c>
      <c r="AB6" s="11">
        <f t="shared" ref="AB6:AB17" si="8">J6+J25+J44+J63+J82+J101+J120+J139+J158+J177+J196+J215+J234+J253+J272+J291+J310</f>
        <v>0</v>
      </c>
      <c r="AC6" s="11">
        <f t="shared" ref="AC6:AC17" si="9">K6+K25+K44+K63+K82+K101+K120+K139+K158+K177+K196+K215+K234+K253+K272+K291+K310</f>
        <v>0</v>
      </c>
      <c r="AD6" s="11">
        <f t="shared" ref="AD6:AD17" si="10">L6+L25+L44+L63+L82+L101+L120+L139+L158+L177+L196+L215+L234+L253+L272+L291+L310</f>
        <v>0</v>
      </c>
      <c r="AE6" s="11">
        <f t="shared" ref="AE6:AE17" si="11">M6+M25+M44+M63+M82+M101+M120+M139+M158+M177+M196+M215+M234+M253+M272+M291+M310</f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2">(F7-B7)/B7*100</f>
        <v>#DIV/0!</v>
      </c>
      <c r="O7" s="38" t="e">
        <f t="shared" ref="O7:O20" si="13">(G7-C7)/C7*100</f>
        <v>#DIV/0!</v>
      </c>
      <c r="P7" s="38" t="e">
        <f t="shared" ref="P7:P20" si="14">(H7-D7)/D7*100</f>
        <v>#DIV/0!</v>
      </c>
      <c r="Q7" s="38" t="e">
        <f t="shared" ref="Q7:Q20" si="15">(I7-E7)/E7*100</f>
        <v>#DIV/0!</v>
      </c>
      <c r="S7" s="40" t="s">
        <v>11</v>
      </c>
      <c r="T7" s="11">
        <f t="shared" si="0"/>
        <v>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>
        <f t="shared" si="8"/>
        <v>0</v>
      </c>
      <c r="AC7" s="11">
        <f t="shared" si="9"/>
        <v>0</v>
      </c>
      <c r="AD7" s="11">
        <f t="shared" si="10"/>
        <v>0</v>
      </c>
      <c r="AE7" s="11">
        <f t="shared" si="11"/>
        <v>0</v>
      </c>
      <c r="AF7" s="38" t="e">
        <f t="shared" ref="AF7:AF20" si="16">(AB7-X7)/X7*100</f>
        <v>#DIV/0!</v>
      </c>
      <c r="AG7" s="38" t="e">
        <f t="shared" ref="AG7:AG20" si="17">(AC7-Y7)/Y7*100</f>
        <v>#DIV/0!</v>
      </c>
      <c r="AH7" s="38" t="e">
        <f t="shared" ref="AH7:AH20" si="18">(AD7-Z7)/Z7*100</f>
        <v>#DIV/0!</v>
      </c>
      <c r="AI7" s="38" t="e">
        <f t="shared" ref="AI7:AI20" si="19">(AE7-AA7)/AA7*100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2"/>
        <v>#DIV/0!</v>
      </c>
      <c r="O8" s="38" t="e">
        <f t="shared" si="13"/>
        <v>#DIV/0!</v>
      </c>
      <c r="P8" s="38" t="e">
        <f t="shared" si="14"/>
        <v>#DIV/0!</v>
      </c>
      <c r="Q8" s="38" t="e">
        <f t="shared" si="15"/>
        <v>#DIV/0!</v>
      </c>
      <c r="S8" s="40" t="s">
        <v>12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0</v>
      </c>
      <c r="AB8" s="11">
        <f t="shared" si="8"/>
        <v>0</v>
      </c>
      <c r="AC8" s="11">
        <f t="shared" si="9"/>
        <v>0</v>
      </c>
      <c r="AD8" s="11">
        <f t="shared" si="10"/>
        <v>0</v>
      </c>
      <c r="AE8" s="11">
        <f t="shared" si="11"/>
        <v>0</v>
      </c>
      <c r="AF8" s="38" t="e">
        <f t="shared" si="16"/>
        <v>#DIV/0!</v>
      </c>
      <c r="AG8" s="38" t="e">
        <f t="shared" si="17"/>
        <v>#DIV/0!</v>
      </c>
      <c r="AH8" s="38" t="e">
        <f t="shared" si="18"/>
        <v>#DIV/0!</v>
      </c>
      <c r="AI8" s="38" t="e">
        <f t="shared" si="19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2"/>
        <v>#DIV/0!</v>
      </c>
      <c r="O9" s="38" t="e">
        <f t="shared" si="13"/>
        <v>#DIV/0!</v>
      </c>
      <c r="P9" s="38" t="e">
        <f t="shared" si="14"/>
        <v>#DIV/0!</v>
      </c>
      <c r="Q9" s="38" t="e">
        <f t="shared" si="15"/>
        <v>#DIV/0!</v>
      </c>
      <c r="S9" s="40" t="s">
        <v>13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>
        <f t="shared" si="8"/>
        <v>0</v>
      </c>
      <c r="AC9" s="11">
        <f t="shared" si="9"/>
        <v>0</v>
      </c>
      <c r="AD9" s="11">
        <f t="shared" si="10"/>
        <v>0</v>
      </c>
      <c r="AE9" s="11">
        <f t="shared" si="11"/>
        <v>0</v>
      </c>
      <c r="AF9" s="38" t="e">
        <f t="shared" si="16"/>
        <v>#DIV/0!</v>
      </c>
      <c r="AG9" s="38" t="e">
        <f t="shared" si="17"/>
        <v>#DIV/0!</v>
      </c>
      <c r="AH9" s="38" t="e">
        <f t="shared" si="18"/>
        <v>#DIV/0!</v>
      </c>
      <c r="AI9" s="38" t="e">
        <f t="shared" si="19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2"/>
        <v>#DIV/0!</v>
      </c>
      <c r="O10" s="38" t="e">
        <f t="shared" si="13"/>
        <v>#DIV/0!</v>
      </c>
      <c r="P10" s="38" t="e">
        <f t="shared" si="14"/>
        <v>#DIV/0!</v>
      </c>
      <c r="Q10" s="38" t="e">
        <f t="shared" si="15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>
        <f t="shared" si="8"/>
        <v>0</v>
      </c>
      <c r="AC10" s="11">
        <f t="shared" si="9"/>
        <v>0</v>
      </c>
      <c r="AD10" s="11">
        <f t="shared" si="10"/>
        <v>0</v>
      </c>
      <c r="AE10" s="11">
        <f t="shared" si="11"/>
        <v>0</v>
      </c>
      <c r="AF10" s="38" t="e">
        <f t="shared" si="16"/>
        <v>#DIV/0!</v>
      </c>
      <c r="AG10" s="38" t="e">
        <f t="shared" si="17"/>
        <v>#DIV/0!</v>
      </c>
      <c r="AH10" s="38" t="e">
        <f t="shared" si="18"/>
        <v>#DIV/0!</v>
      </c>
      <c r="AI10" s="38" t="e">
        <f t="shared" si="19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2"/>
        <v>#DIV/0!</v>
      </c>
      <c r="O11" s="38" t="e">
        <f t="shared" si="13"/>
        <v>#DIV/0!</v>
      </c>
      <c r="P11" s="38" t="e">
        <f t="shared" si="14"/>
        <v>#DIV/0!</v>
      </c>
      <c r="Q11" s="38" t="e">
        <f t="shared" si="15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>
        <f t="shared" si="8"/>
        <v>0</v>
      </c>
      <c r="AC11" s="11">
        <f t="shared" si="9"/>
        <v>0</v>
      </c>
      <c r="AD11" s="11">
        <f t="shared" si="10"/>
        <v>0</v>
      </c>
      <c r="AE11" s="11">
        <f t="shared" si="11"/>
        <v>0</v>
      </c>
      <c r="AF11" s="38" t="e">
        <f t="shared" si="16"/>
        <v>#DIV/0!</v>
      </c>
      <c r="AG11" s="38" t="e">
        <f t="shared" si="17"/>
        <v>#DIV/0!</v>
      </c>
      <c r="AH11" s="38" t="e">
        <f t="shared" si="18"/>
        <v>#DIV/0!</v>
      </c>
      <c r="AI11" s="38" t="e">
        <f t="shared" si="19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2"/>
        <v>#DIV/0!</v>
      </c>
      <c r="O12" s="38" t="e">
        <f t="shared" si="13"/>
        <v>#DIV/0!</v>
      </c>
      <c r="P12" s="38" t="e">
        <f t="shared" si="14"/>
        <v>#DIV/0!</v>
      </c>
      <c r="Q12" s="38" t="e">
        <f t="shared" si="15"/>
        <v>#DIV/0!</v>
      </c>
      <c r="S12" s="40" t="s">
        <v>16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0</v>
      </c>
      <c r="Z12" s="11">
        <f t="shared" si="6"/>
        <v>0</v>
      </c>
      <c r="AA12" s="11">
        <f t="shared" si="7"/>
        <v>0</v>
      </c>
      <c r="AB12" s="11">
        <f t="shared" si="8"/>
        <v>0</v>
      </c>
      <c r="AC12" s="11">
        <f t="shared" si="9"/>
        <v>0</v>
      </c>
      <c r="AD12" s="11">
        <f t="shared" si="10"/>
        <v>0</v>
      </c>
      <c r="AE12" s="11">
        <f t="shared" si="11"/>
        <v>0</v>
      </c>
      <c r="AF12" s="38" t="e">
        <f t="shared" si="16"/>
        <v>#DIV/0!</v>
      </c>
      <c r="AG12" s="38" t="e">
        <f t="shared" si="17"/>
        <v>#DIV/0!</v>
      </c>
      <c r="AH12" s="38" t="e">
        <f t="shared" si="18"/>
        <v>#DIV/0!</v>
      </c>
      <c r="AI12" s="38" t="e">
        <f t="shared" si="19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2"/>
        <v>#DIV/0!</v>
      </c>
      <c r="O13" s="38" t="e">
        <f t="shared" si="13"/>
        <v>#DIV/0!</v>
      </c>
      <c r="P13" s="38" t="e">
        <f t="shared" si="14"/>
        <v>#DIV/0!</v>
      </c>
      <c r="Q13" s="38" t="e">
        <f t="shared" si="15"/>
        <v>#DIV/0!</v>
      </c>
      <c r="S13" s="40" t="s">
        <v>17</v>
      </c>
      <c r="T13" s="11">
        <f t="shared" si="0"/>
        <v>0</v>
      </c>
      <c r="U13" s="11">
        <f t="shared" si="1"/>
        <v>0</v>
      </c>
      <c r="V13" s="11">
        <f t="shared" si="2"/>
        <v>0</v>
      </c>
      <c r="W13" s="11">
        <f t="shared" si="3"/>
        <v>0</v>
      </c>
      <c r="X13" s="11">
        <f t="shared" si="4"/>
        <v>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>
        <f t="shared" si="8"/>
        <v>0</v>
      </c>
      <c r="AC13" s="11">
        <f t="shared" si="9"/>
        <v>0</v>
      </c>
      <c r="AD13" s="11">
        <f t="shared" si="10"/>
        <v>0</v>
      </c>
      <c r="AE13" s="11">
        <f t="shared" si="11"/>
        <v>0</v>
      </c>
      <c r="AF13" s="38" t="e">
        <f t="shared" si="16"/>
        <v>#DIV/0!</v>
      </c>
      <c r="AG13" s="38" t="e">
        <f t="shared" si="17"/>
        <v>#DIV/0!</v>
      </c>
      <c r="AH13" s="38" t="e">
        <f t="shared" si="18"/>
        <v>#DIV/0!</v>
      </c>
      <c r="AI13" s="38" t="e">
        <f t="shared" si="19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2"/>
        <v>#DIV/0!</v>
      </c>
      <c r="O14" s="38" t="e">
        <f t="shared" si="13"/>
        <v>#DIV/0!</v>
      </c>
      <c r="P14" s="38" t="e">
        <f t="shared" si="14"/>
        <v>#DIV/0!</v>
      </c>
      <c r="Q14" s="38" t="e">
        <f t="shared" si="15"/>
        <v>#DIV/0!</v>
      </c>
      <c r="S14" s="40" t="s">
        <v>18</v>
      </c>
      <c r="T14" s="11">
        <f t="shared" si="0"/>
        <v>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>
        <f t="shared" si="8"/>
        <v>0</v>
      </c>
      <c r="AC14" s="11">
        <f t="shared" si="9"/>
        <v>0</v>
      </c>
      <c r="AD14" s="11">
        <f t="shared" si="10"/>
        <v>0</v>
      </c>
      <c r="AE14" s="11">
        <f t="shared" si="11"/>
        <v>0</v>
      </c>
      <c r="AF14" s="38" t="e">
        <f t="shared" si="16"/>
        <v>#DIV/0!</v>
      </c>
      <c r="AG14" s="38" t="e">
        <f t="shared" si="17"/>
        <v>#DIV/0!</v>
      </c>
      <c r="AH14" s="38" t="e">
        <f t="shared" si="18"/>
        <v>#DIV/0!</v>
      </c>
      <c r="AI14" s="38" t="e">
        <f t="shared" si="19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2"/>
        <v>#DIV/0!</v>
      </c>
      <c r="O15" s="38" t="e">
        <f t="shared" si="13"/>
        <v>#DIV/0!</v>
      </c>
      <c r="P15" s="38" t="e">
        <f t="shared" si="14"/>
        <v>#DIV/0!</v>
      </c>
      <c r="Q15" s="38" t="e">
        <f t="shared" si="15"/>
        <v>#DIV/0!</v>
      </c>
      <c r="S15" s="40" t="s">
        <v>19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0</v>
      </c>
      <c r="Y15" s="11">
        <f t="shared" si="5"/>
        <v>0</v>
      </c>
      <c r="Z15" s="11">
        <f t="shared" si="6"/>
        <v>0</v>
      </c>
      <c r="AA15" s="11">
        <f t="shared" si="7"/>
        <v>0</v>
      </c>
      <c r="AB15" s="11">
        <f t="shared" si="8"/>
        <v>0</v>
      </c>
      <c r="AC15" s="11">
        <f t="shared" si="9"/>
        <v>0</v>
      </c>
      <c r="AD15" s="11">
        <f t="shared" si="10"/>
        <v>0</v>
      </c>
      <c r="AE15" s="11">
        <f t="shared" si="11"/>
        <v>0</v>
      </c>
      <c r="AF15" s="38" t="e">
        <f t="shared" si="16"/>
        <v>#DIV/0!</v>
      </c>
      <c r="AG15" s="38" t="e">
        <f t="shared" si="17"/>
        <v>#DIV/0!</v>
      </c>
      <c r="AH15" s="38" t="e">
        <f t="shared" si="18"/>
        <v>#DIV/0!</v>
      </c>
      <c r="AI15" s="38" t="e">
        <f t="shared" si="19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2"/>
        <v>#DIV/0!</v>
      </c>
      <c r="O16" s="38" t="e">
        <f t="shared" si="13"/>
        <v>#DIV/0!</v>
      </c>
      <c r="P16" s="38" t="e">
        <f t="shared" si="14"/>
        <v>#DIV/0!</v>
      </c>
      <c r="Q16" s="38" t="e">
        <f t="shared" si="15"/>
        <v>#DIV/0!</v>
      </c>
      <c r="S16" s="40" t="s">
        <v>20</v>
      </c>
      <c r="T16" s="11">
        <f t="shared" si="0"/>
        <v>0</v>
      </c>
      <c r="U16" s="11">
        <f t="shared" si="1"/>
        <v>0</v>
      </c>
      <c r="V16" s="11">
        <f t="shared" si="2"/>
        <v>0</v>
      </c>
      <c r="W16" s="11">
        <f t="shared" si="3"/>
        <v>0</v>
      </c>
      <c r="X16" s="11">
        <f t="shared" si="4"/>
        <v>0</v>
      </c>
      <c r="Y16" s="11">
        <f t="shared" si="5"/>
        <v>0</v>
      </c>
      <c r="Z16" s="11">
        <f t="shared" si="6"/>
        <v>0</v>
      </c>
      <c r="AA16" s="11">
        <f t="shared" si="7"/>
        <v>0</v>
      </c>
      <c r="AB16" s="11">
        <f t="shared" si="8"/>
        <v>0</v>
      </c>
      <c r="AC16" s="11">
        <f t="shared" si="9"/>
        <v>0</v>
      </c>
      <c r="AD16" s="11">
        <f t="shared" si="10"/>
        <v>0</v>
      </c>
      <c r="AE16" s="11">
        <f t="shared" si="11"/>
        <v>0</v>
      </c>
      <c r="AF16" s="38" t="e">
        <f t="shared" si="16"/>
        <v>#DIV/0!</v>
      </c>
      <c r="AG16" s="38" t="e">
        <f t="shared" si="17"/>
        <v>#DIV/0!</v>
      </c>
      <c r="AH16" s="38" t="e">
        <f t="shared" si="18"/>
        <v>#DIV/0!</v>
      </c>
      <c r="AI16" s="38" t="e">
        <f t="shared" si="19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2"/>
        <v>#DIV/0!</v>
      </c>
      <c r="O17" s="38" t="e">
        <f t="shared" si="13"/>
        <v>#DIV/0!</v>
      </c>
      <c r="P17" s="38" t="e">
        <f t="shared" si="14"/>
        <v>#DIV/0!</v>
      </c>
      <c r="Q17" s="38" t="e">
        <f t="shared" si="15"/>
        <v>#DIV/0!</v>
      </c>
      <c r="S17" s="40" t="s">
        <v>21</v>
      </c>
      <c r="T17" s="11">
        <f t="shared" si="0"/>
        <v>0</v>
      </c>
      <c r="U17" s="11">
        <f t="shared" si="1"/>
        <v>0</v>
      </c>
      <c r="V17" s="11">
        <f t="shared" si="2"/>
        <v>0</v>
      </c>
      <c r="W17" s="11">
        <f t="shared" si="3"/>
        <v>0</v>
      </c>
      <c r="X17" s="11">
        <f t="shared" si="4"/>
        <v>0</v>
      </c>
      <c r="Y17" s="11">
        <f t="shared" si="5"/>
        <v>0</v>
      </c>
      <c r="Z17" s="11">
        <f t="shared" si="6"/>
        <v>0</v>
      </c>
      <c r="AA17" s="11">
        <f t="shared" si="7"/>
        <v>0</v>
      </c>
      <c r="AB17" s="11">
        <f t="shared" si="8"/>
        <v>0</v>
      </c>
      <c r="AC17" s="11">
        <f t="shared" si="9"/>
        <v>0</v>
      </c>
      <c r="AD17" s="11">
        <f t="shared" si="10"/>
        <v>0</v>
      </c>
      <c r="AE17" s="11">
        <f t="shared" si="11"/>
        <v>0</v>
      </c>
      <c r="AF17" s="38" t="e">
        <f t="shared" si="16"/>
        <v>#DIV/0!</v>
      </c>
      <c r="AG17" s="38" t="e">
        <f t="shared" si="17"/>
        <v>#DIV/0!</v>
      </c>
      <c r="AH17" s="38" t="e">
        <f t="shared" si="18"/>
        <v>#DIV/0!</v>
      </c>
      <c r="AI17" s="38" t="e">
        <f t="shared" si="19"/>
        <v>#DIV/0!</v>
      </c>
    </row>
    <row r="18" spans="1:35">
      <c r="A18" s="61" t="s">
        <v>161</v>
      </c>
      <c r="B18" s="61">
        <f>SUM(B6:B11)</f>
        <v>0</v>
      </c>
      <c r="C18" s="61">
        <f>SUM(C6:C11)</f>
        <v>0</v>
      </c>
      <c r="D18" s="61">
        <f>SUM(D6:D11)</f>
        <v>0</v>
      </c>
      <c r="E18" s="61">
        <f>SUM(E6:E11)</f>
        <v>0</v>
      </c>
      <c r="F18" s="61">
        <f>SUM(F6:F17)</f>
        <v>0</v>
      </c>
      <c r="G18" s="61">
        <f>SUM(G6:G17)</f>
        <v>0</v>
      </c>
      <c r="H18" s="61">
        <f>SUM(H6:H17)</f>
        <v>0</v>
      </c>
      <c r="I18" s="61">
        <f>SUM(I6:I17)</f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3"/>
        <v>#DIV/0!</v>
      </c>
      <c r="P18" s="62" t="e">
        <f t="shared" si="14"/>
        <v>#DIV/0!</v>
      </c>
      <c r="Q18" s="62" t="e">
        <f t="shared" si="15"/>
        <v>#DIV/0!</v>
      </c>
      <c r="S18" s="61" t="str">
        <f>BRMT!S18</f>
        <v>Upto  FEB</v>
      </c>
      <c r="T18" s="61">
        <f t="shared" ref="T18:AE18" si="20">SUM(T6:T9)</f>
        <v>0</v>
      </c>
      <c r="U18" s="61">
        <f t="shared" si="20"/>
        <v>0</v>
      </c>
      <c r="V18" s="61">
        <f t="shared" si="20"/>
        <v>0</v>
      </c>
      <c r="W18" s="61">
        <f t="shared" si="20"/>
        <v>0</v>
      </c>
      <c r="X18" s="61">
        <f t="shared" si="20"/>
        <v>0</v>
      </c>
      <c r="Y18" s="61">
        <f t="shared" si="20"/>
        <v>0</v>
      </c>
      <c r="Z18" s="61">
        <f t="shared" si="20"/>
        <v>0</v>
      </c>
      <c r="AA18" s="61">
        <f t="shared" si="20"/>
        <v>0</v>
      </c>
      <c r="AB18" s="61">
        <f t="shared" si="20"/>
        <v>0</v>
      </c>
      <c r="AC18" s="61">
        <f t="shared" si="20"/>
        <v>0</v>
      </c>
      <c r="AD18" s="61">
        <f t="shared" si="20"/>
        <v>0</v>
      </c>
      <c r="AE18" s="61">
        <f t="shared" si="20"/>
        <v>0</v>
      </c>
      <c r="AF18" s="38" t="e">
        <f t="shared" si="16"/>
        <v>#DIV/0!</v>
      </c>
      <c r="AG18" s="38" t="e">
        <f t="shared" si="17"/>
        <v>#DIV/0!</v>
      </c>
      <c r="AH18" s="38" t="e">
        <f t="shared" si="18"/>
        <v>#DIV/0!</v>
      </c>
      <c r="AI18" s="38" t="e">
        <f t="shared" si="19"/>
        <v>#DIV/0!</v>
      </c>
    </row>
    <row r="19" spans="1:35">
      <c r="A19" s="61" t="s">
        <v>128</v>
      </c>
      <c r="B19" s="61">
        <f t="shared" ref="B19:H19" si="21">SUM(B6:B17)</f>
        <v>0</v>
      </c>
      <c r="C19" s="61">
        <f t="shared" si="21"/>
        <v>0</v>
      </c>
      <c r="D19" s="61">
        <f t="shared" si="21"/>
        <v>0</v>
      </c>
      <c r="E19" s="61">
        <f>SUM(E6:E17)</f>
        <v>0</v>
      </c>
      <c r="F19" s="61">
        <f t="shared" si="21"/>
        <v>0</v>
      </c>
      <c r="G19" s="61">
        <f t="shared" si="21"/>
        <v>0</v>
      </c>
      <c r="H19" s="61">
        <f t="shared" si="21"/>
        <v>0</v>
      </c>
      <c r="I19" s="61">
        <f>SUM(I6:I17)</f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3"/>
        <v>#DIV/0!</v>
      </c>
      <c r="P19" s="62" t="e">
        <f t="shared" si="14"/>
        <v>#DIV/0!</v>
      </c>
      <c r="Q19" s="62" t="e">
        <f t="shared" si="15"/>
        <v>#DIV/0!</v>
      </c>
      <c r="S19" s="61" t="str">
        <f>BRMT!S19</f>
        <v>Upto March</v>
      </c>
      <c r="T19" s="61">
        <f>SUM(T6:T17)</f>
        <v>0</v>
      </c>
      <c r="U19" s="61">
        <f t="shared" ref="U19:AE19" si="22">SUM(U6:U17)</f>
        <v>0</v>
      </c>
      <c r="V19" s="61">
        <f t="shared" si="22"/>
        <v>0</v>
      </c>
      <c r="W19" s="61">
        <f t="shared" si="22"/>
        <v>0</v>
      </c>
      <c r="X19" s="61">
        <f t="shared" si="22"/>
        <v>0</v>
      </c>
      <c r="Y19" s="61">
        <f t="shared" si="22"/>
        <v>0</v>
      </c>
      <c r="Z19" s="61">
        <f t="shared" si="22"/>
        <v>0</v>
      </c>
      <c r="AA19" s="61">
        <f t="shared" si="22"/>
        <v>0</v>
      </c>
      <c r="AB19" s="61">
        <f t="shared" si="22"/>
        <v>0</v>
      </c>
      <c r="AC19" s="61">
        <f t="shared" si="22"/>
        <v>0</v>
      </c>
      <c r="AD19" s="61">
        <f t="shared" si="22"/>
        <v>0</v>
      </c>
      <c r="AE19" s="61">
        <f t="shared" si="22"/>
        <v>0</v>
      </c>
      <c r="AF19" s="38" t="e">
        <f t="shared" si="16"/>
        <v>#DIV/0!</v>
      </c>
      <c r="AG19" s="38" t="e">
        <f t="shared" si="17"/>
        <v>#DIV/0!</v>
      </c>
      <c r="AH19" s="38" t="e">
        <f t="shared" si="18"/>
        <v>#DIV/0!</v>
      </c>
      <c r="AI19" s="38" t="e">
        <f t="shared" si="19"/>
        <v>#DIV/0!</v>
      </c>
    </row>
    <row r="20" spans="1:35">
      <c r="A20" s="63" t="s">
        <v>129</v>
      </c>
      <c r="B20" s="49">
        <f>B18/6</f>
        <v>0</v>
      </c>
      <c r="C20" s="49">
        <f t="shared" ref="C20:I20" si="23">C18/6</f>
        <v>0</v>
      </c>
      <c r="D20" s="49">
        <f t="shared" si="23"/>
        <v>0</v>
      </c>
      <c r="E20" s="49">
        <f t="shared" si="23"/>
        <v>0</v>
      </c>
      <c r="F20" s="49">
        <f t="shared" si="23"/>
        <v>0</v>
      </c>
      <c r="G20" s="49">
        <f t="shared" si="23"/>
        <v>0</v>
      </c>
      <c r="H20" s="49">
        <f t="shared" si="23"/>
        <v>0</v>
      </c>
      <c r="I20" s="49">
        <f t="shared" si="23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3"/>
        <v>#DIV/0!</v>
      </c>
      <c r="P20" s="62" t="e">
        <f t="shared" si="14"/>
        <v>#DIV/0!</v>
      </c>
      <c r="Q20" s="62" t="e">
        <f t="shared" si="15"/>
        <v>#DIV/0!</v>
      </c>
      <c r="S20" s="61" t="str">
        <f>BRMT!S20</f>
        <v>Mnthly Avg</v>
      </c>
      <c r="T20" s="49">
        <f>T18/4</f>
        <v>0</v>
      </c>
      <c r="U20" s="49">
        <f t="shared" ref="U20:AE20" si="24">U18/4</f>
        <v>0</v>
      </c>
      <c r="V20" s="49">
        <f t="shared" si="24"/>
        <v>0</v>
      </c>
      <c r="W20" s="49">
        <f t="shared" si="24"/>
        <v>0</v>
      </c>
      <c r="X20" s="49">
        <f t="shared" si="24"/>
        <v>0</v>
      </c>
      <c r="Y20" s="49">
        <f t="shared" si="24"/>
        <v>0</v>
      </c>
      <c r="Z20" s="49">
        <f t="shared" si="24"/>
        <v>0</v>
      </c>
      <c r="AA20" s="49">
        <f t="shared" si="24"/>
        <v>0</v>
      </c>
      <c r="AB20" s="49">
        <f t="shared" si="24"/>
        <v>0</v>
      </c>
      <c r="AC20" s="49">
        <f t="shared" si="24"/>
        <v>0</v>
      </c>
      <c r="AD20" s="49">
        <f t="shared" si="24"/>
        <v>0</v>
      </c>
      <c r="AE20" s="49">
        <f t="shared" si="24"/>
        <v>0</v>
      </c>
      <c r="AF20" s="38" t="e">
        <f t="shared" si="16"/>
        <v>#DIV/0!</v>
      </c>
      <c r="AG20" s="38" t="e">
        <f t="shared" si="17"/>
        <v>#DIV/0!</v>
      </c>
      <c r="AH20" s="38" t="e">
        <f t="shared" si="18"/>
        <v>#DIV/0!</v>
      </c>
      <c r="AI20" s="38" t="e">
        <f t="shared" si="19"/>
        <v>#DIV/0!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5">(G25-C25)/C25*100</f>
        <v>#DIV/0!</v>
      </c>
      <c r="P25" s="38" t="e">
        <f t="shared" si="25"/>
        <v>#DIV/0!</v>
      </c>
      <c r="Q25" s="38" t="e">
        <f t="shared" si="25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6">(F26-B26)/B26*100</f>
        <v>#DIV/0!</v>
      </c>
      <c r="O26" s="38" t="e">
        <f t="shared" si="25"/>
        <v>#DIV/0!</v>
      </c>
      <c r="P26" s="38" t="e">
        <f t="shared" si="25"/>
        <v>#DIV/0!</v>
      </c>
      <c r="Q26" s="38" t="e">
        <f t="shared" si="25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6"/>
        <v>#DIV/0!</v>
      </c>
      <c r="O27" s="38" t="e">
        <f t="shared" si="25"/>
        <v>#DIV/0!</v>
      </c>
      <c r="P27" s="38" t="e">
        <f t="shared" si="25"/>
        <v>#DIV/0!</v>
      </c>
      <c r="Q27" s="38" t="e">
        <f t="shared" si="25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6"/>
        <v>#DIV/0!</v>
      </c>
      <c r="O28" s="38" t="e">
        <f t="shared" si="25"/>
        <v>#DIV/0!</v>
      </c>
      <c r="P28" s="38" t="e">
        <f t="shared" si="25"/>
        <v>#DIV/0!</v>
      </c>
      <c r="Q28" s="38" t="e">
        <f t="shared" si="25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6"/>
        <v>#DIV/0!</v>
      </c>
      <c r="O29" s="38" t="e">
        <f t="shared" si="25"/>
        <v>#DIV/0!</v>
      </c>
      <c r="P29" s="38" t="e">
        <f t="shared" si="25"/>
        <v>#DIV/0!</v>
      </c>
      <c r="Q29" s="38" t="e">
        <f t="shared" si="25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6"/>
        <v>#DIV/0!</v>
      </c>
      <c r="O30" s="38" t="e">
        <f t="shared" si="25"/>
        <v>#DIV/0!</v>
      </c>
      <c r="P30" s="38" t="e">
        <f t="shared" si="25"/>
        <v>#DIV/0!</v>
      </c>
      <c r="Q30" s="38" t="e">
        <f t="shared" si="25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6"/>
        <v>#DIV/0!</v>
      </c>
      <c r="O31" s="38" t="e">
        <f t="shared" si="25"/>
        <v>#DIV/0!</v>
      </c>
      <c r="P31" s="38" t="e">
        <f t="shared" si="25"/>
        <v>#DIV/0!</v>
      </c>
      <c r="Q31" s="38" t="e">
        <f t="shared" si="25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6"/>
        <v>#DIV/0!</v>
      </c>
      <c r="O32" s="38" t="e">
        <f t="shared" si="25"/>
        <v>#DIV/0!</v>
      </c>
      <c r="P32" s="38" t="e">
        <f t="shared" si="25"/>
        <v>#DIV/0!</v>
      </c>
      <c r="Q32" s="38" t="e">
        <f t="shared" si="25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6"/>
        <v>#DIV/0!</v>
      </c>
      <c r="O33" s="38" t="e">
        <f t="shared" si="25"/>
        <v>#DIV/0!</v>
      </c>
      <c r="P33" s="38" t="e">
        <f t="shared" si="25"/>
        <v>#DIV/0!</v>
      </c>
      <c r="Q33" s="38" t="e">
        <f t="shared" si="25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6"/>
        <v>#DIV/0!</v>
      </c>
      <c r="O34" s="38" t="e">
        <f t="shared" si="25"/>
        <v>#DIV/0!</v>
      </c>
      <c r="P34" s="38" t="e">
        <f t="shared" si="25"/>
        <v>#DIV/0!</v>
      </c>
      <c r="Q34" s="38" t="e">
        <f t="shared" si="25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6"/>
        <v>#DIV/0!</v>
      </c>
      <c r="O35" s="38" t="e">
        <f t="shared" si="25"/>
        <v>#DIV/0!</v>
      </c>
      <c r="P35" s="38" t="e">
        <f t="shared" si="25"/>
        <v>#DIV/0!</v>
      </c>
      <c r="Q35" s="38" t="e">
        <f t="shared" si="25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6"/>
        <v>#DIV/0!</v>
      </c>
      <c r="O36" s="38" t="e">
        <f t="shared" si="25"/>
        <v>#DIV/0!</v>
      </c>
      <c r="P36" s="38" t="e">
        <f t="shared" si="25"/>
        <v>#DIV/0!</v>
      </c>
      <c r="Q36" s="38" t="e">
        <f t="shared" si="25"/>
        <v>#DIV/0!</v>
      </c>
    </row>
    <row r="37" spans="1:17">
      <c r="A37" s="61" t="s">
        <v>161</v>
      </c>
      <c r="B37" s="61">
        <f>SUM(B25:B30)</f>
        <v>0</v>
      </c>
      <c r="C37" s="61">
        <f>SUM(C25:C30)</f>
        <v>0</v>
      </c>
      <c r="D37" s="61">
        <f>SUM(D25:D30)</f>
        <v>0</v>
      </c>
      <c r="E37" s="61">
        <f>SUM(E25:E30)</f>
        <v>0</v>
      </c>
      <c r="F37" s="61">
        <f>SUM(F25:F36)</f>
        <v>0</v>
      </c>
      <c r="G37" s="61">
        <f>SUM(G25:G36)</f>
        <v>0</v>
      </c>
      <c r="H37" s="61">
        <f>SUM(H25:H36)</f>
        <v>0</v>
      </c>
      <c r="I37" s="61">
        <f>SUM(I25:I36)</f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5"/>
        <v>#DIV/0!</v>
      </c>
      <c r="P37" s="62" t="e">
        <f t="shared" si="25"/>
        <v>#DIV/0!</v>
      </c>
      <c r="Q37" s="62" t="e">
        <f t="shared" si="25"/>
        <v>#DIV/0!</v>
      </c>
    </row>
    <row r="38" spans="1:17">
      <c r="A38" s="61" t="s">
        <v>128</v>
      </c>
      <c r="B38" s="61">
        <f t="shared" ref="B38:H38" si="27">SUM(B25:B36)</f>
        <v>0</v>
      </c>
      <c r="C38" s="61">
        <f t="shared" si="27"/>
        <v>0</v>
      </c>
      <c r="D38" s="61">
        <f t="shared" si="27"/>
        <v>0</v>
      </c>
      <c r="E38" s="61">
        <f>SUM(E25:E36)</f>
        <v>0</v>
      </c>
      <c r="F38" s="61">
        <f t="shared" si="27"/>
        <v>0</v>
      </c>
      <c r="G38" s="61">
        <f t="shared" si="27"/>
        <v>0</v>
      </c>
      <c r="H38" s="61">
        <f t="shared" si="27"/>
        <v>0</v>
      </c>
      <c r="I38" s="61">
        <f>SUM(I25:I36)</f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5"/>
        <v>#DIV/0!</v>
      </c>
      <c r="P38" s="62" t="e">
        <f t="shared" si="25"/>
        <v>#DIV/0!</v>
      </c>
      <c r="Q38" s="62" t="e">
        <f t="shared" si="25"/>
        <v>#DIV/0!</v>
      </c>
    </row>
    <row r="39" spans="1:17">
      <c r="A39" s="63" t="s">
        <v>129</v>
      </c>
      <c r="B39" s="49">
        <f>B37/6</f>
        <v>0</v>
      </c>
      <c r="C39" s="49">
        <f t="shared" ref="C39:I39" si="28">C37/6</f>
        <v>0</v>
      </c>
      <c r="D39" s="49">
        <f t="shared" si="28"/>
        <v>0</v>
      </c>
      <c r="E39" s="49">
        <f t="shared" si="28"/>
        <v>0</v>
      </c>
      <c r="F39" s="49">
        <f t="shared" si="28"/>
        <v>0</v>
      </c>
      <c r="G39" s="49">
        <f t="shared" si="28"/>
        <v>0</v>
      </c>
      <c r="H39" s="49">
        <f t="shared" si="28"/>
        <v>0</v>
      </c>
      <c r="I39" s="49">
        <f t="shared" si="28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5"/>
        <v>#DIV/0!</v>
      </c>
      <c r="P39" s="62" t="e">
        <f t="shared" si="25"/>
        <v>#DIV/0!</v>
      </c>
      <c r="Q39" s="62" t="e">
        <f t="shared" si="25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9">(G44-C44)/C44*100</f>
        <v>#DIV/0!</v>
      </c>
      <c r="P44" s="38" t="e">
        <f t="shared" si="29"/>
        <v>#DIV/0!</v>
      </c>
      <c r="Q44" s="38" t="e">
        <f t="shared" si="29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0">(F45-B45)/B45*100</f>
        <v>#DIV/0!</v>
      </c>
      <c r="O45" s="38" t="e">
        <f t="shared" si="29"/>
        <v>#DIV/0!</v>
      </c>
      <c r="P45" s="38" t="e">
        <f t="shared" si="29"/>
        <v>#DIV/0!</v>
      </c>
      <c r="Q45" s="38" t="e">
        <f t="shared" si="29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0"/>
        <v>#DIV/0!</v>
      </c>
      <c r="O46" s="38" t="e">
        <f t="shared" si="29"/>
        <v>#DIV/0!</v>
      </c>
      <c r="P46" s="38" t="e">
        <f t="shared" si="29"/>
        <v>#DIV/0!</v>
      </c>
      <c r="Q46" s="38" t="e">
        <f t="shared" si="29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0"/>
        <v>#DIV/0!</v>
      </c>
      <c r="O47" s="38" t="e">
        <f t="shared" si="29"/>
        <v>#DIV/0!</v>
      </c>
      <c r="P47" s="38" t="e">
        <f t="shared" si="29"/>
        <v>#DIV/0!</v>
      </c>
      <c r="Q47" s="38" t="e">
        <f t="shared" si="29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0"/>
        <v>#DIV/0!</v>
      </c>
      <c r="O48" s="38" t="e">
        <f t="shared" si="29"/>
        <v>#DIV/0!</v>
      </c>
      <c r="P48" s="38" t="e">
        <f t="shared" si="29"/>
        <v>#DIV/0!</v>
      </c>
      <c r="Q48" s="38" t="e">
        <f t="shared" si="29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0"/>
        <v>#DIV/0!</v>
      </c>
      <c r="O49" s="38" t="e">
        <f t="shared" si="29"/>
        <v>#DIV/0!</v>
      </c>
      <c r="P49" s="38" t="e">
        <f t="shared" si="29"/>
        <v>#DIV/0!</v>
      </c>
      <c r="Q49" s="38" t="e">
        <f t="shared" si="29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0"/>
        <v>#DIV/0!</v>
      </c>
      <c r="O50" s="38" t="e">
        <f t="shared" si="29"/>
        <v>#DIV/0!</v>
      </c>
      <c r="P50" s="38" t="e">
        <f t="shared" si="29"/>
        <v>#DIV/0!</v>
      </c>
      <c r="Q50" s="38" t="e">
        <f t="shared" si="29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0"/>
        <v>#DIV/0!</v>
      </c>
      <c r="O51" s="38" t="e">
        <f t="shared" si="29"/>
        <v>#DIV/0!</v>
      </c>
      <c r="P51" s="38" t="e">
        <f t="shared" si="29"/>
        <v>#DIV/0!</v>
      </c>
      <c r="Q51" s="38" t="e">
        <f t="shared" si="29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0"/>
        <v>#DIV/0!</v>
      </c>
      <c r="O52" s="38" t="e">
        <f t="shared" si="29"/>
        <v>#DIV/0!</v>
      </c>
      <c r="P52" s="38" t="e">
        <f t="shared" si="29"/>
        <v>#DIV/0!</v>
      </c>
      <c r="Q52" s="38" t="e">
        <f t="shared" si="29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0"/>
        <v>#DIV/0!</v>
      </c>
      <c r="O53" s="38" t="e">
        <f t="shared" si="29"/>
        <v>#DIV/0!</v>
      </c>
      <c r="P53" s="38" t="e">
        <f t="shared" si="29"/>
        <v>#DIV/0!</v>
      </c>
      <c r="Q53" s="38" t="e">
        <f t="shared" si="29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0"/>
        <v>#DIV/0!</v>
      </c>
      <c r="O54" s="38" t="e">
        <f t="shared" si="29"/>
        <v>#DIV/0!</v>
      </c>
      <c r="P54" s="38" t="e">
        <f t="shared" si="29"/>
        <v>#DIV/0!</v>
      </c>
      <c r="Q54" s="38" t="e">
        <f t="shared" si="29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0"/>
        <v>#DIV/0!</v>
      </c>
      <c r="O55" s="38" t="e">
        <f t="shared" si="29"/>
        <v>#DIV/0!</v>
      </c>
      <c r="P55" s="38" t="e">
        <f t="shared" si="29"/>
        <v>#DIV/0!</v>
      </c>
      <c r="Q55" s="38" t="e">
        <f t="shared" si="29"/>
        <v>#DIV/0!</v>
      </c>
    </row>
    <row r="56" spans="1:17">
      <c r="A56" s="61" t="s">
        <v>161</v>
      </c>
      <c r="B56" s="61">
        <f>SUM(B44:B49)</f>
        <v>0</v>
      </c>
      <c r="C56" s="61">
        <f>SUM(C44:C49)</f>
        <v>0</v>
      </c>
      <c r="D56" s="61">
        <f>SUM(D44:D49)</f>
        <v>0</v>
      </c>
      <c r="E56" s="61">
        <f>SUM(E44:E49)</f>
        <v>0</v>
      </c>
      <c r="F56" s="61">
        <f>SUM(F44:F55)</f>
        <v>0</v>
      </c>
      <c r="G56" s="61">
        <f>SUM(G44:G55)</f>
        <v>0</v>
      </c>
      <c r="H56" s="61">
        <f>SUM(H44:H55)</f>
        <v>0</v>
      </c>
      <c r="I56" s="61">
        <f>SUM(I44:I55)</f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9"/>
        <v>#DIV/0!</v>
      </c>
      <c r="P56" s="62" t="e">
        <f t="shared" si="29"/>
        <v>#DIV/0!</v>
      </c>
      <c r="Q56" s="62" t="e">
        <f t="shared" si="29"/>
        <v>#DIV/0!</v>
      </c>
    </row>
    <row r="57" spans="1:17">
      <c r="A57" s="61" t="s">
        <v>128</v>
      </c>
      <c r="B57" s="61">
        <f t="shared" ref="B57:H57" si="31">SUM(B44:B55)</f>
        <v>0</v>
      </c>
      <c r="C57" s="61">
        <f t="shared" si="31"/>
        <v>0</v>
      </c>
      <c r="D57" s="61">
        <f t="shared" si="31"/>
        <v>0</v>
      </c>
      <c r="E57" s="61">
        <f>SUM(E44:E55)</f>
        <v>0</v>
      </c>
      <c r="F57" s="61">
        <f t="shared" si="31"/>
        <v>0</v>
      </c>
      <c r="G57" s="61">
        <f t="shared" si="31"/>
        <v>0</v>
      </c>
      <c r="H57" s="61">
        <f t="shared" si="31"/>
        <v>0</v>
      </c>
      <c r="I57" s="61">
        <f>SUM(I44:I55)</f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9"/>
        <v>#DIV/0!</v>
      </c>
      <c r="P57" s="62" t="e">
        <f t="shared" si="29"/>
        <v>#DIV/0!</v>
      </c>
      <c r="Q57" s="62" t="e">
        <f t="shared" si="29"/>
        <v>#DIV/0!</v>
      </c>
    </row>
    <row r="58" spans="1:17">
      <c r="A58" s="63" t="s">
        <v>129</v>
      </c>
      <c r="B58" s="49">
        <f>B56/6</f>
        <v>0</v>
      </c>
      <c r="C58" s="49">
        <f t="shared" ref="C58:I58" si="32">C56/6</f>
        <v>0</v>
      </c>
      <c r="D58" s="49">
        <f t="shared" si="32"/>
        <v>0</v>
      </c>
      <c r="E58" s="49">
        <f t="shared" si="32"/>
        <v>0</v>
      </c>
      <c r="F58" s="49">
        <f t="shared" si="32"/>
        <v>0</v>
      </c>
      <c r="G58" s="49">
        <f t="shared" si="32"/>
        <v>0</v>
      </c>
      <c r="H58" s="49">
        <f t="shared" si="32"/>
        <v>0</v>
      </c>
      <c r="I58" s="49">
        <f t="shared" si="32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9"/>
        <v>#DIV/0!</v>
      </c>
      <c r="P58" s="62" t="e">
        <f t="shared" si="29"/>
        <v>#DIV/0!</v>
      </c>
      <c r="Q58" s="62" t="e">
        <f t="shared" si="29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3">(G63-C63)/C63*100</f>
        <v>#DIV/0!</v>
      </c>
      <c r="P63" s="38" t="e">
        <f t="shared" si="33"/>
        <v>#DIV/0!</v>
      </c>
      <c r="Q63" s="38" t="e">
        <f t="shared" si="33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4">(F64-B64)/B64*100</f>
        <v>#DIV/0!</v>
      </c>
      <c r="O64" s="38" t="e">
        <f t="shared" si="33"/>
        <v>#DIV/0!</v>
      </c>
      <c r="P64" s="38" t="e">
        <f t="shared" si="33"/>
        <v>#DIV/0!</v>
      </c>
      <c r="Q64" s="38" t="e">
        <f t="shared" si="33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4"/>
        <v>#DIV/0!</v>
      </c>
      <c r="O65" s="38" t="e">
        <f t="shared" si="33"/>
        <v>#DIV/0!</v>
      </c>
      <c r="P65" s="38" t="e">
        <f t="shared" si="33"/>
        <v>#DIV/0!</v>
      </c>
      <c r="Q65" s="38" t="e">
        <f t="shared" si="33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4"/>
        <v>#DIV/0!</v>
      </c>
      <c r="O66" s="38" t="e">
        <f t="shared" si="33"/>
        <v>#DIV/0!</v>
      </c>
      <c r="P66" s="38" t="e">
        <f t="shared" si="33"/>
        <v>#DIV/0!</v>
      </c>
      <c r="Q66" s="38" t="e">
        <f t="shared" si="33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4"/>
        <v>#DIV/0!</v>
      </c>
      <c r="O67" s="38" t="e">
        <f t="shared" si="33"/>
        <v>#DIV/0!</v>
      </c>
      <c r="P67" s="38" t="e">
        <f t="shared" si="33"/>
        <v>#DIV/0!</v>
      </c>
      <c r="Q67" s="38" t="e">
        <f t="shared" si="33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4"/>
        <v>#DIV/0!</v>
      </c>
      <c r="O68" s="38" t="e">
        <f t="shared" si="33"/>
        <v>#DIV/0!</v>
      </c>
      <c r="P68" s="38" t="e">
        <f t="shared" si="33"/>
        <v>#DIV/0!</v>
      </c>
      <c r="Q68" s="38" t="e">
        <f t="shared" si="33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4"/>
        <v>#DIV/0!</v>
      </c>
      <c r="O69" s="38" t="e">
        <f t="shared" si="33"/>
        <v>#DIV/0!</v>
      </c>
      <c r="P69" s="38" t="e">
        <f t="shared" si="33"/>
        <v>#DIV/0!</v>
      </c>
      <c r="Q69" s="38" t="e">
        <f t="shared" si="33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4"/>
        <v>#DIV/0!</v>
      </c>
      <c r="O70" s="38" t="e">
        <f t="shared" si="33"/>
        <v>#DIV/0!</v>
      </c>
      <c r="P70" s="38" t="e">
        <f t="shared" si="33"/>
        <v>#DIV/0!</v>
      </c>
      <c r="Q70" s="38" t="e">
        <f t="shared" si="33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4"/>
        <v>#DIV/0!</v>
      </c>
      <c r="O71" s="38" t="e">
        <f t="shared" si="33"/>
        <v>#DIV/0!</v>
      </c>
      <c r="P71" s="38" t="e">
        <f t="shared" si="33"/>
        <v>#DIV/0!</v>
      </c>
      <c r="Q71" s="38" t="e">
        <f t="shared" si="33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4"/>
        <v>#DIV/0!</v>
      </c>
      <c r="O72" s="38" t="e">
        <f t="shared" si="33"/>
        <v>#DIV/0!</v>
      </c>
      <c r="P72" s="38" t="e">
        <f t="shared" si="33"/>
        <v>#DIV/0!</v>
      </c>
      <c r="Q72" s="38" t="e">
        <f t="shared" si="33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4"/>
        <v>#DIV/0!</v>
      </c>
      <c r="O73" s="38" t="e">
        <f t="shared" si="33"/>
        <v>#DIV/0!</v>
      </c>
      <c r="P73" s="38" t="e">
        <f t="shared" si="33"/>
        <v>#DIV/0!</v>
      </c>
      <c r="Q73" s="38" t="e">
        <f t="shared" si="33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4"/>
        <v>#DIV/0!</v>
      </c>
      <c r="O74" s="38" t="e">
        <f t="shared" si="33"/>
        <v>#DIV/0!</v>
      </c>
      <c r="P74" s="38" t="e">
        <f t="shared" si="33"/>
        <v>#DIV/0!</v>
      </c>
      <c r="Q74" s="38" t="e">
        <f t="shared" si="33"/>
        <v>#DIV/0!</v>
      </c>
    </row>
    <row r="75" spans="1:17">
      <c r="A75" s="61" t="s">
        <v>161</v>
      </c>
      <c r="B75" s="61">
        <f>SUM(B63:B68)</f>
        <v>0</v>
      </c>
      <c r="C75" s="61">
        <f>SUM(C63:C68)</f>
        <v>0</v>
      </c>
      <c r="D75" s="61">
        <f>SUM(D63:D68)</f>
        <v>0</v>
      </c>
      <c r="E75" s="61">
        <f>SUM(E63:E68)</f>
        <v>0</v>
      </c>
      <c r="F75" s="61">
        <f>SUM(F63:F74)</f>
        <v>0</v>
      </c>
      <c r="G75" s="61">
        <f>SUM(G63:G74)</f>
        <v>0</v>
      </c>
      <c r="H75" s="61">
        <f>SUM(H63:H74)</f>
        <v>0</v>
      </c>
      <c r="I75" s="61">
        <f>SUM(I63:I74)</f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3"/>
        <v>#DIV/0!</v>
      </c>
      <c r="P75" s="62" t="e">
        <f t="shared" si="33"/>
        <v>#DIV/0!</v>
      </c>
      <c r="Q75" s="62" t="e">
        <f t="shared" si="33"/>
        <v>#DIV/0!</v>
      </c>
    </row>
    <row r="76" spans="1:17">
      <c r="A76" s="61" t="s">
        <v>128</v>
      </c>
      <c r="B76" s="61">
        <f t="shared" ref="B76:H76" si="35">SUM(B63:B74)</f>
        <v>0</v>
      </c>
      <c r="C76" s="61">
        <f t="shared" si="35"/>
        <v>0</v>
      </c>
      <c r="D76" s="61">
        <f t="shared" si="35"/>
        <v>0</v>
      </c>
      <c r="E76" s="61">
        <f>SUM(E63:E74)</f>
        <v>0</v>
      </c>
      <c r="F76" s="61">
        <f t="shared" si="35"/>
        <v>0</v>
      </c>
      <c r="G76" s="61">
        <f t="shared" si="35"/>
        <v>0</v>
      </c>
      <c r="H76" s="61">
        <f t="shared" si="35"/>
        <v>0</v>
      </c>
      <c r="I76" s="61">
        <f>SUM(I63:I74)</f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3"/>
        <v>#DIV/0!</v>
      </c>
      <c r="P76" s="62" t="e">
        <f t="shared" si="33"/>
        <v>#DIV/0!</v>
      </c>
      <c r="Q76" s="62" t="e">
        <f t="shared" si="33"/>
        <v>#DIV/0!</v>
      </c>
    </row>
    <row r="77" spans="1:17">
      <c r="A77" s="63" t="s">
        <v>129</v>
      </c>
      <c r="B77" s="49">
        <f>B75/6</f>
        <v>0</v>
      </c>
      <c r="C77" s="49">
        <f t="shared" ref="C77:I77" si="36">C75/6</f>
        <v>0</v>
      </c>
      <c r="D77" s="49">
        <f t="shared" si="36"/>
        <v>0</v>
      </c>
      <c r="E77" s="49">
        <f t="shared" si="36"/>
        <v>0</v>
      </c>
      <c r="F77" s="49">
        <f t="shared" si="36"/>
        <v>0</v>
      </c>
      <c r="G77" s="49">
        <f t="shared" si="36"/>
        <v>0</v>
      </c>
      <c r="H77" s="49">
        <f t="shared" si="36"/>
        <v>0</v>
      </c>
      <c r="I77" s="49">
        <f t="shared" si="36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3"/>
        <v>#DIV/0!</v>
      </c>
      <c r="P77" s="62" t="e">
        <f t="shared" si="33"/>
        <v>#DIV/0!</v>
      </c>
      <c r="Q77" s="62" t="e">
        <f t="shared" si="33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7">(G82-C82)/C82*100</f>
        <v>#DIV/0!</v>
      </c>
      <c r="P82" s="38" t="e">
        <f t="shared" si="37"/>
        <v>#DIV/0!</v>
      </c>
      <c r="Q82" s="38" t="e">
        <f t="shared" si="37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8">(F83-B83)/B83*100</f>
        <v>#DIV/0!</v>
      </c>
      <c r="O83" s="38" t="e">
        <f t="shared" si="37"/>
        <v>#DIV/0!</v>
      </c>
      <c r="P83" s="38" t="e">
        <f t="shared" si="37"/>
        <v>#DIV/0!</v>
      </c>
      <c r="Q83" s="38" t="e">
        <f t="shared" si="37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8"/>
        <v>#DIV/0!</v>
      </c>
      <c r="O84" s="38" t="e">
        <f t="shared" si="37"/>
        <v>#DIV/0!</v>
      </c>
      <c r="P84" s="38" t="e">
        <f t="shared" si="37"/>
        <v>#DIV/0!</v>
      </c>
      <c r="Q84" s="38" t="e">
        <f t="shared" si="37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8"/>
        <v>#DIV/0!</v>
      </c>
      <c r="O85" s="38" t="e">
        <f t="shared" si="37"/>
        <v>#DIV/0!</v>
      </c>
      <c r="P85" s="38" t="e">
        <f t="shared" si="37"/>
        <v>#DIV/0!</v>
      </c>
      <c r="Q85" s="38" t="e">
        <f t="shared" si="37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8"/>
        <v>#DIV/0!</v>
      </c>
      <c r="O86" s="38" t="e">
        <f t="shared" si="37"/>
        <v>#DIV/0!</v>
      </c>
      <c r="P86" s="38" t="e">
        <f t="shared" si="37"/>
        <v>#DIV/0!</v>
      </c>
      <c r="Q86" s="38" t="e">
        <f t="shared" si="37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8"/>
        <v>#DIV/0!</v>
      </c>
      <c r="O87" s="38" t="e">
        <f t="shared" si="37"/>
        <v>#DIV/0!</v>
      </c>
      <c r="P87" s="38" t="e">
        <f t="shared" si="37"/>
        <v>#DIV/0!</v>
      </c>
      <c r="Q87" s="38" t="e">
        <f t="shared" si="37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8"/>
        <v>#DIV/0!</v>
      </c>
      <c r="O88" s="38" t="e">
        <f t="shared" si="37"/>
        <v>#DIV/0!</v>
      </c>
      <c r="P88" s="38" t="e">
        <f t="shared" si="37"/>
        <v>#DIV/0!</v>
      </c>
      <c r="Q88" s="38" t="e">
        <f t="shared" si="37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8"/>
        <v>#DIV/0!</v>
      </c>
      <c r="O89" s="38" t="e">
        <f t="shared" si="37"/>
        <v>#DIV/0!</v>
      </c>
      <c r="P89" s="38" t="e">
        <f t="shared" si="37"/>
        <v>#DIV/0!</v>
      </c>
      <c r="Q89" s="38" t="e">
        <f t="shared" si="37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8"/>
        <v>#DIV/0!</v>
      </c>
      <c r="O90" s="38" t="e">
        <f t="shared" si="37"/>
        <v>#DIV/0!</v>
      </c>
      <c r="P90" s="38" t="e">
        <f t="shared" si="37"/>
        <v>#DIV/0!</v>
      </c>
      <c r="Q90" s="38" t="e">
        <f t="shared" si="37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8"/>
        <v>#DIV/0!</v>
      </c>
      <c r="O91" s="38" t="e">
        <f t="shared" si="37"/>
        <v>#DIV/0!</v>
      </c>
      <c r="P91" s="38" t="e">
        <f t="shared" si="37"/>
        <v>#DIV/0!</v>
      </c>
      <c r="Q91" s="38" t="e">
        <f t="shared" si="37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8"/>
        <v>#DIV/0!</v>
      </c>
      <c r="O92" s="38" t="e">
        <f t="shared" si="37"/>
        <v>#DIV/0!</v>
      </c>
      <c r="P92" s="38" t="e">
        <f t="shared" si="37"/>
        <v>#DIV/0!</v>
      </c>
      <c r="Q92" s="38" t="e">
        <f t="shared" si="37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8"/>
        <v>#DIV/0!</v>
      </c>
      <c r="O93" s="38" t="e">
        <f t="shared" si="37"/>
        <v>#DIV/0!</v>
      </c>
      <c r="P93" s="38" t="e">
        <f t="shared" si="37"/>
        <v>#DIV/0!</v>
      </c>
      <c r="Q93" s="38" t="e">
        <f t="shared" si="37"/>
        <v>#DIV/0!</v>
      </c>
    </row>
    <row r="94" spans="1:17">
      <c r="A94" s="61" t="s">
        <v>161</v>
      </c>
      <c r="B94" s="61">
        <f>SUM(B82:B87)</f>
        <v>0</v>
      </c>
      <c r="C94" s="61">
        <f>SUM(C82:C87)</f>
        <v>0</v>
      </c>
      <c r="D94" s="61">
        <f>SUM(D82:D87)</f>
        <v>0</v>
      </c>
      <c r="E94" s="61">
        <f>SUM(E82:E87)</f>
        <v>0</v>
      </c>
      <c r="F94" s="61">
        <f>SUM(F82:F93)</f>
        <v>0</v>
      </c>
      <c r="G94" s="61">
        <f>SUM(G82:G93)</f>
        <v>0</v>
      </c>
      <c r="H94" s="61">
        <f>SUM(H82:H93)</f>
        <v>0</v>
      </c>
      <c r="I94" s="61">
        <f>SUM(I82:I93)</f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7"/>
        <v>#DIV/0!</v>
      </c>
      <c r="P94" s="62" t="e">
        <f t="shared" si="37"/>
        <v>#DIV/0!</v>
      </c>
      <c r="Q94" s="62" t="e">
        <f t="shared" si="37"/>
        <v>#DIV/0!</v>
      </c>
    </row>
    <row r="95" spans="1:17">
      <c r="A95" s="61" t="s">
        <v>128</v>
      </c>
      <c r="B95" s="61">
        <f t="shared" ref="B95:H95" si="39">SUM(B82:B93)</f>
        <v>0</v>
      </c>
      <c r="C95" s="61">
        <f t="shared" si="39"/>
        <v>0</v>
      </c>
      <c r="D95" s="61">
        <f t="shared" si="39"/>
        <v>0</v>
      </c>
      <c r="E95" s="61">
        <f>SUM(E82:E93)</f>
        <v>0</v>
      </c>
      <c r="F95" s="61">
        <f t="shared" si="39"/>
        <v>0</v>
      </c>
      <c r="G95" s="61">
        <f t="shared" si="39"/>
        <v>0</v>
      </c>
      <c r="H95" s="61">
        <f t="shared" si="39"/>
        <v>0</v>
      </c>
      <c r="I95" s="61">
        <f>SUM(I82:I93)</f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7"/>
        <v>#DIV/0!</v>
      </c>
      <c r="P95" s="62" t="e">
        <f t="shared" si="37"/>
        <v>#DIV/0!</v>
      </c>
      <c r="Q95" s="62" t="e">
        <f t="shared" si="37"/>
        <v>#DIV/0!</v>
      </c>
    </row>
    <row r="96" spans="1:17">
      <c r="A96" s="63" t="s">
        <v>129</v>
      </c>
      <c r="B96" s="49">
        <f>B94/6</f>
        <v>0</v>
      </c>
      <c r="C96" s="49">
        <f t="shared" ref="C96:I96" si="40">C94/6</f>
        <v>0</v>
      </c>
      <c r="D96" s="49">
        <f t="shared" si="40"/>
        <v>0</v>
      </c>
      <c r="E96" s="49">
        <f t="shared" si="40"/>
        <v>0</v>
      </c>
      <c r="F96" s="49">
        <f t="shared" si="40"/>
        <v>0</v>
      </c>
      <c r="G96" s="49">
        <f t="shared" si="40"/>
        <v>0</v>
      </c>
      <c r="H96" s="49">
        <f t="shared" si="40"/>
        <v>0</v>
      </c>
      <c r="I96" s="49">
        <f t="shared" si="40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7"/>
        <v>#DIV/0!</v>
      </c>
      <c r="P96" s="62" t="e">
        <f t="shared" si="37"/>
        <v>#DIV/0!</v>
      </c>
      <c r="Q96" s="62" t="e">
        <f t="shared" si="37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1">(G101-C101)/C101*100</f>
        <v>#DIV/0!</v>
      </c>
      <c r="P101" s="38" t="e">
        <f t="shared" si="41"/>
        <v>#DIV/0!</v>
      </c>
      <c r="Q101" s="38" t="e">
        <f t="shared" si="41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2">(F102-B102)/B102*100</f>
        <v>#DIV/0!</v>
      </c>
      <c r="O102" s="38" t="e">
        <f t="shared" si="41"/>
        <v>#DIV/0!</v>
      </c>
      <c r="P102" s="38" t="e">
        <f t="shared" si="41"/>
        <v>#DIV/0!</v>
      </c>
      <c r="Q102" s="38" t="e">
        <f t="shared" si="41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2"/>
        <v>#DIV/0!</v>
      </c>
      <c r="O103" s="38" t="e">
        <f t="shared" si="41"/>
        <v>#DIV/0!</v>
      </c>
      <c r="P103" s="38" t="e">
        <f t="shared" si="41"/>
        <v>#DIV/0!</v>
      </c>
      <c r="Q103" s="38" t="e">
        <f t="shared" si="41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2"/>
        <v>#DIV/0!</v>
      </c>
      <c r="O104" s="38" t="e">
        <f t="shared" si="41"/>
        <v>#DIV/0!</v>
      </c>
      <c r="P104" s="38" t="e">
        <f t="shared" si="41"/>
        <v>#DIV/0!</v>
      </c>
      <c r="Q104" s="38" t="e">
        <f t="shared" si="41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2"/>
        <v>#DIV/0!</v>
      </c>
      <c r="O105" s="38" t="e">
        <f t="shared" si="41"/>
        <v>#DIV/0!</v>
      </c>
      <c r="P105" s="38" t="e">
        <f t="shared" si="41"/>
        <v>#DIV/0!</v>
      </c>
      <c r="Q105" s="38" t="e">
        <f t="shared" si="41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2"/>
        <v>#DIV/0!</v>
      </c>
      <c r="O106" s="38" t="e">
        <f t="shared" si="41"/>
        <v>#DIV/0!</v>
      </c>
      <c r="P106" s="38" t="e">
        <f t="shared" si="41"/>
        <v>#DIV/0!</v>
      </c>
      <c r="Q106" s="38" t="e">
        <f t="shared" si="41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2"/>
        <v>#DIV/0!</v>
      </c>
      <c r="O107" s="38" t="e">
        <f t="shared" si="41"/>
        <v>#DIV/0!</v>
      </c>
      <c r="P107" s="38" t="e">
        <f t="shared" si="41"/>
        <v>#DIV/0!</v>
      </c>
      <c r="Q107" s="38" t="e">
        <f t="shared" si="41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2"/>
        <v>#DIV/0!</v>
      </c>
      <c r="O108" s="38" t="e">
        <f t="shared" si="41"/>
        <v>#DIV/0!</v>
      </c>
      <c r="P108" s="38" t="e">
        <f t="shared" si="41"/>
        <v>#DIV/0!</v>
      </c>
      <c r="Q108" s="38" t="e">
        <f t="shared" si="41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2"/>
        <v>#DIV/0!</v>
      </c>
      <c r="O109" s="38" t="e">
        <f t="shared" si="41"/>
        <v>#DIV/0!</v>
      </c>
      <c r="P109" s="38" t="e">
        <f t="shared" si="41"/>
        <v>#DIV/0!</v>
      </c>
      <c r="Q109" s="38" t="e">
        <f t="shared" si="41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2"/>
        <v>#DIV/0!</v>
      </c>
      <c r="O110" s="38" t="e">
        <f t="shared" si="41"/>
        <v>#DIV/0!</v>
      </c>
      <c r="P110" s="38" t="e">
        <f t="shared" si="41"/>
        <v>#DIV/0!</v>
      </c>
      <c r="Q110" s="38" t="e">
        <f t="shared" si="41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2"/>
        <v>#DIV/0!</v>
      </c>
      <c r="O111" s="38" t="e">
        <f t="shared" si="41"/>
        <v>#DIV/0!</v>
      </c>
      <c r="P111" s="38" t="e">
        <f t="shared" si="41"/>
        <v>#DIV/0!</v>
      </c>
      <c r="Q111" s="38" t="e">
        <f t="shared" si="41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2"/>
        <v>#DIV/0!</v>
      </c>
      <c r="O112" s="38" t="e">
        <f t="shared" si="41"/>
        <v>#DIV/0!</v>
      </c>
      <c r="P112" s="38" t="e">
        <f t="shared" si="41"/>
        <v>#DIV/0!</v>
      </c>
      <c r="Q112" s="38" t="e">
        <f t="shared" si="41"/>
        <v>#DIV/0!</v>
      </c>
    </row>
    <row r="113" spans="1:17">
      <c r="A113" s="61" t="s">
        <v>161</v>
      </c>
      <c r="B113" s="61">
        <f>SUM(B101:B106)</f>
        <v>0</v>
      </c>
      <c r="C113" s="61">
        <f>SUM(C101:C106)</f>
        <v>0</v>
      </c>
      <c r="D113" s="61">
        <f>SUM(D101:D106)</f>
        <v>0</v>
      </c>
      <c r="E113" s="61">
        <f>SUM(E101:E106)</f>
        <v>0</v>
      </c>
      <c r="F113" s="61">
        <f>SUM(F101:F112)</f>
        <v>0</v>
      </c>
      <c r="G113" s="61">
        <f>SUM(G101:G112)</f>
        <v>0</v>
      </c>
      <c r="H113" s="61">
        <f>SUM(H101:H112)</f>
        <v>0</v>
      </c>
      <c r="I113" s="61">
        <f>SUM(I101:I112)</f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1"/>
        <v>#DIV/0!</v>
      </c>
      <c r="P113" s="62" t="e">
        <f t="shared" si="41"/>
        <v>#DIV/0!</v>
      </c>
      <c r="Q113" s="62" t="e">
        <f t="shared" si="41"/>
        <v>#DIV/0!</v>
      </c>
    </row>
    <row r="114" spans="1:17">
      <c r="A114" s="61" t="s">
        <v>128</v>
      </c>
      <c r="B114" s="61">
        <f t="shared" ref="B114:H114" si="43">SUM(B101:B112)</f>
        <v>0</v>
      </c>
      <c r="C114" s="61">
        <f t="shared" si="43"/>
        <v>0</v>
      </c>
      <c r="D114" s="61">
        <f t="shared" si="43"/>
        <v>0</v>
      </c>
      <c r="E114" s="61">
        <f>SUM(E101:E112)</f>
        <v>0</v>
      </c>
      <c r="F114" s="61">
        <f t="shared" si="43"/>
        <v>0</v>
      </c>
      <c r="G114" s="61">
        <f t="shared" si="43"/>
        <v>0</v>
      </c>
      <c r="H114" s="61">
        <f t="shared" si="43"/>
        <v>0</v>
      </c>
      <c r="I114" s="61">
        <f>SUM(I101:I112)</f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1"/>
        <v>#DIV/0!</v>
      </c>
      <c r="P114" s="62" t="e">
        <f t="shared" si="41"/>
        <v>#DIV/0!</v>
      </c>
      <c r="Q114" s="62" t="e">
        <f t="shared" si="41"/>
        <v>#DIV/0!</v>
      </c>
    </row>
    <row r="115" spans="1:17">
      <c r="A115" s="63" t="s">
        <v>129</v>
      </c>
      <c r="B115" s="49">
        <f>B113/6</f>
        <v>0</v>
      </c>
      <c r="C115" s="49">
        <f t="shared" ref="C115:I115" si="44">C113/6</f>
        <v>0</v>
      </c>
      <c r="D115" s="49">
        <f t="shared" si="44"/>
        <v>0</v>
      </c>
      <c r="E115" s="49">
        <f t="shared" si="44"/>
        <v>0</v>
      </c>
      <c r="F115" s="49">
        <f t="shared" si="44"/>
        <v>0</v>
      </c>
      <c r="G115" s="49">
        <f t="shared" si="44"/>
        <v>0</v>
      </c>
      <c r="H115" s="49">
        <f t="shared" si="44"/>
        <v>0</v>
      </c>
      <c r="I115" s="49">
        <f t="shared" si="44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1"/>
        <v>#DIV/0!</v>
      </c>
      <c r="P115" s="62" t="e">
        <f t="shared" si="41"/>
        <v>#DIV/0!</v>
      </c>
      <c r="Q115" s="62" t="e">
        <f t="shared" si="41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5">(G120-C120)/C120*100</f>
        <v>#DIV/0!</v>
      </c>
      <c r="P120" s="38" t="e">
        <f t="shared" si="45"/>
        <v>#DIV/0!</v>
      </c>
      <c r="Q120" s="38" t="e">
        <f t="shared" si="45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6">(F121-B121)/B121*100</f>
        <v>#DIV/0!</v>
      </c>
      <c r="O121" s="38" t="e">
        <f t="shared" si="45"/>
        <v>#DIV/0!</v>
      </c>
      <c r="P121" s="38" t="e">
        <f t="shared" si="45"/>
        <v>#DIV/0!</v>
      </c>
      <c r="Q121" s="38" t="e">
        <f t="shared" si="45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6"/>
        <v>#DIV/0!</v>
      </c>
      <c r="O122" s="38" t="e">
        <f t="shared" si="45"/>
        <v>#DIV/0!</v>
      </c>
      <c r="P122" s="38" t="e">
        <f t="shared" si="45"/>
        <v>#DIV/0!</v>
      </c>
      <c r="Q122" s="38" t="e">
        <f t="shared" si="45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6"/>
        <v>#DIV/0!</v>
      </c>
      <c r="O123" s="38" t="e">
        <f t="shared" si="45"/>
        <v>#DIV/0!</v>
      </c>
      <c r="P123" s="38" t="e">
        <f t="shared" si="45"/>
        <v>#DIV/0!</v>
      </c>
      <c r="Q123" s="38" t="e">
        <f t="shared" si="45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6"/>
        <v>#DIV/0!</v>
      </c>
      <c r="O124" s="38" t="e">
        <f t="shared" si="45"/>
        <v>#DIV/0!</v>
      </c>
      <c r="P124" s="38" t="e">
        <f t="shared" si="45"/>
        <v>#DIV/0!</v>
      </c>
      <c r="Q124" s="38" t="e">
        <f t="shared" si="45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6"/>
        <v>#DIV/0!</v>
      </c>
      <c r="O125" s="38" t="e">
        <f t="shared" si="45"/>
        <v>#DIV/0!</v>
      </c>
      <c r="P125" s="38" t="e">
        <f t="shared" si="45"/>
        <v>#DIV/0!</v>
      </c>
      <c r="Q125" s="38" t="e">
        <f t="shared" si="45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6"/>
        <v>#DIV/0!</v>
      </c>
      <c r="O126" s="38" t="e">
        <f t="shared" si="45"/>
        <v>#DIV/0!</v>
      </c>
      <c r="P126" s="38" t="e">
        <f t="shared" si="45"/>
        <v>#DIV/0!</v>
      </c>
      <c r="Q126" s="38" t="e">
        <f t="shared" si="45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6"/>
        <v>#DIV/0!</v>
      </c>
      <c r="O127" s="38" t="e">
        <f t="shared" si="45"/>
        <v>#DIV/0!</v>
      </c>
      <c r="P127" s="38" t="e">
        <f t="shared" si="45"/>
        <v>#DIV/0!</v>
      </c>
      <c r="Q127" s="38" t="e">
        <f t="shared" si="45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6"/>
        <v>#DIV/0!</v>
      </c>
      <c r="O128" s="38" t="e">
        <f t="shared" si="45"/>
        <v>#DIV/0!</v>
      </c>
      <c r="P128" s="38" t="e">
        <f t="shared" si="45"/>
        <v>#DIV/0!</v>
      </c>
      <c r="Q128" s="38" t="e">
        <f t="shared" si="45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6"/>
        <v>#DIV/0!</v>
      </c>
      <c r="O129" s="38" t="e">
        <f t="shared" si="45"/>
        <v>#DIV/0!</v>
      </c>
      <c r="P129" s="38" t="e">
        <f t="shared" si="45"/>
        <v>#DIV/0!</v>
      </c>
      <c r="Q129" s="38" t="e">
        <f t="shared" si="45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6"/>
        <v>#DIV/0!</v>
      </c>
      <c r="O130" s="38" t="e">
        <f t="shared" si="45"/>
        <v>#DIV/0!</v>
      </c>
      <c r="P130" s="38" t="e">
        <f t="shared" si="45"/>
        <v>#DIV/0!</v>
      </c>
      <c r="Q130" s="38" t="e">
        <f t="shared" si="45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6"/>
        <v>#DIV/0!</v>
      </c>
      <c r="O131" s="38" t="e">
        <f t="shared" si="45"/>
        <v>#DIV/0!</v>
      </c>
      <c r="P131" s="38" t="e">
        <f t="shared" si="45"/>
        <v>#DIV/0!</v>
      </c>
      <c r="Q131" s="38" t="e">
        <f t="shared" si="45"/>
        <v>#DIV/0!</v>
      </c>
    </row>
    <row r="132" spans="1:17">
      <c r="A132" s="61" t="s">
        <v>161</v>
      </c>
      <c r="B132" s="61">
        <f>SUM(B120:B125)</f>
        <v>0</v>
      </c>
      <c r="C132" s="61">
        <f>SUM(C120:C125)</f>
        <v>0</v>
      </c>
      <c r="D132" s="61">
        <f>SUM(D120:D125)</f>
        <v>0</v>
      </c>
      <c r="E132" s="61">
        <f>SUM(E120:E125)</f>
        <v>0</v>
      </c>
      <c r="F132" s="61">
        <f>SUM(F120:F131)</f>
        <v>0</v>
      </c>
      <c r="G132" s="61">
        <f>SUM(G120:G131)</f>
        <v>0</v>
      </c>
      <c r="H132" s="61">
        <f>SUM(H120:H131)</f>
        <v>0</v>
      </c>
      <c r="I132" s="61">
        <f>SUM(I120:I131)</f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5"/>
        <v>#DIV/0!</v>
      </c>
      <c r="P132" s="62" t="e">
        <f t="shared" si="45"/>
        <v>#DIV/0!</v>
      </c>
      <c r="Q132" s="62" t="e">
        <f t="shared" si="45"/>
        <v>#DIV/0!</v>
      </c>
    </row>
    <row r="133" spans="1:17">
      <c r="A133" s="61" t="s">
        <v>128</v>
      </c>
      <c r="B133" s="61">
        <f t="shared" ref="B133:H133" si="47">SUM(B120:B131)</f>
        <v>0</v>
      </c>
      <c r="C133" s="61">
        <f t="shared" si="47"/>
        <v>0</v>
      </c>
      <c r="D133" s="61">
        <f t="shared" si="47"/>
        <v>0</v>
      </c>
      <c r="E133" s="61">
        <f>SUM(E120:E131)</f>
        <v>0</v>
      </c>
      <c r="F133" s="61">
        <f t="shared" si="47"/>
        <v>0</v>
      </c>
      <c r="G133" s="61">
        <f t="shared" si="47"/>
        <v>0</v>
      </c>
      <c r="H133" s="61">
        <f t="shared" si="47"/>
        <v>0</v>
      </c>
      <c r="I133" s="61">
        <f>SUM(I120:I131)</f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5"/>
        <v>#DIV/0!</v>
      </c>
      <c r="P133" s="62" t="e">
        <f t="shared" si="45"/>
        <v>#DIV/0!</v>
      </c>
      <c r="Q133" s="62" t="e">
        <f t="shared" si="45"/>
        <v>#DIV/0!</v>
      </c>
    </row>
    <row r="134" spans="1:17">
      <c r="A134" s="63" t="s">
        <v>129</v>
      </c>
      <c r="B134" s="49">
        <f>B132/6</f>
        <v>0</v>
      </c>
      <c r="C134" s="49">
        <f t="shared" ref="C134:I134" si="48">C132/6</f>
        <v>0</v>
      </c>
      <c r="D134" s="49">
        <f t="shared" si="48"/>
        <v>0</v>
      </c>
      <c r="E134" s="49">
        <f t="shared" si="48"/>
        <v>0</v>
      </c>
      <c r="F134" s="49">
        <f t="shared" si="48"/>
        <v>0</v>
      </c>
      <c r="G134" s="49">
        <f t="shared" si="48"/>
        <v>0</v>
      </c>
      <c r="H134" s="49">
        <f t="shared" si="48"/>
        <v>0</v>
      </c>
      <c r="I134" s="49">
        <f t="shared" si="48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5"/>
        <v>#DIV/0!</v>
      </c>
      <c r="P134" s="62" t="e">
        <f t="shared" si="45"/>
        <v>#DIV/0!</v>
      </c>
      <c r="Q134" s="62" t="e">
        <f t="shared" si="45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49">(G139-C139)/C139*100</f>
        <v>#DIV/0!</v>
      </c>
      <c r="P139" s="38" t="e">
        <f t="shared" si="49"/>
        <v>#DIV/0!</v>
      </c>
      <c r="Q139" s="38" t="e">
        <f t="shared" si="49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0">(F140-B140)/B140*100</f>
        <v>#DIV/0!</v>
      </c>
      <c r="O140" s="38" t="e">
        <f t="shared" si="49"/>
        <v>#DIV/0!</v>
      </c>
      <c r="P140" s="38" t="e">
        <f t="shared" si="49"/>
        <v>#DIV/0!</v>
      </c>
      <c r="Q140" s="38" t="e">
        <f t="shared" si="49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0"/>
        <v>#DIV/0!</v>
      </c>
      <c r="O141" s="38" t="e">
        <f t="shared" si="49"/>
        <v>#DIV/0!</v>
      </c>
      <c r="P141" s="38" t="e">
        <f t="shared" si="49"/>
        <v>#DIV/0!</v>
      </c>
      <c r="Q141" s="38" t="e">
        <f t="shared" si="49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0"/>
        <v>#DIV/0!</v>
      </c>
      <c r="O142" s="38" t="e">
        <f t="shared" si="49"/>
        <v>#DIV/0!</v>
      </c>
      <c r="P142" s="38" t="e">
        <f t="shared" si="49"/>
        <v>#DIV/0!</v>
      </c>
      <c r="Q142" s="38" t="e">
        <f t="shared" si="49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0"/>
        <v>#DIV/0!</v>
      </c>
      <c r="O143" s="38" t="e">
        <f t="shared" si="49"/>
        <v>#DIV/0!</v>
      </c>
      <c r="P143" s="38" t="e">
        <f t="shared" si="49"/>
        <v>#DIV/0!</v>
      </c>
      <c r="Q143" s="38" t="e">
        <f t="shared" si="49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0"/>
        <v>#DIV/0!</v>
      </c>
      <c r="O144" s="38" t="e">
        <f t="shared" si="49"/>
        <v>#DIV/0!</v>
      </c>
      <c r="P144" s="38" t="e">
        <f t="shared" si="49"/>
        <v>#DIV/0!</v>
      </c>
      <c r="Q144" s="38" t="e">
        <f t="shared" si="49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0"/>
        <v>#DIV/0!</v>
      </c>
      <c r="O145" s="38" t="e">
        <f t="shared" si="49"/>
        <v>#DIV/0!</v>
      </c>
      <c r="P145" s="38" t="e">
        <f t="shared" si="49"/>
        <v>#DIV/0!</v>
      </c>
      <c r="Q145" s="38" t="e">
        <f t="shared" si="49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0"/>
        <v>#DIV/0!</v>
      </c>
      <c r="O146" s="38" t="e">
        <f t="shared" si="49"/>
        <v>#DIV/0!</v>
      </c>
      <c r="P146" s="38" t="e">
        <f t="shared" si="49"/>
        <v>#DIV/0!</v>
      </c>
      <c r="Q146" s="38" t="e">
        <f t="shared" si="49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0"/>
        <v>#DIV/0!</v>
      </c>
      <c r="O147" s="38" t="e">
        <f t="shared" si="49"/>
        <v>#DIV/0!</v>
      </c>
      <c r="P147" s="38" t="e">
        <f t="shared" si="49"/>
        <v>#DIV/0!</v>
      </c>
      <c r="Q147" s="38" t="e">
        <f t="shared" si="49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0"/>
        <v>#DIV/0!</v>
      </c>
      <c r="O148" s="38" t="e">
        <f t="shared" si="49"/>
        <v>#DIV/0!</v>
      </c>
      <c r="P148" s="38" t="e">
        <f t="shared" si="49"/>
        <v>#DIV/0!</v>
      </c>
      <c r="Q148" s="38" t="e">
        <f t="shared" si="49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0"/>
        <v>#DIV/0!</v>
      </c>
      <c r="O149" s="38" t="e">
        <f t="shared" si="49"/>
        <v>#DIV/0!</v>
      </c>
      <c r="P149" s="38" t="e">
        <f t="shared" si="49"/>
        <v>#DIV/0!</v>
      </c>
      <c r="Q149" s="38" t="e">
        <f t="shared" si="49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0"/>
        <v>#DIV/0!</v>
      </c>
      <c r="O150" s="38" t="e">
        <f t="shared" si="49"/>
        <v>#DIV/0!</v>
      </c>
      <c r="P150" s="38" t="e">
        <f t="shared" si="49"/>
        <v>#DIV/0!</v>
      </c>
      <c r="Q150" s="38" t="e">
        <f t="shared" si="49"/>
        <v>#DIV/0!</v>
      </c>
    </row>
    <row r="151" spans="1:17">
      <c r="A151" s="61" t="s">
        <v>161</v>
      </c>
      <c r="B151" s="61">
        <f>SUM(B139:B144)</f>
        <v>0</v>
      </c>
      <c r="C151" s="61">
        <f>SUM(C139:C144)</f>
        <v>0</v>
      </c>
      <c r="D151" s="61">
        <f>SUM(D139:D144)</f>
        <v>0</v>
      </c>
      <c r="E151" s="61">
        <f>SUM(E139:E144)</f>
        <v>0</v>
      </c>
      <c r="F151" s="61">
        <f>SUM(F139:F150)</f>
        <v>0</v>
      </c>
      <c r="G151" s="61">
        <f>SUM(G139:G150)</f>
        <v>0</v>
      </c>
      <c r="H151" s="61">
        <f>SUM(H139:H150)</f>
        <v>0</v>
      </c>
      <c r="I151" s="61">
        <f>SUM(I139:I150)</f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49"/>
        <v>#DIV/0!</v>
      </c>
      <c r="P151" s="62" t="e">
        <f t="shared" si="49"/>
        <v>#DIV/0!</v>
      </c>
      <c r="Q151" s="62" t="e">
        <f t="shared" si="49"/>
        <v>#DIV/0!</v>
      </c>
    </row>
    <row r="152" spans="1:17">
      <c r="A152" s="61" t="s">
        <v>128</v>
      </c>
      <c r="B152" s="61">
        <f t="shared" ref="B152:H152" si="51">SUM(B139:B150)</f>
        <v>0</v>
      </c>
      <c r="C152" s="61">
        <f t="shared" si="51"/>
        <v>0</v>
      </c>
      <c r="D152" s="61">
        <f t="shared" si="51"/>
        <v>0</v>
      </c>
      <c r="E152" s="61">
        <f>SUM(E139:E150)</f>
        <v>0</v>
      </c>
      <c r="F152" s="61">
        <f t="shared" si="51"/>
        <v>0</v>
      </c>
      <c r="G152" s="61">
        <f t="shared" si="51"/>
        <v>0</v>
      </c>
      <c r="H152" s="61">
        <f t="shared" si="51"/>
        <v>0</v>
      </c>
      <c r="I152" s="61">
        <f>SUM(I139:I150)</f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49"/>
        <v>#DIV/0!</v>
      </c>
      <c r="P152" s="62" t="e">
        <f t="shared" si="49"/>
        <v>#DIV/0!</v>
      </c>
      <c r="Q152" s="62" t="e">
        <f t="shared" si="49"/>
        <v>#DIV/0!</v>
      </c>
    </row>
    <row r="153" spans="1:17">
      <c r="A153" s="63" t="s">
        <v>129</v>
      </c>
      <c r="B153" s="49">
        <f>B151/6</f>
        <v>0</v>
      </c>
      <c r="C153" s="49">
        <f t="shared" ref="C153:I153" si="52">C151/6</f>
        <v>0</v>
      </c>
      <c r="D153" s="49">
        <f t="shared" si="52"/>
        <v>0</v>
      </c>
      <c r="E153" s="49">
        <f t="shared" si="52"/>
        <v>0</v>
      </c>
      <c r="F153" s="49">
        <f t="shared" si="52"/>
        <v>0</v>
      </c>
      <c r="G153" s="49">
        <f t="shared" si="52"/>
        <v>0</v>
      </c>
      <c r="H153" s="49">
        <f t="shared" si="52"/>
        <v>0</v>
      </c>
      <c r="I153" s="49">
        <f t="shared" si="52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49"/>
        <v>#DIV/0!</v>
      </c>
      <c r="P153" s="62" t="e">
        <f t="shared" si="49"/>
        <v>#DIV/0!</v>
      </c>
      <c r="Q153" s="62" t="e">
        <f t="shared" si="49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3">(G158-C158)/C158*100</f>
        <v>#DIV/0!</v>
      </c>
      <c r="P158" s="38" t="e">
        <f t="shared" si="53"/>
        <v>#DIV/0!</v>
      </c>
      <c r="Q158" s="38" t="e">
        <f t="shared" si="53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4">(F159-B159)/B159*100</f>
        <v>#DIV/0!</v>
      </c>
      <c r="O159" s="38" t="e">
        <f t="shared" si="53"/>
        <v>#DIV/0!</v>
      </c>
      <c r="P159" s="38" t="e">
        <f t="shared" si="53"/>
        <v>#DIV/0!</v>
      </c>
      <c r="Q159" s="38" t="e">
        <f t="shared" si="53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4"/>
        <v>#DIV/0!</v>
      </c>
      <c r="O160" s="38" t="e">
        <f t="shared" si="53"/>
        <v>#DIV/0!</v>
      </c>
      <c r="P160" s="38" t="e">
        <f t="shared" si="53"/>
        <v>#DIV/0!</v>
      </c>
      <c r="Q160" s="38" t="e">
        <f t="shared" si="53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4"/>
        <v>#DIV/0!</v>
      </c>
      <c r="O161" s="38" t="e">
        <f t="shared" si="53"/>
        <v>#DIV/0!</v>
      </c>
      <c r="P161" s="38" t="e">
        <f t="shared" si="53"/>
        <v>#DIV/0!</v>
      </c>
      <c r="Q161" s="38" t="e">
        <f t="shared" si="53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4"/>
        <v>#DIV/0!</v>
      </c>
      <c r="O162" s="38" t="e">
        <f t="shared" si="53"/>
        <v>#DIV/0!</v>
      </c>
      <c r="P162" s="38" t="e">
        <f t="shared" si="53"/>
        <v>#DIV/0!</v>
      </c>
      <c r="Q162" s="38" t="e">
        <f t="shared" si="53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4"/>
        <v>#DIV/0!</v>
      </c>
      <c r="O163" s="38" t="e">
        <f t="shared" si="53"/>
        <v>#DIV/0!</v>
      </c>
      <c r="P163" s="38" t="e">
        <f t="shared" si="53"/>
        <v>#DIV/0!</v>
      </c>
      <c r="Q163" s="38" t="e">
        <f t="shared" si="53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4"/>
        <v>#DIV/0!</v>
      </c>
      <c r="O164" s="38" t="e">
        <f t="shared" si="53"/>
        <v>#DIV/0!</v>
      </c>
      <c r="P164" s="38" t="e">
        <f t="shared" si="53"/>
        <v>#DIV/0!</v>
      </c>
      <c r="Q164" s="38" t="e">
        <f t="shared" si="53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4"/>
        <v>#DIV/0!</v>
      </c>
      <c r="O165" s="38" t="e">
        <f t="shared" si="53"/>
        <v>#DIV/0!</v>
      </c>
      <c r="P165" s="38" t="e">
        <f t="shared" si="53"/>
        <v>#DIV/0!</v>
      </c>
      <c r="Q165" s="38" t="e">
        <f t="shared" si="53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4"/>
        <v>#DIV/0!</v>
      </c>
      <c r="O166" s="38" t="e">
        <f t="shared" si="53"/>
        <v>#DIV/0!</v>
      </c>
      <c r="P166" s="38" t="e">
        <f t="shared" si="53"/>
        <v>#DIV/0!</v>
      </c>
      <c r="Q166" s="38" t="e">
        <f t="shared" si="53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4"/>
        <v>#DIV/0!</v>
      </c>
      <c r="O167" s="38" t="e">
        <f t="shared" si="53"/>
        <v>#DIV/0!</v>
      </c>
      <c r="P167" s="38" t="e">
        <f t="shared" si="53"/>
        <v>#DIV/0!</v>
      </c>
      <c r="Q167" s="38" t="e">
        <f t="shared" si="53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4"/>
        <v>#DIV/0!</v>
      </c>
      <c r="O168" s="38" t="e">
        <f t="shared" si="53"/>
        <v>#DIV/0!</v>
      </c>
      <c r="P168" s="38" t="e">
        <f t="shared" si="53"/>
        <v>#DIV/0!</v>
      </c>
      <c r="Q168" s="38" t="e">
        <f t="shared" si="53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4"/>
        <v>#DIV/0!</v>
      </c>
      <c r="O169" s="38" t="e">
        <f t="shared" si="53"/>
        <v>#DIV/0!</v>
      </c>
      <c r="P169" s="38" t="e">
        <f t="shared" si="53"/>
        <v>#DIV/0!</v>
      </c>
      <c r="Q169" s="38" t="e">
        <f t="shared" si="53"/>
        <v>#DIV/0!</v>
      </c>
    </row>
    <row r="170" spans="1:17">
      <c r="A170" s="61" t="s">
        <v>161</v>
      </c>
      <c r="B170" s="61">
        <f>SUM(B158:B163)</f>
        <v>0</v>
      </c>
      <c r="C170" s="61">
        <f>SUM(C158:C163)</f>
        <v>0</v>
      </c>
      <c r="D170" s="61">
        <f>SUM(D158:D163)</f>
        <v>0</v>
      </c>
      <c r="E170" s="61">
        <f>SUM(E158:E163)</f>
        <v>0</v>
      </c>
      <c r="F170" s="61">
        <f>SUM(F158:F169)</f>
        <v>0</v>
      </c>
      <c r="G170" s="61">
        <f>SUM(G158:G169)</f>
        <v>0</v>
      </c>
      <c r="H170" s="61">
        <f>SUM(H158:H169)</f>
        <v>0</v>
      </c>
      <c r="I170" s="61">
        <f>SUM(I158:I169)</f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3"/>
        <v>#DIV/0!</v>
      </c>
      <c r="P170" s="62" t="e">
        <f t="shared" si="53"/>
        <v>#DIV/0!</v>
      </c>
      <c r="Q170" s="62" t="e">
        <f t="shared" si="53"/>
        <v>#DIV/0!</v>
      </c>
    </row>
    <row r="171" spans="1:17">
      <c r="A171" s="61" t="s">
        <v>128</v>
      </c>
      <c r="B171" s="61">
        <f t="shared" ref="B171:H171" si="55">SUM(B158:B169)</f>
        <v>0</v>
      </c>
      <c r="C171" s="61">
        <f t="shared" si="55"/>
        <v>0</v>
      </c>
      <c r="D171" s="61">
        <f t="shared" si="55"/>
        <v>0</v>
      </c>
      <c r="E171" s="61">
        <f>SUM(E158:E169)</f>
        <v>0</v>
      </c>
      <c r="F171" s="61">
        <f t="shared" si="55"/>
        <v>0</v>
      </c>
      <c r="G171" s="61">
        <f t="shared" si="55"/>
        <v>0</v>
      </c>
      <c r="H171" s="61">
        <f t="shared" si="55"/>
        <v>0</v>
      </c>
      <c r="I171" s="61">
        <f>SUM(I158:I169)</f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3"/>
        <v>#DIV/0!</v>
      </c>
      <c r="P171" s="62" t="e">
        <f t="shared" si="53"/>
        <v>#DIV/0!</v>
      </c>
      <c r="Q171" s="62" t="e">
        <f t="shared" si="53"/>
        <v>#DIV/0!</v>
      </c>
    </row>
    <row r="172" spans="1:17">
      <c r="A172" s="63" t="s">
        <v>129</v>
      </c>
      <c r="B172" s="49">
        <f>B170/6</f>
        <v>0</v>
      </c>
      <c r="C172" s="49">
        <f t="shared" ref="C172:I172" si="56">C170/6</f>
        <v>0</v>
      </c>
      <c r="D172" s="49">
        <f t="shared" si="56"/>
        <v>0</v>
      </c>
      <c r="E172" s="49">
        <f t="shared" si="56"/>
        <v>0</v>
      </c>
      <c r="F172" s="49">
        <f t="shared" si="56"/>
        <v>0</v>
      </c>
      <c r="G172" s="49">
        <f t="shared" si="56"/>
        <v>0</v>
      </c>
      <c r="H172" s="49">
        <f t="shared" si="56"/>
        <v>0</v>
      </c>
      <c r="I172" s="49">
        <f t="shared" si="56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3"/>
        <v>#DIV/0!</v>
      </c>
      <c r="P172" s="62" t="e">
        <f t="shared" si="53"/>
        <v>#DIV/0!</v>
      </c>
      <c r="Q172" s="62" t="e">
        <f t="shared" si="53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57">(G177-C177)/C177*100</f>
        <v>#DIV/0!</v>
      </c>
      <c r="P177" s="38" t="e">
        <f t="shared" si="57"/>
        <v>#DIV/0!</v>
      </c>
      <c r="Q177" s="38" t="e">
        <f t="shared" si="57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58">(F178-B178)/B178*100</f>
        <v>#DIV/0!</v>
      </c>
      <c r="O178" s="38" t="e">
        <f t="shared" si="57"/>
        <v>#DIV/0!</v>
      </c>
      <c r="P178" s="38" t="e">
        <f t="shared" si="57"/>
        <v>#DIV/0!</v>
      </c>
      <c r="Q178" s="38" t="e">
        <f t="shared" si="57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58"/>
        <v>#DIV/0!</v>
      </c>
      <c r="O179" s="38" t="e">
        <f t="shared" si="57"/>
        <v>#DIV/0!</v>
      </c>
      <c r="P179" s="38" t="e">
        <f t="shared" si="57"/>
        <v>#DIV/0!</v>
      </c>
      <c r="Q179" s="38" t="e">
        <f t="shared" si="57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58"/>
        <v>#DIV/0!</v>
      </c>
      <c r="O180" s="38" t="e">
        <f t="shared" si="57"/>
        <v>#DIV/0!</v>
      </c>
      <c r="P180" s="38" t="e">
        <f t="shared" si="57"/>
        <v>#DIV/0!</v>
      </c>
      <c r="Q180" s="38" t="e">
        <f t="shared" si="57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58"/>
        <v>#DIV/0!</v>
      </c>
      <c r="O181" s="38" t="e">
        <f t="shared" si="57"/>
        <v>#DIV/0!</v>
      </c>
      <c r="P181" s="38" t="e">
        <f t="shared" si="57"/>
        <v>#DIV/0!</v>
      </c>
      <c r="Q181" s="38" t="e">
        <f t="shared" si="57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58"/>
        <v>#DIV/0!</v>
      </c>
      <c r="O182" s="38" t="e">
        <f t="shared" si="57"/>
        <v>#DIV/0!</v>
      </c>
      <c r="P182" s="38" t="e">
        <f t="shared" si="57"/>
        <v>#DIV/0!</v>
      </c>
      <c r="Q182" s="38" t="e">
        <f t="shared" si="57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58"/>
        <v>#DIV/0!</v>
      </c>
      <c r="O183" s="38" t="e">
        <f t="shared" si="57"/>
        <v>#DIV/0!</v>
      </c>
      <c r="P183" s="38" t="e">
        <f t="shared" si="57"/>
        <v>#DIV/0!</v>
      </c>
      <c r="Q183" s="38" t="e">
        <f t="shared" si="57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58"/>
        <v>#DIV/0!</v>
      </c>
      <c r="O184" s="38" t="e">
        <f t="shared" si="57"/>
        <v>#DIV/0!</v>
      </c>
      <c r="P184" s="38" t="e">
        <f t="shared" si="57"/>
        <v>#DIV/0!</v>
      </c>
      <c r="Q184" s="38" t="e">
        <f t="shared" si="57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58"/>
        <v>#DIV/0!</v>
      </c>
      <c r="O185" s="38" t="e">
        <f t="shared" si="57"/>
        <v>#DIV/0!</v>
      </c>
      <c r="P185" s="38" t="e">
        <f t="shared" si="57"/>
        <v>#DIV/0!</v>
      </c>
      <c r="Q185" s="38" t="e">
        <f t="shared" si="57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58"/>
        <v>#DIV/0!</v>
      </c>
      <c r="O186" s="38" t="e">
        <f t="shared" si="57"/>
        <v>#DIV/0!</v>
      </c>
      <c r="P186" s="38" t="e">
        <f t="shared" si="57"/>
        <v>#DIV/0!</v>
      </c>
      <c r="Q186" s="38" t="e">
        <f t="shared" si="57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58"/>
        <v>#DIV/0!</v>
      </c>
      <c r="O187" s="38" t="e">
        <f t="shared" si="57"/>
        <v>#DIV/0!</v>
      </c>
      <c r="P187" s="38" t="e">
        <f t="shared" si="57"/>
        <v>#DIV/0!</v>
      </c>
      <c r="Q187" s="38" t="e">
        <f t="shared" si="57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58"/>
        <v>#DIV/0!</v>
      </c>
      <c r="O188" s="38" t="e">
        <f t="shared" si="57"/>
        <v>#DIV/0!</v>
      </c>
      <c r="P188" s="38" t="e">
        <f t="shared" si="57"/>
        <v>#DIV/0!</v>
      </c>
      <c r="Q188" s="38" t="e">
        <f t="shared" si="57"/>
        <v>#DIV/0!</v>
      </c>
    </row>
    <row r="189" spans="1:17">
      <c r="A189" s="61" t="s">
        <v>161</v>
      </c>
      <c r="B189" s="61">
        <f>SUM(B177:B182)</f>
        <v>0</v>
      </c>
      <c r="C189" s="61">
        <f>SUM(C177:C182)</f>
        <v>0</v>
      </c>
      <c r="D189" s="61">
        <f>SUM(D177:D182)</f>
        <v>0</v>
      </c>
      <c r="E189" s="61">
        <f>SUM(E177:E182)</f>
        <v>0</v>
      </c>
      <c r="F189" s="61">
        <f>SUM(F177:F188)</f>
        <v>0</v>
      </c>
      <c r="G189" s="61">
        <f>SUM(G177:G188)</f>
        <v>0</v>
      </c>
      <c r="H189" s="61">
        <f>SUM(H177:H188)</f>
        <v>0</v>
      </c>
      <c r="I189" s="61">
        <f>SUM(I177:I188)</f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57"/>
        <v>#DIV/0!</v>
      </c>
      <c r="P189" s="62" t="e">
        <f t="shared" si="57"/>
        <v>#DIV/0!</v>
      </c>
      <c r="Q189" s="62" t="e">
        <f t="shared" si="57"/>
        <v>#DIV/0!</v>
      </c>
    </row>
    <row r="190" spans="1:17">
      <c r="A190" s="61" t="s">
        <v>128</v>
      </c>
      <c r="B190" s="61">
        <f t="shared" ref="B190:H190" si="59">SUM(B177:B188)</f>
        <v>0</v>
      </c>
      <c r="C190" s="61">
        <f t="shared" si="59"/>
        <v>0</v>
      </c>
      <c r="D190" s="61">
        <f t="shared" si="59"/>
        <v>0</v>
      </c>
      <c r="E190" s="61">
        <f>SUM(E177:E188)</f>
        <v>0</v>
      </c>
      <c r="F190" s="61">
        <f t="shared" si="59"/>
        <v>0</v>
      </c>
      <c r="G190" s="61">
        <f t="shared" si="59"/>
        <v>0</v>
      </c>
      <c r="H190" s="61">
        <f t="shared" si="59"/>
        <v>0</v>
      </c>
      <c r="I190" s="61">
        <f>SUM(I177:I188)</f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57"/>
        <v>#DIV/0!</v>
      </c>
      <c r="P190" s="62" t="e">
        <f t="shared" si="57"/>
        <v>#DIV/0!</v>
      </c>
      <c r="Q190" s="62" t="e">
        <f t="shared" si="57"/>
        <v>#DIV/0!</v>
      </c>
    </row>
    <row r="191" spans="1:17">
      <c r="A191" s="63" t="s">
        <v>129</v>
      </c>
      <c r="B191" s="49">
        <f>B189/6</f>
        <v>0</v>
      </c>
      <c r="C191" s="49">
        <f t="shared" ref="C191:I191" si="60">C189/6</f>
        <v>0</v>
      </c>
      <c r="D191" s="49">
        <f t="shared" si="60"/>
        <v>0</v>
      </c>
      <c r="E191" s="49">
        <f t="shared" si="60"/>
        <v>0</v>
      </c>
      <c r="F191" s="49">
        <f t="shared" si="60"/>
        <v>0</v>
      </c>
      <c r="G191" s="49">
        <f t="shared" si="60"/>
        <v>0</v>
      </c>
      <c r="H191" s="49">
        <f t="shared" si="60"/>
        <v>0</v>
      </c>
      <c r="I191" s="49">
        <f t="shared" si="60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57"/>
        <v>#DIV/0!</v>
      </c>
      <c r="P191" s="62" t="e">
        <f t="shared" si="57"/>
        <v>#DIV/0!</v>
      </c>
      <c r="Q191" s="62" t="e">
        <f t="shared" si="57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1">(G196-C196)/C196*100</f>
        <v>#DIV/0!</v>
      </c>
      <c r="P196" s="38" t="e">
        <f t="shared" si="61"/>
        <v>#DIV/0!</v>
      </c>
      <c r="Q196" s="38" t="e">
        <f t="shared" si="61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2">(F197-B197)/B197*100</f>
        <v>#DIV/0!</v>
      </c>
      <c r="O197" s="38" t="e">
        <f t="shared" si="61"/>
        <v>#DIV/0!</v>
      </c>
      <c r="P197" s="38" t="e">
        <f t="shared" si="61"/>
        <v>#DIV/0!</v>
      </c>
      <c r="Q197" s="38" t="e">
        <f t="shared" si="61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2"/>
        <v>#DIV/0!</v>
      </c>
      <c r="O198" s="38" t="e">
        <f t="shared" si="61"/>
        <v>#DIV/0!</v>
      </c>
      <c r="P198" s="38" t="e">
        <f t="shared" si="61"/>
        <v>#DIV/0!</v>
      </c>
      <c r="Q198" s="38" t="e">
        <f t="shared" si="61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2"/>
        <v>#DIV/0!</v>
      </c>
      <c r="O199" s="38" t="e">
        <f t="shared" si="61"/>
        <v>#DIV/0!</v>
      </c>
      <c r="P199" s="38" t="e">
        <f t="shared" si="61"/>
        <v>#DIV/0!</v>
      </c>
      <c r="Q199" s="38" t="e">
        <f t="shared" si="61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2"/>
        <v>#DIV/0!</v>
      </c>
      <c r="O200" s="38" t="e">
        <f t="shared" si="61"/>
        <v>#DIV/0!</v>
      </c>
      <c r="P200" s="38" t="e">
        <f t="shared" si="61"/>
        <v>#DIV/0!</v>
      </c>
      <c r="Q200" s="38" t="e">
        <f t="shared" si="61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2"/>
        <v>#DIV/0!</v>
      </c>
      <c r="O201" s="38" t="e">
        <f t="shared" si="61"/>
        <v>#DIV/0!</v>
      </c>
      <c r="P201" s="38" t="e">
        <f t="shared" si="61"/>
        <v>#DIV/0!</v>
      </c>
      <c r="Q201" s="38" t="e">
        <f t="shared" si="61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2"/>
        <v>#DIV/0!</v>
      </c>
      <c r="O202" s="38" t="e">
        <f t="shared" si="61"/>
        <v>#DIV/0!</v>
      </c>
      <c r="P202" s="38" t="e">
        <f t="shared" si="61"/>
        <v>#DIV/0!</v>
      </c>
      <c r="Q202" s="38" t="e">
        <f t="shared" si="61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2"/>
        <v>#DIV/0!</v>
      </c>
      <c r="O203" s="38" t="e">
        <f t="shared" si="61"/>
        <v>#DIV/0!</v>
      </c>
      <c r="P203" s="38" t="e">
        <f t="shared" si="61"/>
        <v>#DIV/0!</v>
      </c>
      <c r="Q203" s="38" t="e">
        <f t="shared" si="61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2"/>
        <v>#DIV/0!</v>
      </c>
      <c r="O204" s="38" t="e">
        <f t="shared" si="61"/>
        <v>#DIV/0!</v>
      </c>
      <c r="P204" s="38" t="e">
        <f t="shared" si="61"/>
        <v>#DIV/0!</v>
      </c>
      <c r="Q204" s="38" t="e">
        <f t="shared" si="61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2"/>
        <v>#DIV/0!</v>
      </c>
      <c r="O205" s="38" t="e">
        <f t="shared" si="61"/>
        <v>#DIV/0!</v>
      </c>
      <c r="P205" s="38" t="e">
        <f t="shared" si="61"/>
        <v>#DIV/0!</v>
      </c>
      <c r="Q205" s="38" t="e">
        <f t="shared" si="61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2"/>
        <v>#DIV/0!</v>
      </c>
      <c r="O206" s="38" t="e">
        <f t="shared" si="61"/>
        <v>#DIV/0!</v>
      </c>
      <c r="P206" s="38" t="e">
        <f t="shared" si="61"/>
        <v>#DIV/0!</v>
      </c>
      <c r="Q206" s="38" t="e">
        <f t="shared" si="61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2"/>
        <v>#DIV/0!</v>
      </c>
      <c r="O207" s="38" t="e">
        <f t="shared" si="61"/>
        <v>#DIV/0!</v>
      </c>
      <c r="P207" s="38" t="e">
        <f t="shared" si="61"/>
        <v>#DIV/0!</v>
      </c>
      <c r="Q207" s="38" t="e">
        <f t="shared" si="61"/>
        <v>#DIV/0!</v>
      </c>
    </row>
    <row r="208" spans="1:17">
      <c r="A208" s="61" t="s">
        <v>161</v>
      </c>
      <c r="B208" s="61">
        <f>SUM(B196:B201)</f>
        <v>0</v>
      </c>
      <c r="C208" s="61">
        <f>SUM(C196:C201)</f>
        <v>0</v>
      </c>
      <c r="D208" s="61">
        <f>SUM(D196:D201)</f>
        <v>0</v>
      </c>
      <c r="E208" s="61">
        <f>SUM(E196:E201)</f>
        <v>0</v>
      </c>
      <c r="F208" s="61">
        <f>SUM(F196:F207)</f>
        <v>0</v>
      </c>
      <c r="G208" s="61">
        <f>SUM(G196:G207)</f>
        <v>0</v>
      </c>
      <c r="H208" s="61">
        <f>SUM(H196:H207)</f>
        <v>0</v>
      </c>
      <c r="I208" s="61">
        <f>SUM(I196:I207)</f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1"/>
        <v>#DIV/0!</v>
      </c>
      <c r="P208" s="62" t="e">
        <f t="shared" si="61"/>
        <v>#DIV/0!</v>
      </c>
      <c r="Q208" s="62" t="e">
        <f t="shared" si="61"/>
        <v>#DIV/0!</v>
      </c>
    </row>
    <row r="209" spans="1:17">
      <c r="A209" s="61" t="s">
        <v>128</v>
      </c>
      <c r="B209" s="61">
        <f t="shared" ref="B209:H209" si="63">SUM(B196:B207)</f>
        <v>0</v>
      </c>
      <c r="C209" s="61">
        <f t="shared" si="63"/>
        <v>0</v>
      </c>
      <c r="D209" s="61">
        <f t="shared" si="63"/>
        <v>0</v>
      </c>
      <c r="E209" s="61">
        <f>SUM(E196:E207)</f>
        <v>0</v>
      </c>
      <c r="F209" s="61">
        <f t="shared" si="63"/>
        <v>0</v>
      </c>
      <c r="G209" s="61">
        <f t="shared" si="63"/>
        <v>0</v>
      </c>
      <c r="H209" s="61">
        <f t="shared" si="63"/>
        <v>0</v>
      </c>
      <c r="I209" s="61">
        <f>SUM(I196:I207)</f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1"/>
        <v>#DIV/0!</v>
      </c>
      <c r="P209" s="62" t="e">
        <f t="shared" si="61"/>
        <v>#DIV/0!</v>
      </c>
      <c r="Q209" s="62" t="e">
        <f t="shared" si="61"/>
        <v>#DIV/0!</v>
      </c>
    </row>
    <row r="210" spans="1:17">
      <c r="A210" s="63" t="s">
        <v>129</v>
      </c>
      <c r="B210" s="49">
        <f>B208/6</f>
        <v>0</v>
      </c>
      <c r="C210" s="49">
        <f t="shared" ref="C210:I210" si="64">C208/6</f>
        <v>0</v>
      </c>
      <c r="D210" s="49">
        <f t="shared" si="64"/>
        <v>0</v>
      </c>
      <c r="E210" s="49">
        <f t="shared" si="64"/>
        <v>0</v>
      </c>
      <c r="F210" s="49">
        <f t="shared" si="64"/>
        <v>0</v>
      </c>
      <c r="G210" s="49">
        <f t="shared" si="64"/>
        <v>0</v>
      </c>
      <c r="H210" s="49">
        <f t="shared" si="64"/>
        <v>0</v>
      </c>
      <c r="I210" s="49">
        <f t="shared" si="64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1"/>
        <v>#DIV/0!</v>
      </c>
      <c r="P210" s="62" t="e">
        <f t="shared" si="61"/>
        <v>#DIV/0!</v>
      </c>
      <c r="Q210" s="62" t="e">
        <f t="shared" si="61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65">(G215-C215)/C215*100</f>
        <v>#DIV/0!</v>
      </c>
      <c r="P215" s="38" t="e">
        <f t="shared" si="65"/>
        <v>#DIV/0!</v>
      </c>
      <c r="Q215" s="38" t="e">
        <f t="shared" si="65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66">(F216-B216)/B216*100</f>
        <v>#DIV/0!</v>
      </c>
      <c r="O216" s="38" t="e">
        <f t="shared" si="65"/>
        <v>#DIV/0!</v>
      </c>
      <c r="P216" s="38" t="e">
        <f t="shared" si="65"/>
        <v>#DIV/0!</v>
      </c>
      <c r="Q216" s="38" t="e">
        <f t="shared" si="65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66"/>
        <v>#DIV/0!</v>
      </c>
      <c r="O217" s="38" t="e">
        <f t="shared" si="65"/>
        <v>#DIV/0!</v>
      </c>
      <c r="P217" s="38" t="e">
        <f t="shared" si="65"/>
        <v>#DIV/0!</v>
      </c>
      <c r="Q217" s="38" t="e">
        <f t="shared" si="65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66"/>
        <v>#DIV/0!</v>
      </c>
      <c r="O218" s="38" t="e">
        <f t="shared" si="65"/>
        <v>#DIV/0!</v>
      </c>
      <c r="P218" s="38" t="e">
        <f t="shared" si="65"/>
        <v>#DIV/0!</v>
      </c>
      <c r="Q218" s="38" t="e">
        <f t="shared" si="65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66"/>
        <v>#DIV/0!</v>
      </c>
      <c r="O219" s="38" t="e">
        <f t="shared" si="65"/>
        <v>#DIV/0!</v>
      </c>
      <c r="P219" s="38" t="e">
        <f t="shared" si="65"/>
        <v>#DIV/0!</v>
      </c>
      <c r="Q219" s="38" t="e">
        <f t="shared" si="65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66"/>
        <v>#DIV/0!</v>
      </c>
      <c r="O220" s="38" t="e">
        <f t="shared" si="65"/>
        <v>#DIV/0!</v>
      </c>
      <c r="P220" s="38" t="e">
        <f t="shared" si="65"/>
        <v>#DIV/0!</v>
      </c>
      <c r="Q220" s="38" t="e">
        <f t="shared" si="65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66"/>
        <v>#DIV/0!</v>
      </c>
      <c r="O221" s="38" t="e">
        <f t="shared" si="65"/>
        <v>#DIV/0!</v>
      </c>
      <c r="P221" s="38" t="e">
        <f t="shared" si="65"/>
        <v>#DIV/0!</v>
      </c>
      <c r="Q221" s="38" t="e">
        <f t="shared" si="65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66"/>
        <v>#DIV/0!</v>
      </c>
      <c r="O222" s="38" t="e">
        <f t="shared" si="65"/>
        <v>#DIV/0!</v>
      </c>
      <c r="P222" s="38" t="e">
        <f t="shared" si="65"/>
        <v>#DIV/0!</v>
      </c>
      <c r="Q222" s="38" t="e">
        <f t="shared" si="65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66"/>
        <v>#DIV/0!</v>
      </c>
      <c r="O223" s="38" t="e">
        <f t="shared" si="65"/>
        <v>#DIV/0!</v>
      </c>
      <c r="P223" s="38" t="e">
        <f t="shared" si="65"/>
        <v>#DIV/0!</v>
      </c>
      <c r="Q223" s="38" t="e">
        <f t="shared" si="65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66"/>
        <v>#DIV/0!</v>
      </c>
      <c r="O224" s="38" t="e">
        <f t="shared" si="65"/>
        <v>#DIV/0!</v>
      </c>
      <c r="P224" s="38" t="e">
        <f t="shared" si="65"/>
        <v>#DIV/0!</v>
      </c>
      <c r="Q224" s="38" t="e">
        <f t="shared" si="65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66"/>
        <v>#DIV/0!</v>
      </c>
      <c r="O225" s="38" t="e">
        <f t="shared" si="65"/>
        <v>#DIV/0!</v>
      </c>
      <c r="P225" s="38" t="e">
        <f t="shared" si="65"/>
        <v>#DIV/0!</v>
      </c>
      <c r="Q225" s="38" t="e">
        <f t="shared" si="65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66"/>
        <v>#DIV/0!</v>
      </c>
      <c r="O226" s="38" t="e">
        <f t="shared" si="65"/>
        <v>#DIV/0!</v>
      </c>
      <c r="P226" s="38" t="e">
        <f t="shared" si="65"/>
        <v>#DIV/0!</v>
      </c>
      <c r="Q226" s="38" t="e">
        <f t="shared" si="65"/>
        <v>#DIV/0!</v>
      </c>
    </row>
    <row r="227" spans="1:17">
      <c r="A227" s="61" t="s">
        <v>161</v>
      </c>
      <c r="B227" s="61">
        <f>SUM(B215:B220)</f>
        <v>0</v>
      </c>
      <c r="C227" s="61">
        <f>SUM(C215:C220)</f>
        <v>0</v>
      </c>
      <c r="D227" s="61">
        <f>SUM(D215:D220)</f>
        <v>0</v>
      </c>
      <c r="E227" s="61">
        <f>SUM(E215:E220)</f>
        <v>0</v>
      </c>
      <c r="F227" s="61">
        <f>SUM(F215:F226)</f>
        <v>0</v>
      </c>
      <c r="G227" s="61">
        <f>SUM(G215:G226)</f>
        <v>0</v>
      </c>
      <c r="H227" s="61">
        <f>SUM(H215:H226)</f>
        <v>0</v>
      </c>
      <c r="I227" s="61">
        <f>SUM(I215:I226)</f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65"/>
        <v>#DIV/0!</v>
      </c>
      <c r="P227" s="62" t="e">
        <f t="shared" si="65"/>
        <v>#DIV/0!</v>
      </c>
      <c r="Q227" s="62" t="e">
        <f t="shared" si="65"/>
        <v>#DIV/0!</v>
      </c>
    </row>
    <row r="228" spans="1:17">
      <c r="A228" s="61" t="s">
        <v>128</v>
      </c>
      <c r="B228" s="61">
        <f t="shared" ref="B228:H228" si="67">SUM(B215:B226)</f>
        <v>0</v>
      </c>
      <c r="C228" s="61">
        <f t="shared" si="67"/>
        <v>0</v>
      </c>
      <c r="D228" s="61">
        <f t="shared" si="67"/>
        <v>0</v>
      </c>
      <c r="E228" s="61">
        <f>SUM(E215:E226)</f>
        <v>0</v>
      </c>
      <c r="F228" s="61">
        <f t="shared" si="67"/>
        <v>0</v>
      </c>
      <c r="G228" s="61">
        <f t="shared" si="67"/>
        <v>0</v>
      </c>
      <c r="H228" s="61">
        <f t="shared" si="67"/>
        <v>0</v>
      </c>
      <c r="I228" s="61">
        <f>SUM(I215:I226)</f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65"/>
        <v>#DIV/0!</v>
      </c>
      <c r="P228" s="62" t="e">
        <f t="shared" si="65"/>
        <v>#DIV/0!</v>
      </c>
      <c r="Q228" s="62" t="e">
        <f t="shared" si="65"/>
        <v>#DIV/0!</v>
      </c>
    </row>
    <row r="229" spans="1:17">
      <c r="A229" s="63" t="s">
        <v>129</v>
      </c>
      <c r="B229" s="49">
        <f>B227/6</f>
        <v>0</v>
      </c>
      <c r="C229" s="49">
        <f t="shared" ref="C229:I229" si="68">C227/6</f>
        <v>0</v>
      </c>
      <c r="D229" s="49">
        <f t="shared" si="68"/>
        <v>0</v>
      </c>
      <c r="E229" s="49">
        <f t="shared" si="68"/>
        <v>0</v>
      </c>
      <c r="F229" s="49">
        <f t="shared" si="68"/>
        <v>0</v>
      </c>
      <c r="G229" s="49">
        <f t="shared" si="68"/>
        <v>0</v>
      </c>
      <c r="H229" s="49">
        <f t="shared" si="68"/>
        <v>0</v>
      </c>
      <c r="I229" s="49">
        <f t="shared" si="68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65"/>
        <v>#DIV/0!</v>
      </c>
      <c r="P229" s="62" t="e">
        <f t="shared" si="65"/>
        <v>#DIV/0!</v>
      </c>
      <c r="Q229" s="62" t="e">
        <f t="shared" si="65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69">(G234-C234)/C234*100</f>
        <v>#DIV/0!</v>
      </c>
      <c r="P234" s="38" t="e">
        <f t="shared" si="69"/>
        <v>#DIV/0!</v>
      </c>
      <c r="Q234" s="38" t="e">
        <f t="shared" si="69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0">(F235-B235)/B235*100</f>
        <v>#DIV/0!</v>
      </c>
      <c r="O235" s="38" t="e">
        <f t="shared" si="69"/>
        <v>#DIV/0!</v>
      </c>
      <c r="P235" s="38" t="e">
        <f t="shared" si="69"/>
        <v>#DIV/0!</v>
      </c>
      <c r="Q235" s="38" t="e">
        <f t="shared" si="69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0"/>
        <v>#DIV/0!</v>
      </c>
      <c r="O236" s="38" t="e">
        <f t="shared" si="69"/>
        <v>#DIV/0!</v>
      </c>
      <c r="P236" s="38" t="e">
        <f t="shared" si="69"/>
        <v>#DIV/0!</v>
      </c>
      <c r="Q236" s="38" t="e">
        <f t="shared" si="69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0"/>
        <v>#DIV/0!</v>
      </c>
      <c r="O237" s="38" t="e">
        <f t="shared" si="69"/>
        <v>#DIV/0!</v>
      </c>
      <c r="P237" s="38" t="e">
        <f t="shared" si="69"/>
        <v>#DIV/0!</v>
      </c>
      <c r="Q237" s="38" t="e">
        <f t="shared" si="69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0"/>
        <v>#DIV/0!</v>
      </c>
      <c r="O238" s="38" t="e">
        <f t="shared" si="69"/>
        <v>#DIV/0!</v>
      </c>
      <c r="P238" s="38" t="e">
        <f t="shared" si="69"/>
        <v>#DIV/0!</v>
      </c>
      <c r="Q238" s="38" t="e">
        <f t="shared" si="69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0"/>
        <v>#DIV/0!</v>
      </c>
      <c r="O239" s="38" t="e">
        <f t="shared" si="69"/>
        <v>#DIV/0!</v>
      </c>
      <c r="P239" s="38" t="e">
        <f t="shared" si="69"/>
        <v>#DIV/0!</v>
      </c>
      <c r="Q239" s="38" t="e">
        <f t="shared" si="69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0"/>
        <v>#DIV/0!</v>
      </c>
      <c r="O240" s="38" t="e">
        <f t="shared" si="69"/>
        <v>#DIV/0!</v>
      </c>
      <c r="P240" s="38" t="e">
        <f t="shared" si="69"/>
        <v>#DIV/0!</v>
      </c>
      <c r="Q240" s="38" t="e">
        <f t="shared" si="69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0"/>
        <v>#DIV/0!</v>
      </c>
      <c r="O241" s="38" t="e">
        <f t="shared" si="69"/>
        <v>#DIV/0!</v>
      </c>
      <c r="P241" s="38" t="e">
        <f t="shared" si="69"/>
        <v>#DIV/0!</v>
      </c>
      <c r="Q241" s="38" t="e">
        <f t="shared" si="69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0"/>
        <v>#DIV/0!</v>
      </c>
      <c r="O242" s="38" t="e">
        <f t="shared" si="69"/>
        <v>#DIV/0!</v>
      </c>
      <c r="P242" s="38" t="e">
        <f t="shared" si="69"/>
        <v>#DIV/0!</v>
      </c>
      <c r="Q242" s="38" t="e">
        <f t="shared" si="69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0"/>
        <v>#DIV/0!</v>
      </c>
      <c r="O243" s="38" t="e">
        <f t="shared" si="69"/>
        <v>#DIV/0!</v>
      </c>
      <c r="P243" s="38" t="e">
        <f t="shared" si="69"/>
        <v>#DIV/0!</v>
      </c>
      <c r="Q243" s="38" t="e">
        <f t="shared" si="69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0"/>
        <v>#DIV/0!</v>
      </c>
      <c r="O244" s="38" t="e">
        <f t="shared" si="69"/>
        <v>#DIV/0!</v>
      </c>
      <c r="P244" s="38" t="e">
        <f t="shared" si="69"/>
        <v>#DIV/0!</v>
      </c>
      <c r="Q244" s="38" t="e">
        <f t="shared" si="69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0"/>
        <v>#DIV/0!</v>
      </c>
      <c r="O245" s="38" t="e">
        <f t="shared" si="69"/>
        <v>#DIV/0!</v>
      </c>
      <c r="P245" s="38" t="e">
        <f t="shared" si="69"/>
        <v>#DIV/0!</v>
      </c>
      <c r="Q245" s="38" t="e">
        <f t="shared" si="69"/>
        <v>#DIV/0!</v>
      </c>
    </row>
    <row r="246" spans="1:17">
      <c r="A246" s="61" t="s">
        <v>161</v>
      </c>
      <c r="B246" s="61">
        <f>SUM(B234:B239)</f>
        <v>0</v>
      </c>
      <c r="C246" s="61">
        <f>SUM(C234:C239)</f>
        <v>0</v>
      </c>
      <c r="D246" s="61">
        <f>SUM(D234:D239)</f>
        <v>0</v>
      </c>
      <c r="E246" s="61">
        <f>SUM(E234:E239)</f>
        <v>0</v>
      </c>
      <c r="F246" s="61">
        <f>SUM(F234:F245)</f>
        <v>0</v>
      </c>
      <c r="G246" s="61">
        <f>SUM(G234:G245)</f>
        <v>0</v>
      </c>
      <c r="H246" s="61">
        <f>SUM(H234:H245)</f>
        <v>0</v>
      </c>
      <c r="I246" s="61">
        <f>SUM(I234:I245)</f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69"/>
        <v>#DIV/0!</v>
      </c>
      <c r="P246" s="62" t="e">
        <f t="shared" si="69"/>
        <v>#DIV/0!</v>
      </c>
      <c r="Q246" s="62" t="e">
        <f t="shared" si="69"/>
        <v>#DIV/0!</v>
      </c>
    </row>
    <row r="247" spans="1:17">
      <c r="A247" s="61" t="s">
        <v>128</v>
      </c>
      <c r="B247" s="61">
        <f t="shared" ref="B247:H247" si="71">SUM(B234:B245)</f>
        <v>0</v>
      </c>
      <c r="C247" s="61">
        <f t="shared" si="71"/>
        <v>0</v>
      </c>
      <c r="D247" s="61">
        <f t="shared" si="71"/>
        <v>0</v>
      </c>
      <c r="E247" s="61">
        <f>SUM(E234:E245)</f>
        <v>0</v>
      </c>
      <c r="F247" s="61">
        <f t="shared" si="71"/>
        <v>0</v>
      </c>
      <c r="G247" s="61">
        <f t="shared" si="71"/>
        <v>0</v>
      </c>
      <c r="H247" s="61">
        <f t="shared" si="71"/>
        <v>0</v>
      </c>
      <c r="I247" s="61">
        <f>SUM(I234:I245)</f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69"/>
        <v>#DIV/0!</v>
      </c>
      <c r="P247" s="62" t="e">
        <f t="shared" si="69"/>
        <v>#DIV/0!</v>
      </c>
      <c r="Q247" s="62" t="e">
        <f t="shared" si="69"/>
        <v>#DIV/0!</v>
      </c>
    </row>
    <row r="248" spans="1:17">
      <c r="A248" s="63" t="s">
        <v>129</v>
      </c>
      <c r="B248" s="49">
        <f>B246/6</f>
        <v>0</v>
      </c>
      <c r="C248" s="49">
        <f t="shared" ref="C248:I248" si="72">C246/6</f>
        <v>0</v>
      </c>
      <c r="D248" s="49">
        <f t="shared" si="72"/>
        <v>0</v>
      </c>
      <c r="E248" s="49">
        <f t="shared" si="72"/>
        <v>0</v>
      </c>
      <c r="F248" s="49">
        <f t="shared" si="72"/>
        <v>0</v>
      </c>
      <c r="G248" s="49">
        <f t="shared" si="72"/>
        <v>0</v>
      </c>
      <c r="H248" s="49">
        <f t="shared" si="72"/>
        <v>0</v>
      </c>
      <c r="I248" s="49">
        <f t="shared" si="72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69"/>
        <v>#DIV/0!</v>
      </c>
      <c r="P248" s="62" t="e">
        <f t="shared" si="69"/>
        <v>#DIV/0!</v>
      </c>
      <c r="Q248" s="62" t="e">
        <f t="shared" si="69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73">(G253-C253)/C253*100</f>
        <v>#DIV/0!</v>
      </c>
      <c r="P253" s="38" t="e">
        <f t="shared" si="73"/>
        <v>#DIV/0!</v>
      </c>
      <c r="Q253" s="38" t="e">
        <f t="shared" si="73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74">(F254-B254)/B254*100</f>
        <v>#DIV/0!</v>
      </c>
      <c r="O254" s="38" t="e">
        <f t="shared" si="73"/>
        <v>#DIV/0!</v>
      </c>
      <c r="P254" s="38" t="e">
        <f t="shared" si="73"/>
        <v>#DIV/0!</v>
      </c>
      <c r="Q254" s="38" t="e">
        <f t="shared" si="73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74"/>
        <v>#DIV/0!</v>
      </c>
      <c r="O255" s="38" t="e">
        <f t="shared" si="73"/>
        <v>#DIV/0!</v>
      </c>
      <c r="P255" s="38" t="e">
        <f t="shared" si="73"/>
        <v>#DIV/0!</v>
      </c>
      <c r="Q255" s="38" t="e">
        <f t="shared" si="73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74"/>
        <v>#DIV/0!</v>
      </c>
      <c r="O256" s="38" t="e">
        <f t="shared" si="73"/>
        <v>#DIV/0!</v>
      </c>
      <c r="P256" s="38" t="e">
        <f t="shared" si="73"/>
        <v>#DIV/0!</v>
      </c>
      <c r="Q256" s="38" t="e">
        <f t="shared" si="73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74"/>
        <v>#DIV/0!</v>
      </c>
      <c r="O257" s="38" t="e">
        <f t="shared" si="73"/>
        <v>#DIV/0!</v>
      </c>
      <c r="P257" s="38" t="e">
        <f t="shared" si="73"/>
        <v>#DIV/0!</v>
      </c>
      <c r="Q257" s="38" t="e">
        <f t="shared" si="73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74"/>
        <v>#DIV/0!</v>
      </c>
      <c r="O258" s="38" t="e">
        <f t="shared" si="73"/>
        <v>#DIV/0!</v>
      </c>
      <c r="P258" s="38" t="e">
        <f t="shared" si="73"/>
        <v>#DIV/0!</v>
      </c>
      <c r="Q258" s="38" t="e">
        <f t="shared" si="73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74"/>
        <v>#DIV/0!</v>
      </c>
      <c r="O259" s="38" t="e">
        <f t="shared" si="73"/>
        <v>#DIV/0!</v>
      </c>
      <c r="P259" s="38" t="e">
        <f t="shared" si="73"/>
        <v>#DIV/0!</v>
      </c>
      <c r="Q259" s="38" t="e">
        <f t="shared" si="73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74"/>
        <v>#DIV/0!</v>
      </c>
      <c r="O260" s="38" t="e">
        <f t="shared" si="73"/>
        <v>#DIV/0!</v>
      </c>
      <c r="P260" s="38" t="e">
        <f t="shared" si="73"/>
        <v>#DIV/0!</v>
      </c>
      <c r="Q260" s="38" t="e">
        <f t="shared" si="73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74"/>
        <v>#DIV/0!</v>
      </c>
      <c r="O261" s="38" t="e">
        <f t="shared" si="73"/>
        <v>#DIV/0!</v>
      </c>
      <c r="P261" s="38" t="e">
        <f t="shared" si="73"/>
        <v>#DIV/0!</v>
      </c>
      <c r="Q261" s="38" t="e">
        <f t="shared" si="73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74"/>
        <v>#DIV/0!</v>
      </c>
      <c r="O262" s="38" t="e">
        <f t="shared" si="73"/>
        <v>#DIV/0!</v>
      </c>
      <c r="P262" s="38" t="e">
        <f t="shared" si="73"/>
        <v>#DIV/0!</v>
      </c>
      <c r="Q262" s="38" t="e">
        <f t="shared" si="73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74"/>
        <v>#DIV/0!</v>
      </c>
      <c r="O263" s="38" t="e">
        <f t="shared" si="73"/>
        <v>#DIV/0!</v>
      </c>
      <c r="P263" s="38" t="e">
        <f t="shared" si="73"/>
        <v>#DIV/0!</v>
      </c>
      <c r="Q263" s="38" t="e">
        <f t="shared" si="73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74"/>
        <v>#DIV/0!</v>
      </c>
      <c r="O264" s="38" t="e">
        <f t="shared" si="73"/>
        <v>#DIV/0!</v>
      </c>
      <c r="P264" s="38" t="e">
        <f t="shared" si="73"/>
        <v>#DIV/0!</v>
      </c>
      <c r="Q264" s="38" t="e">
        <f t="shared" si="73"/>
        <v>#DIV/0!</v>
      </c>
    </row>
    <row r="265" spans="1:17">
      <c r="A265" s="61" t="s">
        <v>161</v>
      </c>
      <c r="B265" s="61"/>
      <c r="C265" s="61"/>
      <c r="D265" s="61"/>
      <c r="E265" s="61"/>
      <c r="F265" s="61">
        <f>SUM(F253:F264)</f>
        <v>0</v>
      </c>
      <c r="G265" s="61">
        <f>SUM(G253:G264)</f>
        <v>0</v>
      </c>
      <c r="H265" s="61">
        <f>SUM(H253:H264)</f>
        <v>0</v>
      </c>
      <c r="I265" s="61">
        <f>SUM(I253:I264)</f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73"/>
        <v>#DIV/0!</v>
      </c>
      <c r="P265" s="62" t="e">
        <f t="shared" si="73"/>
        <v>#DIV/0!</v>
      </c>
      <c r="Q265" s="62" t="e">
        <f t="shared" si="73"/>
        <v>#DIV/0!</v>
      </c>
    </row>
    <row r="266" spans="1:17">
      <c r="A266" s="61" t="s">
        <v>128</v>
      </c>
      <c r="B266" s="61">
        <f t="shared" ref="B266:H266" si="75">SUM(B253:B264)</f>
        <v>0</v>
      </c>
      <c r="C266" s="61">
        <f t="shared" si="75"/>
        <v>0</v>
      </c>
      <c r="D266" s="61">
        <f t="shared" si="75"/>
        <v>0</v>
      </c>
      <c r="E266" s="61">
        <f>SUM(E253:E264)</f>
        <v>0</v>
      </c>
      <c r="F266" s="61">
        <f t="shared" si="75"/>
        <v>0</v>
      </c>
      <c r="G266" s="61">
        <f t="shared" si="75"/>
        <v>0</v>
      </c>
      <c r="H266" s="61">
        <f t="shared" si="75"/>
        <v>0</v>
      </c>
      <c r="I266" s="61">
        <f>SUM(I253:I264)</f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73"/>
        <v>#DIV/0!</v>
      </c>
      <c r="P266" s="62" t="e">
        <f t="shared" si="73"/>
        <v>#DIV/0!</v>
      </c>
      <c r="Q266" s="62" t="e">
        <f t="shared" si="73"/>
        <v>#DIV/0!</v>
      </c>
    </row>
    <row r="267" spans="1:17">
      <c r="A267" s="63" t="s">
        <v>129</v>
      </c>
      <c r="B267" s="49">
        <f>B265/6</f>
        <v>0</v>
      </c>
      <c r="C267" s="49">
        <f t="shared" ref="C267:I267" si="76">C265/6</f>
        <v>0</v>
      </c>
      <c r="D267" s="49">
        <f t="shared" si="76"/>
        <v>0</v>
      </c>
      <c r="E267" s="49">
        <f t="shared" si="76"/>
        <v>0</v>
      </c>
      <c r="F267" s="49">
        <f t="shared" si="76"/>
        <v>0</v>
      </c>
      <c r="G267" s="49">
        <f t="shared" si="76"/>
        <v>0</v>
      </c>
      <c r="H267" s="49">
        <f t="shared" si="76"/>
        <v>0</v>
      </c>
      <c r="I267" s="49">
        <f t="shared" si="76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73"/>
        <v>#DIV/0!</v>
      </c>
      <c r="P267" s="62" t="e">
        <f t="shared" si="73"/>
        <v>#DIV/0!</v>
      </c>
      <c r="Q267" s="62" t="e">
        <f t="shared" si="73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77">(G272-C272)/C272*100</f>
        <v>#DIV/0!</v>
      </c>
      <c r="P272" s="38" t="e">
        <f t="shared" si="77"/>
        <v>#DIV/0!</v>
      </c>
      <c r="Q272" s="38" t="e">
        <f t="shared" si="77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78">(F273-B273)/B273*100</f>
        <v>#DIV/0!</v>
      </c>
      <c r="O273" s="38" t="e">
        <f t="shared" si="77"/>
        <v>#DIV/0!</v>
      </c>
      <c r="P273" s="38" t="e">
        <f t="shared" si="77"/>
        <v>#DIV/0!</v>
      </c>
      <c r="Q273" s="38" t="e">
        <f t="shared" si="77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78"/>
        <v>#DIV/0!</v>
      </c>
      <c r="O274" s="38" t="e">
        <f t="shared" si="77"/>
        <v>#DIV/0!</v>
      </c>
      <c r="P274" s="38" t="e">
        <f t="shared" si="77"/>
        <v>#DIV/0!</v>
      </c>
      <c r="Q274" s="38" t="e">
        <f t="shared" si="77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78"/>
        <v>#DIV/0!</v>
      </c>
      <c r="O275" s="38" t="e">
        <f t="shared" si="77"/>
        <v>#DIV/0!</v>
      </c>
      <c r="P275" s="38" t="e">
        <f t="shared" si="77"/>
        <v>#DIV/0!</v>
      </c>
      <c r="Q275" s="38" t="e">
        <f t="shared" si="77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78"/>
        <v>#DIV/0!</v>
      </c>
      <c r="O276" s="38" t="e">
        <f t="shared" si="77"/>
        <v>#DIV/0!</v>
      </c>
      <c r="P276" s="38" t="e">
        <f t="shared" si="77"/>
        <v>#DIV/0!</v>
      </c>
      <c r="Q276" s="38" t="e">
        <f t="shared" si="77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78"/>
        <v>#DIV/0!</v>
      </c>
      <c r="O277" s="38" t="e">
        <f t="shared" si="77"/>
        <v>#DIV/0!</v>
      </c>
      <c r="P277" s="38" t="e">
        <f t="shared" si="77"/>
        <v>#DIV/0!</v>
      </c>
      <c r="Q277" s="38" t="e">
        <f t="shared" si="77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78"/>
        <v>#DIV/0!</v>
      </c>
      <c r="O278" s="38" t="e">
        <f t="shared" si="77"/>
        <v>#DIV/0!</v>
      </c>
      <c r="P278" s="38" t="e">
        <f t="shared" si="77"/>
        <v>#DIV/0!</v>
      </c>
      <c r="Q278" s="38" t="e">
        <f t="shared" si="77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78"/>
        <v>#DIV/0!</v>
      </c>
      <c r="O279" s="38" t="e">
        <f t="shared" si="77"/>
        <v>#DIV/0!</v>
      </c>
      <c r="P279" s="38" t="e">
        <f t="shared" si="77"/>
        <v>#DIV/0!</v>
      </c>
      <c r="Q279" s="38" t="e">
        <f t="shared" si="77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78"/>
        <v>#DIV/0!</v>
      </c>
      <c r="O280" s="38" t="e">
        <f t="shared" si="77"/>
        <v>#DIV/0!</v>
      </c>
      <c r="P280" s="38" t="e">
        <f t="shared" si="77"/>
        <v>#DIV/0!</v>
      </c>
      <c r="Q280" s="38" t="e">
        <f t="shared" si="77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78"/>
        <v>#DIV/0!</v>
      </c>
      <c r="O281" s="38" t="e">
        <f t="shared" si="77"/>
        <v>#DIV/0!</v>
      </c>
      <c r="P281" s="38" t="e">
        <f t="shared" si="77"/>
        <v>#DIV/0!</v>
      </c>
      <c r="Q281" s="38" t="e">
        <f t="shared" si="77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78"/>
        <v>#DIV/0!</v>
      </c>
      <c r="O282" s="38" t="e">
        <f t="shared" si="77"/>
        <v>#DIV/0!</v>
      </c>
      <c r="P282" s="38" t="e">
        <f t="shared" si="77"/>
        <v>#DIV/0!</v>
      </c>
      <c r="Q282" s="38" t="e">
        <f t="shared" si="77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78"/>
        <v>#DIV/0!</v>
      </c>
      <c r="O283" s="38" t="e">
        <f t="shared" si="77"/>
        <v>#DIV/0!</v>
      </c>
      <c r="P283" s="38" t="e">
        <f t="shared" si="77"/>
        <v>#DIV/0!</v>
      </c>
      <c r="Q283" s="38" t="e">
        <f t="shared" si="77"/>
        <v>#DIV/0!</v>
      </c>
    </row>
    <row r="284" spans="1:17">
      <c r="A284" s="61" t="s">
        <v>161</v>
      </c>
      <c r="B284" s="61">
        <f>SUM(B272:B277)</f>
        <v>0</v>
      </c>
      <c r="C284" s="61">
        <f>SUM(C272:C277)</f>
        <v>0</v>
      </c>
      <c r="D284" s="61">
        <f>SUM(D272:D277)</f>
        <v>0</v>
      </c>
      <c r="E284" s="61">
        <f>SUM(E272:E277)</f>
        <v>0</v>
      </c>
      <c r="F284" s="61">
        <f>SUM(F272:F283)</f>
        <v>0</v>
      </c>
      <c r="G284" s="61">
        <f>SUM(G272:G283)</f>
        <v>0</v>
      </c>
      <c r="H284" s="61">
        <f>SUM(H272:H283)</f>
        <v>0</v>
      </c>
      <c r="I284" s="61">
        <f>SUM(I272:I283)</f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77"/>
        <v>#DIV/0!</v>
      </c>
      <c r="P284" s="62" t="e">
        <f t="shared" si="77"/>
        <v>#DIV/0!</v>
      </c>
      <c r="Q284" s="62" t="e">
        <f t="shared" si="77"/>
        <v>#DIV/0!</v>
      </c>
    </row>
    <row r="285" spans="1:17">
      <c r="A285" s="61" t="s">
        <v>128</v>
      </c>
      <c r="B285" s="61">
        <f t="shared" ref="B285:H285" si="79">SUM(B272:B283)</f>
        <v>0</v>
      </c>
      <c r="C285" s="61">
        <f t="shared" si="79"/>
        <v>0</v>
      </c>
      <c r="D285" s="61">
        <f t="shared" si="79"/>
        <v>0</v>
      </c>
      <c r="E285" s="61">
        <f>SUM(E272:E283)</f>
        <v>0</v>
      </c>
      <c r="F285" s="61">
        <f t="shared" si="79"/>
        <v>0</v>
      </c>
      <c r="G285" s="61">
        <f t="shared" si="79"/>
        <v>0</v>
      </c>
      <c r="H285" s="61">
        <f t="shared" si="79"/>
        <v>0</v>
      </c>
      <c r="I285" s="61">
        <f>SUM(I272:I283)</f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77"/>
        <v>#DIV/0!</v>
      </c>
      <c r="P285" s="62" t="e">
        <f t="shared" si="77"/>
        <v>#DIV/0!</v>
      </c>
      <c r="Q285" s="62" t="e">
        <f t="shared" si="77"/>
        <v>#DIV/0!</v>
      </c>
    </row>
    <row r="286" spans="1:17">
      <c r="A286" s="63" t="s">
        <v>129</v>
      </c>
      <c r="B286" s="49">
        <f>B284/6</f>
        <v>0</v>
      </c>
      <c r="C286" s="49">
        <f t="shared" ref="C286:I286" si="80">C284/6</f>
        <v>0</v>
      </c>
      <c r="D286" s="49">
        <f t="shared" si="80"/>
        <v>0</v>
      </c>
      <c r="E286" s="49">
        <f t="shared" si="80"/>
        <v>0</v>
      </c>
      <c r="F286" s="49">
        <f t="shared" si="80"/>
        <v>0</v>
      </c>
      <c r="G286" s="49">
        <f t="shared" si="80"/>
        <v>0</v>
      </c>
      <c r="H286" s="49">
        <f t="shared" si="80"/>
        <v>0</v>
      </c>
      <c r="I286" s="49">
        <f t="shared" si="80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77"/>
        <v>#DIV/0!</v>
      </c>
      <c r="P286" s="62" t="e">
        <f t="shared" si="77"/>
        <v>#DIV/0!</v>
      </c>
      <c r="Q286" s="62" t="e">
        <f t="shared" si="77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81">(G291-C291)/C291*100</f>
        <v>#DIV/0!</v>
      </c>
      <c r="P291" s="38" t="e">
        <f t="shared" si="81"/>
        <v>#DIV/0!</v>
      </c>
      <c r="Q291" s="38" t="e">
        <f t="shared" si="81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82">(F292-B292)/B292*100</f>
        <v>#DIV/0!</v>
      </c>
      <c r="O292" s="38" t="e">
        <f t="shared" si="81"/>
        <v>#DIV/0!</v>
      </c>
      <c r="P292" s="38" t="e">
        <f t="shared" si="81"/>
        <v>#DIV/0!</v>
      </c>
      <c r="Q292" s="38" t="e">
        <f t="shared" si="81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82"/>
        <v>#DIV/0!</v>
      </c>
      <c r="O293" s="38" t="e">
        <f t="shared" si="81"/>
        <v>#DIV/0!</v>
      </c>
      <c r="P293" s="38" t="e">
        <f t="shared" si="81"/>
        <v>#DIV/0!</v>
      </c>
      <c r="Q293" s="38" t="e">
        <f t="shared" si="81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82"/>
        <v>#DIV/0!</v>
      </c>
      <c r="O294" s="38" t="e">
        <f t="shared" si="81"/>
        <v>#DIV/0!</v>
      </c>
      <c r="P294" s="38" t="e">
        <f t="shared" si="81"/>
        <v>#DIV/0!</v>
      </c>
      <c r="Q294" s="38" t="e">
        <f t="shared" si="81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82"/>
        <v>#DIV/0!</v>
      </c>
      <c r="O295" s="38" t="e">
        <f t="shared" si="81"/>
        <v>#DIV/0!</v>
      </c>
      <c r="P295" s="38" t="e">
        <f t="shared" si="81"/>
        <v>#DIV/0!</v>
      </c>
      <c r="Q295" s="38" t="e">
        <f t="shared" si="81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82"/>
        <v>#DIV/0!</v>
      </c>
      <c r="O296" s="38" t="e">
        <f t="shared" si="81"/>
        <v>#DIV/0!</v>
      </c>
      <c r="P296" s="38" t="e">
        <f t="shared" si="81"/>
        <v>#DIV/0!</v>
      </c>
      <c r="Q296" s="38" t="e">
        <f t="shared" si="81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82"/>
        <v>#DIV/0!</v>
      </c>
      <c r="O297" s="38" t="e">
        <f t="shared" si="81"/>
        <v>#DIV/0!</v>
      </c>
      <c r="P297" s="38" t="e">
        <f t="shared" si="81"/>
        <v>#DIV/0!</v>
      </c>
      <c r="Q297" s="38" t="e">
        <f t="shared" si="81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82"/>
        <v>#DIV/0!</v>
      </c>
      <c r="O298" s="38" t="e">
        <f t="shared" si="81"/>
        <v>#DIV/0!</v>
      </c>
      <c r="P298" s="38" t="e">
        <f t="shared" si="81"/>
        <v>#DIV/0!</v>
      </c>
      <c r="Q298" s="38" t="e">
        <f t="shared" si="81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82"/>
        <v>#DIV/0!</v>
      </c>
      <c r="O299" s="38" t="e">
        <f t="shared" si="81"/>
        <v>#DIV/0!</v>
      </c>
      <c r="P299" s="38" t="e">
        <f t="shared" si="81"/>
        <v>#DIV/0!</v>
      </c>
      <c r="Q299" s="38" t="e">
        <f t="shared" si="81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82"/>
        <v>#DIV/0!</v>
      </c>
      <c r="O300" s="38" t="e">
        <f t="shared" si="81"/>
        <v>#DIV/0!</v>
      </c>
      <c r="P300" s="38" t="e">
        <f t="shared" si="81"/>
        <v>#DIV/0!</v>
      </c>
      <c r="Q300" s="38" t="e">
        <f t="shared" si="81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82"/>
        <v>#DIV/0!</v>
      </c>
      <c r="O301" s="38" t="e">
        <f t="shared" si="81"/>
        <v>#DIV/0!</v>
      </c>
      <c r="P301" s="38" t="e">
        <f t="shared" si="81"/>
        <v>#DIV/0!</v>
      </c>
      <c r="Q301" s="38" t="e">
        <f t="shared" si="81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82"/>
        <v>#DIV/0!</v>
      </c>
      <c r="O302" s="38" t="e">
        <f t="shared" si="81"/>
        <v>#DIV/0!</v>
      </c>
      <c r="P302" s="38" t="e">
        <f t="shared" si="81"/>
        <v>#DIV/0!</v>
      </c>
      <c r="Q302" s="38" t="e">
        <f t="shared" si="81"/>
        <v>#DIV/0!</v>
      </c>
    </row>
    <row r="303" spans="1:19">
      <c r="A303" s="61" t="s">
        <v>161</v>
      </c>
      <c r="B303" s="61">
        <f>SUM(B291:B296)</f>
        <v>0</v>
      </c>
      <c r="C303" s="61">
        <f>SUM(C291:C296)</f>
        <v>0</v>
      </c>
      <c r="D303" s="61">
        <f>SUM(D291:D296)</f>
        <v>0</v>
      </c>
      <c r="E303" s="61">
        <f>SUM(E291:E296)</f>
        <v>0</v>
      </c>
      <c r="F303" s="61">
        <f>SUM(F291:F302)</f>
        <v>0</v>
      </c>
      <c r="G303" s="61">
        <f>SUM(G291:G302)</f>
        <v>0</v>
      </c>
      <c r="H303" s="61">
        <f>SUM(H291:H302)</f>
        <v>0</v>
      </c>
      <c r="I303" s="61">
        <f>SUM(I291:I302)</f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81"/>
        <v>#DIV/0!</v>
      </c>
      <c r="P303" s="62" t="e">
        <f t="shared" si="81"/>
        <v>#DIV/0!</v>
      </c>
      <c r="Q303" s="62" t="e">
        <f t="shared" si="81"/>
        <v>#DIV/0!</v>
      </c>
    </row>
    <row r="304" spans="1:19">
      <c r="A304" s="61" t="s">
        <v>128</v>
      </c>
      <c r="B304" s="61">
        <f t="shared" ref="B304:H304" si="83">SUM(B291:B302)</f>
        <v>0</v>
      </c>
      <c r="C304" s="61">
        <f t="shared" si="83"/>
        <v>0</v>
      </c>
      <c r="D304" s="61">
        <f t="shared" si="83"/>
        <v>0</v>
      </c>
      <c r="E304" s="61">
        <f>SUM(E291:E302)</f>
        <v>0</v>
      </c>
      <c r="F304" s="61">
        <f t="shared" si="83"/>
        <v>0</v>
      </c>
      <c r="G304" s="61">
        <f t="shared" si="83"/>
        <v>0</v>
      </c>
      <c r="H304" s="61">
        <f t="shared" si="83"/>
        <v>0</v>
      </c>
      <c r="I304" s="61">
        <f>SUM(I291:I302)</f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81"/>
        <v>#DIV/0!</v>
      </c>
      <c r="P304" s="62" t="e">
        <f t="shared" si="81"/>
        <v>#DIV/0!</v>
      </c>
      <c r="Q304" s="62" t="e">
        <f t="shared" si="81"/>
        <v>#DIV/0!</v>
      </c>
    </row>
    <row r="305" spans="1:17">
      <c r="A305" s="63" t="s">
        <v>129</v>
      </c>
      <c r="B305" s="49">
        <f>B303/6</f>
        <v>0</v>
      </c>
      <c r="C305" s="49">
        <f t="shared" ref="C305:I305" si="84">C303/6</f>
        <v>0</v>
      </c>
      <c r="D305" s="49">
        <f t="shared" si="84"/>
        <v>0</v>
      </c>
      <c r="E305" s="49">
        <f t="shared" si="84"/>
        <v>0</v>
      </c>
      <c r="F305" s="49">
        <f t="shared" si="84"/>
        <v>0</v>
      </c>
      <c r="G305" s="49">
        <f t="shared" si="84"/>
        <v>0</v>
      </c>
      <c r="H305" s="49">
        <f t="shared" si="84"/>
        <v>0</v>
      </c>
      <c r="I305" s="49">
        <f t="shared" si="84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81"/>
        <v>#DIV/0!</v>
      </c>
      <c r="P305" s="62" t="e">
        <f t="shared" si="81"/>
        <v>#DIV/0!</v>
      </c>
      <c r="Q305" s="62" t="e">
        <f t="shared" si="81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85">(G310-C310)/C310*100</f>
        <v>#DIV/0!</v>
      </c>
      <c r="P310" s="38" t="e">
        <f t="shared" si="85"/>
        <v>#DIV/0!</v>
      </c>
      <c r="Q310" s="38" t="e">
        <f t="shared" si="85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86">(F311-B311)/B311*100</f>
        <v>#DIV/0!</v>
      </c>
      <c r="O311" s="38" t="e">
        <f t="shared" si="85"/>
        <v>#DIV/0!</v>
      </c>
      <c r="P311" s="38" t="e">
        <f t="shared" si="85"/>
        <v>#DIV/0!</v>
      </c>
      <c r="Q311" s="38" t="e">
        <f t="shared" si="85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86"/>
        <v>#DIV/0!</v>
      </c>
      <c r="O312" s="38" t="e">
        <f t="shared" si="85"/>
        <v>#DIV/0!</v>
      </c>
      <c r="P312" s="38" t="e">
        <f t="shared" si="85"/>
        <v>#DIV/0!</v>
      </c>
      <c r="Q312" s="38" t="e">
        <f t="shared" si="85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86"/>
        <v>#DIV/0!</v>
      </c>
      <c r="O313" s="38" t="e">
        <f t="shared" si="85"/>
        <v>#DIV/0!</v>
      </c>
      <c r="P313" s="38" t="e">
        <f t="shared" si="85"/>
        <v>#DIV/0!</v>
      </c>
      <c r="Q313" s="38" t="e">
        <f t="shared" si="85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86"/>
        <v>#DIV/0!</v>
      </c>
      <c r="O314" s="38" t="e">
        <f t="shared" si="85"/>
        <v>#DIV/0!</v>
      </c>
      <c r="P314" s="38" t="e">
        <f t="shared" si="85"/>
        <v>#DIV/0!</v>
      </c>
      <c r="Q314" s="38" t="e">
        <f t="shared" si="85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86"/>
        <v>#DIV/0!</v>
      </c>
      <c r="O315" s="38" t="e">
        <f t="shared" si="85"/>
        <v>#DIV/0!</v>
      </c>
      <c r="P315" s="38" t="e">
        <f t="shared" si="85"/>
        <v>#DIV/0!</v>
      </c>
      <c r="Q315" s="38" t="e">
        <f t="shared" si="85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86"/>
        <v>#DIV/0!</v>
      </c>
      <c r="O316" s="38" t="e">
        <f t="shared" si="85"/>
        <v>#DIV/0!</v>
      </c>
      <c r="P316" s="38" t="e">
        <f t="shared" si="85"/>
        <v>#DIV/0!</v>
      </c>
      <c r="Q316" s="38" t="e">
        <f t="shared" si="85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86"/>
        <v>#DIV/0!</v>
      </c>
      <c r="O317" s="38" t="e">
        <f t="shared" si="85"/>
        <v>#DIV/0!</v>
      </c>
      <c r="P317" s="38" t="e">
        <f t="shared" si="85"/>
        <v>#DIV/0!</v>
      </c>
      <c r="Q317" s="38" t="e">
        <f t="shared" si="85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86"/>
        <v>#DIV/0!</v>
      </c>
      <c r="O318" s="38" t="e">
        <f t="shared" si="85"/>
        <v>#DIV/0!</v>
      </c>
      <c r="P318" s="38" t="e">
        <f t="shared" si="85"/>
        <v>#DIV/0!</v>
      </c>
      <c r="Q318" s="38" t="e">
        <f t="shared" si="85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86"/>
        <v>#DIV/0!</v>
      </c>
      <c r="O319" s="38" t="e">
        <f t="shared" si="85"/>
        <v>#DIV/0!</v>
      </c>
      <c r="P319" s="38" t="e">
        <f t="shared" si="85"/>
        <v>#DIV/0!</v>
      </c>
      <c r="Q319" s="38" t="e">
        <f t="shared" si="85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86"/>
        <v>#DIV/0!</v>
      </c>
      <c r="O320" s="38" t="e">
        <f t="shared" si="85"/>
        <v>#DIV/0!</v>
      </c>
      <c r="P320" s="38" t="e">
        <f t="shared" si="85"/>
        <v>#DIV/0!</v>
      </c>
      <c r="Q320" s="38" t="e">
        <f t="shared" si="85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86"/>
        <v>#DIV/0!</v>
      </c>
      <c r="O321" s="38" t="e">
        <f t="shared" si="85"/>
        <v>#DIV/0!</v>
      </c>
      <c r="P321" s="38" t="e">
        <f t="shared" si="85"/>
        <v>#DIV/0!</v>
      </c>
      <c r="Q321" s="38" t="e">
        <f t="shared" si="85"/>
        <v>#DIV/0!</v>
      </c>
    </row>
    <row r="322" spans="1:17">
      <c r="A322" s="61" t="s">
        <v>161</v>
      </c>
      <c r="B322" s="61"/>
      <c r="C322" s="61"/>
      <c r="D322" s="61"/>
      <c r="E322" s="61"/>
      <c r="F322" s="61">
        <f>SUM(F310:F321)</f>
        <v>0</v>
      </c>
      <c r="G322" s="61">
        <f>SUM(G310:G321)</f>
        <v>0</v>
      </c>
      <c r="H322" s="61">
        <f>SUM(H310:H321)</f>
        <v>0</v>
      </c>
      <c r="I322" s="61">
        <f>SUM(I310:I321)</f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85"/>
        <v>#DIV/0!</v>
      </c>
      <c r="P322" s="62" t="e">
        <f t="shared" si="85"/>
        <v>#DIV/0!</v>
      </c>
      <c r="Q322" s="62" t="e">
        <f t="shared" si="85"/>
        <v>#DIV/0!</v>
      </c>
    </row>
    <row r="323" spans="1:17">
      <c r="A323" s="61" t="s">
        <v>128</v>
      </c>
      <c r="B323" s="61">
        <f t="shared" ref="B323:H323" si="87">SUM(B310:B321)</f>
        <v>0</v>
      </c>
      <c r="C323" s="61">
        <f t="shared" si="87"/>
        <v>0</v>
      </c>
      <c r="D323" s="61">
        <f t="shared" si="87"/>
        <v>0</v>
      </c>
      <c r="E323" s="61">
        <f>SUM(E310:E321)</f>
        <v>0</v>
      </c>
      <c r="F323" s="61">
        <f t="shared" si="87"/>
        <v>0</v>
      </c>
      <c r="G323" s="61">
        <f t="shared" si="87"/>
        <v>0</v>
      </c>
      <c r="H323" s="61">
        <f t="shared" si="87"/>
        <v>0</v>
      </c>
      <c r="I323" s="61">
        <f>SUM(I310:I321)</f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85"/>
        <v>#DIV/0!</v>
      </c>
      <c r="P323" s="62" t="e">
        <f t="shared" si="85"/>
        <v>#DIV/0!</v>
      </c>
      <c r="Q323" s="62" t="e">
        <f t="shared" si="85"/>
        <v>#DIV/0!</v>
      </c>
    </row>
    <row r="324" spans="1:17">
      <c r="A324" s="63" t="s">
        <v>129</v>
      </c>
      <c r="B324" s="49">
        <f>B322/6</f>
        <v>0</v>
      </c>
      <c r="C324" s="49">
        <f t="shared" ref="C324:I324" si="88">C322/6</f>
        <v>0</v>
      </c>
      <c r="D324" s="49">
        <f t="shared" si="88"/>
        <v>0</v>
      </c>
      <c r="E324" s="49">
        <f t="shared" si="88"/>
        <v>0</v>
      </c>
      <c r="F324" s="49">
        <f t="shared" si="88"/>
        <v>0</v>
      </c>
      <c r="G324" s="49">
        <f t="shared" si="88"/>
        <v>0</v>
      </c>
      <c r="H324" s="49">
        <f t="shared" si="88"/>
        <v>0</v>
      </c>
      <c r="I324" s="49">
        <f t="shared" si="88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85"/>
        <v>#DIV/0!</v>
      </c>
      <c r="P324" s="62" t="e">
        <f t="shared" si="85"/>
        <v>#DIV/0!</v>
      </c>
      <c r="Q324" s="62" t="e">
        <f t="shared" si="85"/>
        <v>#DIV/0!</v>
      </c>
    </row>
  </sheetData>
  <mergeCells count="76"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51"/>
    <pageSetUpPr fitToPage="1"/>
  </sheetPr>
  <dimension ref="A1:AK324"/>
  <sheetViews>
    <sheetView topLeftCell="F1" workbookViewId="0">
      <selection activeCell="X18" sqref="X18"/>
    </sheetView>
  </sheetViews>
  <sheetFormatPr defaultRowHeight="15.75"/>
  <cols>
    <col min="1" max="1" width="12.140625" style="14" customWidth="1"/>
    <col min="2" max="2" width="8.42578125" style="14" hidden="1" customWidth="1"/>
    <col min="3" max="3" width="8.28515625" style="14" hidden="1" customWidth="1"/>
    <col min="4" max="4" width="0" style="14" hidden="1" customWidth="1"/>
    <col min="5" max="5" width="13.28515625" style="14" hidden="1" customWidth="1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3.42578125" style="14" customWidth="1"/>
    <col min="20" max="21" width="0" style="14" hidden="1" customWidth="1"/>
    <col min="22" max="22" width="10" style="14" hidden="1" customWidth="1"/>
    <col min="23" max="23" width="13.42578125" style="14" hidden="1" customWidth="1"/>
    <col min="24" max="24" width="12.85546875" style="14" customWidth="1"/>
    <col min="25" max="25" width="9.140625" style="14"/>
    <col min="26" max="26" width="10.42578125" style="14" customWidth="1"/>
    <col min="27" max="31" width="13.28515625" style="14" customWidth="1"/>
    <col min="32" max="16384" width="9.140625" style="14"/>
  </cols>
  <sheetData>
    <row r="1" spans="1:37">
      <c r="A1" s="340" t="s">
        <v>76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63" t="s">
        <v>183</v>
      </c>
      <c r="T3" s="364"/>
      <c r="U3" s="364"/>
      <c r="V3" s="364"/>
      <c r="W3" s="364"/>
      <c r="X3" s="364"/>
      <c r="Y3" s="364"/>
      <c r="Z3" s="364"/>
      <c r="AA3" s="364"/>
      <c r="AB3" s="364"/>
      <c r="AC3" s="364"/>
      <c r="AD3" s="364"/>
      <c r="AE3" s="364"/>
      <c r="AF3" s="364"/>
      <c r="AG3" s="364"/>
      <c r="AH3" s="364"/>
      <c r="AI3" s="365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302" t="s">
        <v>206</v>
      </c>
      <c r="K4" s="302"/>
      <c r="L4" s="302"/>
      <c r="M4" s="302"/>
      <c r="N4" s="302" t="s">
        <v>130</v>
      </c>
      <c r="O4" s="302"/>
      <c r="P4" s="302"/>
      <c r="Q4" s="302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30" t="s">
        <v>90</v>
      </c>
      <c r="K5" s="30" t="s">
        <v>7</v>
      </c>
      <c r="L5" s="30" t="s">
        <v>8</v>
      </c>
      <c r="M5" s="29" t="s">
        <v>9</v>
      </c>
      <c r="N5" s="29" t="s">
        <v>90</v>
      </c>
      <c r="O5" s="29" t="s">
        <v>7</v>
      </c>
      <c r="P5" s="29" t="s">
        <v>8</v>
      </c>
      <c r="Q5" s="29" t="s">
        <v>9</v>
      </c>
      <c r="S5" s="10" t="s">
        <v>6</v>
      </c>
      <c r="T5" s="10" t="s">
        <v>90</v>
      </c>
      <c r="U5" s="10" t="s">
        <v>7</v>
      </c>
      <c r="V5" s="10" t="s">
        <v>8</v>
      </c>
      <c r="W5" s="10" t="s">
        <v>9</v>
      </c>
      <c r="X5" s="80" t="s">
        <v>90</v>
      </c>
      <c r="Y5" s="80" t="s">
        <v>7</v>
      </c>
      <c r="Z5" s="80" t="s">
        <v>8</v>
      </c>
      <c r="AA5" s="10" t="s">
        <v>9</v>
      </c>
      <c r="AB5" s="30" t="s">
        <v>90</v>
      </c>
      <c r="AC5" s="30" t="s">
        <v>7</v>
      </c>
      <c r="AD5" s="30" t="s">
        <v>8</v>
      </c>
      <c r="AE5" s="29" t="s">
        <v>9</v>
      </c>
      <c r="AF5" s="81" t="s">
        <v>90</v>
      </c>
      <c r="AG5" s="81" t="s">
        <v>7</v>
      </c>
      <c r="AH5" s="81" t="s">
        <v>8</v>
      </c>
      <c r="AI5" s="81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10" t="s">
        <v>10</v>
      </c>
      <c r="T6" s="10">
        <f t="shared" ref="T6:T17" si="0">B6+B25+B44+B63+B82+B101+B120+B139+B158+B177+B196+B215+B234+B253+B272+B291+B310</f>
        <v>15</v>
      </c>
      <c r="U6" s="10">
        <f t="shared" ref="U6:U17" si="1">C6+C25+C44+C63+C82+C101+C120+C139+C158+C177+C196+C215+C234+C253+C272+C291+C310</f>
        <v>375</v>
      </c>
      <c r="V6" s="10">
        <f t="shared" ref="V6:V17" si="2">D6+D25+D44+D63+D82+D101+D120+D139+D158+D177+D196+D215+D234+D253+D272+D291+D310</f>
        <v>22050</v>
      </c>
      <c r="W6" s="10">
        <f t="shared" ref="W6:W17" si="3">E6+E25+E44+E63+E82+E101+E120+E139+E158+E177+E196+E215+E234+E253+E272+E291+E310</f>
        <v>22941428</v>
      </c>
      <c r="X6" s="10">
        <f t="shared" ref="X6:X17" si="4">F6+F25+F44+F63+F82+F101+F120+F139+F158+F177+F196+F215+F234+F253+F272+F291+F310</f>
        <v>43</v>
      </c>
      <c r="Y6" s="10">
        <f t="shared" ref="Y6:Y17" si="5">G6+G25+G44+G63+G82+G101+G120+G139+G158+G177+G196+G215+G234+G253+G272+G291+G310</f>
        <v>1086</v>
      </c>
      <c r="Z6" s="13">
        <f t="shared" ref="Z6:Z17" si="6">H6+H25+H44+H63+H82+H101+H120+H139+H158+H177+H196+H215+H234+H253+H272+H291+H310</f>
        <v>56811.8</v>
      </c>
      <c r="AA6" s="10">
        <f t="shared" ref="AA6:AA17" si="7">I6+I25+I44+I63+I82+I101+I120+I139+I158+I177+I196+I215+I234+I253+I272+I291+I310</f>
        <v>64814827</v>
      </c>
      <c r="AB6" s="10">
        <f t="shared" ref="AB6:AB17" si="8">J6+J25+J44+J63+J82+J101+J120+J139+J158+J177+J196+J215+J234+J253+J272+J291+J310</f>
        <v>36</v>
      </c>
      <c r="AC6" s="10">
        <f t="shared" ref="AC6:AC17" si="9">K6+K25+K44+K63+K82+K101+K120+K139+K158+K177+K196+K215+K234+K253+K272+K291+K310</f>
        <v>923</v>
      </c>
      <c r="AD6" s="10">
        <f t="shared" ref="AD6:AD17" si="10">L6+L25+L44+L63+L82+L101+L120+L139+L158+L177+L196+L215+L234+L253+L272+L291+L310</f>
        <v>40121.5</v>
      </c>
      <c r="AE6" s="10">
        <f t="shared" ref="AE6:AE17" si="11">M6+M25+M44+M63+M82+M101+M120+M139+M158+M177+M196+M215+M234+M253+M272+M291+M310</f>
        <v>71829402</v>
      </c>
      <c r="AF6" s="38">
        <f t="shared" ref="AF6:AI20" si="12">(AB6-X6)/X6*100</f>
        <v>-16.279069767441861</v>
      </c>
      <c r="AG6" s="38">
        <f t="shared" si="12"/>
        <v>-15.009208103130756</v>
      </c>
      <c r="AH6" s="38">
        <f t="shared" si="12"/>
        <v>-29.378227762542291</v>
      </c>
      <c r="AI6" s="38">
        <f t="shared" si="12"/>
        <v>10.822485108229943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3">(F7-B7)/B7*100</f>
        <v>#DIV/0!</v>
      </c>
      <c r="O7" s="38" t="e">
        <f t="shared" ref="O7:O20" si="14">(G7-C7)/C7*100</f>
        <v>#DIV/0!</v>
      </c>
      <c r="P7" s="38" t="e">
        <f t="shared" ref="P7:P20" si="15">(H7-D7)/D7*100</f>
        <v>#DIV/0!</v>
      </c>
      <c r="Q7" s="38" t="e">
        <f t="shared" ref="Q7:Q20" si="16">(I7-E7)/E7*100</f>
        <v>#DIV/0!</v>
      </c>
      <c r="S7" s="10" t="s">
        <v>11</v>
      </c>
      <c r="T7" s="10">
        <f t="shared" si="0"/>
        <v>11</v>
      </c>
      <c r="U7" s="10">
        <f t="shared" si="1"/>
        <v>275</v>
      </c>
      <c r="V7" s="10">
        <f t="shared" si="2"/>
        <v>16170</v>
      </c>
      <c r="W7" s="10">
        <f t="shared" si="3"/>
        <v>19590269</v>
      </c>
      <c r="X7" s="10">
        <f t="shared" si="4"/>
        <v>34</v>
      </c>
      <c r="Y7" s="10">
        <f t="shared" si="5"/>
        <v>867</v>
      </c>
      <c r="Z7" s="13">
        <f t="shared" si="6"/>
        <v>44575.399999999994</v>
      </c>
      <c r="AA7" s="10">
        <f t="shared" si="7"/>
        <v>55225931</v>
      </c>
      <c r="AB7" s="10">
        <f t="shared" si="8"/>
        <v>30</v>
      </c>
      <c r="AC7" s="10">
        <f t="shared" si="9"/>
        <v>773</v>
      </c>
      <c r="AD7" s="10">
        <f t="shared" si="10"/>
        <v>29007.63</v>
      </c>
      <c r="AE7" s="10">
        <f t="shared" si="11"/>
        <v>66515679</v>
      </c>
      <c r="AF7" s="38">
        <f t="shared" si="12"/>
        <v>-11.76470588235294</v>
      </c>
      <c r="AG7" s="38">
        <f t="shared" si="12"/>
        <v>-10.841983852364475</v>
      </c>
      <c r="AH7" s="38">
        <f t="shared" si="12"/>
        <v>-34.924577233182418</v>
      </c>
      <c r="AI7" s="38">
        <f t="shared" si="12"/>
        <v>20.442838709228823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3"/>
        <v>#DIV/0!</v>
      </c>
      <c r="O8" s="38" t="e">
        <f t="shared" si="14"/>
        <v>#DIV/0!</v>
      </c>
      <c r="P8" s="38" t="e">
        <f t="shared" si="15"/>
        <v>#DIV/0!</v>
      </c>
      <c r="Q8" s="38" t="e">
        <f t="shared" si="16"/>
        <v>#DIV/0!</v>
      </c>
      <c r="S8" s="10" t="s">
        <v>12</v>
      </c>
      <c r="T8" s="10">
        <f t="shared" si="0"/>
        <v>14</v>
      </c>
      <c r="U8" s="10">
        <f t="shared" si="1"/>
        <v>350</v>
      </c>
      <c r="V8" s="10">
        <f t="shared" si="2"/>
        <v>20580</v>
      </c>
      <c r="W8" s="10">
        <f t="shared" si="3"/>
        <v>23103766</v>
      </c>
      <c r="X8" s="10">
        <f t="shared" si="4"/>
        <v>33</v>
      </c>
      <c r="Y8" s="10">
        <f t="shared" si="5"/>
        <v>838</v>
      </c>
      <c r="Z8" s="13">
        <f t="shared" si="6"/>
        <v>41051.300000000003</v>
      </c>
      <c r="AA8" s="10">
        <f t="shared" si="7"/>
        <v>55320955</v>
      </c>
      <c r="AB8" s="10">
        <f t="shared" si="8"/>
        <v>36</v>
      </c>
      <c r="AC8" s="10">
        <f t="shared" si="9"/>
        <v>929</v>
      </c>
      <c r="AD8" s="10">
        <f t="shared" si="10"/>
        <v>35697.660000000003</v>
      </c>
      <c r="AE8" s="10">
        <f t="shared" si="11"/>
        <v>79035367</v>
      </c>
      <c r="AF8" s="38">
        <f t="shared" si="12"/>
        <v>9.0909090909090917</v>
      </c>
      <c r="AG8" s="38">
        <f t="shared" si="12"/>
        <v>10.859188544152746</v>
      </c>
      <c r="AH8" s="38">
        <f t="shared" si="12"/>
        <v>-13.041340956315631</v>
      </c>
      <c r="AI8" s="38">
        <f t="shared" si="12"/>
        <v>42.866960630018049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3"/>
        <v>#DIV/0!</v>
      </c>
      <c r="O9" s="38" t="e">
        <f t="shared" si="14"/>
        <v>#DIV/0!</v>
      </c>
      <c r="P9" s="38" t="e">
        <f t="shared" si="15"/>
        <v>#DIV/0!</v>
      </c>
      <c r="Q9" s="38" t="e">
        <f t="shared" si="16"/>
        <v>#DIV/0!</v>
      </c>
      <c r="S9" s="10" t="s">
        <v>13</v>
      </c>
      <c r="T9" s="10">
        <f t="shared" si="0"/>
        <v>20</v>
      </c>
      <c r="U9" s="10">
        <f t="shared" si="1"/>
        <v>499</v>
      </c>
      <c r="V9" s="13">
        <f t="shared" si="2"/>
        <v>29341.200000000001</v>
      </c>
      <c r="W9" s="10">
        <f t="shared" si="3"/>
        <v>33622910</v>
      </c>
      <c r="X9" s="10">
        <f t="shared" si="4"/>
        <v>32</v>
      </c>
      <c r="Y9" s="10">
        <f t="shared" si="5"/>
        <v>824</v>
      </c>
      <c r="Z9" s="13">
        <f t="shared" si="6"/>
        <v>41613.5</v>
      </c>
      <c r="AA9" s="10">
        <f t="shared" si="7"/>
        <v>52000702</v>
      </c>
      <c r="AB9" s="10">
        <f t="shared" si="8"/>
        <v>35</v>
      </c>
      <c r="AC9" s="10">
        <f t="shared" si="9"/>
        <v>909</v>
      </c>
      <c r="AD9" s="10">
        <f t="shared" si="10"/>
        <v>32199.83</v>
      </c>
      <c r="AE9" s="10">
        <f t="shared" si="11"/>
        <v>80550462</v>
      </c>
      <c r="AF9" s="38">
        <f t="shared" si="12"/>
        <v>9.375</v>
      </c>
      <c r="AG9" s="38">
        <f t="shared" si="12"/>
        <v>10.315533980582524</v>
      </c>
      <c r="AH9" s="38">
        <f t="shared" si="12"/>
        <v>-22.621673255073468</v>
      </c>
      <c r="AI9" s="38">
        <f t="shared" si="12"/>
        <v>54.902643429698315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3"/>
        <v>#DIV/0!</v>
      </c>
      <c r="O10" s="38" t="e">
        <f t="shared" si="14"/>
        <v>#DIV/0!</v>
      </c>
      <c r="P10" s="38" t="e">
        <f t="shared" si="15"/>
        <v>#DIV/0!</v>
      </c>
      <c r="Q10" s="38" t="e">
        <f t="shared" si="16"/>
        <v>#DIV/0!</v>
      </c>
      <c r="S10" s="10" t="s">
        <v>14</v>
      </c>
      <c r="T10" s="10">
        <f t="shared" si="0"/>
        <v>18</v>
      </c>
      <c r="U10" s="10">
        <f t="shared" si="1"/>
        <v>450</v>
      </c>
      <c r="V10" s="13">
        <f t="shared" si="2"/>
        <v>26460</v>
      </c>
      <c r="W10" s="10">
        <f t="shared" si="3"/>
        <v>29090090</v>
      </c>
      <c r="X10" s="10">
        <f t="shared" si="4"/>
        <v>42</v>
      </c>
      <c r="Y10" s="10">
        <f t="shared" si="5"/>
        <v>1097</v>
      </c>
      <c r="Z10" s="13">
        <f t="shared" si="6"/>
        <v>52622.8</v>
      </c>
      <c r="AA10" s="10">
        <f t="shared" si="7"/>
        <v>72874028</v>
      </c>
      <c r="AB10" s="10">
        <f t="shared" si="8"/>
        <v>36</v>
      </c>
      <c r="AC10" s="10">
        <f t="shared" si="9"/>
        <v>929</v>
      </c>
      <c r="AD10" s="10">
        <f t="shared" si="10"/>
        <v>37406.199999999997</v>
      </c>
      <c r="AE10" s="10">
        <f t="shared" si="11"/>
        <v>77085238</v>
      </c>
      <c r="AF10" s="38">
        <f t="shared" si="12"/>
        <v>-14.285714285714285</v>
      </c>
      <c r="AG10" s="38">
        <f t="shared" si="12"/>
        <v>-15.314494074749316</v>
      </c>
      <c r="AH10" s="38">
        <f t="shared" si="12"/>
        <v>-28.91636324939001</v>
      </c>
      <c r="AI10" s="38">
        <f t="shared" si="12"/>
        <v>5.778752891222096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3"/>
        <v>#DIV/0!</v>
      </c>
      <c r="O11" s="38" t="e">
        <f t="shared" si="14"/>
        <v>#DIV/0!</v>
      </c>
      <c r="P11" s="38" t="e">
        <f t="shared" si="15"/>
        <v>#DIV/0!</v>
      </c>
      <c r="Q11" s="38" t="e">
        <f t="shared" si="16"/>
        <v>#DIV/0!</v>
      </c>
      <c r="S11" s="10" t="s">
        <v>15</v>
      </c>
      <c r="T11" s="10">
        <f t="shared" si="0"/>
        <v>7</v>
      </c>
      <c r="U11" s="10">
        <f t="shared" si="1"/>
        <v>175</v>
      </c>
      <c r="V11" s="13">
        <f t="shared" si="2"/>
        <v>10290</v>
      </c>
      <c r="W11" s="10">
        <f t="shared" si="3"/>
        <v>12590860</v>
      </c>
      <c r="X11" s="10">
        <f t="shared" si="4"/>
        <v>35</v>
      </c>
      <c r="Y11" s="10">
        <f t="shared" si="5"/>
        <v>950</v>
      </c>
      <c r="Z11" s="13">
        <f t="shared" si="6"/>
        <v>44460.6</v>
      </c>
      <c r="AA11" s="10">
        <f t="shared" si="7"/>
        <v>64831662</v>
      </c>
      <c r="AB11" s="10">
        <f t="shared" si="8"/>
        <v>34</v>
      </c>
      <c r="AC11" s="10">
        <f t="shared" si="9"/>
        <v>877</v>
      </c>
      <c r="AD11" s="10">
        <f t="shared" si="10"/>
        <v>36050.639999999999</v>
      </c>
      <c r="AE11" s="10">
        <f t="shared" si="11"/>
        <v>76216931</v>
      </c>
      <c r="AF11" s="38">
        <f t="shared" si="12"/>
        <v>-2.8571428571428572</v>
      </c>
      <c r="AG11" s="38">
        <f t="shared" si="12"/>
        <v>-7.6842105263157894</v>
      </c>
      <c r="AH11" s="38">
        <f t="shared" si="12"/>
        <v>-18.915534203317094</v>
      </c>
      <c r="AI11" s="38">
        <f t="shared" si="12"/>
        <v>17.561278931889792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3"/>
        <v>#DIV/0!</v>
      </c>
      <c r="O12" s="38" t="e">
        <f t="shared" si="14"/>
        <v>#DIV/0!</v>
      </c>
      <c r="P12" s="38" t="e">
        <f t="shared" si="15"/>
        <v>#DIV/0!</v>
      </c>
      <c r="Q12" s="38" t="e">
        <f t="shared" si="16"/>
        <v>#DIV/0!</v>
      </c>
      <c r="S12" s="10" t="s">
        <v>16</v>
      </c>
      <c r="T12" s="10">
        <f t="shared" si="0"/>
        <v>33</v>
      </c>
      <c r="U12" s="10">
        <f t="shared" si="1"/>
        <v>830</v>
      </c>
      <c r="V12" s="13">
        <f t="shared" si="2"/>
        <v>48254.2</v>
      </c>
      <c r="W12" s="10">
        <f t="shared" si="3"/>
        <v>53156824</v>
      </c>
      <c r="X12" s="10">
        <f t="shared" si="4"/>
        <v>41</v>
      </c>
      <c r="Y12" s="10">
        <f t="shared" si="5"/>
        <v>1101</v>
      </c>
      <c r="Z12" s="13">
        <f t="shared" si="6"/>
        <v>49070.06</v>
      </c>
      <c r="AA12" s="10">
        <f t="shared" si="7"/>
        <v>76004014</v>
      </c>
      <c r="AB12" s="10">
        <f t="shared" si="8"/>
        <v>33</v>
      </c>
      <c r="AC12" s="10">
        <f t="shared" si="9"/>
        <v>846</v>
      </c>
      <c r="AD12" s="10">
        <f t="shared" si="10"/>
        <v>36533.300000000003</v>
      </c>
      <c r="AE12" s="10">
        <f t="shared" si="11"/>
        <v>70038734</v>
      </c>
      <c r="AF12" s="38">
        <f t="shared" si="12"/>
        <v>-19.512195121951219</v>
      </c>
      <c r="AG12" s="38">
        <f t="shared" si="12"/>
        <v>-23.160762942779293</v>
      </c>
      <c r="AH12" s="38">
        <f t="shared" si="12"/>
        <v>-25.548695069865403</v>
      </c>
      <c r="AI12" s="38">
        <f t="shared" si="12"/>
        <v>-7.8486380995614251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3"/>
        <v>#DIV/0!</v>
      </c>
      <c r="O13" s="38" t="e">
        <f t="shared" si="14"/>
        <v>#DIV/0!</v>
      </c>
      <c r="P13" s="38" t="e">
        <f t="shared" si="15"/>
        <v>#DIV/0!</v>
      </c>
      <c r="Q13" s="38" t="e">
        <f t="shared" si="16"/>
        <v>#DIV/0!</v>
      </c>
      <c r="S13" s="10" t="s">
        <v>17</v>
      </c>
      <c r="T13" s="10">
        <f t="shared" si="0"/>
        <v>30</v>
      </c>
      <c r="U13" s="10">
        <f t="shared" si="1"/>
        <v>757</v>
      </c>
      <c r="V13" s="13">
        <f t="shared" si="2"/>
        <v>44030</v>
      </c>
      <c r="W13" s="10">
        <f t="shared" si="3"/>
        <v>46951516</v>
      </c>
      <c r="X13" s="10">
        <f t="shared" si="4"/>
        <v>40</v>
      </c>
      <c r="Y13" s="10">
        <f t="shared" si="5"/>
        <v>1016</v>
      </c>
      <c r="Z13" s="13">
        <f t="shared" si="6"/>
        <v>49091.5</v>
      </c>
      <c r="AA13" s="10">
        <f t="shared" si="7"/>
        <v>69950784</v>
      </c>
      <c r="AB13" s="10">
        <f t="shared" si="8"/>
        <v>43</v>
      </c>
      <c r="AC13" s="10">
        <f t="shared" si="9"/>
        <v>1104</v>
      </c>
      <c r="AD13" s="10">
        <f t="shared" si="10"/>
        <v>45993.600000000006</v>
      </c>
      <c r="AE13" s="10">
        <f t="shared" si="11"/>
        <v>90103584</v>
      </c>
      <c r="AF13" s="38">
        <f t="shared" si="12"/>
        <v>7.5</v>
      </c>
      <c r="AG13" s="38">
        <f t="shared" si="12"/>
        <v>8.6614173228346463</v>
      </c>
      <c r="AH13" s="38">
        <f t="shared" si="12"/>
        <v>-6.3104610777833106</v>
      </c>
      <c r="AI13" s="38">
        <f t="shared" si="12"/>
        <v>28.809970164165712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3"/>
        <v>#DIV/0!</v>
      </c>
      <c r="O14" s="38" t="e">
        <f t="shared" si="14"/>
        <v>#DIV/0!</v>
      </c>
      <c r="P14" s="38" t="e">
        <f t="shared" si="15"/>
        <v>#DIV/0!</v>
      </c>
      <c r="Q14" s="38" t="e">
        <f t="shared" si="16"/>
        <v>#DIV/0!</v>
      </c>
      <c r="S14" s="10" t="s">
        <v>18</v>
      </c>
      <c r="T14" s="10">
        <f t="shared" si="0"/>
        <v>33</v>
      </c>
      <c r="U14" s="10">
        <f t="shared" si="1"/>
        <v>825</v>
      </c>
      <c r="V14" s="13">
        <f t="shared" si="2"/>
        <v>48510</v>
      </c>
      <c r="W14" s="10">
        <f t="shared" si="3"/>
        <v>48800951</v>
      </c>
      <c r="X14" s="10">
        <f t="shared" si="4"/>
        <v>53</v>
      </c>
      <c r="Y14" s="10">
        <f t="shared" si="5"/>
        <v>1364</v>
      </c>
      <c r="Z14" s="13">
        <f t="shared" si="6"/>
        <v>63902.29</v>
      </c>
      <c r="AA14" s="10">
        <f t="shared" si="7"/>
        <v>91305692</v>
      </c>
      <c r="AB14" s="10">
        <f t="shared" si="8"/>
        <v>39</v>
      </c>
      <c r="AC14" s="10">
        <f t="shared" si="9"/>
        <v>1001</v>
      </c>
      <c r="AD14" s="10">
        <f t="shared" si="10"/>
        <v>42302.400000000001</v>
      </c>
      <c r="AE14" s="10">
        <f t="shared" si="11"/>
        <v>80069004</v>
      </c>
      <c r="AF14" s="38">
        <f t="shared" si="12"/>
        <v>-26.415094339622641</v>
      </c>
      <c r="AG14" s="38">
        <f t="shared" si="12"/>
        <v>-26.612903225806448</v>
      </c>
      <c r="AH14" s="38">
        <f t="shared" si="12"/>
        <v>-33.801433407159585</v>
      </c>
      <c r="AI14" s="38">
        <f t="shared" si="12"/>
        <v>-12.306667584316649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3"/>
        <v>#DIV/0!</v>
      </c>
      <c r="O15" s="38" t="e">
        <f t="shared" si="14"/>
        <v>#DIV/0!</v>
      </c>
      <c r="P15" s="38" t="e">
        <f t="shared" si="15"/>
        <v>#DIV/0!</v>
      </c>
      <c r="Q15" s="38" t="e">
        <f t="shared" si="16"/>
        <v>#DIV/0!</v>
      </c>
      <c r="S15" s="10" t="s">
        <v>19</v>
      </c>
      <c r="T15" s="10">
        <f t="shared" si="0"/>
        <v>44</v>
      </c>
      <c r="U15" s="10">
        <f t="shared" si="1"/>
        <v>1099</v>
      </c>
      <c r="V15" s="13">
        <f t="shared" si="2"/>
        <v>64621.2</v>
      </c>
      <c r="W15" s="10">
        <f t="shared" si="3"/>
        <v>57515435</v>
      </c>
      <c r="X15" s="10">
        <f t="shared" si="4"/>
        <v>31</v>
      </c>
      <c r="Y15" s="10">
        <f t="shared" si="5"/>
        <v>791</v>
      </c>
      <c r="Z15" s="13">
        <f t="shared" si="6"/>
        <v>35992.03</v>
      </c>
      <c r="AA15" s="10">
        <f t="shared" si="7"/>
        <v>56482852</v>
      </c>
      <c r="AB15" s="10">
        <f t="shared" si="8"/>
        <v>34</v>
      </c>
      <c r="AC15" s="10">
        <f t="shared" si="9"/>
        <v>871</v>
      </c>
      <c r="AD15" s="10">
        <f t="shared" si="10"/>
        <v>37023.600000000006</v>
      </c>
      <c r="AE15" s="10">
        <f t="shared" si="11"/>
        <v>70550891</v>
      </c>
      <c r="AF15" s="38">
        <f t="shared" si="12"/>
        <v>9.67741935483871</v>
      </c>
      <c r="AG15" s="38">
        <f t="shared" si="12"/>
        <v>10.11378002528445</v>
      </c>
      <c r="AH15" s="38">
        <f t="shared" si="12"/>
        <v>2.8661067464102663</v>
      </c>
      <c r="AI15" s="38">
        <f t="shared" si="12"/>
        <v>24.906743377618394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3"/>
        <v>#DIV/0!</v>
      </c>
      <c r="O16" s="38" t="e">
        <f t="shared" si="14"/>
        <v>#DIV/0!</v>
      </c>
      <c r="P16" s="38" t="e">
        <f t="shared" si="15"/>
        <v>#DIV/0!</v>
      </c>
      <c r="Q16" s="38" t="e">
        <f t="shared" si="16"/>
        <v>#DIV/0!</v>
      </c>
      <c r="S16" s="10" t="s">
        <v>20</v>
      </c>
      <c r="T16" s="10">
        <f t="shared" si="0"/>
        <v>32</v>
      </c>
      <c r="U16" s="10">
        <f t="shared" si="1"/>
        <v>802</v>
      </c>
      <c r="V16" s="13">
        <f t="shared" si="2"/>
        <v>45972</v>
      </c>
      <c r="W16" s="10">
        <f t="shared" si="3"/>
        <v>44935350</v>
      </c>
      <c r="X16" s="10">
        <f t="shared" si="4"/>
        <v>26</v>
      </c>
      <c r="Y16" s="10">
        <f t="shared" si="5"/>
        <v>675</v>
      </c>
      <c r="Z16" s="13">
        <f t="shared" si="6"/>
        <v>24337.08</v>
      </c>
      <c r="AA16" s="10">
        <f t="shared" si="7"/>
        <v>52049252</v>
      </c>
      <c r="AB16" s="10">
        <f t="shared" si="8"/>
        <v>35</v>
      </c>
      <c r="AC16" s="10">
        <f t="shared" si="9"/>
        <v>904</v>
      </c>
      <c r="AD16" s="10">
        <f t="shared" si="10"/>
        <v>35416.199999999997</v>
      </c>
      <c r="AE16" s="10">
        <f t="shared" si="11"/>
        <v>78152271</v>
      </c>
      <c r="AF16" s="38">
        <f t="shared" si="12"/>
        <v>34.615384615384613</v>
      </c>
      <c r="AG16" s="38">
        <f t="shared" si="12"/>
        <v>33.925925925925924</v>
      </c>
      <c r="AH16" s="38">
        <f t="shared" si="12"/>
        <v>45.523620746613787</v>
      </c>
      <c r="AI16" s="38">
        <f t="shared" si="12"/>
        <v>50.150613115439199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3"/>
        <v>#DIV/0!</v>
      </c>
      <c r="O17" s="38" t="e">
        <f t="shared" si="14"/>
        <v>#DIV/0!</v>
      </c>
      <c r="P17" s="38" t="e">
        <f t="shared" si="15"/>
        <v>#DIV/0!</v>
      </c>
      <c r="Q17" s="38" t="e">
        <f t="shared" si="16"/>
        <v>#DIV/0!</v>
      </c>
      <c r="S17" s="10" t="s">
        <v>21</v>
      </c>
      <c r="T17" s="10">
        <f t="shared" si="0"/>
        <v>40</v>
      </c>
      <c r="U17" s="10">
        <f t="shared" si="1"/>
        <v>1022</v>
      </c>
      <c r="V17" s="13">
        <f t="shared" si="2"/>
        <v>54421</v>
      </c>
      <c r="W17" s="10">
        <f t="shared" si="3"/>
        <v>56364624</v>
      </c>
      <c r="X17" s="10">
        <f t="shared" si="4"/>
        <v>33</v>
      </c>
      <c r="Y17" s="10">
        <f t="shared" si="5"/>
        <v>860</v>
      </c>
      <c r="Z17" s="13">
        <f t="shared" si="6"/>
        <v>32381.450000000004</v>
      </c>
      <c r="AA17" s="10">
        <f t="shared" si="7"/>
        <v>64779773</v>
      </c>
      <c r="AB17" s="10">
        <f t="shared" si="8"/>
        <v>0</v>
      </c>
      <c r="AC17" s="10">
        <f t="shared" si="9"/>
        <v>0</v>
      </c>
      <c r="AD17" s="10">
        <f t="shared" si="10"/>
        <v>0</v>
      </c>
      <c r="AE17" s="10">
        <f t="shared" si="11"/>
        <v>0</v>
      </c>
      <c r="AF17" s="38">
        <f t="shared" si="12"/>
        <v>-100</v>
      </c>
      <c r="AG17" s="38">
        <f t="shared" si="12"/>
        <v>-100</v>
      </c>
      <c r="AH17" s="38">
        <f t="shared" si="12"/>
        <v>-100</v>
      </c>
      <c r="AI17" s="38">
        <f t="shared" si="12"/>
        <v>-100</v>
      </c>
    </row>
    <row r="18" spans="1:35">
      <c r="A18" s="61" t="s">
        <v>203</v>
      </c>
      <c r="B18" s="61">
        <f>SUM(B6:B14)</f>
        <v>0</v>
      </c>
      <c r="C18" s="61">
        <f t="shared" ref="C18:I18" si="17">SUM(C6:C14)</f>
        <v>0</v>
      </c>
      <c r="D18" s="61">
        <f t="shared" si="17"/>
        <v>0</v>
      </c>
      <c r="E18" s="61">
        <f t="shared" si="17"/>
        <v>0</v>
      </c>
      <c r="F18" s="61">
        <f t="shared" si="17"/>
        <v>0</v>
      </c>
      <c r="G18" s="61">
        <f t="shared" si="17"/>
        <v>0</v>
      </c>
      <c r="H18" s="61">
        <f t="shared" si="17"/>
        <v>0</v>
      </c>
      <c r="I18" s="61">
        <f t="shared" si="17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4"/>
        <v>#DIV/0!</v>
      </c>
      <c r="P18" s="62" t="e">
        <f t="shared" si="15"/>
        <v>#DIV/0!</v>
      </c>
      <c r="Q18" s="62" t="e">
        <f t="shared" si="16"/>
        <v>#DIV/0!</v>
      </c>
      <c r="S18" s="61" t="s">
        <v>205</v>
      </c>
      <c r="T18" s="61">
        <f>SUM(T6:T16)</f>
        <v>257</v>
      </c>
      <c r="U18" s="61">
        <f t="shared" ref="U18:AE18" si="18">SUM(U6:U16)</f>
        <v>6437</v>
      </c>
      <c r="V18" s="61">
        <f t="shared" si="18"/>
        <v>376278.60000000003</v>
      </c>
      <c r="W18" s="61">
        <f t="shared" si="18"/>
        <v>392299399</v>
      </c>
      <c r="X18" s="61">
        <f t="shared" si="18"/>
        <v>410</v>
      </c>
      <c r="Y18" s="61">
        <f t="shared" si="18"/>
        <v>10609</v>
      </c>
      <c r="Z18" s="61">
        <f t="shared" si="18"/>
        <v>503528.35999999993</v>
      </c>
      <c r="AA18" s="61">
        <f t="shared" si="18"/>
        <v>710860699</v>
      </c>
      <c r="AB18" s="61">
        <f t="shared" si="18"/>
        <v>391</v>
      </c>
      <c r="AC18" s="61">
        <f t="shared" si="18"/>
        <v>10066</v>
      </c>
      <c r="AD18" s="61">
        <f t="shared" si="18"/>
        <v>407752.56</v>
      </c>
      <c r="AE18" s="61">
        <f t="shared" si="18"/>
        <v>840147563</v>
      </c>
      <c r="AF18" s="38">
        <f t="shared" si="12"/>
        <v>-4.6341463414634143</v>
      </c>
      <c r="AG18" s="38">
        <f t="shared" si="12"/>
        <v>-5.1182957865962866</v>
      </c>
      <c r="AH18" s="38">
        <f t="shared" si="12"/>
        <v>-19.020934590456822</v>
      </c>
      <c r="AI18" s="38">
        <f t="shared" si="12"/>
        <v>18.187369787340007</v>
      </c>
    </row>
    <row r="19" spans="1:35">
      <c r="A19" s="61" t="s">
        <v>128</v>
      </c>
      <c r="B19" s="61">
        <f>SUM(B6:B17)</f>
        <v>0</v>
      </c>
      <c r="C19" s="61">
        <f t="shared" ref="C19:I19" si="19">SUM(C6:C17)</f>
        <v>0</v>
      </c>
      <c r="D19" s="61">
        <f t="shared" si="19"/>
        <v>0</v>
      </c>
      <c r="E19" s="61">
        <f t="shared" si="19"/>
        <v>0</v>
      </c>
      <c r="F19" s="61">
        <f t="shared" si="19"/>
        <v>0</v>
      </c>
      <c r="G19" s="61">
        <f t="shared" si="19"/>
        <v>0</v>
      </c>
      <c r="H19" s="61">
        <f t="shared" si="19"/>
        <v>0</v>
      </c>
      <c r="I19" s="61">
        <f t="shared" si="19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4"/>
        <v>#DIV/0!</v>
      </c>
      <c r="P19" s="62" t="e">
        <f t="shared" si="15"/>
        <v>#DIV/0!</v>
      </c>
      <c r="Q19" s="62" t="e">
        <f t="shared" si="16"/>
        <v>#DIV/0!</v>
      </c>
      <c r="S19" s="61" t="s">
        <v>128</v>
      </c>
      <c r="T19" s="61">
        <f>SUM(T6:T17)</f>
        <v>297</v>
      </c>
      <c r="U19" s="61">
        <f t="shared" ref="U19:AE19" si="20">SUM(U6:U17)</f>
        <v>7459</v>
      </c>
      <c r="V19" s="61">
        <f t="shared" si="20"/>
        <v>430699.60000000003</v>
      </c>
      <c r="W19" s="61">
        <f t="shared" si="20"/>
        <v>448664023</v>
      </c>
      <c r="X19" s="61">
        <f t="shared" si="20"/>
        <v>443</v>
      </c>
      <c r="Y19" s="61">
        <f t="shared" si="20"/>
        <v>11469</v>
      </c>
      <c r="Z19" s="61">
        <f t="shared" si="20"/>
        <v>535909.80999999994</v>
      </c>
      <c r="AA19" s="61">
        <f t="shared" si="20"/>
        <v>775640472</v>
      </c>
      <c r="AB19" s="61">
        <f t="shared" si="20"/>
        <v>391</v>
      </c>
      <c r="AC19" s="61">
        <f t="shared" si="20"/>
        <v>10066</v>
      </c>
      <c r="AD19" s="61">
        <f t="shared" si="20"/>
        <v>407752.56</v>
      </c>
      <c r="AE19" s="61">
        <f t="shared" si="20"/>
        <v>840147563</v>
      </c>
      <c r="AF19" s="38">
        <f t="shared" si="12"/>
        <v>-11.738148984198645</v>
      </c>
      <c r="AG19" s="38">
        <f t="shared" si="12"/>
        <v>-12.23297584793792</v>
      </c>
      <c r="AH19" s="38">
        <f t="shared" si="12"/>
        <v>-23.913958581948698</v>
      </c>
      <c r="AI19" s="38">
        <f t="shared" si="12"/>
        <v>8.3166226271906041</v>
      </c>
    </row>
    <row r="20" spans="1:35">
      <c r="A20" s="63" t="s">
        <v>129</v>
      </c>
      <c r="B20" s="49">
        <f>B18/9</f>
        <v>0</v>
      </c>
      <c r="C20" s="49">
        <f t="shared" ref="C20:I20" si="21">C18/9</f>
        <v>0</v>
      </c>
      <c r="D20" s="49">
        <f t="shared" si="21"/>
        <v>0</v>
      </c>
      <c r="E20" s="49">
        <f t="shared" si="21"/>
        <v>0</v>
      </c>
      <c r="F20" s="49">
        <f t="shared" si="21"/>
        <v>0</v>
      </c>
      <c r="G20" s="49">
        <f t="shared" si="21"/>
        <v>0</v>
      </c>
      <c r="H20" s="49">
        <f t="shared" si="21"/>
        <v>0</v>
      </c>
      <c r="I20" s="49">
        <f t="shared" si="21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4"/>
        <v>#DIV/0!</v>
      </c>
      <c r="P20" s="62" t="e">
        <f t="shared" si="15"/>
        <v>#DIV/0!</v>
      </c>
      <c r="Q20" s="62" t="e">
        <f t="shared" si="16"/>
        <v>#DIV/0!</v>
      </c>
      <c r="S20" s="63" t="s">
        <v>129</v>
      </c>
      <c r="T20" s="49">
        <f>T18/11</f>
        <v>23.363636363636363</v>
      </c>
      <c r="U20" s="49">
        <f t="shared" ref="U20:AE20" si="22">U18/11</f>
        <v>585.18181818181813</v>
      </c>
      <c r="V20" s="49">
        <f t="shared" si="22"/>
        <v>34207.145454545454</v>
      </c>
      <c r="W20" s="49">
        <f t="shared" si="22"/>
        <v>35663581.727272727</v>
      </c>
      <c r="X20" s="49">
        <f t="shared" si="22"/>
        <v>37.272727272727273</v>
      </c>
      <c r="Y20" s="49">
        <f t="shared" si="22"/>
        <v>964.4545454545455</v>
      </c>
      <c r="Z20" s="49">
        <f t="shared" si="22"/>
        <v>45775.305454545451</v>
      </c>
      <c r="AA20" s="49">
        <f t="shared" si="22"/>
        <v>64623699.909090906</v>
      </c>
      <c r="AB20" s="49">
        <f t="shared" si="22"/>
        <v>35.545454545454547</v>
      </c>
      <c r="AC20" s="49">
        <f t="shared" si="22"/>
        <v>915.09090909090912</v>
      </c>
      <c r="AD20" s="49">
        <f t="shared" si="22"/>
        <v>37068.414545454543</v>
      </c>
      <c r="AE20" s="49">
        <f t="shared" si="22"/>
        <v>76377051.181818187</v>
      </c>
      <c r="AF20" s="38">
        <f t="shared" si="12"/>
        <v>-4.6341463414634125</v>
      </c>
      <c r="AG20" s="38">
        <f t="shared" si="12"/>
        <v>-5.1182957865962875</v>
      </c>
      <c r="AH20" s="38">
        <f t="shared" si="12"/>
        <v>-19.020934590456829</v>
      </c>
      <c r="AI20" s="38">
        <f t="shared" si="12"/>
        <v>18.187369787340021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V22" s="14">
        <f>V18/1000000</f>
        <v>0.37627860000000002</v>
      </c>
      <c r="AE22" s="92">
        <f>AE18/10000000</f>
        <v>84.014756300000002</v>
      </c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302" t="s">
        <v>206</v>
      </c>
      <c r="K23" s="302"/>
      <c r="L23" s="302"/>
      <c r="M23" s="302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30" t="s">
        <v>90</v>
      </c>
      <c r="K24" s="30" t="s">
        <v>7</v>
      </c>
      <c r="L24" s="30" t="s">
        <v>8</v>
      </c>
      <c r="M24" s="29" t="s">
        <v>9</v>
      </c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3">(G25-C25)/C25*100</f>
        <v>#DIV/0!</v>
      </c>
      <c r="P25" s="38" t="e">
        <f t="shared" si="23"/>
        <v>#DIV/0!</v>
      </c>
      <c r="Q25" s="38" t="e">
        <f t="shared" si="23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4">(F26-B26)/B26*100</f>
        <v>#DIV/0!</v>
      </c>
      <c r="O26" s="38" t="e">
        <f t="shared" si="23"/>
        <v>#DIV/0!</v>
      </c>
      <c r="P26" s="38" t="e">
        <f t="shared" si="23"/>
        <v>#DIV/0!</v>
      </c>
      <c r="Q26" s="38" t="e">
        <f t="shared" si="23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4"/>
        <v>#DIV/0!</v>
      </c>
      <c r="O27" s="38" t="e">
        <f t="shared" si="23"/>
        <v>#DIV/0!</v>
      </c>
      <c r="P27" s="38" t="e">
        <f t="shared" si="23"/>
        <v>#DIV/0!</v>
      </c>
      <c r="Q27" s="38" t="e">
        <f t="shared" si="23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4"/>
        <v>#DIV/0!</v>
      </c>
      <c r="O28" s="38" t="e">
        <f t="shared" si="23"/>
        <v>#DIV/0!</v>
      </c>
      <c r="P28" s="38" t="e">
        <f t="shared" si="23"/>
        <v>#DIV/0!</v>
      </c>
      <c r="Q28" s="38" t="e">
        <f t="shared" si="23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4"/>
        <v>#DIV/0!</v>
      </c>
      <c r="O29" s="38" t="e">
        <f t="shared" si="23"/>
        <v>#DIV/0!</v>
      </c>
      <c r="P29" s="38" t="e">
        <f t="shared" si="23"/>
        <v>#DIV/0!</v>
      </c>
      <c r="Q29" s="38" t="e">
        <f t="shared" si="23"/>
        <v>#DIV/0!</v>
      </c>
      <c r="S29" s="7" t="s">
        <v>171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4"/>
        <v>#DIV/0!</v>
      </c>
      <c r="O30" s="38" t="e">
        <f t="shared" si="23"/>
        <v>#DIV/0!</v>
      </c>
      <c r="P30" s="38" t="e">
        <f t="shared" si="23"/>
        <v>#DIV/0!</v>
      </c>
      <c r="Q30" s="38" t="e">
        <f t="shared" si="23"/>
        <v>#DIV/0!</v>
      </c>
      <c r="Y30" s="7"/>
      <c r="Z30" s="7"/>
      <c r="AA30" s="7"/>
      <c r="AB30" s="7"/>
      <c r="AC30" s="7"/>
      <c r="AD30" s="7"/>
      <c r="AE30" s="7"/>
      <c r="AF30" s="279"/>
      <c r="AG30" s="279"/>
      <c r="AH30" s="279"/>
      <c r="AI30" s="279"/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4"/>
        <v>#DIV/0!</v>
      </c>
      <c r="O31" s="38" t="e">
        <f t="shared" si="23"/>
        <v>#DIV/0!</v>
      </c>
      <c r="P31" s="38" t="e">
        <f t="shared" si="23"/>
        <v>#DIV/0!</v>
      </c>
      <c r="Q31" s="38" t="e">
        <f t="shared" si="23"/>
        <v>#DIV/0!</v>
      </c>
      <c r="S31" s="14">
        <f>T9+T10+T11+T12+T13+T14+T15+T16+T17+X6+X7+X8</f>
        <v>367</v>
      </c>
      <c r="W31" s="7" t="s">
        <v>173</v>
      </c>
      <c r="AF31" s="83"/>
      <c r="AG31" s="83"/>
      <c r="AH31" s="83"/>
      <c r="AI31" s="83"/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4"/>
        <v>#DIV/0!</v>
      </c>
      <c r="O32" s="38" t="e">
        <f t="shared" si="23"/>
        <v>#DIV/0!</v>
      </c>
      <c r="P32" s="38" t="e">
        <f t="shared" si="23"/>
        <v>#DIV/0!</v>
      </c>
      <c r="Q32" s="38" t="e">
        <f t="shared" si="23"/>
        <v>#DIV/0!</v>
      </c>
      <c r="S32" s="14">
        <f>T9+T10+T11+T12+T13+T14+T15+T16+T17+X6+X7+X8</f>
        <v>367</v>
      </c>
      <c r="W32" s="14">
        <f>T15+T16+T17+X6</f>
        <v>159</v>
      </c>
      <c r="AF32" s="84"/>
      <c r="AG32" s="84"/>
      <c r="AH32" s="84"/>
      <c r="AI32" s="84"/>
    </row>
    <row r="33" spans="1:35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4"/>
        <v>#DIV/0!</v>
      </c>
      <c r="O33" s="38" t="e">
        <f t="shared" si="23"/>
        <v>#DIV/0!</v>
      </c>
      <c r="P33" s="38" t="e">
        <f t="shared" si="23"/>
        <v>#DIV/0!</v>
      </c>
      <c r="Q33" s="38" t="e">
        <f t="shared" si="23"/>
        <v>#DIV/0!</v>
      </c>
      <c r="W33" s="14">
        <f>W32/4</f>
        <v>39.75</v>
      </c>
      <c r="AF33" s="84"/>
      <c r="AG33" s="84"/>
      <c r="AH33" s="84"/>
      <c r="AI33" s="84"/>
    </row>
    <row r="34" spans="1:35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4"/>
        <v>#DIV/0!</v>
      </c>
      <c r="O34" s="38" t="e">
        <f t="shared" si="23"/>
        <v>#DIV/0!</v>
      </c>
      <c r="P34" s="38" t="e">
        <f t="shared" si="23"/>
        <v>#DIV/0!</v>
      </c>
      <c r="Q34" s="38" t="e">
        <f t="shared" si="23"/>
        <v>#DIV/0!</v>
      </c>
      <c r="AF34" s="84"/>
      <c r="AG34" s="84"/>
      <c r="AH34" s="84"/>
      <c r="AI34" s="84"/>
    </row>
    <row r="35" spans="1:35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4"/>
        <v>#DIV/0!</v>
      </c>
      <c r="O35" s="38" t="e">
        <f t="shared" si="23"/>
        <v>#DIV/0!</v>
      </c>
      <c r="P35" s="38" t="e">
        <f t="shared" si="23"/>
        <v>#DIV/0!</v>
      </c>
      <c r="Q35" s="38" t="e">
        <f t="shared" si="23"/>
        <v>#DIV/0!</v>
      </c>
      <c r="AF35" s="84"/>
      <c r="AG35" s="84"/>
      <c r="AH35" s="84"/>
      <c r="AI35" s="84"/>
    </row>
    <row r="36" spans="1:35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4"/>
        <v>#DIV/0!</v>
      </c>
      <c r="O36" s="38" t="e">
        <f t="shared" si="23"/>
        <v>#DIV/0!</v>
      </c>
      <c r="P36" s="38" t="e">
        <f t="shared" si="23"/>
        <v>#DIV/0!</v>
      </c>
      <c r="Q36" s="38" t="e">
        <f t="shared" si="23"/>
        <v>#DIV/0!</v>
      </c>
      <c r="X36" s="14" t="s">
        <v>174</v>
      </c>
      <c r="AF36" s="84"/>
      <c r="AG36" s="84"/>
      <c r="AH36" s="84"/>
      <c r="AI36" s="84"/>
    </row>
    <row r="37" spans="1:35">
      <c r="A37" s="61" t="s">
        <v>203</v>
      </c>
      <c r="B37" s="61">
        <f>SUM(B25:B33)</f>
        <v>0</v>
      </c>
      <c r="C37" s="61">
        <f t="shared" ref="C37:I37" si="25">SUM(C25:C33)</f>
        <v>0</v>
      </c>
      <c r="D37" s="61">
        <f t="shared" si="25"/>
        <v>0</v>
      </c>
      <c r="E37" s="61">
        <f t="shared" si="25"/>
        <v>0</v>
      </c>
      <c r="F37" s="61">
        <f t="shared" si="25"/>
        <v>0</v>
      </c>
      <c r="G37" s="61">
        <f t="shared" si="25"/>
        <v>0</v>
      </c>
      <c r="H37" s="61">
        <f t="shared" si="25"/>
        <v>0</v>
      </c>
      <c r="I37" s="61">
        <f t="shared" si="25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3"/>
        <v>#DIV/0!</v>
      </c>
      <c r="P37" s="62" t="e">
        <f t="shared" si="23"/>
        <v>#DIV/0!</v>
      </c>
      <c r="Q37" s="62" t="e">
        <f t="shared" si="23"/>
        <v>#DIV/0!</v>
      </c>
      <c r="W37" s="14">
        <f>T7+T8+T9+T10+T11+T12+T13+T14+T15+T16+T17+X6</f>
        <v>325</v>
      </c>
      <c r="AF37" s="84"/>
      <c r="AG37" s="84"/>
      <c r="AH37" s="84"/>
      <c r="AI37" s="84"/>
    </row>
    <row r="38" spans="1:35">
      <c r="A38" s="61" t="s">
        <v>128</v>
      </c>
      <c r="B38" s="61">
        <f>SUM(B25:B36)</f>
        <v>0</v>
      </c>
      <c r="C38" s="61">
        <f t="shared" ref="C38:I38" si="26">SUM(C25:C36)</f>
        <v>0</v>
      </c>
      <c r="D38" s="61">
        <f t="shared" si="26"/>
        <v>0</v>
      </c>
      <c r="E38" s="61">
        <f t="shared" si="26"/>
        <v>0</v>
      </c>
      <c r="F38" s="61">
        <f t="shared" si="26"/>
        <v>0</v>
      </c>
      <c r="G38" s="61">
        <f t="shared" si="26"/>
        <v>0</v>
      </c>
      <c r="H38" s="61">
        <f t="shared" si="26"/>
        <v>0</v>
      </c>
      <c r="I38" s="61">
        <f t="shared" si="26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3"/>
        <v>#DIV/0!</v>
      </c>
      <c r="P38" s="62" t="e">
        <f t="shared" si="23"/>
        <v>#DIV/0!</v>
      </c>
      <c r="Q38" s="62" t="e">
        <f t="shared" si="23"/>
        <v>#DIV/0!</v>
      </c>
      <c r="W38" s="45">
        <f>W37/12</f>
        <v>27.083333333333332</v>
      </c>
      <c r="AF38" s="84"/>
      <c r="AG38" s="84"/>
      <c r="AH38" s="84"/>
      <c r="AI38" s="84"/>
    </row>
    <row r="39" spans="1:35">
      <c r="A39" s="63" t="s">
        <v>129</v>
      </c>
      <c r="B39" s="49">
        <f>B37/9</f>
        <v>0</v>
      </c>
      <c r="C39" s="49">
        <f t="shared" ref="C39:I39" si="27">C37/9</f>
        <v>0</v>
      </c>
      <c r="D39" s="49">
        <f t="shared" si="27"/>
        <v>0</v>
      </c>
      <c r="E39" s="49">
        <f t="shared" si="27"/>
        <v>0</v>
      </c>
      <c r="F39" s="49">
        <f t="shared" si="27"/>
        <v>0</v>
      </c>
      <c r="G39" s="49">
        <f t="shared" si="27"/>
        <v>0</v>
      </c>
      <c r="H39" s="49">
        <f t="shared" si="27"/>
        <v>0</v>
      </c>
      <c r="I39" s="49">
        <f t="shared" si="27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3"/>
        <v>#DIV/0!</v>
      </c>
      <c r="P39" s="62" t="e">
        <f t="shared" si="23"/>
        <v>#DIV/0!</v>
      </c>
      <c r="Q39" s="62" t="e">
        <f t="shared" si="23"/>
        <v>#DIV/0!</v>
      </c>
      <c r="AF39" s="84"/>
      <c r="AG39" s="84"/>
      <c r="AH39" s="84"/>
      <c r="AI39" s="84"/>
    </row>
    <row r="40" spans="1:35">
      <c r="N40" s="64"/>
      <c r="O40" s="64"/>
      <c r="P40" s="64"/>
      <c r="Q40" s="64"/>
      <c r="AF40" s="84"/>
      <c r="AG40" s="84"/>
      <c r="AH40" s="84"/>
      <c r="AI40" s="84"/>
    </row>
    <row r="41" spans="1:35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  <c r="AF41" s="84"/>
      <c r="AG41" s="84"/>
      <c r="AH41" s="84"/>
      <c r="AI41" s="84"/>
    </row>
    <row r="42" spans="1:35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302" t="s">
        <v>206</v>
      </c>
      <c r="K42" s="302"/>
      <c r="L42" s="302"/>
      <c r="M42" s="302"/>
      <c r="N42" s="302" t="s">
        <v>130</v>
      </c>
      <c r="O42" s="302"/>
      <c r="P42" s="302"/>
      <c r="Q42" s="302"/>
      <c r="AF42" s="84"/>
      <c r="AG42" s="84"/>
      <c r="AH42" s="84"/>
      <c r="AI42" s="84"/>
    </row>
    <row r="43" spans="1:35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30" t="s">
        <v>90</v>
      </c>
      <c r="K43" s="30" t="s">
        <v>7</v>
      </c>
      <c r="L43" s="30" t="s">
        <v>8</v>
      </c>
      <c r="M43" s="29" t="s">
        <v>9</v>
      </c>
      <c r="N43" s="29" t="s">
        <v>90</v>
      </c>
      <c r="O43" s="29" t="s">
        <v>7</v>
      </c>
      <c r="P43" s="29" t="s">
        <v>8</v>
      </c>
      <c r="Q43" s="29" t="s">
        <v>9</v>
      </c>
      <c r="AF43" s="84"/>
      <c r="AG43" s="84"/>
      <c r="AH43" s="84"/>
      <c r="AI43" s="84"/>
    </row>
    <row r="44" spans="1:35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8">(G44-C44)/C44*100</f>
        <v>#DIV/0!</v>
      </c>
      <c r="P44" s="38" t="e">
        <f t="shared" si="28"/>
        <v>#DIV/0!</v>
      </c>
      <c r="Q44" s="38" t="e">
        <f t="shared" si="28"/>
        <v>#DIV/0!</v>
      </c>
      <c r="Y44" s="86"/>
      <c r="Z44" s="86"/>
      <c r="AA44" s="86"/>
      <c r="AB44" s="86"/>
      <c r="AC44" s="86"/>
      <c r="AD44" s="86"/>
      <c r="AE44" s="86"/>
      <c r="AF44" s="85"/>
      <c r="AG44" s="85"/>
      <c r="AH44" s="85"/>
      <c r="AI44" s="85"/>
    </row>
    <row r="45" spans="1:35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9">(F45-B45)/B45*100</f>
        <v>#DIV/0!</v>
      </c>
      <c r="O45" s="38" t="e">
        <f t="shared" si="28"/>
        <v>#DIV/0!</v>
      </c>
      <c r="P45" s="38" t="e">
        <f t="shared" si="28"/>
        <v>#DIV/0!</v>
      </c>
      <c r="Q45" s="38" t="e">
        <f t="shared" si="28"/>
        <v>#DIV/0!</v>
      </c>
      <c r="Y45" s="86"/>
      <c r="Z45" s="86"/>
      <c r="AA45" s="86"/>
      <c r="AB45" s="86"/>
      <c r="AC45" s="86"/>
      <c r="AD45" s="86"/>
      <c r="AE45" s="86"/>
      <c r="AF45" s="85"/>
      <c r="AG45" s="85"/>
      <c r="AH45" s="85"/>
      <c r="AI45" s="85"/>
    </row>
    <row r="46" spans="1:35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9"/>
        <v>#DIV/0!</v>
      </c>
      <c r="O46" s="38" t="e">
        <f t="shared" si="28"/>
        <v>#DIV/0!</v>
      </c>
      <c r="P46" s="38" t="e">
        <f t="shared" si="28"/>
        <v>#DIV/0!</v>
      </c>
      <c r="Q46" s="38" t="e">
        <f t="shared" si="28"/>
        <v>#DIV/0!</v>
      </c>
      <c r="Y46" s="58"/>
      <c r="Z46" s="58"/>
      <c r="AA46" s="58"/>
      <c r="AB46" s="58"/>
      <c r="AC46" s="58"/>
      <c r="AD46" s="58"/>
      <c r="AE46" s="58"/>
      <c r="AF46" s="85"/>
      <c r="AG46" s="85"/>
      <c r="AH46" s="85"/>
      <c r="AI46" s="85"/>
    </row>
    <row r="47" spans="1:35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9"/>
        <v>#DIV/0!</v>
      </c>
      <c r="O47" s="38" t="e">
        <f t="shared" si="28"/>
        <v>#DIV/0!</v>
      </c>
      <c r="P47" s="38" t="e">
        <f t="shared" si="28"/>
        <v>#DIV/0!</v>
      </c>
      <c r="Q47" s="38" t="e">
        <f t="shared" si="28"/>
        <v>#DIV/0!</v>
      </c>
    </row>
    <row r="48" spans="1:35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9"/>
        <v>#DIV/0!</v>
      </c>
      <c r="O48" s="38" t="e">
        <f t="shared" si="28"/>
        <v>#DIV/0!</v>
      </c>
      <c r="P48" s="38" t="e">
        <f t="shared" si="28"/>
        <v>#DIV/0!</v>
      </c>
      <c r="Q48" s="38" t="e">
        <f t="shared" si="28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9"/>
        <v>#DIV/0!</v>
      </c>
      <c r="O49" s="38" t="e">
        <f t="shared" si="28"/>
        <v>#DIV/0!</v>
      </c>
      <c r="P49" s="38" t="e">
        <f t="shared" si="28"/>
        <v>#DIV/0!</v>
      </c>
      <c r="Q49" s="38" t="e">
        <f t="shared" si="28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9"/>
        <v>#DIV/0!</v>
      </c>
      <c r="O50" s="38" t="e">
        <f t="shared" si="28"/>
        <v>#DIV/0!</v>
      </c>
      <c r="P50" s="38" t="e">
        <f t="shared" si="28"/>
        <v>#DIV/0!</v>
      </c>
      <c r="Q50" s="38" t="e">
        <f t="shared" si="28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9"/>
        <v>#DIV/0!</v>
      </c>
      <c r="O51" s="38" t="e">
        <f t="shared" si="28"/>
        <v>#DIV/0!</v>
      </c>
      <c r="P51" s="38" t="e">
        <f t="shared" si="28"/>
        <v>#DIV/0!</v>
      </c>
      <c r="Q51" s="38" t="e">
        <f t="shared" si="28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9"/>
        <v>#DIV/0!</v>
      </c>
      <c r="O52" s="38" t="e">
        <f t="shared" si="28"/>
        <v>#DIV/0!</v>
      </c>
      <c r="P52" s="38" t="e">
        <f t="shared" si="28"/>
        <v>#DIV/0!</v>
      </c>
      <c r="Q52" s="38" t="e">
        <f t="shared" si="28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9"/>
        <v>#DIV/0!</v>
      </c>
      <c r="O53" s="38" t="e">
        <f t="shared" si="28"/>
        <v>#DIV/0!</v>
      </c>
      <c r="P53" s="38" t="e">
        <f t="shared" si="28"/>
        <v>#DIV/0!</v>
      </c>
      <c r="Q53" s="38" t="e">
        <f t="shared" si="28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9"/>
        <v>#DIV/0!</v>
      </c>
      <c r="O54" s="38" t="e">
        <f t="shared" si="28"/>
        <v>#DIV/0!</v>
      </c>
      <c r="P54" s="38" t="e">
        <f t="shared" si="28"/>
        <v>#DIV/0!</v>
      </c>
      <c r="Q54" s="38" t="e">
        <f t="shared" si="28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9"/>
        <v>#DIV/0!</v>
      </c>
      <c r="O55" s="38" t="e">
        <f t="shared" si="28"/>
        <v>#DIV/0!</v>
      </c>
      <c r="P55" s="38" t="e">
        <f t="shared" si="28"/>
        <v>#DIV/0!</v>
      </c>
      <c r="Q55" s="38" t="e">
        <f t="shared" si="28"/>
        <v>#DIV/0!</v>
      </c>
    </row>
    <row r="56" spans="1:17">
      <c r="A56" s="61" t="s">
        <v>203</v>
      </c>
      <c r="B56" s="61">
        <f>SUM(B44:B52)</f>
        <v>0</v>
      </c>
      <c r="C56" s="61">
        <f t="shared" ref="C56:I56" si="30">SUM(C44:C52)</f>
        <v>0</v>
      </c>
      <c r="D56" s="61">
        <f t="shared" si="30"/>
        <v>0</v>
      </c>
      <c r="E56" s="61">
        <f t="shared" si="30"/>
        <v>0</v>
      </c>
      <c r="F56" s="61">
        <f t="shared" si="30"/>
        <v>0</v>
      </c>
      <c r="G56" s="61">
        <f t="shared" si="30"/>
        <v>0</v>
      </c>
      <c r="H56" s="61">
        <f t="shared" si="30"/>
        <v>0</v>
      </c>
      <c r="I56" s="61">
        <f t="shared" si="30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8"/>
        <v>#DIV/0!</v>
      </c>
      <c r="P56" s="62" t="e">
        <f t="shared" si="28"/>
        <v>#DIV/0!</v>
      </c>
      <c r="Q56" s="62" t="e">
        <f t="shared" si="28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1">SUM(C44:C55)</f>
        <v>0</v>
      </c>
      <c r="D57" s="61">
        <f t="shared" si="31"/>
        <v>0</v>
      </c>
      <c r="E57" s="61">
        <f t="shared" si="31"/>
        <v>0</v>
      </c>
      <c r="F57" s="61">
        <f t="shared" si="31"/>
        <v>0</v>
      </c>
      <c r="G57" s="61">
        <f t="shared" si="31"/>
        <v>0</v>
      </c>
      <c r="H57" s="61">
        <f t="shared" si="31"/>
        <v>0</v>
      </c>
      <c r="I57" s="61">
        <f t="shared" si="31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8"/>
        <v>#DIV/0!</v>
      </c>
      <c r="P57" s="62" t="e">
        <f t="shared" si="28"/>
        <v>#DIV/0!</v>
      </c>
      <c r="Q57" s="62" t="e">
        <f t="shared" si="28"/>
        <v>#DIV/0!</v>
      </c>
    </row>
    <row r="58" spans="1:17">
      <c r="A58" s="63" t="s">
        <v>129</v>
      </c>
      <c r="B58" s="49">
        <f>B56/9</f>
        <v>0</v>
      </c>
      <c r="C58" s="49">
        <f t="shared" ref="C58:I58" si="32">C56/9</f>
        <v>0</v>
      </c>
      <c r="D58" s="49">
        <f t="shared" si="32"/>
        <v>0</v>
      </c>
      <c r="E58" s="49">
        <f t="shared" si="32"/>
        <v>0</v>
      </c>
      <c r="F58" s="49">
        <f t="shared" si="32"/>
        <v>0</v>
      </c>
      <c r="G58" s="49">
        <f t="shared" si="32"/>
        <v>0</v>
      </c>
      <c r="H58" s="49">
        <f t="shared" si="32"/>
        <v>0</v>
      </c>
      <c r="I58" s="49">
        <f t="shared" si="32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8"/>
        <v>#DIV/0!</v>
      </c>
      <c r="P58" s="62" t="e">
        <f t="shared" si="28"/>
        <v>#DIV/0!</v>
      </c>
      <c r="Q58" s="62" t="e">
        <f t="shared" si="28"/>
        <v>#DIV/0!</v>
      </c>
    </row>
    <row r="59" spans="1:17">
      <c r="N59" s="64"/>
      <c r="O59" s="64"/>
      <c r="P59" s="64"/>
      <c r="Q59" s="64"/>
    </row>
    <row r="60" spans="1:17">
      <c r="A60" s="399" t="s">
        <v>220</v>
      </c>
      <c r="B60" s="400"/>
      <c r="C60" s="400"/>
      <c r="D60" s="400"/>
      <c r="E60" s="400"/>
      <c r="F60" s="400"/>
      <c r="G60" s="400"/>
      <c r="H60" s="400"/>
      <c r="I60" s="400"/>
      <c r="J60" s="400"/>
      <c r="K60" s="400"/>
      <c r="L60" s="400"/>
      <c r="M60" s="400"/>
      <c r="N60" s="400"/>
      <c r="O60" s="400"/>
      <c r="P60" s="400"/>
      <c r="Q60" s="401"/>
    </row>
    <row r="61" spans="1:17">
      <c r="B61" s="315" t="s">
        <v>167</v>
      </c>
      <c r="C61" s="315"/>
      <c r="D61" s="315"/>
      <c r="E61" s="315"/>
      <c r="F61" s="315" t="s">
        <v>180</v>
      </c>
      <c r="G61" s="315"/>
      <c r="H61" s="315"/>
      <c r="I61" s="315"/>
      <c r="J61" s="315" t="s">
        <v>206</v>
      </c>
      <c r="K61" s="315"/>
      <c r="L61" s="315"/>
      <c r="M61" s="315"/>
      <c r="N61" s="315" t="s">
        <v>130</v>
      </c>
      <c r="O61" s="315"/>
      <c r="P61" s="315"/>
      <c r="Q61" s="315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10" t="s">
        <v>90</v>
      </c>
      <c r="K62" s="10" t="s">
        <v>7</v>
      </c>
      <c r="L62" s="10" t="s">
        <v>8</v>
      </c>
      <c r="M62" s="29" t="s">
        <v>9</v>
      </c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>
        <v>15</v>
      </c>
      <c r="C63" s="10">
        <v>375</v>
      </c>
      <c r="D63" s="13">
        <v>22050</v>
      </c>
      <c r="E63" s="10">
        <v>22941428</v>
      </c>
      <c r="F63" s="29">
        <v>43</v>
      </c>
      <c r="G63" s="29">
        <v>1086</v>
      </c>
      <c r="H63" s="29">
        <v>56811.8</v>
      </c>
      <c r="I63" s="29">
        <v>64814827</v>
      </c>
      <c r="J63" s="29">
        <v>36</v>
      </c>
      <c r="K63" s="29">
        <v>923</v>
      </c>
      <c r="L63" s="29">
        <v>40121.5</v>
      </c>
      <c r="M63" s="29">
        <v>71829402</v>
      </c>
      <c r="N63" s="38">
        <f t="shared" ref="N63:Q77" si="33">(J63-F63)/F63*100</f>
        <v>-16.279069767441861</v>
      </c>
      <c r="O63" s="38">
        <f t="shared" si="33"/>
        <v>-15.009208103130756</v>
      </c>
      <c r="P63" s="38">
        <f t="shared" si="33"/>
        <v>-29.378227762542291</v>
      </c>
      <c r="Q63" s="38">
        <f t="shared" si="33"/>
        <v>10.822485108229943</v>
      </c>
    </row>
    <row r="64" spans="1:17">
      <c r="A64" s="10" t="s">
        <v>11</v>
      </c>
      <c r="B64" s="10">
        <v>11</v>
      </c>
      <c r="C64" s="10">
        <v>275</v>
      </c>
      <c r="D64" s="13">
        <v>16170</v>
      </c>
      <c r="E64" s="10">
        <v>19590269</v>
      </c>
      <c r="F64" s="10">
        <v>34</v>
      </c>
      <c r="G64" s="10">
        <v>867</v>
      </c>
      <c r="H64" s="10">
        <v>44575.399999999994</v>
      </c>
      <c r="I64" s="10">
        <v>55225931</v>
      </c>
      <c r="J64" s="10">
        <v>30</v>
      </c>
      <c r="K64" s="10">
        <v>773</v>
      </c>
      <c r="L64" s="10">
        <v>29007.63</v>
      </c>
      <c r="M64" s="10">
        <v>66515679</v>
      </c>
      <c r="N64" s="38">
        <f t="shared" si="33"/>
        <v>-11.76470588235294</v>
      </c>
      <c r="O64" s="38">
        <f t="shared" si="33"/>
        <v>-10.841983852364475</v>
      </c>
      <c r="P64" s="38">
        <f t="shared" si="33"/>
        <v>-34.924577233182418</v>
      </c>
      <c r="Q64" s="38">
        <f t="shared" si="33"/>
        <v>20.442838709228823</v>
      </c>
    </row>
    <row r="65" spans="1:17">
      <c r="A65" s="10" t="s">
        <v>12</v>
      </c>
      <c r="B65" s="10">
        <v>14</v>
      </c>
      <c r="C65" s="10">
        <v>350</v>
      </c>
      <c r="D65" s="13">
        <v>20580</v>
      </c>
      <c r="E65" s="10">
        <v>23103766</v>
      </c>
      <c r="F65" s="10">
        <v>33</v>
      </c>
      <c r="G65" s="10">
        <v>838</v>
      </c>
      <c r="H65" s="13">
        <v>41051.300000000003</v>
      </c>
      <c r="I65" s="10">
        <v>55320955</v>
      </c>
      <c r="J65" s="10">
        <v>36</v>
      </c>
      <c r="K65" s="10">
        <v>929</v>
      </c>
      <c r="L65" s="13">
        <v>35697.660000000003</v>
      </c>
      <c r="M65" s="10">
        <v>79035367</v>
      </c>
      <c r="N65" s="38">
        <f t="shared" si="33"/>
        <v>9.0909090909090917</v>
      </c>
      <c r="O65" s="38">
        <f t="shared" si="33"/>
        <v>10.859188544152746</v>
      </c>
      <c r="P65" s="38">
        <f t="shared" si="33"/>
        <v>-13.041340956315631</v>
      </c>
      <c r="Q65" s="38">
        <f t="shared" si="33"/>
        <v>42.866960630018049</v>
      </c>
    </row>
    <row r="66" spans="1:17">
      <c r="A66" s="10" t="s">
        <v>13</v>
      </c>
      <c r="B66" s="10">
        <v>20</v>
      </c>
      <c r="C66" s="10">
        <v>499</v>
      </c>
      <c r="D66" s="13">
        <v>29341.200000000001</v>
      </c>
      <c r="E66" s="10">
        <v>33622910</v>
      </c>
      <c r="F66" s="10">
        <v>32</v>
      </c>
      <c r="G66" s="10">
        <v>824</v>
      </c>
      <c r="H66" s="13">
        <v>41613.5</v>
      </c>
      <c r="I66" s="10">
        <v>52000702</v>
      </c>
      <c r="J66" s="10">
        <v>35</v>
      </c>
      <c r="K66" s="10">
        <v>909</v>
      </c>
      <c r="L66" s="13">
        <v>32199.83</v>
      </c>
      <c r="M66" s="10">
        <v>80550462</v>
      </c>
      <c r="N66" s="38">
        <f t="shared" si="33"/>
        <v>9.375</v>
      </c>
      <c r="O66" s="38">
        <f t="shared" si="33"/>
        <v>10.315533980582524</v>
      </c>
      <c r="P66" s="38">
        <f t="shared" si="33"/>
        <v>-22.621673255073468</v>
      </c>
      <c r="Q66" s="38">
        <f t="shared" si="33"/>
        <v>54.902643429698315</v>
      </c>
    </row>
    <row r="67" spans="1:17">
      <c r="A67" s="10" t="s">
        <v>14</v>
      </c>
      <c r="B67" s="10">
        <v>18</v>
      </c>
      <c r="C67" s="10">
        <v>450</v>
      </c>
      <c r="D67" s="13">
        <v>26460</v>
      </c>
      <c r="E67" s="10">
        <v>29090090</v>
      </c>
      <c r="F67" s="10">
        <v>42</v>
      </c>
      <c r="G67" s="10">
        <v>1097</v>
      </c>
      <c r="H67" s="13">
        <v>52622.8</v>
      </c>
      <c r="I67" s="10">
        <v>72874028</v>
      </c>
      <c r="J67" s="10">
        <v>36</v>
      </c>
      <c r="K67" s="10">
        <v>929</v>
      </c>
      <c r="L67" s="13">
        <v>37406.199999999997</v>
      </c>
      <c r="M67" s="10">
        <v>77085238</v>
      </c>
      <c r="N67" s="38">
        <f t="shared" si="33"/>
        <v>-14.285714285714285</v>
      </c>
      <c r="O67" s="38">
        <f t="shared" si="33"/>
        <v>-15.314494074749316</v>
      </c>
      <c r="P67" s="38">
        <f t="shared" si="33"/>
        <v>-28.91636324939001</v>
      </c>
      <c r="Q67" s="38">
        <f t="shared" si="33"/>
        <v>5.778752891222096</v>
      </c>
    </row>
    <row r="68" spans="1:17">
      <c r="A68" s="10" t="s">
        <v>15</v>
      </c>
      <c r="B68" s="10">
        <v>7</v>
      </c>
      <c r="C68" s="10">
        <v>175</v>
      </c>
      <c r="D68" s="13">
        <v>10290</v>
      </c>
      <c r="E68" s="10">
        <v>12590860</v>
      </c>
      <c r="F68" s="10">
        <v>35</v>
      </c>
      <c r="G68" s="10">
        <v>950</v>
      </c>
      <c r="H68" s="13">
        <v>44460.6</v>
      </c>
      <c r="I68" s="10">
        <v>64831662</v>
      </c>
      <c r="J68" s="10">
        <v>34</v>
      </c>
      <c r="K68" s="10">
        <v>877</v>
      </c>
      <c r="L68" s="13">
        <v>36050.639999999999</v>
      </c>
      <c r="M68" s="10">
        <v>76216931</v>
      </c>
      <c r="N68" s="38">
        <f t="shared" si="33"/>
        <v>-2.8571428571428572</v>
      </c>
      <c r="O68" s="38">
        <f t="shared" si="33"/>
        <v>-7.6842105263157894</v>
      </c>
      <c r="P68" s="38">
        <f t="shared" si="33"/>
        <v>-18.915534203317094</v>
      </c>
      <c r="Q68" s="38">
        <f t="shared" si="33"/>
        <v>17.561278931889792</v>
      </c>
    </row>
    <row r="69" spans="1:17">
      <c r="A69" s="10" t="s">
        <v>16</v>
      </c>
      <c r="B69" s="10">
        <v>33</v>
      </c>
      <c r="C69" s="10">
        <v>830</v>
      </c>
      <c r="D69" s="13">
        <v>48254.2</v>
      </c>
      <c r="E69" s="10">
        <v>53156824</v>
      </c>
      <c r="F69" s="10">
        <v>41</v>
      </c>
      <c r="G69" s="10">
        <v>1101</v>
      </c>
      <c r="H69" s="10">
        <v>49070.06</v>
      </c>
      <c r="I69" s="10">
        <v>76004014</v>
      </c>
      <c r="J69" s="10">
        <v>33</v>
      </c>
      <c r="K69" s="10">
        <v>846</v>
      </c>
      <c r="L69" s="10">
        <v>36533.300000000003</v>
      </c>
      <c r="M69" s="10">
        <v>70038734</v>
      </c>
      <c r="N69" s="38">
        <f t="shared" si="33"/>
        <v>-19.512195121951219</v>
      </c>
      <c r="O69" s="38">
        <f t="shared" si="33"/>
        <v>-23.160762942779293</v>
      </c>
      <c r="P69" s="38">
        <f t="shared" si="33"/>
        <v>-25.548695069865403</v>
      </c>
      <c r="Q69" s="38">
        <f t="shared" si="33"/>
        <v>-7.8486380995614251</v>
      </c>
    </row>
    <row r="70" spans="1:17">
      <c r="A70" s="10" t="s">
        <v>17</v>
      </c>
      <c r="B70" s="10">
        <v>30</v>
      </c>
      <c r="C70" s="10">
        <v>757</v>
      </c>
      <c r="D70" s="13">
        <v>44030</v>
      </c>
      <c r="E70" s="10">
        <v>46951516</v>
      </c>
      <c r="F70" s="10">
        <v>40</v>
      </c>
      <c r="G70" s="10">
        <v>1016</v>
      </c>
      <c r="H70" s="10">
        <v>49091.5</v>
      </c>
      <c r="I70" s="10">
        <v>69950784</v>
      </c>
      <c r="J70" s="10">
        <v>43</v>
      </c>
      <c r="K70" s="10">
        <v>1104</v>
      </c>
      <c r="L70" s="10">
        <v>45993.600000000006</v>
      </c>
      <c r="M70" s="10">
        <v>90103584</v>
      </c>
      <c r="N70" s="38">
        <f t="shared" si="33"/>
        <v>7.5</v>
      </c>
      <c r="O70" s="38">
        <f t="shared" si="33"/>
        <v>8.6614173228346463</v>
      </c>
      <c r="P70" s="38">
        <f t="shared" si="33"/>
        <v>-6.3104610777833106</v>
      </c>
      <c r="Q70" s="38">
        <f t="shared" si="33"/>
        <v>28.809970164165712</v>
      </c>
    </row>
    <row r="71" spans="1:17">
      <c r="A71" s="10" t="s">
        <v>18</v>
      </c>
      <c r="B71" s="10">
        <v>33</v>
      </c>
      <c r="C71" s="10">
        <v>825</v>
      </c>
      <c r="D71" s="13">
        <v>48510</v>
      </c>
      <c r="E71" s="10">
        <v>48800951</v>
      </c>
      <c r="F71" s="10">
        <v>53</v>
      </c>
      <c r="G71" s="10">
        <v>1364</v>
      </c>
      <c r="H71" s="10">
        <v>63902.29</v>
      </c>
      <c r="I71" s="10">
        <v>91305692</v>
      </c>
      <c r="J71" s="10">
        <v>39</v>
      </c>
      <c r="K71" s="10">
        <v>1001</v>
      </c>
      <c r="L71" s="10">
        <v>42302.400000000001</v>
      </c>
      <c r="M71" s="10">
        <v>80069004</v>
      </c>
      <c r="N71" s="38">
        <f t="shared" si="33"/>
        <v>-26.415094339622641</v>
      </c>
      <c r="O71" s="38">
        <f t="shared" si="33"/>
        <v>-26.612903225806448</v>
      </c>
      <c r="P71" s="38">
        <f t="shared" si="33"/>
        <v>-33.801433407159585</v>
      </c>
      <c r="Q71" s="38">
        <f t="shared" si="33"/>
        <v>-12.306667584316649</v>
      </c>
    </row>
    <row r="72" spans="1:17">
      <c r="A72" s="10" t="s">
        <v>19</v>
      </c>
      <c r="B72" s="10">
        <v>44</v>
      </c>
      <c r="C72" s="10">
        <v>1099</v>
      </c>
      <c r="D72" s="13">
        <v>64621.2</v>
      </c>
      <c r="E72" s="10">
        <v>57515435</v>
      </c>
      <c r="F72" s="10">
        <v>31</v>
      </c>
      <c r="G72" s="10">
        <v>791</v>
      </c>
      <c r="H72" s="10">
        <v>35992.03</v>
      </c>
      <c r="I72" s="10">
        <v>56482852</v>
      </c>
      <c r="J72" s="10">
        <v>34</v>
      </c>
      <c r="K72" s="10">
        <v>871</v>
      </c>
      <c r="L72" s="10">
        <v>37023.600000000006</v>
      </c>
      <c r="M72" s="10">
        <v>70550891</v>
      </c>
      <c r="N72" s="38">
        <f t="shared" si="33"/>
        <v>9.67741935483871</v>
      </c>
      <c r="O72" s="38">
        <f t="shared" si="33"/>
        <v>10.11378002528445</v>
      </c>
      <c r="P72" s="38">
        <f t="shared" si="33"/>
        <v>2.8661067464102663</v>
      </c>
      <c r="Q72" s="38">
        <f t="shared" si="33"/>
        <v>24.906743377618394</v>
      </c>
    </row>
    <row r="73" spans="1:17">
      <c r="A73" s="10" t="s">
        <v>20</v>
      </c>
      <c r="B73" s="10">
        <v>32</v>
      </c>
      <c r="C73" s="10">
        <v>802</v>
      </c>
      <c r="D73" s="13">
        <v>45972</v>
      </c>
      <c r="E73" s="10">
        <v>44935350</v>
      </c>
      <c r="F73" s="10">
        <v>26</v>
      </c>
      <c r="G73" s="10">
        <v>675</v>
      </c>
      <c r="H73" s="10">
        <v>24337.08</v>
      </c>
      <c r="I73" s="10">
        <v>52049252</v>
      </c>
      <c r="J73" s="10">
        <v>35</v>
      </c>
      <c r="K73" s="10">
        <v>904</v>
      </c>
      <c r="L73" s="10">
        <v>35416.199999999997</v>
      </c>
      <c r="M73" s="10">
        <v>78152271</v>
      </c>
      <c r="N73" s="38">
        <f t="shared" si="33"/>
        <v>34.615384615384613</v>
      </c>
      <c r="O73" s="38">
        <f t="shared" si="33"/>
        <v>33.925925925925924</v>
      </c>
      <c r="P73" s="38">
        <f t="shared" si="33"/>
        <v>45.523620746613787</v>
      </c>
      <c r="Q73" s="38">
        <f t="shared" si="33"/>
        <v>50.150613115439199</v>
      </c>
    </row>
    <row r="74" spans="1:17">
      <c r="A74" s="10" t="s">
        <v>21</v>
      </c>
      <c r="B74" s="10">
        <v>40</v>
      </c>
      <c r="C74" s="10">
        <v>1022</v>
      </c>
      <c r="D74" s="13">
        <v>54421</v>
      </c>
      <c r="E74" s="10">
        <v>56364624</v>
      </c>
      <c r="F74" s="10">
        <v>33</v>
      </c>
      <c r="G74" s="10">
        <v>860</v>
      </c>
      <c r="H74" s="10">
        <v>32381.450000000004</v>
      </c>
      <c r="I74" s="10">
        <v>64779773</v>
      </c>
      <c r="J74" s="10"/>
      <c r="K74" s="10"/>
      <c r="L74" s="10"/>
      <c r="M74" s="10"/>
      <c r="N74" s="38">
        <f t="shared" si="33"/>
        <v>-100</v>
      </c>
      <c r="O74" s="38">
        <f t="shared" si="33"/>
        <v>-100</v>
      </c>
      <c r="P74" s="38">
        <f t="shared" si="33"/>
        <v>-100</v>
      </c>
      <c r="Q74" s="38">
        <f t="shared" si="33"/>
        <v>-100</v>
      </c>
    </row>
    <row r="75" spans="1:17">
      <c r="A75" s="61" t="s">
        <v>205</v>
      </c>
      <c r="B75" s="61">
        <f>SUM(B63:B73)</f>
        <v>257</v>
      </c>
      <c r="C75" s="61">
        <f t="shared" ref="C75:M75" si="34">SUM(C63:C73)</f>
        <v>6437</v>
      </c>
      <c r="D75" s="61">
        <f t="shared" si="34"/>
        <v>376278.60000000003</v>
      </c>
      <c r="E75" s="61">
        <f t="shared" si="34"/>
        <v>392299399</v>
      </c>
      <c r="F75" s="61">
        <f t="shared" si="34"/>
        <v>410</v>
      </c>
      <c r="G75" s="61">
        <f t="shared" si="34"/>
        <v>10609</v>
      </c>
      <c r="H75" s="61">
        <f t="shared" si="34"/>
        <v>503528.35999999993</v>
      </c>
      <c r="I75" s="61">
        <f t="shared" si="34"/>
        <v>710860699</v>
      </c>
      <c r="J75" s="61">
        <f t="shared" si="34"/>
        <v>391</v>
      </c>
      <c r="K75" s="61">
        <f t="shared" si="34"/>
        <v>10066</v>
      </c>
      <c r="L75" s="61">
        <f t="shared" si="34"/>
        <v>407752.56</v>
      </c>
      <c r="M75" s="61">
        <f t="shared" si="34"/>
        <v>840147563</v>
      </c>
      <c r="N75" s="38">
        <f t="shared" si="33"/>
        <v>-4.6341463414634143</v>
      </c>
      <c r="O75" s="38">
        <f t="shared" si="33"/>
        <v>-5.1182957865962866</v>
      </c>
      <c r="P75" s="38">
        <f t="shared" si="33"/>
        <v>-19.020934590456822</v>
      </c>
      <c r="Q75" s="38">
        <f t="shared" si="33"/>
        <v>18.187369787340007</v>
      </c>
    </row>
    <row r="76" spans="1:17">
      <c r="A76" s="61" t="s">
        <v>128</v>
      </c>
      <c r="B76" s="61">
        <f>SUM(B63:B74)</f>
        <v>297</v>
      </c>
      <c r="C76" s="61">
        <f t="shared" ref="C76:M76" si="35">SUM(C63:C74)</f>
        <v>7459</v>
      </c>
      <c r="D76" s="61">
        <f t="shared" si="35"/>
        <v>430699.60000000003</v>
      </c>
      <c r="E76" s="61">
        <f t="shared" si="35"/>
        <v>448664023</v>
      </c>
      <c r="F76" s="61">
        <f t="shared" si="35"/>
        <v>443</v>
      </c>
      <c r="G76" s="61">
        <f t="shared" si="35"/>
        <v>11469</v>
      </c>
      <c r="H76" s="61">
        <f t="shared" si="35"/>
        <v>535909.80999999994</v>
      </c>
      <c r="I76" s="61">
        <f t="shared" si="35"/>
        <v>775640472</v>
      </c>
      <c r="J76" s="61">
        <f t="shared" si="35"/>
        <v>391</v>
      </c>
      <c r="K76" s="61">
        <f t="shared" si="35"/>
        <v>10066</v>
      </c>
      <c r="L76" s="61">
        <f t="shared" si="35"/>
        <v>407752.56</v>
      </c>
      <c r="M76" s="61">
        <f t="shared" si="35"/>
        <v>840147563</v>
      </c>
      <c r="N76" s="38">
        <f t="shared" si="33"/>
        <v>-11.738148984198645</v>
      </c>
      <c r="O76" s="38">
        <f t="shared" si="33"/>
        <v>-12.23297584793792</v>
      </c>
      <c r="P76" s="38">
        <f t="shared" si="33"/>
        <v>-23.913958581948698</v>
      </c>
      <c r="Q76" s="38">
        <f t="shared" si="33"/>
        <v>8.3166226271906041</v>
      </c>
    </row>
    <row r="77" spans="1:17">
      <c r="A77" s="63" t="s">
        <v>129</v>
      </c>
      <c r="B77" s="49">
        <f>B75/11</f>
        <v>23.363636363636363</v>
      </c>
      <c r="C77" s="49">
        <f t="shared" ref="C77:M77" si="36">C75/11</f>
        <v>585.18181818181813</v>
      </c>
      <c r="D77" s="49">
        <f t="shared" si="36"/>
        <v>34207.145454545454</v>
      </c>
      <c r="E77" s="49">
        <f t="shared" si="36"/>
        <v>35663581.727272727</v>
      </c>
      <c r="F77" s="49">
        <f t="shared" si="36"/>
        <v>37.272727272727273</v>
      </c>
      <c r="G77" s="49">
        <f t="shared" si="36"/>
        <v>964.4545454545455</v>
      </c>
      <c r="H77" s="49">
        <f t="shared" si="36"/>
        <v>45775.305454545451</v>
      </c>
      <c r="I77" s="49">
        <f t="shared" si="36"/>
        <v>64623699.909090906</v>
      </c>
      <c r="J77" s="49">
        <f t="shared" si="36"/>
        <v>35.545454545454547</v>
      </c>
      <c r="K77" s="49">
        <f t="shared" si="36"/>
        <v>915.09090909090912</v>
      </c>
      <c r="L77" s="49">
        <f t="shared" si="36"/>
        <v>37068.414545454543</v>
      </c>
      <c r="M77" s="49">
        <f t="shared" si="36"/>
        <v>76377051.181818187</v>
      </c>
      <c r="N77" s="38">
        <f t="shared" si="33"/>
        <v>-4.6341463414634125</v>
      </c>
      <c r="O77" s="38">
        <f t="shared" si="33"/>
        <v>-5.1182957865962875</v>
      </c>
      <c r="P77" s="38">
        <f t="shared" si="33"/>
        <v>-19.020934590456829</v>
      </c>
      <c r="Q77" s="38">
        <f t="shared" si="33"/>
        <v>18.187369787340021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302" t="s">
        <v>206</v>
      </c>
      <c r="K80" s="302"/>
      <c r="L80" s="302"/>
      <c r="M80" s="302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30" t="s">
        <v>90</v>
      </c>
      <c r="K81" s="30" t="s">
        <v>7</v>
      </c>
      <c r="L81" s="30" t="s">
        <v>8</v>
      </c>
      <c r="M81" s="29" t="s">
        <v>9</v>
      </c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7">(G82-C82)/C82*100</f>
        <v>#DIV/0!</v>
      </c>
      <c r="P82" s="38" t="e">
        <f t="shared" si="37"/>
        <v>#DIV/0!</v>
      </c>
      <c r="Q82" s="38" t="e">
        <f t="shared" si="37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8">(F83-B83)/B83*100</f>
        <v>#DIV/0!</v>
      </c>
      <c r="O83" s="38" t="e">
        <f t="shared" si="37"/>
        <v>#DIV/0!</v>
      </c>
      <c r="P83" s="38" t="e">
        <f t="shared" si="37"/>
        <v>#DIV/0!</v>
      </c>
      <c r="Q83" s="38" t="e">
        <f t="shared" si="37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8"/>
        <v>#DIV/0!</v>
      </c>
      <c r="O84" s="38" t="e">
        <f t="shared" si="37"/>
        <v>#DIV/0!</v>
      </c>
      <c r="P84" s="38" t="e">
        <f t="shared" si="37"/>
        <v>#DIV/0!</v>
      </c>
      <c r="Q84" s="38" t="e">
        <f t="shared" si="37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8"/>
        <v>#DIV/0!</v>
      </c>
      <c r="O85" s="38" t="e">
        <f t="shared" si="37"/>
        <v>#DIV/0!</v>
      </c>
      <c r="P85" s="38" t="e">
        <f t="shared" si="37"/>
        <v>#DIV/0!</v>
      </c>
      <c r="Q85" s="38" t="e">
        <f t="shared" si="37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8"/>
        <v>#DIV/0!</v>
      </c>
      <c r="O86" s="38" t="e">
        <f t="shared" si="37"/>
        <v>#DIV/0!</v>
      </c>
      <c r="P86" s="38" t="e">
        <f t="shared" si="37"/>
        <v>#DIV/0!</v>
      </c>
      <c r="Q86" s="38" t="e">
        <f t="shared" si="37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8"/>
        <v>#DIV/0!</v>
      </c>
      <c r="O87" s="38" t="e">
        <f t="shared" si="37"/>
        <v>#DIV/0!</v>
      </c>
      <c r="P87" s="38" t="e">
        <f t="shared" si="37"/>
        <v>#DIV/0!</v>
      </c>
      <c r="Q87" s="38" t="e">
        <f t="shared" si="37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8"/>
        <v>#DIV/0!</v>
      </c>
      <c r="O88" s="38" t="e">
        <f t="shared" si="37"/>
        <v>#DIV/0!</v>
      </c>
      <c r="P88" s="38" t="e">
        <f t="shared" si="37"/>
        <v>#DIV/0!</v>
      </c>
      <c r="Q88" s="38" t="e">
        <f t="shared" si="37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8"/>
        <v>#DIV/0!</v>
      </c>
      <c r="O89" s="38" t="e">
        <f t="shared" si="37"/>
        <v>#DIV/0!</v>
      </c>
      <c r="P89" s="38" t="e">
        <f t="shared" si="37"/>
        <v>#DIV/0!</v>
      </c>
      <c r="Q89" s="38" t="e">
        <f t="shared" si="37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8"/>
        <v>#DIV/0!</v>
      </c>
      <c r="O90" s="38" t="e">
        <f t="shared" si="37"/>
        <v>#DIV/0!</v>
      </c>
      <c r="P90" s="38" t="e">
        <f t="shared" si="37"/>
        <v>#DIV/0!</v>
      </c>
      <c r="Q90" s="38" t="e">
        <f t="shared" si="37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8"/>
        <v>#DIV/0!</v>
      </c>
      <c r="O91" s="38" t="e">
        <f t="shared" si="37"/>
        <v>#DIV/0!</v>
      </c>
      <c r="P91" s="38" t="e">
        <f t="shared" si="37"/>
        <v>#DIV/0!</v>
      </c>
      <c r="Q91" s="38" t="e">
        <f t="shared" si="37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8"/>
        <v>#DIV/0!</v>
      </c>
      <c r="O92" s="38" t="e">
        <f t="shared" si="37"/>
        <v>#DIV/0!</v>
      </c>
      <c r="P92" s="38" t="e">
        <f t="shared" si="37"/>
        <v>#DIV/0!</v>
      </c>
      <c r="Q92" s="38" t="e">
        <f t="shared" si="37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8"/>
        <v>#DIV/0!</v>
      </c>
      <c r="O93" s="38" t="e">
        <f t="shared" si="37"/>
        <v>#DIV/0!</v>
      </c>
      <c r="P93" s="38" t="e">
        <f t="shared" si="37"/>
        <v>#DIV/0!</v>
      </c>
      <c r="Q93" s="38" t="e">
        <f t="shared" si="37"/>
        <v>#DIV/0!</v>
      </c>
    </row>
    <row r="94" spans="1:17">
      <c r="A94" s="61" t="s">
        <v>179</v>
      </c>
      <c r="B94" s="61">
        <f t="shared" ref="B94:I94" si="39">SUM(B82:B93)</f>
        <v>0</v>
      </c>
      <c r="C94" s="61">
        <f t="shared" si="39"/>
        <v>0</v>
      </c>
      <c r="D94" s="61">
        <f t="shared" si="39"/>
        <v>0</v>
      </c>
      <c r="E94" s="61">
        <f t="shared" si="39"/>
        <v>0</v>
      </c>
      <c r="F94" s="61">
        <f t="shared" si="39"/>
        <v>0</v>
      </c>
      <c r="G94" s="61">
        <f t="shared" si="39"/>
        <v>0</v>
      </c>
      <c r="H94" s="61">
        <f t="shared" si="39"/>
        <v>0</v>
      </c>
      <c r="I94" s="61">
        <f t="shared" si="39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7"/>
        <v>#DIV/0!</v>
      </c>
      <c r="P94" s="62" t="e">
        <f t="shared" si="37"/>
        <v>#DIV/0!</v>
      </c>
      <c r="Q94" s="62" t="e">
        <f t="shared" si="37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0">SUM(C82:C93)</f>
        <v>0</v>
      </c>
      <c r="D95" s="61">
        <f t="shared" si="40"/>
        <v>0</v>
      </c>
      <c r="E95" s="61">
        <f t="shared" si="40"/>
        <v>0</v>
      </c>
      <c r="F95" s="61">
        <f t="shared" si="40"/>
        <v>0</v>
      </c>
      <c r="G95" s="61">
        <f t="shared" si="40"/>
        <v>0</v>
      </c>
      <c r="H95" s="61">
        <f t="shared" si="40"/>
        <v>0</v>
      </c>
      <c r="I95" s="61">
        <f t="shared" si="40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7"/>
        <v>#DIV/0!</v>
      </c>
      <c r="P95" s="62" t="e">
        <f t="shared" si="37"/>
        <v>#DIV/0!</v>
      </c>
      <c r="Q95" s="62" t="e">
        <f t="shared" si="37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1">C94/12</f>
        <v>0</v>
      </c>
      <c r="D96" s="49">
        <f t="shared" si="41"/>
        <v>0</v>
      </c>
      <c r="E96" s="49">
        <f t="shared" si="41"/>
        <v>0</v>
      </c>
      <c r="F96" s="49">
        <f t="shared" si="41"/>
        <v>0</v>
      </c>
      <c r="G96" s="49">
        <f t="shared" si="41"/>
        <v>0</v>
      </c>
      <c r="H96" s="49">
        <f t="shared" si="41"/>
        <v>0</v>
      </c>
      <c r="I96" s="49">
        <f t="shared" si="41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7"/>
        <v>#DIV/0!</v>
      </c>
      <c r="P96" s="62" t="e">
        <f t="shared" si="37"/>
        <v>#DIV/0!</v>
      </c>
      <c r="Q96" s="62" t="e">
        <f t="shared" si="37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302" t="s">
        <v>206</v>
      </c>
      <c r="K99" s="302"/>
      <c r="L99" s="302"/>
      <c r="M99" s="302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30" t="s">
        <v>90</v>
      </c>
      <c r="K100" s="30" t="s">
        <v>7</v>
      </c>
      <c r="L100" s="30" t="s">
        <v>8</v>
      </c>
      <c r="M100" s="29" t="s">
        <v>9</v>
      </c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2">(G101-C101)/C101*100</f>
        <v>#DIV/0!</v>
      </c>
      <c r="P101" s="38" t="e">
        <f t="shared" si="42"/>
        <v>#DIV/0!</v>
      </c>
      <c r="Q101" s="38" t="e">
        <f t="shared" si="42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3">(F102-B102)/B102*100</f>
        <v>#DIV/0!</v>
      </c>
      <c r="O102" s="38" t="e">
        <f t="shared" si="42"/>
        <v>#DIV/0!</v>
      </c>
      <c r="P102" s="38" t="e">
        <f t="shared" si="42"/>
        <v>#DIV/0!</v>
      </c>
      <c r="Q102" s="38" t="e">
        <f t="shared" si="42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3"/>
        <v>#DIV/0!</v>
      </c>
      <c r="O103" s="38" t="e">
        <f t="shared" si="42"/>
        <v>#DIV/0!</v>
      </c>
      <c r="P103" s="38" t="e">
        <f t="shared" si="42"/>
        <v>#DIV/0!</v>
      </c>
      <c r="Q103" s="38" t="e">
        <f t="shared" si="42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3"/>
        <v>#DIV/0!</v>
      </c>
      <c r="O104" s="38" t="e">
        <f t="shared" si="42"/>
        <v>#DIV/0!</v>
      </c>
      <c r="P104" s="38" t="e">
        <f t="shared" si="42"/>
        <v>#DIV/0!</v>
      </c>
      <c r="Q104" s="38" t="e">
        <f t="shared" si="42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3"/>
        <v>#DIV/0!</v>
      </c>
      <c r="O105" s="38" t="e">
        <f t="shared" si="42"/>
        <v>#DIV/0!</v>
      </c>
      <c r="P105" s="38" t="e">
        <f t="shared" si="42"/>
        <v>#DIV/0!</v>
      </c>
      <c r="Q105" s="38" t="e">
        <f t="shared" si="42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3"/>
        <v>#DIV/0!</v>
      </c>
      <c r="O106" s="38" t="e">
        <f t="shared" si="42"/>
        <v>#DIV/0!</v>
      </c>
      <c r="P106" s="38" t="e">
        <f t="shared" si="42"/>
        <v>#DIV/0!</v>
      </c>
      <c r="Q106" s="38" t="e">
        <f t="shared" si="42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3"/>
        <v>#DIV/0!</v>
      </c>
      <c r="O107" s="38" t="e">
        <f t="shared" si="42"/>
        <v>#DIV/0!</v>
      </c>
      <c r="P107" s="38" t="e">
        <f t="shared" si="42"/>
        <v>#DIV/0!</v>
      </c>
      <c r="Q107" s="38" t="e">
        <f t="shared" si="42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3"/>
        <v>#DIV/0!</v>
      </c>
      <c r="O108" s="38" t="e">
        <f t="shared" si="42"/>
        <v>#DIV/0!</v>
      </c>
      <c r="P108" s="38" t="e">
        <f t="shared" si="42"/>
        <v>#DIV/0!</v>
      </c>
      <c r="Q108" s="38" t="e">
        <f t="shared" si="42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3"/>
        <v>#DIV/0!</v>
      </c>
      <c r="O109" s="38" t="e">
        <f t="shared" si="42"/>
        <v>#DIV/0!</v>
      </c>
      <c r="P109" s="38" t="e">
        <f t="shared" si="42"/>
        <v>#DIV/0!</v>
      </c>
      <c r="Q109" s="38" t="e">
        <f t="shared" si="42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3"/>
        <v>#DIV/0!</v>
      </c>
      <c r="O110" s="38" t="e">
        <f t="shared" si="42"/>
        <v>#DIV/0!</v>
      </c>
      <c r="P110" s="38" t="e">
        <f t="shared" si="42"/>
        <v>#DIV/0!</v>
      </c>
      <c r="Q110" s="38" t="e">
        <f t="shared" si="42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3"/>
        <v>#DIV/0!</v>
      </c>
      <c r="O111" s="38" t="e">
        <f t="shared" si="42"/>
        <v>#DIV/0!</v>
      </c>
      <c r="P111" s="38" t="e">
        <f t="shared" si="42"/>
        <v>#DIV/0!</v>
      </c>
      <c r="Q111" s="38" t="e">
        <f t="shared" si="42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3"/>
        <v>#DIV/0!</v>
      </c>
      <c r="O112" s="38" t="e">
        <f t="shared" si="42"/>
        <v>#DIV/0!</v>
      </c>
      <c r="P112" s="38" t="e">
        <f t="shared" si="42"/>
        <v>#DIV/0!</v>
      </c>
      <c r="Q112" s="38" t="e">
        <f t="shared" si="42"/>
        <v>#DIV/0!</v>
      </c>
    </row>
    <row r="113" spans="1:17">
      <c r="A113" s="61" t="s">
        <v>179</v>
      </c>
      <c r="B113" s="61">
        <f t="shared" ref="B113:I113" si="44">SUM(B101:B112)</f>
        <v>0</v>
      </c>
      <c r="C113" s="61">
        <f t="shared" si="44"/>
        <v>0</v>
      </c>
      <c r="D113" s="61">
        <f t="shared" si="44"/>
        <v>0</v>
      </c>
      <c r="E113" s="61">
        <f t="shared" si="44"/>
        <v>0</v>
      </c>
      <c r="F113" s="61">
        <f t="shared" si="44"/>
        <v>0</v>
      </c>
      <c r="G113" s="61">
        <f t="shared" si="44"/>
        <v>0</v>
      </c>
      <c r="H113" s="61">
        <f t="shared" si="44"/>
        <v>0</v>
      </c>
      <c r="I113" s="61">
        <f t="shared" si="44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2"/>
        <v>#DIV/0!</v>
      </c>
      <c r="P113" s="62" t="e">
        <f t="shared" si="42"/>
        <v>#DIV/0!</v>
      </c>
      <c r="Q113" s="62" t="e">
        <f t="shared" si="42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5">SUM(C101:C112)</f>
        <v>0</v>
      </c>
      <c r="D114" s="61">
        <f t="shared" si="45"/>
        <v>0</v>
      </c>
      <c r="E114" s="61">
        <f t="shared" si="45"/>
        <v>0</v>
      </c>
      <c r="F114" s="61">
        <f t="shared" si="45"/>
        <v>0</v>
      </c>
      <c r="G114" s="61">
        <f t="shared" si="45"/>
        <v>0</v>
      </c>
      <c r="H114" s="61">
        <f t="shared" si="45"/>
        <v>0</v>
      </c>
      <c r="I114" s="61">
        <f t="shared" si="45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2"/>
        <v>#DIV/0!</v>
      </c>
      <c r="P114" s="62" t="e">
        <f t="shared" si="42"/>
        <v>#DIV/0!</v>
      </c>
      <c r="Q114" s="62" t="e">
        <f t="shared" si="42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46">C113/12</f>
        <v>0</v>
      </c>
      <c r="D115" s="49">
        <f t="shared" si="46"/>
        <v>0</v>
      </c>
      <c r="E115" s="49">
        <f t="shared" si="46"/>
        <v>0</v>
      </c>
      <c r="F115" s="49">
        <f t="shared" si="46"/>
        <v>0</v>
      </c>
      <c r="G115" s="49">
        <f t="shared" si="46"/>
        <v>0</v>
      </c>
      <c r="H115" s="49">
        <f t="shared" si="46"/>
        <v>0</v>
      </c>
      <c r="I115" s="49">
        <f t="shared" si="46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2"/>
        <v>#DIV/0!</v>
      </c>
      <c r="P115" s="62" t="e">
        <f t="shared" si="42"/>
        <v>#DIV/0!</v>
      </c>
      <c r="Q115" s="62" t="e">
        <f t="shared" si="42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302" t="s">
        <v>206</v>
      </c>
      <c r="K118" s="302"/>
      <c r="L118" s="302"/>
      <c r="M118" s="302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30" t="s">
        <v>90</v>
      </c>
      <c r="K119" s="30" t="s">
        <v>7</v>
      </c>
      <c r="L119" s="30" t="s">
        <v>8</v>
      </c>
      <c r="M119" s="29" t="s">
        <v>9</v>
      </c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7">(G120-C120)/C120*100</f>
        <v>#DIV/0!</v>
      </c>
      <c r="P120" s="38" t="e">
        <f t="shared" si="47"/>
        <v>#DIV/0!</v>
      </c>
      <c r="Q120" s="38" t="e">
        <f t="shared" si="47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8">(F121-B121)/B121*100</f>
        <v>#DIV/0!</v>
      </c>
      <c r="O121" s="38" t="e">
        <f t="shared" si="47"/>
        <v>#DIV/0!</v>
      </c>
      <c r="P121" s="38" t="e">
        <f t="shared" si="47"/>
        <v>#DIV/0!</v>
      </c>
      <c r="Q121" s="38" t="e">
        <f t="shared" si="47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8"/>
        <v>#DIV/0!</v>
      </c>
      <c r="O122" s="38" t="e">
        <f t="shared" si="47"/>
        <v>#DIV/0!</v>
      </c>
      <c r="P122" s="38" t="e">
        <f t="shared" si="47"/>
        <v>#DIV/0!</v>
      </c>
      <c r="Q122" s="38" t="e">
        <f t="shared" si="47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8"/>
        <v>#DIV/0!</v>
      </c>
      <c r="O123" s="38" t="e">
        <f t="shared" si="47"/>
        <v>#DIV/0!</v>
      </c>
      <c r="P123" s="38" t="e">
        <f t="shared" si="47"/>
        <v>#DIV/0!</v>
      </c>
      <c r="Q123" s="38" t="e">
        <f t="shared" si="47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8"/>
        <v>#DIV/0!</v>
      </c>
      <c r="O124" s="38" t="e">
        <f t="shared" si="47"/>
        <v>#DIV/0!</v>
      </c>
      <c r="P124" s="38" t="e">
        <f t="shared" si="47"/>
        <v>#DIV/0!</v>
      </c>
      <c r="Q124" s="38" t="e">
        <f t="shared" si="47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8"/>
        <v>#DIV/0!</v>
      </c>
      <c r="O125" s="38" t="e">
        <f t="shared" si="47"/>
        <v>#DIV/0!</v>
      </c>
      <c r="P125" s="38" t="e">
        <f t="shared" si="47"/>
        <v>#DIV/0!</v>
      </c>
      <c r="Q125" s="38" t="e">
        <f t="shared" si="47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8"/>
        <v>#DIV/0!</v>
      </c>
      <c r="O126" s="38" t="e">
        <f t="shared" si="47"/>
        <v>#DIV/0!</v>
      </c>
      <c r="P126" s="38" t="e">
        <f t="shared" si="47"/>
        <v>#DIV/0!</v>
      </c>
      <c r="Q126" s="38" t="e">
        <f t="shared" si="47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8"/>
        <v>#DIV/0!</v>
      </c>
      <c r="O127" s="38" t="e">
        <f t="shared" si="47"/>
        <v>#DIV/0!</v>
      </c>
      <c r="P127" s="38" t="e">
        <f t="shared" si="47"/>
        <v>#DIV/0!</v>
      </c>
      <c r="Q127" s="38" t="e">
        <f t="shared" si="47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8"/>
        <v>#DIV/0!</v>
      </c>
      <c r="O128" s="38" t="e">
        <f t="shared" si="47"/>
        <v>#DIV/0!</v>
      </c>
      <c r="P128" s="38" t="e">
        <f t="shared" si="47"/>
        <v>#DIV/0!</v>
      </c>
      <c r="Q128" s="38" t="e">
        <f t="shared" si="47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8"/>
        <v>#DIV/0!</v>
      </c>
      <c r="O129" s="38" t="e">
        <f t="shared" si="47"/>
        <v>#DIV/0!</v>
      </c>
      <c r="P129" s="38" t="e">
        <f t="shared" si="47"/>
        <v>#DIV/0!</v>
      </c>
      <c r="Q129" s="38" t="e">
        <f t="shared" si="47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8"/>
        <v>#DIV/0!</v>
      </c>
      <c r="O130" s="38" t="e">
        <f t="shared" si="47"/>
        <v>#DIV/0!</v>
      </c>
      <c r="P130" s="38" t="e">
        <f t="shared" si="47"/>
        <v>#DIV/0!</v>
      </c>
      <c r="Q130" s="38" t="e">
        <f t="shared" si="47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8"/>
        <v>#DIV/0!</v>
      </c>
      <c r="O131" s="38" t="e">
        <f t="shared" si="47"/>
        <v>#DIV/0!</v>
      </c>
      <c r="P131" s="38" t="e">
        <f t="shared" si="47"/>
        <v>#DIV/0!</v>
      </c>
      <c r="Q131" s="38" t="e">
        <f t="shared" si="47"/>
        <v>#DIV/0!</v>
      </c>
    </row>
    <row r="132" spans="1:17">
      <c r="A132" s="61" t="s">
        <v>179</v>
      </c>
      <c r="B132" s="61">
        <f t="shared" ref="B132:I132" si="49">SUM(B120:B131)</f>
        <v>0</v>
      </c>
      <c r="C132" s="61">
        <f t="shared" si="49"/>
        <v>0</v>
      </c>
      <c r="D132" s="61">
        <f t="shared" si="49"/>
        <v>0</v>
      </c>
      <c r="E132" s="61">
        <f t="shared" si="49"/>
        <v>0</v>
      </c>
      <c r="F132" s="61">
        <f t="shared" si="49"/>
        <v>0</v>
      </c>
      <c r="G132" s="61">
        <f t="shared" si="49"/>
        <v>0</v>
      </c>
      <c r="H132" s="61">
        <f t="shared" si="49"/>
        <v>0</v>
      </c>
      <c r="I132" s="61">
        <f t="shared" si="49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7"/>
        <v>#DIV/0!</v>
      </c>
      <c r="P132" s="62" t="e">
        <f t="shared" si="47"/>
        <v>#DIV/0!</v>
      </c>
      <c r="Q132" s="62" t="e">
        <f t="shared" si="47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0">SUM(C120:C131)</f>
        <v>0</v>
      </c>
      <c r="D133" s="61">
        <f t="shared" si="50"/>
        <v>0</v>
      </c>
      <c r="E133" s="61">
        <f t="shared" si="50"/>
        <v>0</v>
      </c>
      <c r="F133" s="61">
        <f t="shared" si="50"/>
        <v>0</v>
      </c>
      <c r="G133" s="61">
        <f t="shared" si="50"/>
        <v>0</v>
      </c>
      <c r="H133" s="61">
        <f t="shared" si="50"/>
        <v>0</v>
      </c>
      <c r="I133" s="61">
        <f t="shared" si="50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7"/>
        <v>#DIV/0!</v>
      </c>
      <c r="P133" s="62" t="e">
        <f t="shared" si="47"/>
        <v>#DIV/0!</v>
      </c>
      <c r="Q133" s="62" t="e">
        <f t="shared" si="47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1">C132/12</f>
        <v>0</v>
      </c>
      <c r="D134" s="49">
        <f t="shared" si="51"/>
        <v>0</v>
      </c>
      <c r="E134" s="49">
        <f t="shared" si="51"/>
        <v>0</v>
      </c>
      <c r="F134" s="49">
        <f t="shared" si="51"/>
        <v>0</v>
      </c>
      <c r="G134" s="49">
        <f t="shared" si="51"/>
        <v>0</v>
      </c>
      <c r="H134" s="49">
        <f t="shared" si="51"/>
        <v>0</v>
      </c>
      <c r="I134" s="49">
        <f t="shared" si="51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7"/>
        <v>#DIV/0!</v>
      </c>
      <c r="P134" s="62" t="e">
        <f t="shared" si="47"/>
        <v>#DIV/0!</v>
      </c>
      <c r="Q134" s="62" t="e">
        <f t="shared" si="47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302" t="s">
        <v>206</v>
      </c>
      <c r="K137" s="302"/>
      <c r="L137" s="302"/>
      <c r="M137" s="302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30" t="s">
        <v>90</v>
      </c>
      <c r="K138" s="30" t="s">
        <v>7</v>
      </c>
      <c r="L138" s="30" t="s">
        <v>8</v>
      </c>
      <c r="M138" s="29" t="s">
        <v>9</v>
      </c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2">(G139-C139)/C139*100</f>
        <v>#DIV/0!</v>
      </c>
      <c r="P139" s="38" t="e">
        <f t="shared" si="52"/>
        <v>#DIV/0!</v>
      </c>
      <c r="Q139" s="38" t="e">
        <f t="shared" si="52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3">(F140-B140)/B140*100</f>
        <v>#DIV/0!</v>
      </c>
      <c r="O140" s="38" t="e">
        <f t="shared" si="52"/>
        <v>#DIV/0!</v>
      </c>
      <c r="P140" s="38" t="e">
        <f t="shared" si="52"/>
        <v>#DIV/0!</v>
      </c>
      <c r="Q140" s="38" t="e">
        <f t="shared" si="52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3"/>
        <v>#DIV/0!</v>
      </c>
      <c r="O141" s="38" t="e">
        <f t="shared" si="52"/>
        <v>#DIV/0!</v>
      </c>
      <c r="P141" s="38" t="e">
        <f t="shared" si="52"/>
        <v>#DIV/0!</v>
      </c>
      <c r="Q141" s="38" t="e">
        <f t="shared" si="52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3"/>
        <v>#DIV/0!</v>
      </c>
      <c r="O142" s="38" t="e">
        <f t="shared" si="52"/>
        <v>#DIV/0!</v>
      </c>
      <c r="P142" s="38" t="e">
        <f t="shared" si="52"/>
        <v>#DIV/0!</v>
      </c>
      <c r="Q142" s="38" t="e">
        <f t="shared" si="52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3"/>
        <v>#DIV/0!</v>
      </c>
      <c r="O143" s="38" t="e">
        <f t="shared" si="52"/>
        <v>#DIV/0!</v>
      </c>
      <c r="P143" s="38" t="e">
        <f t="shared" si="52"/>
        <v>#DIV/0!</v>
      </c>
      <c r="Q143" s="38" t="e">
        <f t="shared" si="52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3"/>
        <v>#DIV/0!</v>
      </c>
      <c r="O144" s="38" t="e">
        <f t="shared" si="52"/>
        <v>#DIV/0!</v>
      </c>
      <c r="P144" s="38" t="e">
        <f t="shared" si="52"/>
        <v>#DIV/0!</v>
      </c>
      <c r="Q144" s="38" t="e">
        <f t="shared" si="52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3"/>
        <v>#DIV/0!</v>
      </c>
      <c r="O145" s="38" t="e">
        <f t="shared" si="52"/>
        <v>#DIV/0!</v>
      </c>
      <c r="P145" s="38" t="e">
        <f t="shared" si="52"/>
        <v>#DIV/0!</v>
      </c>
      <c r="Q145" s="38" t="e">
        <f t="shared" si="52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3"/>
        <v>#DIV/0!</v>
      </c>
      <c r="O146" s="38" t="e">
        <f t="shared" si="52"/>
        <v>#DIV/0!</v>
      </c>
      <c r="P146" s="38" t="e">
        <f t="shared" si="52"/>
        <v>#DIV/0!</v>
      </c>
      <c r="Q146" s="38" t="e">
        <f t="shared" si="52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3"/>
        <v>#DIV/0!</v>
      </c>
      <c r="O147" s="38" t="e">
        <f t="shared" si="52"/>
        <v>#DIV/0!</v>
      </c>
      <c r="P147" s="38" t="e">
        <f t="shared" si="52"/>
        <v>#DIV/0!</v>
      </c>
      <c r="Q147" s="38" t="e">
        <f t="shared" si="52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3"/>
        <v>#DIV/0!</v>
      </c>
      <c r="O148" s="38" t="e">
        <f t="shared" si="52"/>
        <v>#DIV/0!</v>
      </c>
      <c r="P148" s="38" t="e">
        <f t="shared" si="52"/>
        <v>#DIV/0!</v>
      </c>
      <c r="Q148" s="38" t="e">
        <f t="shared" si="52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3"/>
        <v>#DIV/0!</v>
      </c>
      <c r="O149" s="38" t="e">
        <f t="shared" si="52"/>
        <v>#DIV/0!</v>
      </c>
      <c r="P149" s="38" t="e">
        <f t="shared" si="52"/>
        <v>#DIV/0!</v>
      </c>
      <c r="Q149" s="38" t="e">
        <f t="shared" si="52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3"/>
        <v>#DIV/0!</v>
      </c>
      <c r="O150" s="38" t="e">
        <f t="shared" si="52"/>
        <v>#DIV/0!</v>
      </c>
      <c r="P150" s="38" t="e">
        <f t="shared" si="52"/>
        <v>#DIV/0!</v>
      </c>
      <c r="Q150" s="38" t="e">
        <f t="shared" si="52"/>
        <v>#DIV/0!</v>
      </c>
    </row>
    <row r="151" spans="1:17">
      <c r="A151" s="61" t="s">
        <v>179</v>
      </c>
      <c r="B151" s="61">
        <f t="shared" ref="B151:I151" si="54">SUM(B139:B150)</f>
        <v>0</v>
      </c>
      <c r="C151" s="61">
        <f t="shared" si="54"/>
        <v>0</v>
      </c>
      <c r="D151" s="61">
        <f t="shared" si="54"/>
        <v>0</v>
      </c>
      <c r="E151" s="61">
        <f t="shared" si="54"/>
        <v>0</v>
      </c>
      <c r="F151" s="61">
        <f t="shared" si="54"/>
        <v>0</v>
      </c>
      <c r="G151" s="61">
        <f t="shared" si="54"/>
        <v>0</v>
      </c>
      <c r="H151" s="61">
        <f t="shared" si="54"/>
        <v>0</v>
      </c>
      <c r="I151" s="61">
        <f t="shared" si="54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2"/>
        <v>#DIV/0!</v>
      </c>
      <c r="P151" s="62" t="e">
        <f t="shared" si="52"/>
        <v>#DIV/0!</v>
      </c>
      <c r="Q151" s="62" t="e">
        <f t="shared" si="52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5">SUM(C139:C150)</f>
        <v>0</v>
      </c>
      <c r="D152" s="61">
        <f t="shared" si="55"/>
        <v>0</v>
      </c>
      <c r="E152" s="61">
        <f t="shared" si="55"/>
        <v>0</v>
      </c>
      <c r="F152" s="61">
        <f t="shared" si="55"/>
        <v>0</v>
      </c>
      <c r="G152" s="61">
        <f t="shared" si="55"/>
        <v>0</v>
      </c>
      <c r="H152" s="61">
        <f t="shared" si="55"/>
        <v>0</v>
      </c>
      <c r="I152" s="61">
        <f t="shared" si="55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2"/>
        <v>#DIV/0!</v>
      </c>
      <c r="P152" s="62" t="e">
        <f t="shared" si="52"/>
        <v>#DIV/0!</v>
      </c>
      <c r="Q152" s="62" t="e">
        <f t="shared" si="52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56">C151/12</f>
        <v>0</v>
      </c>
      <c r="D153" s="49">
        <f t="shared" si="56"/>
        <v>0</v>
      </c>
      <c r="E153" s="49">
        <f t="shared" si="56"/>
        <v>0</v>
      </c>
      <c r="F153" s="49">
        <f t="shared" si="56"/>
        <v>0</v>
      </c>
      <c r="G153" s="49">
        <f t="shared" si="56"/>
        <v>0</v>
      </c>
      <c r="H153" s="49">
        <f t="shared" si="56"/>
        <v>0</v>
      </c>
      <c r="I153" s="49">
        <f t="shared" si="56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2"/>
        <v>#DIV/0!</v>
      </c>
      <c r="P153" s="62" t="e">
        <f t="shared" si="52"/>
        <v>#DIV/0!</v>
      </c>
      <c r="Q153" s="62" t="e">
        <f t="shared" si="52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302" t="s">
        <v>206</v>
      </c>
      <c r="K156" s="302"/>
      <c r="L156" s="302"/>
      <c r="M156" s="302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30" t="s">
        <v>90</v>
      </c>
      <c r="K157" s="30" t="s">
        <v>7</v>
      </c>
      <c r="L157" s="30" t="s">
        <v>8</v>
      </c>
      <c r="M157" s="29" t="s">
        <v>9</v>
      </c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7">(G158-C158)/C158*100</f>
        <v>#DIV/0!</v>
      </c>
      <c r="P158" s="38" t="e">
        <f t="shared" si="57"/>
        <v>#DIV/0!</v>
      </c>
      <c r="Q158" s="38" t="e">
        <f t="shared" si="57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8">(F159-B159)/B159*100</f>
        <v>#DIV/0!</v>
      </c>
      <c r="O159" s="38" t="e">
        <f t="shared" si="57"/>
        <v>#DIV/0!</v>
      </c>
      <c r="P159" s="38" t="e">
        <f t="shared" si="57"/>
        <v>#DIV/0!</v>
      </c>
      <c r="Q159" s="38" t="e">
        <f t="shared" si="57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8"/>
        <v>#DIV/0!</v>
      </c>
      <c r="O160" s="38" t="e">
        <f t="shared" si="57"/>
        <v>#DIV/0!</v>
      </c>
      <c r="P160" s="38" t="e">
        <f t="shared" si="57"/>
        <v>#DIV/0!</v>
      </c>
      <c r="Q160" s="38" t="e">
        <f t="shared" si="57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8"/>
        <v>#DIV/0!</v>
      </c>
      <c r="O161" s="38" t="e">
        <f t="shared" si="57"/>
        <v>#DIV/0!</v>
      </c>
      <c r="P161" s="38" t="e">
        <f t="shared" si="57"/>
        <v>#DIV/0!</v>
      </c>
      <c r="Q161" s="38" t="e">
        <f t="shared" si="57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8"/>
        <v>#DIV/0!</v>
      </c>
      <c r="O162" s="38" t="e">
        <f t="shared" si="57"/>
        <v>#DIV/0!</v>
      </c>
      <c r="P162" s="38" t="e">
        <f t="shared" si="57"/>
        <v>#DIV/0!</v>
      </c>
      <c r="Q162" s="38" t="e">
        <f t="shared" si="57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8"/>
        <v>#DIV/0!</v>
      </c>
      <c r="O163" s="38" t="e">
        <f t="shared" si="57"/>
        <v>#DIV/0!</v>
      </c>
      <c r="P163" s="38" t="e">
        <f t="shared" si="57"/>
        <v>#DIV/0!</v>
      </c>
      <c r="Q163" s="38" t="e">
        <f t="shared" si="57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8"/>
        <v>#DIV/0!</v>
      </c>
      <c r="O164" s="38" t="e">
        <f t="shared" si="57"/>
        <v>#DIV/0!</v>
      </c>
      <c r="P164" s="38" t="e">
        <f t="shared" si="57"/>
        <v>#DIV/0!</v>
      </c>
      <c r="Q164" s="38" t="e">
        <f t="shared" si="57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8"/>
        <v>#DIV/0!</v>
      </c>
      <c r="O165" s="38" t="e">
        <f t="shared" si="57"/>
        <v>#DIV/0!</v>
      </c>
      <c r="P165" s="38" t="e">
        <f t="shared" si="57"/>
        <v>#DIV/0!</v>
      </c>
      <c r="Q165" s="38" t="e">
        <f t="shared" si="57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8"/>
        <v>#DIV/0!</v>
      </c>
      <c r="O166" s="38" t="e">
        <f t="shared" si="57"/>
        <v>#DIV/0!</v>
      </c>
      <c r="P166" s="38" t="e">
        <f t="shared" si="57"/>
        <v>#DIV/0!</v>
      </c>
      <c r="Q166" s="38" t="e">
        <f t="shared" si="57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8"/>
        <v>#DIV/0!</v>
      </c>
      <c r="O167" s="38" t="e">
        <f t="shared" si="57"/>
        <v>#DIV/0!</v>
      </c>
      <c r="P167" s="38" t="e">
        <f t="shared" si="57"/>
        <v>#DIV/0!</v>
      </c>
      <c r="Q167" s="38" t="e">
        <f t="shared" si="57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8"/>
        <v>#DIV/0!</v>
      </c>
      <c r="O168" s="38" t="e">
        <f t="shared" si="57"/>
        <v>#DIV/0!</v>
      </c>
      <c r="P168" s="38" t="e">
        <f t="shared" si="57"/>
        <v>#DIV/0!</v>
      </c>
      <c r="Q168" s="38" t="e">
        <f t="shared" si="57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8"/>
        <v>#DIV/0!</v>
      </c>
      <c r="O169" s="38" t="e">
        <f t="shared" si="57"/>
        <v>#DIV/0!</v>
      </c>
      <c r="P169" s="38" t="e">
        <f t="shared" si="57"/>
        <v>#DIV/0!</v>
      </c>
      <c r="Q169" s="38" t="e">
        <f t="shared" si="57"/>
        <v>#DIV/0!</v>
      </c>
    </row>
    <row r="170" spans="1:17">
      <c r="A170" s="61" t="s">
        <v>179</v>
      </c>
      <c r="B170" s="61">
        <f t="shared" ref="B170:I170" si="59">SUM(B158:B169)</f>
        <v>0</v>
      </c>
      <c r="C170" s="61">
        <f t="shared" si="59"/>
        <v>0</v>
      </c>
      <c r="D170" s="61">
        <f t="shared" si="59"/>
        <v>0</v>
      </c>
      <c r="E170" s="61">
        <f t="shared" si="59"/>
        <v>0</v>
      </c>
      <c r="F170" s="61">
        <f t="shared" si="59"/>
        <v>0</v>
      </c>
      <c r="G170" s="61">
        <f t="shared" si="59"/>
        <v>0</v>
      </c>
      <c r="H170" s="61">
        <f t="shared" si="59"/>
        <v>0</v>
      </c>
      <c r="I170" s="61">
        <f t="shared" si="59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7"/>
        <v>#DIV/0!</v>
      </c>
      <c r="P170" s="62" t="e">
        <f t="shared" si="57"/>
        <v>#DIV/0!</v>
      </c>
      <c r="Q170" s="62" t="e">
        <f t="shared" si="57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0">SUM(C158:C169)</f>
        <v>0</v>
      </c>
      <c r="D171" s="61">
        <f t="shared" si="60"/>
        <v>0</v>
      </c>
      <c r="E171" s="61">
        <f t="shared" si="60"/>
        <v>0</v>
      </c>
      <c r="F171" s="61">
        <f t="shared" si="60"/>
        <v>0</v>
      </c>
      <c r="G171" s="61">
        <f t="shared" si="60"/>
        <v>0</v>
      </c>
      <c r="H171" s="61">
        <f t="shared" si="60"/>
        <v>0</v>
      </c>
      <c r="I171" s="61">
        <f t="shared" si="60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7"/>
        <v>#DIV/0!</v>
      </c>
      <c r="P171" s="62" t="e">
        <f t="shared" si="57"/>
        <v>#DIV/0!</v>
      </c>
      <c r="Q171" s="62" t="e">
        <f t="shared" si="57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1">C170/12</f>
        <v>0</v>
      </c>
      <c r="D172" s="49">
        <f t="shared" si="61"/>
        <v>0</v>
      </c>
      <c r="E172" s="49">
        <f t="shared" si="61"/>
        <v>0</v>
      </c>
      <c r="F172" s="49">
        <f t="shared" si="61"/>
        <v>0</v>
      </c>
      <c r="G172" s="49">
        <f t="shared" si="61"/>
        <v>0</v>
      </c>
      <c r="H172" s="49">
        <f t="shared" si="61"/>
        <v>0</v>
      </c>
      <c r="I172" s="49">
        <f t="shared" si="61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7"/>
        <v>#DIV/0!</v>
      </c>
      <c r="P172" s="62" t="e">
        <f t="shared" si="57"/>
        <v>#DIV/0!</v>
      </c>
      <c r="Q172" s="62" t="e">
        <f t="shared" si="57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302" t="s">
        <v>206</v>
      </c>
      <c r="K175" s="302"/>
      <c r="L175" s="302"/>
      <c r="M175" s="302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30" t="s">
        <v>90</v>
      </c>
      <c r="K176" s="30" t="s">
        <v>7</v>
      </c>
      <c r="L176" s="30" t="s">
        <v>8</v>
      </c>
      <c r="M176" s="29" t="s">
        <v>9</v>
      </c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2">(G177-C177)/C177*100</f>
        <v>#DIV/0!</v>
      </c>
      <c r="P177" s="38" t="e">
        <f t="shared" si="62"/>
        <v>#DIV/0!</v>
      </c>
      <c r="Q177" s="38" t="e">
        <f t="shared" si="62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3">(F178-B178)/B178*100</f>
        <v>#DIV/0!</v>
      </c>
      <c r="O178" s="38" t="e">
        <f t="shared" si="62"/>
        <v>#DIV/0!</v>
      </c>
      <c r="P178" s="38" t="e">
        <f t="shared" si="62"/>
        <v>#DIV/0!</v>
      </c>
      <c r="Q178" s="38" t="e">
        <f t="shared" si="62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3"/>
        <v>#DIV/0!</v>
      </c>
      <c r="O179" s="38" t="e">
        <f t="shared" si="62"/>
        <v>#DIV/0!</v>
      </c>
      <c r="P179" s="38" t="e">
        <f t="shared" si="62"/>
        <v>#DIV/0!</v>
      </c>
      <c r="Q179" s="38" t="e">
        <f t="shared" si="62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3"/>
        <v>#DIV/0!</v>
      </c>
      <c r="O180" s="38" t="e">
        <f t="shared" si="62"/>
        <v>#DIV/0!</v>
      </c>
      <c r="P180" s="38" t="e">
        <f t="shared" si="62"/>
        <v>#DIV/0!</v>
      </c>
      <c r="Q180" s="38" t="e">
        <f t="shared" si="62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3"/>
        <v>#DIV/0!</v>
      </c>
      <c r="O181" s="38" t="e">
        <f t="shared" si="62"/>
        <v>#DIV/0!</v>
      </c>
      <c r="P181" s="38" t="e">
        <f t="shared" si="62"/>
        <v>#DIV/0!</v>
      </c>
      <c r="Q181" s="38" t="e">
        <f t="shared" si="62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3"/>
        <v>#DIV/0!</v>
      </c>
      <c r="O182" s="38" t="e">
        <f t="shared" si="62"/>
        <v>#DIV/0!</v>
      </c>
      <c r="P182" s="38" t="e">
        <f t="shared" si="62"/>
        <v>#DIV/0!</v>
      </c>
      <c r="Q182" s="38" t="e">
        <f t="shared" si="62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3"/>
        <v>#DIV/0!</v>
      </c>
      <c r="O183" s="38" t="e">
        <f t="shared" si="62"/>
        <v>#DIV/0!</v>
      </c>
      <c r="P183" s="38" t="e">
        <f t="shared" si="62"/>
        <v>#DIV/0!</v>
      </c>
      <c r="Q183" s="38" t="e">
        <f t="shared" si="62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3"/>
        <v>#DIV/0!</v>
      </c>
      <c r="O184" s="38" t="e">
        <f t="shared" si="62"/>
        <v>#DIV/0!</v>
      </c>
      <c r="P184" s="38" t="e">
        <f t="shared" si="62"/>
        <v>#DIV/0!</v>
      </c>
      <c r="Q184" s="38" t="e">
        <f t="shared" si="62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3"/>
        <v>#DIV/0!</v>
      </c>
      <c r="O185" s="38" t="e">
        <f t="shared" si="62"/>
        <v>#DIV/0!</v>
      </c>
      <c r="P185" s="38" t="e">
        <f t="shared" si="62"/>
        <v>#DIV/0!</v>
      </c>
      <c r="Q185" s="38" t="e">
        <f t="shared" si="62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3"/>
        <v>#DIV/0!</v>
      </c>
      <c r="O186" s="38" t="e">
        <f t="shared" si="62"/>
        <v>#DIV/0!</v>
      </c>
      <c r="P186" s="38" t="e">
        <f t="shared" si="62"/>
        <v>#DIV/0!</v>
      </c>
      <c r="Q186" s="38" t="e">
        <f t="shared" si="62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3"/>
        <v>#DIV/0!</v>
      </c>
      <c r="O187" s="38" t="e">
        <f t="shared" si="62"/>
        <v>#DIV/0!</v>
      </c>
      <c r="P187" s="38" t="e">
        <f t="shared" si="62"/>
        <v>#DIV/0!</v>
      </c>
      <c r="Q187" s="38" t="e">
        <f t="shared" si="62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3"/>
        <v>#DIV/0!</v>
      </c>
      <c r="O188" s="38" t="e">
        <f t="shared" si="62"/>
        <v>#DIV/0!</v>
      </c>
      <c r="P188" s="38" t="e">
        <f t="shared" si="62"/>
        <v>#DIV/0!</v>
      </c>
      <c r="Q188" s="38" t="e">
        <f t="shared" si="62"/>
        <v>#DIV/0!</v>
      </c>
    </row>
    <row r="189" spans="1:17">
      <c r="A189" s="61" t="s">
        <v>179</v>
      </c>
      <c r="B189" s="61">
        <f t="shared" ref="B189:I189" si="64">SUM(B177:B188)</f>
        <v>0</v>
      </c>
      <c r="C189" s="61">
        <f t="shared" si="64"/>
        <v>0</v>
      </c>
      <c r="D189" s="61">
        <f t="shared" si="64"/>
        <v>0</v>
      </c>
      <c r="E189" s="61">
        <f t="shared" si="64"/>
        <v>0</v>
      </c>
      <c r="F189" s="61">
        <f t="shared" si="64"/>
        <v>0</v>
      </c>
      <c r="G189" s="61">
        <f t="shared" si="64"/>
        <v>0</v>
      </c>
      <c r="H189" s="61">
        <f t="shared" si="64"/>
        <v>0</v>
      </c>
      <c r="I189" s="61">
        <f t="shared" si="64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2"/>
        <v>#DIV/0!</v>
      </c>
      <c r="P189" s="62" t="e">
        <f t="shared" si="62"/>
        <v>#DIV/0!</v>
      </c>
      <c r="Q189" s="62" t="e">
        <f t="shared" si="62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5">SUM(C177:C188)</f>
        <v>0</v>
      </c>
      <c r="D190" s="61">
        <f t="shared" si="65"/>
        <v>0</v>
      </c>
      <c r="E190" s="61">
        <f t="shared" si="65"/>
        <v>0</v>
      </c>
      <c r="F190" s="61">
        <f t="shared" si="65"/>
        <v>0</v>
      </c>
      <c r="G190" s="61">
        <f t="shared" si="65"/>
        <v>0</v>
      </c>
      <c r="H190" s="61">
        <f t="shared" si="65"/>
        <v>0</v>
      </c>
      <c r="I190" s="61">
        <f t="shared" si="65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2"/>
        <v>#DIV/0!</v>
      </c>
      <c r="P190" s="62" t="e">
        <f t="shared" si="62"/>
        <v>#DIV/0!</v>
      </c>
      <c r="Q190" s="62" t="e">
        <f t="shared" si="62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66">C189/12</f>
        <v>0</v>
      </c>
      <c r="D191" s="49">
        <f t="shared" si="66"/>
        <v>0</v>
      </c>
      <c r="E191" s="49">
        <f t="shared" si="66"/>
        <v>0</v>
      </c>
      <c r="F191" s="49">
        <f t="shared" si="66"/>
        <v>0</v>
      </c>
      <c r="G191" s="49">
        <f t="shared" si="66"/>
        <v>0</v>
      </c>
      <c r="H191" s="49">
        <f t="shared" si="66"/>
        <v>0</v>
      </c>
      <c r="I191" s="49">
        <f t="shared" si="66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2"/>
        <v>#DIV/0!</v>
      </c>
      <c r="P191" s="62" t="e">
        <f t="shared" si="62"/>
        <v>#DIV/0!</v>
      </c>
      <c r="Q191" s="62" t="e">
        <f t="shared" si="62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302" t="s">
        <v>206</v>
      </c>
      <c r="K194" s="302"/>
      <c r="L194" s="302"/>
      <c r="M194" s="302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30" t="s">
        <v>90</v>
      </c>
      <c r="K195" s="30" t="s">
        <v>7</v>
      </c>
      <c r="L195" s="30" t="s">
        <v>8</v>
      </c>
      <c r="M195" s="29" t="s">
        <v>9</v>
      </c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7">(G196-C196)/C196*100</f>
        <v>#DIV/0!</v>
      </c>
      <c r="P196" s="38" t="e">
        <f t="shared" si="67"/>
        <v>#DIV/0!</v>
      </c>
      <c r="Q196" s="38" t="e">
        <f t="shared" si="67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8">(F197-B197)/B197*100</f>
        <v>#DIV/0!</v>
      </c>
      <c r="O197" s="38" t="e">
        <f t="shared" si="67"/>
        <v>#DIV/0!</v>
      </c>
      <c r="P197" s="38" t="e">
        <f t="shared" si="67"/>
        <v>#DIV/0!</v>
      </c>
      <c r="Q197" s="38" t="e">
        <f t="shared" si="67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8"/>
        <v>#DIV/0!</v>
      </c>
      <c r="O198" s="38" t="e">
        <f t="shared" si="67"/>
        <v>#DIV/0!</v>
      </c>
      <c r="P198" s="38" t="e">
        <f t="shared" si="67"/>
        <v>#DIV/0!</v>
      </c>
      <c r="Q198" s="38" t="e">
        <f t="shared" si="67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8"/>
        <v>#DIV/0!</v>
      </c>
      <c r="O199" s="38" t="e">
        <f t="shared" si="67"/>
        <v>#DIV/0!</v>
      </c>
      <c r="P199" s="38" t="e">
        <f t="shared" si="67"/>
        <v>#DIV/0!</v>
      </c>
      <c r="Q199" s="38" t="e">
        <f t="shared" si="67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8"/>
        <v>#DIV/0!</v>
      </c>
      <c r="O200" s="38" t="e">
        <f t="shared" si="67"/>
        <v>#DIV/0!</v>
      </c>
      <c r="P200" s="38" t="e">
        <f t="shared" si="67"/>
        <v>#DIV/0!</v>
      </c>
      <c r="Q200" s="38" t="e">
        <f t="shared" si="67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8"/>
        <v>#DIV/0!</v>
      </c>
      <c r="O201" s="38" t="e">
        <f t="shared" si="67"/>
        <v>#DIV/0!</v>
      </c>
      <c r="P201" s="38" t="e">
        <f t="shared" si="67"/>
        <v>#DIV/0!</v>
      </c>
      <c r="Q201" s="38" t="e">
        <f t="shared" si="67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8"/>
        <v>#DIV/0!</v>
      </c>
      <c r="O202" s="38" t="e">
        <f t="shared" si="67"/>
        <v>#DIV/0!</v>
      </c>
      <c r="P202" s="38" t="e">
        <f t="shared" si="67"/>
        <v>#DIV/0!</v>
      </c>
      <c r="Q202" s="38" t="e">
        <f t="shared" si="67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8"/>
        <v>#DIV/0!</v>
      </c>
      <c r="O203" s="38" t="e">
        <f t="shared" si="67"/>
        <v>#DIV/0!</v>
      </c>
      <c r="P203" s="38" t="e">
        <f t="shared" si="67"/>
        <v>#DIV/0!</v>
      </c>
      <c r="Q203" s="38" t="e">
        <f t="shared" si="67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8"/>
        <v>#DIV/0!</v>
      </c>
      <c r="O204" s="38" t="e">
        <f t="shared" si="67"/>
        <v>#DIV/0!</v>
      </c>
      <c r="P204" s="38" t="e">
        <f t="shared" si="67"/>
        <v>#DIV/0!</v>
      </c>
      <c r="Q204" s="38" t="e">
        <f t="shared" si="67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8"/>
        <v>#DIV/0!</v>
      </c>
      <c r="O205" s="38" t="e">
        <f t="shared" si="67"/>
        <v>#DIV/0!</v>
      </c>
      <c r="P205" s="38" t="e">
        <f t="shared" si="67"/>
        <v>#DIV/0!</v>
      </c>
      <c r="Q205" s="38" t="e">
        <f t="shared" si="67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8"/>
        <v>#DIV/0!</v>
      </c>
      <c r="O206" s="38" t="e">
        <f t="shared" si="67"/>
        <v>#DIV/0!</v>
      </c>
      <c r="P206" s="38" t="e">
        <f t="shared" si="67"/>
        <v>#DIV/0!</v>
      </c>
      <c r="Q206" s="38" t="e">
        <f t="shared" si="67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8"/>
        <v>#DIV/0!</v>
      </c>
      <c r="O207" s="38" t="e">
        <f t="shared" si="67"/>
        <v>#DIV/0!</v>
      </c>
      <c r="P207" s="38" t="e">
        <f t="shared" si="67"/>
        <v>#DIV/0!</v>
      </c>
      <c r="Q207" s="38" t="e">
        <f t="shared" si="67"/>
        <v>#DIV/0!</v>
      </c>
    </row>
    <row r="208" spans="1:17">
      <c r="A208" s="61" t="s">
        <v>179</v>
      </c>
      <c r="B208" s="61">
        <f t="shared" ref="B208:I208" si="69">SUM(B196:B207)</f>
        <v>0</v>
      </c>
      <c r="C208" s="61">
        <f t="shared" si="69"/>
        <v>0</v>
      </c>
      <c r="D208" s="61">
        <f t="shared" si="69"/>
        <v>0</v>
      </c>
      <c r="E208" s="61">
        <f t="shared" si="69"/>
        <v>0</v>
      </c>
      <c r="F208" s="61">
        <f t="shared" si="69"/>
        <v>0</v>
      </c>
      <c r="G208" s="61">
        <f t="shared" si="69"/>
        <v>0</v>
      </c>
      <c r="H208" s="61">
        <f t="shared" si="69"/>
        <v>0</v>
      </c>
      <c r="I208" s="61">
        <f t="shared" si="69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7"/>
        <v>#DIV/0!</v>
      </c>
      <c r="P208" s="62" t="e">
        <f t="shared" si="67"/>
        <v>#DIV/0!</v>
      </c>
      <c r="Q208" s="62" t="e">
        <f t="shared" si="67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0">SUM(C196:C207)</f>
        <v>0</v>
      </c>
      <c r="D209" s="61">
        <f t="shared" si="70"/>
        <v>0</v>
      </c>
      <c r="E209" s="61">
        <f t="shared" si="70"/>
        <v>0</v>
      </c>
      <c r="F209" s="61">
        <f t="shared" si="70"/>
        <v>0</v>
      </c>
      <c r="G209" s="61">
        <f t="shared" si="70"/>
        <v>0</v>
      </c>
      <c r="H209" s="61">
        <f t="shared" si="70"/>
        <v>0</v>
      </c>
      <c r="I209" s="61">
        <f t="shared" si="70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7"/>
        <v>#DIV/0!</v>
      </c>
      <c r="P209" s="62" t="e">
        <f t="shared" si="67"/>
        <v>#DIV/0!</v>
      </c>
      <c r="Q209" s="62" t="e">
        <f t="shared" si="67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1">C208/12</f>
        <v>0</v>
      </c>
      <c r="D210" s="49">
        <f t="shared" si="71"/>
        <v>0</v>
      </c>
      <c r="E210" s="49">
        <f t="shared" si="71"/>
        <v>0</v>
      </c>
      <c r="F210" s="49">
        <f t="shared" si="71"/>
        <v>0</v>
      </c>
      <c r="G210" s="49">
        <f t="shared" si="71"/>
        <v>0</v>
      </c>
      <c r="H210" s="49">
        <f t="shared" si="71"/>
        <v>0</v>
      </c>
      <c r="I210" s="49">
        <f t="shared" si="71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7"/>
        <v>#DIV/0!</v>
      </c>
      <c r="P210" s="62" t="e">
        <f t="shared" si="67"/>
        <v>#DIV/0!</v>
      </c>
      <c r="Q210" s="62" t="e">
        <f t="shared" si="67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302" t="s">
        <v>206</v>
      </c>
      <c r="K213" s="302"/>
      <c r="L213" s="302"/>
      <c r="M213" s="302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30" t="s">
        <v>90</v>
      </c>
      <c r="K214" s="30" t="s">
        <v>7</v>
      </c>
      <c r="L214" s="30" t="s">
        <v>8</v>
      </c>
      <c r="M214" s="29" t="s">
        <v>9</v>
      </c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2">(G215-C215)/C215*100</f>
        <v>#DIV/0!</v>
      </c>
      <c r="P215" s="38" t="e">
        <f t="shared" si="72"/>
        <v>#DIV/0!</v>
      </c>
      <c r="Q215" s="38" t="e">
        <f t="shared" si="72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3">(F216-B216)/B216*100</f>
        <v>#DIV/0!</v>
      </c>
      <c r="O216" s="38" t="e">
        <f t="shared" si="72"/>
        <v>#DIV/0!</v>
      </c>
      <c r="P216" s="38" t="e">
        <f t="shared" si="72"/>
        <v>#DIV/0!</v>
      </c>
      <c r="Q216" s="38" t="e">
        <f t="shared" si="72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3"/>
        <v>#DIV/0!</v>
      </c>
      <c r="O217" s="38" t="e">
        <f t="shared" si="72"/>
        <v>#DIV/0!</v>
      </c>
      <c r="P217" s="38" t="e">
        <f t="shared" si="72"/>
        <v>#DIV/0!</v>
      </c>
      <c r="Q217" s="38" t="e">
        <f t="shared" si="72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3"/>
        <v>#DIV/0!</v>
      </c>
      <c r="O218" s="38" t="e">
        <f t="shared" si="72"/>
        <v>#DIV/0!</v>
      </c>
      <c r="P218" s="38" t="e">
        <f t="shared" si="72"/>
        <v>#DIV/0!</v>
      </c>
      <c r="Q218" s="38" t="e">
        <f t="shared" si="72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3"/>
        <v>#DIV/0!</v>
      </c>
      <c r="O219" s="38" t="e">
        <f t="shared" si="72"/>
        <v>#DIV/0!</v>
      </c>
      <c r="P219" s="38" t="e">
        <f t="shared" si="72"/>
        <v>#DIV/0!</v>
      </c>
      <c r="Q219" s="38" t="e">
        <f t="shared" si="72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3"/>
        <v>#DIV/0!</v>
      </c>
      <c r="O220" s="38" t="e">
        <f t="shared" si="72"/>
        <v>#DIV/0!</v>
      </c>
      <c r="P220" s="38" t="e">
        <f t="shared" si="72"/>
        <v>#DIV/0!</v>
      </c>
      <c r="Q220" s="38" t="e">
        <f t="shared" si="72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3"/>
        <v>#DIV/0!</v>
      </c>
      <c r="O221" s="38" t="e">
        <f t="shared" si="72"/>
        <v>#DIV/0!</v>
      </c>
      <c r="P221" s="38" t="e">
        <f t="shared" si="72"/>
        <v>#DIV/0!</v>
      </c>
      <c r="Q221" s="38" t="e">
        <f t="shared" si="72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3"/>
        <v>#DIV/0!</v>
      </c>
      <c r="O222" s="38" t="e">
        <f t="shared" si="72"/>
        <v>#DIV/0!</v>
      </c>
      <c r="P222" s="38" t="e">
        <f t="shared" si="72"/>
        <v>#DIV/0!</v>
      </c>
      <c r="Q222" s="38" t="e">
        <f t="shared" si="72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3"/>
        <v>#DIV/0!</v>
      </c>
      <c r="O223" s="38" t="e">
        <f t="shared" si="72"/>
        <v>#DIV/0!</v>
      </c>
      <c r="P223" s="38" t="e">
        <f t="shared" si="72"/>
        <v>#DIV/0!</v>
      </c>
      <c r="Q223" s="38" t="e">
        <f t="shared" si="72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3"/>
        <v>#DIV/0!</v>
      </c>
      <c r="O224" s="38" t="e">
        <f t="shared" si="72"/>
        <v>#DIV/0!</v>
      </c>
      <c r="P224" s="38" t="e">
        <f t="shared" si="72"/>
        <v>#DIV/0!</v>
      </c>
      <c r="Q224" s="38" t="e">
        <f t="shared" si="72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3"/>
        <v>#DIV/0!</v>
      </c>
      <c r="O225" s="38" t="e">
        <f t="shared" si="72"/>
        <v>#DIV/0!</v>
      </c>
      <c r="P225" s="38" t="e">
        <f t="shared" si="72"/>
        <v>#DIV/0!</v>
      </c>
      <c r="Q225" s="38" t="e">
        <f t="shared" si="72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3"/>
        <v>#DIV/0!</v>
      </c>
      <c r="O226" s="38" t="e">
        <f t="shared" si="72"/>
        <v>#DIV/0!</v>
      </c>
      <c r="P226" s="38" t="e">
        <f t="shared" si="72"/>
        <v>#DIV/0!</v>
      </c>
      <c r="Q226" s="38" t="e">
        <f t="shared" si="72"/>
        <v>#DIV/0!</v>
      </c>
    </row>
    <row r="227" spans="1:17">
      <c r="A227" s="61" t="s">
        <v>179</v>
      </c>
      <c r="B227" s="61">
        <f t="shared" ref="B227:I227" si="74">SUM(B215:B226)</f>
        <v>0</v>
      </c>
      <c r="C227" s="61">
        <f t="shared" si="74"/>
        <v>0</v>
      </c>
      <c r="D227" s="61">
        <f t="shared" si="74"/>
        <v>0</v>
      </c>
      <c r="E227" s="61">
        <f t="shared" si="74"/>
        <v>0</v>
      </c>
      <c r="F227" s="61">
        <f t="shared" si="74"/>
        <v>0</v>
      </c>
      <c r="G227" s="61">
        <f t="shared" si="74"/>
        <v>0</v>
      </c>
      <c r="H227" s="61">
        <f t="shared" si="74"/>
        <v>0</v>
      </c>
      <c r="I227" s="61">
        <f t="shared" si="74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2"/>
        <v>#DIV/0!</v>
      </c>
      <c r="P227" s="62" t="e">
        <f t="shared" si="72"/>
        <v>#DIV/0!</v>
      </c>
      <c r="Q227" s="62" t="e">
        <f t="shared" si="72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5">SUM(C215:C226)</f>
        <v>0</v>
      </c>
      <c r="D228" s="61">
        <f t="shared" si="75"/>
        <v>0</v>
      </c>
      <c r="E228" s="61">
        <f t="shared" si="75"/>
        <v>0</v>
      </c>
      <c r="F228" s="61">
        <f t="shared" si="75"/>
        <v>0</v>
      </c>
      <c r="G228" s="61">
        <f t="shared" si="75"/>
        <v>0</v>
      </c>
      <c r="H228" s="61">
        <f t="shared" si="75"/>
        <v>0</v>
      </c>
      <c r="I228" s="61">
        <f t="shared" si="75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2"/>
        <v>#DIV/0!</v>
      </c>
      <c r="P228" s="62" t="e">
        <f t="shared" si="72"/>
        <v>#DIV/0!</v>
      </c>
      <c r="Q228" s="62" t="e">
        <f t="shared" si="72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76">C227/12</f>
        <v>0</v>
      </c>
      <c r="D229" s="49">
        <f t="shared" si="76"/>
        <v>0</v>
      </c>
      <c r="E229" s="49">
        <f t="shared" si="76"/>
        <v>0</v>
      </c>
      <c r="F229" s="49">
        <f t="shared" si="76"/>
        <v>0</v>
      </c>
      <c r="G229" s="49">
        <f t="shared" si="76"/>
        <v>0</v>
      </c>
      <c r="H229" s="49">
        <f t="shared" si="76"/>
        <v>0</v>
      </c>
      <c r="I229" s="49">
        <f t="shared" si="76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2"/>
        <v>#DIV/0!</v>
      </c>
      <c r="P229" s="62" t="e">
        <f t="shared" si="72"/>
        <v>#DIV/0!</v>
      </c>
      <c r="Q229" s="62" t="e">
        <f t="shared" si="72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302" t="s">
        <v>206</v>
      </c>
      <c r="K232" s="302"/>
      <c r="L232" s="302"/>
      <c r="M232" s="302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30" t="s">
        <v>90</v>
      </c>
      <c r="K233" s="30" t="s">
        <v>7</v>
      </c>
      <c r="L233" s="30" t="s">
        <v>8</v>
      </c>
      <c r="M233" s="29" t="s">
        <v>9</v>
      </c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7">(G234-C234)/C234*100</f>
        <v>#DIV/0!</v>
      </c>
      <c r="P234" s="38" t="e">
        <f t="shared" si="77"/>
        <v>#DIV/0!</v>
      </c>
      <c r="Q234" s="38" t="e">
        <f t="shared" si="77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8">(F235-B235)/B235*100</f>
        <v>#DIV/0!</v>
      </c>
      <c r="O235" s="38" t="e">
        <f t="shared" si="77"/>
        <v>#DIV/0!</v>
      </c>
      <c r="P235" s="38" t="e">
        <f t="shared" si="77"/>
        <v>#DIV/0!</v>
      </c>
      <c r="Q235" s="38" t="e">
        <f t="shared" si="77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8"/>
        <v>#DIV/0!</v>
      </c>
      <c r="O236" s="38" t="e">
        <f t="shared" si="77"/>
        <v>#DIV/0!</v>
      </c>
      <c r="P236" s="38" t="e">
        <f t="shared" si="77"/>
        <v>#DIV/0!</v>
      </c>
      <c r="Q236" s="38" t="e">
        <f t="shared" si="77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8"/>
        <v>#DIV/0!</v>
      </c>
      <c r="O237" s="38" t="e">
        <f t="shared" si="77"/>
        <v>#DIV/0!</v>
      </c>
      <c r="P237" s="38" t="e">
        <f t="shared" si="77"/>
        <v>#DIV/0!</v>
      </c>
      <c r="Q237" s="38" t="e">
        <f t="shared" si="77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8"/>
        <v>#DIV/0!</v>
      </c>
      <c r="O238" s="38" t="e">
        <f t="shared" si="77"/>
        <v>#DIV/0!</v>
      </c>
      <c r="P238" s="38" t="e">
        <f t="shared" si="77"/>
        <v>#DIV/0!</v>
      </c>
      <c r="Q238" s="38" t="e">
        <f t="shared" si="77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8"/>
        <v>#DIV/0!</v>
      </c>
      <c r="O239" s="38" t="e">
        <f t="shared" si="77"/>
        <v>#DIV/0!</v>
      </c>
      <c r="P239" s="38" t="e">
        <f t="shared" si="77"/>
        <v>#DIV/0!</v>
      </c>
      <c r="Q239" s="38" t="e">
        <f t="shared" si="77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8"/>
        <v>#DIV/0!</v>
      </c>
      <c r="O240" s="38" t="e">
        <f t="shared" si="77"/>
        <v>#DIV/0!</v>
      </c>
      <c r="P240" s="38" t="e">
        <f t="shared" si="77"/>
        <v>#DIV/0!</v>
      </c>
      <c r="Q240" s="38" t="e">
        <f t="shared" si="77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8"/>
        <v>#DIV/0!</v>
      </c>
      <c r="O241" s="38" t="e">
        <f t="shared" si="77"/>
        <v>#DIV/0!</v>
      </c>
      <c r="P241" s="38" t="e">
        <f t="shared" si="77"/>
        <v>#DIV/0!</v>
      </c>
      <c r="Q241" s="38" t="e">
        <f t="shared" si="77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8"/>
        <v>#DIV/0!</v>
      </c>
      <c r="O242" s="38" t="e">
        <f t="shared" si="77"/>
        <v>#DIV/0!</v>
      </c>
      <c r="P242" s="38" t="e">
        <f t="shared" si="77"/>
        <v>#DIV/0!</v>
      </c>
      <c r="Q242" s="38" t="e">
        <f t="shared" si="77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8"/>
        <v>#DIV/0!</v>
      </c>
      <c r="O243" s="38" t="e">
        <f t="shared" si="77"/>
        <v>#DIV/0!</v>
      </c>
      <c r="P243" s="38" t="e">
        <f t="shared" si="77"/>
        <v>#DIV/0!</v>
      </c>
      <c r="Q243" s="38" t="e">
        <f t="shared" si="77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8"/>
        <v>#DIV/0!</v>
      </c>
      <c r="O244" s="38" t="e">
        <f t="shared" si="77"/>
        <v>#DIV/0!</v>
      </c>
      <c r="P244" s="38" t="e">
        <f t="shared" si="77"/>
        <v>#DIV/0!</v>
      </c>
      <c r="Q244" s="38" t="e">
        <f t="shared" si="77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8"/>
        <v>#DIV/0!</v>
      </c>
      <c r="O245" s="38" t="e">
        <f t="shared" si="77"/>
        <v>#DIV/0!</v>
      </c>
      <c r="P245" s="38" t="e">
        <f t="shared" si="77"/>
        <v>#DIV/0!</v>
      </c>
      <c r="Q245" s="38" t="e">
        <f t="shared" si="77"/>
        <v>#DIV/0!</v>
      </c>
    </row>
    <row r="246" spans="1:17">
      <c r="A246" s="61" t="s">
        <v>179</v>
      </c>
      <c r="B246" s="61">
        <f t="shared" ref="B246:I246" si="79">SUM(B234:B245)</f>
        <v>0</v>
      </c>
      <c r="C246" s="61">
        <f t="shared" si="79"/>
        <v>0</v>
      </c>
      <c r="D246" s="61">
        <f t="shared" si="79"/>
        <v>0</v>
      </c>
      <c r="E246" s="61">
        <f t="shared" si="79"/>
        <v>0</v>
      </c>
      <c r="F246" s="61">
        <f t="shared" si="79"/>
        <v>0</v>
      </c>
      <c r="G246" s="61">
        <f t="shared" si="79"/>
        <v>0</v>
      </c>
      <c r="H246" s="61">
        <f t="shared" si="79"/>
        <v>0</v>
      </c>
      <c r="I246" s="61">
        <f t="shared" si="79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7"/>
        <v>#DIV/0!</v>
      </c>
      <c r="P246" s="62" t="e">
        <f t="shared" si="77"/>
        <v>#DIV/0!</v>
      </c>
      <c r="Q246" s="62" t="e">
        <f t="shared" si="77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0">SUM(C234:C245)</f>
        <v>0</v>
      </c>
      <c r="D247" s="61">
        <f t="shared" si="80"/>
        <v>0</v>
      </c>
      <c r="E247" s="61">
        <f t="shared" si="80"/>
        <v>0</v>
      </c>
      <c r="F247" s="61">
        <f t="shared" si="80"/>
        <v>0</v>
      </c>
      <c r="G247" s="61">
        <f t="shared" si="80"/>
        <v>0</v>
      </c>
      <c r="H247" s="61">
        <f t="shared" si="80"/>
        <v>0</v>
      </c>
      <c r="I247" s="61">
        <f t="shared" si="80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7"/>
        <v>#DIV/0!</v>
      </c>
      <c r="P247" s="62" t="e">
        <f t="shared" si="77"/>
        <v>#DIV/0!</v>
      </c>
      <c r="Q247" s="62" t="e">
        <f t="shared" si="77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1">C246/12</f>
        <v>0</v>
      </c>
      <c r="D248" s="49">
        <f t="shared" si="81"/>
        <v>0</v>
      </c>
      <c r="E248" s="49">
        <f t="shared" si="81"/>
        <v>0</v>
      </c>
      <c r="F248" s="49">
        <f t="shared" si="81"/>
        <v>0</v>
      </c>
      <c r="G248" s="49">
        <f t="shared" si="81"/>
        <v>0</v>
      </c>
      <c r="H248" s="49">
        <f t="shared" si="81"/>
        <v>0</v>
      </c>
      <c r="I248" s="49">
        <f t="shared" si="81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7"/>
        <v>#DIV/0!</v>
      </c>
      <c r="P248" s="62" t="e">
        <f t="shared" si="77"/>
        <v>#DIV/0!</v>
      </c>
      <c r="Q248" s="62" t="e">
        <f t="shared" si="77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302" t="s">
        <v>206</v>
      </c>
      <c r="K251" s="302"/>
      <c r="L251" s="302"/>
      <c r="M251" s="302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30" t="s">
        <v>90</v>
      </c>
      <c r="K252" s="30" t="s">
        <v>7</v>
      </c>
      <c r="L252" s="30" t="s">
        <v>8</v>
      </c>
      <c r="M252" s="29" t="s">
        <v>9</v>
      </c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2">(G253-C253)/C253*100</f>
        <v>#DIV/0!</v>
      </c>
      <c r="P253" s="38" t="e">
        <f t="shared" si="82"/>
        <v>#DIV/0!</v>
      </c>
      <c r="Q253" s="38" t="e">
        <f t="shared" si="82"/>
        <v>#DIV/0!</v>
      </c>
    </row>
    <row r="254" spans="1:17">
      <c r="A254" s="10" t="s">
        <v>11</v>
      </c>
      <c r="B254" s="32"/>
      <c r="C254" s="32"/>
      <c r="D254" s="32"/>
      <c r="E254" s="36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3">(F254-B254)/B254*100</f>
        <v>#DIV/0!</v>
      </c>
      <c r="O254" s="38" t="e">
        <f t="shared" si="82"/>
        <v>#DIV/0!</v>
      </c>
      <c r="P254" s="38" t="e">
        <f t="shared" si="82"/>
        <v>#DIV/0!</v>
      </c>
      <c r="Q254" s="38" t="e">
        <f t="shared" si="82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3"/>
        <v>#DIV/0!</v>
      </c>
      <c r="O255" s="38" t="e">
        <f t="shared" si="82"/>
        <v>#DIV/0!</v>
      </c>
      <c r="P255" s="38" t="e">
        <f t="shared" si="82"/>
        <v>#DIV/0!</v>
      </c>
      <c r="Q255" s="38" t="e">
        <f t="shared" si="82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3"/>
        <v>#DIV/0!</v>
      </c>
      <c r="O256" s="38" t="e">
        <f t="shared" si="82"/>
        <v>#DIV/0!</v>
      </c>
      <c r="P256" s="38" t="e">
        <f t="shared" si="82"/>
        <v>#DIV/0!</v>
      </c>
      <c r="Q256" s="38" t="e">
        <f t="shared" si="82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3"/>
        <v>#DIV/0!</v>
      </c>
      <c r="O257" s="38" t="e">
        <f t="shared" si="82"/>
        <v>#DIV/0!</v>
      </c>
      <c r="P257" s="38" t="e">
        <f t="shared" si="82"/>
        <v>#DIV/0!</v>
      </c>
      <c r="Q257" s="38" t="e">
        <f t="shared" si="82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3"/>
        <v>#DIV/0!</v>
      </c>
      <c r="O258" s="38" t="e">
        <f t="shared" si="82"/>
        <v>#DIV/0!</v>
      </c>
      <c r="P258" s="38" t="e">
        <f t="shared" si="82"/>
        <v>#DIV/0!</v>
      </c>
      <c r="Q258" s="38" t="e">
        <f t="shared" si="82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3"/>
        <v>#DIV/0!</v>
      </c>
      <c r="O259" s="38" t="e">
        <f t="shared" si="82"/>
        <v>#DIV/0!</v>
      </c>
      <c r="P259" s="38" t="e">
        <f t="shared" si="82"/>
        <v>#DIV/0!</v>
      </c>
      <c r="Q259" s="38" t="e">
        <f t="shared" si="82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3"/>
        <v>#DIV/0!</v>
      </c>
      <c r="O260" s="38" t="e">
        <f t="shared" si="82"/>
        <v>#DIV/0!</v>
      </c>
      <c r="P260" s="38" t="e">
        <f t="shared" si="82"/>
        <v>#DIV/0!</v>
      </c>
      <c r="Q260" s="38" t="e">
        <f t="shared" si="82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3"/>
        <v>#DIV/0!</v>
      </c>
      <c r="O261" s="38" t="e">
        <f t="shared" si="82"/>
        <v>#DIV/0!</v>
      </c>
      <c r="P261" s="38" t="e">
        <f t="shared" si="82"/>
        <v>#DIV/0!</v>
      </c>
      <c r="Q261" s="38" t="e">
        <f t="shared" si="82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3"/>
        <v>#DIV/0!</v>
      </c>
      <c r="O262" s="38" t="e">
        <f t="shared" si="82"/>
        <v>#DIV/0!</v>
      </c>
      <c r="P262" s="38" t="e">
        <f t="shared" si="82"/>
        <v>#DIV/0!</v>
      </c>
      <c r="Q262" s="38" t="e">
        <f t="shared" si="82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3"/>
        <v>#DIV/0!</v>
      </c>
      <c r="O263" s="38" t="e">
        <f t="shared" si="82"/>
        <v>#DIV/0!</v>
      </c>
      <c r="P263" s="38" t="e">
        <f t="shared" si="82"/>
        <v>#DIV/0!</v>
      </c>
      <c r="Q263" s="38" t="e">
        <f t="shared" si="82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3"/>
        <v>#DIV/0!</v>
      </c>
      <c r="O264" s="38" t="e">
        <f t="shared" si="82"/>
        <v>#DIV/0!</v>
      </c>
      <c r="P264" s="38" t="e">
        <f t="shared" si="82"/>
        <v>#DIV/0!</v>
      </c>
      <c r="Q264" s="38" t="e">
        <f t="shared" si="82"/>
        <v>#DIV/0!</v>
      </c>
    </row>
    <row r="265" spans="1:17">
      <c r="A265" s="61" t="s">
        <v>179</v>
      </c>
      <c r="B265" s="61">
        <f t="shared" ref="B265:I265" si="84">SUM(B253:B264)</f>
        <v>0</v>
      </c>
      <c r="C265" s="61">
        <f t="shared" si="84"/>
        <v>0</v>
      </c>
      <c r="D265" s="61">
        <f t="shared" si="84"/>
        <v>0</v>
      </c>
      <c r="E265" s="61">
        <f t="shared" si="84"/>
        <v>0</v>
      </c>
      <c r="F265" s="61">
        <f t="shared" si="84"/>
        <v>0</v>
      </c>
      <c r="G265" s="61">
        <f t="shared" si="84"/>
        <v>0</v>
      </c>
      <c r="H265" s="61">
        <f t="shared" si="84"/>
        <v>0</v>
      </c>
      <c r="I265" s="61">
        <f t="shared" si="84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2"/>
        <v>#DIV/0!</v>
      </c>
      <c r="P265" s="62" t="e">
        <f t="shared" si="82"/>
        <v>#DIV/0!</v>
      </c>
      <c r="Q265" s="62" t="e">
        <f t="shared" si="82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5">SUM(C253:C264)</f>
        <v>0</v>
      </c>
      <c r="D266" s="61">
        <f t="shared" si="85"/>
        <v>0</v>
      </c>
      <c r="E266" s="61">
        <f t="shared" si="85"/>
        <v>0</v>
      </c>
      <c r="F266" s="61">
        <f t="shared" si="85"/>
        <v>0</v>
      </c>
      <c r="G266" s="61">
        <f t="shared" si="85"/>
        <v>0</v>
      </c>
      <c r="H266" s="61">
        <f t="shared" si="85"/>
        <v>0</v>
      </c>
      <c r="I266" s="61">
        <f t="shared" si="85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2"/>
        <v>#DIV/0!</v>
      </c>
      <c r="P266" s="62" t="e">
        <f t="shared" si="82"/>
        <v>#DIV/0!</v>
      </c>
      <c r="Q266" s="62" t="e">
        <f t="shared" si="82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86">C265/12</f>
        <v>0</v>
      </c>
      <c r="D267" s="49">
        <f t="shared" si="86"/>
        <v>0</v>
      </c>
      <c r="E267" s="49">
        <f t="shared" si="86"/>
        <v>0</v>
      </c>
      <c r="F267" s="49">
        <f t="shared" si="86"/>
        <v>0</v>
      </c>
      <c r="G267" s="49">
        <f t="shared" si="86"/>
        <v>0</v>
      </c>
      <c r="H267" s="49">
        <f t="shared" si="86"/>
        <v>0</v>
      </c>
      <c r="I267" s="49">
        <f t="shared" si="86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2"/>
        <v>#DIV/0!</v>
      </c>
      <c r="P267" s="62" t="e">
        <f t="shared" si="82"/>
        <v>#DIV/0!</v>
      </c>
      <c r="Q267" s="62" t="e">
        <f t="shared" si="82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302" t="s">
        <v>206</v>
      </c>
      <c r="K270" s="302"/>
      <c r="L270" s="302"/>
      <c r="M270" s="302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30" t="s">
        <v>90</v>
      </c>
      <c r="K271" s="30" t="s">
        <v>7</v>
      </c>
      <c r="L271" s="30" t="s">
        <v>8</v>
      </c>
      <c r="M271" s="29" t="s">
        <v>9</v>
      </c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42"/>
      <c r="C272" s="42"/>
      <c r="D272" s="42"/>
      <c r="E272" s="42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7">(G272-C272)/C272*100</f>
        <v>#DIV/0!</v>
      </c>
      <c r="P272" s="38" t="e">
        <f t="shared" si="87"/>
        <v>#DIV/0!</v>
      </c>
      <c r="Q272" s="38" t="e">
        <f t="shared" si="87"/>
        <v>#DIV/0!</v>
      </c>
    </row>
    <row r="273" spans="1:17">
      <c r="A273" s="10" t="s">
        <v>11</v>
      </c>
      <c r="B273" s="42"/>
      <c r="C273" s="42"/>
      <c r="D273" s="42"/>
      <c r="E273" s="42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88">(F273-B273)/B273*100</f>
        <v>#DIV/0!</v>
      </c>
      <c r="O273" s="38" t="e">
        <f t="shared" si="87"/>
        <v>#DIV/0!</v>
      </c>
      <c r="P273" s="38" t="e">
        <f t="shared" si="87"/>
        <v>#DIV/0!</v>
      </c>
      <c r="Q273" s="38" t="e">
        <f t="shared" si="87"/>
        <v>#DIV/0!</v>
      </c>
    </row>
    <row r="274" spans="1:17">
      <c r="A274" s="10" t="s">
        <v>12</v>
      </c>
      <c r="B274" s="42"/>
      <c r="C274" s="42"/>
      <c r="D274" s="42"/>
      <c r="E274" s="42"/>
      <c r="F274" s="10"/>
      <c r="G274" s="10"/>
      <c r="H274" s="10"/>
      <c r="I274" s="10"/>
      <c r="J274" s="10"/>
      <c r="K274" s="10"/>
      <c r="L274" s="10"/>
      <c r="M274" s="10"/>
      <c r="N274" s="38" t="e">
        <f t="shared" si="88"/>
        <v>#DIV/0!</v>
      </c>
      <c r="O274" s="38" t="e">
        <f t="shared" si="87"/>
        <v>#DIV/0!</v>
      </c>
      <c r="P274" s="38" t="e">
        <f t="shared" si="87"/>
        <v>#DIV/0!</v>
      </c>
      <c r="Q274" s="38" t="e">
        <f t="shared" si="87"/>
        <v>#DIV/0!</v>
      </c>
    </row>
    <row r="275" spans="1:17">
      <c r="A275" s="10" t="s">
        <v>13</v>
      </c>
      <c r="B275" s="42"/>
      <c r="C275" s="42"/>
      <c r="D275" s="42"/>
      <c r="E275" s="42"/>
      <c r="F275" s="10"/>
      <c r="G275" s="10"/>
      <c r="H275" s="10"/>
      <c r="I275" s="10"/>
      <c r="J275" s="10"/>
      <c r="K275" s="10"/>
      <c r="L275" s="10"/>
      <c r="M275" s="10"/>
      <c r="N275" s="38" t="e">
        <f t="shared" si="88"/>
        <v>#DIV/0!</v>
      </c>
      <c r="O275" s="38" t="e">
        <f t="shared" si="87"/>
        <v>#DIV/0!</v>
      </c>
      <c r="P275" s="38" t="e">
        <f t="shared" si="87"/>
        <v>#DIV/0!</v>
      </c>
      <c r="Q275" s="38" t="e">
        <f t="shared" si="87"/>
        <v>#DIV/0!</v>
      </c>
    </row>
    <row r="276" spans="1:17">
      <c r="A276" s="10" t="s">
        <v>14</v>
      </c>
      <c r="B276" s="42"/>
      <c r="C276" s="42"/>
      <c r="D276" s="42"/>
      <c r="E276" s="42"/>
      <c r="F276" s="10"/>
      <c r="G276" s="10"/>
      <c r="H276" s="10"/>
      <c r="I276" s="10"/>
      <c r="J276" s="10"/>
      <c r="K276" s="10"/>
      <c r="L276" s="10"/>
      <c r="M276" s="10"/>
      <c r="N276" s="38" t="e">
        <f t="shared" si="88"/>
        <v>#DIV/0!</v>
      </c>
      <c r="O276" s="38" t="e">
        <f t="shared" si="87"/>
        <v>#DIV/0!</v>
      </c>
      <c r="P276" s="38" t="e">
        <f t="shared" si="87"/>
        <v>#DIV/0!</v>
      </c>
      <c r="Q276" s="38" t="e">
        <f t="shared" si="87"/>
        <v>#DIV/0!</v>
      </c>
    </row>
    <row r="277" spans="1:17">
      <c r="A277" s="10" t="s">
        <v>15</v>
      </c>
      <c r="B277" s="42"/>
      <c r="C277" s="42"/>
      <c r="D277" s="42"/>
      <c r="E277" s="42"/>
      <c r="F277" s="10"/>
      <c r="G277" s="10"/>
      <c r="H277" s="10"/>
      <c r="I277" s="10"/>
      <c r="J277" s="10"/>
      <c r="K277" s="10"/>
      <c r="L277" s="10"/>
      <c r="M277" s="10"/>
      <c r="N277" s="38" t="e">
        <f t="shared" si="88"/>
        <v>#DIV/0!</v>
      </c>
      <c r="O277" s="38" t="e">
        <f t="shared" si="87"/>
        <v>#DIV/0!</v>
      </c>
      <c r="P277" s="38" t="e">
        <f t="shared" si="87"/>
        <v>#DIV/0!</v>
      </c>
      <c r="Q277" s="38" t="e">
        <f t="shared" si="87"/>
        <v>#DIV/0!</v>
      </c>
    </row>
    <row r="278" spans="1:17">
      <c r="A278" s="10" t="s">
        <v>16</v>
      </c>
      <c r="B278" s="42"/>
      <c r="C278" s="42"/>
      <c r="D278" s="42"/>
      <c r="E278" s="42"/>
      <c r="F278" s="10"/>
      <c r="G278" s="10"/>
      <c r="H278" s="10"/>
      <c r="I278" s="10"/>
      <c r="J278" s="10"/>
      <c r="K278" s="10"/>
      <c r="L278" s="10"/>
      <c r="M278" s="10"/>
      <c r="N278" s="38" t="e">
        <f t="shared" si="88"/>
        <v>#DIV/0!</v>
      </c>
      <c r="O278" s="38" t="e">
        <f t="shared" si="87"/>
        <v>#DIV/0!</v>
      </c>
      <c r="P278" s="38" t="e">
        <f t="shared" si="87"/>
        <v>#DIV/0!</v>
      </c>
      <c r="Q278" s="38" t="e">
        <f t="shared" si="87"/>
        <v>#DIV/0!</v>
      </c>
    </row>
    <row r="279" spans="1:17">
      <c r="A279" s="10" t="s">
        <v>17</v>
      </c>
      <c r="B279" s="42"/>
      <c r="C279" s="42"/>
      <c r="D279" s="42"/>
      <c r="E279" s="42"/>
      <c r="F279" s="10"/>
      <c r="G279" s="10"/>
      <c r="H279" s="10"/>
      <c r="I279" s="10"/>
      <c r="J279" s="10"/>
      <c r="K279" s="10"/>
      <c r="L279" s="10"/>
      <c r="M279" s="10"/>
      <c r="N279" s="38" t="e">
        <f t="shared" si="88"/>
        <v>#DIV/0!</v>
      </c>
      <c r="O279" s="38" t="e">
        <f t="shared" si="87"/>
        <v>#DIV/0!</v>
      </c>
      <c r="P279" s="38" t="e">
        <f t="shared" si="87"/>
        <v>#DIV/0!</v>
      </c>
      <c r="Q279" s="38" t="e">
        <f t="shared" si="87"/>
        <v>#DIV/0!</v>
      </c>
    </row>
    <row r="280" spans="1:17">
      <c r="A280" s="10" t="s">
        <v>18</v>
      </c>
      <c r="B280" s="42"/>
      <c r="C280" s="42"/>
      <c r="D280" s="42"/>
      <c r="E280" s="42"/>
      <c r="F280" s="10"/>
      <c r="G280" s="10"/>
      <c r="H280" s="10"/>
      <c r="I280" s="10"/>
      <c r="J280" s="10"/>
      <c r="K280" s="10"/>
      <c r="L280" s="10"/>
      <c r="M280" s="10"/>
      <c r="N280" s="38" t="e">
        <f t="shared" si="88"/>
        <v>#DIV/0!</v>
      </c>
      <c r="O280" s="38" t="e">
        <f t="shared" si="87"/>
        <v>#DIV/0!</v>
      </c>
      <c r="P280" s="38" t="e">
        <f t="shared" si="87"/>
        <v>#DIV/0!</v>
      </c>
      <c r="Q280" s="38" t="e">
        <f t="shared" si="87"/>
        <v>#DIV/0!</v>
      </c>
    </row>
    <row r="281" spans="1:17">
      <c r="A281" s="10" t="s">
        <v>19</v>
      </c>
      <c r="B281" s="42"/>
      <c r="C281" s="42"/>
      <c r="D281" s="42"/>
      <c r="E281" s="42"/>
      <c r="F281" s="10"/>
      <c r="G281" s="10"/>
      <c r="H281" s="10"/>
      <c r="I281" s="10"/>
      <c r="J281" s="10"/>
      <c r="K281" s="10"/>
      <c r="L281" s="10"/>
      <c r="M281" s="10"/>
      <c r="N281" s="38" t="e">
        <f t="shared" si="88"/>
        <v>#DIV/0!</v>
      </c>
      <c r="O281" s="38" t="e">
        <f t="shared" si="87"/>
        <v>#DIV/0!</v>
      </c>
      <c r="P281" s="38" t="e">
        <f t="shared" si="87"/>
        <v>#DIV/0!</v>
      </c>
      <c r="Q281" s="38" t="e">
        <f t="shared" si="87"/>
        <v>#DIV/0!</v>
      </c>
    </row>
    <row r="282" spans="1:17">
      <c r="A282" s="10" t="s">
        <v>20</v>
      </c>
      <c r="B282" s="42"/>
      <c r="C282" s="42"/>
      <c r="D282" s="42"/>
      <c r="E282" s="42"/>
      <c r="F282" s="10"/>
      <c r="G282" s="10"/>
      <c r="H282" s="10"/>
      <c r="I282" s="10"/>
      <c r="J282" s="10"/>
      <c r="K282" s="10"/>
      <c r="L282" s="10"/>
      <c r="M282" s="10"/>
      <c r="N282" s="38" t="e">
        <f t="shared" si="88"/>
        <v>#DIV/0!</v>
      </c>
      <c r="O282" s="38" t="e">
        <f t="shared" si="87"/>
        <v>#DIV/0!</v>
      </c>
      <c r="P282" s="38" t="e">
        <f t="shared" si="87"/>
        <v>#DIV/0!</v>
      </c>
      <c r="Q282" s="38" t="e">
        <f t="shared" si="87"/>
        <v>#DIV/0!</v>
      </c>
    </row>
    <row r="283" spans="1:17">
      <c r="A283" s="10" t="s">
        <v>21</v>
      </c>
      <c r="B283" s="42"/>
      <c r="C283" s="42"/>
      <c r="D283" s="42"/>
      <c r="E283" s="42"/>
      <c r="F283" s="10"/>
      <c r="G283" s="10"/>
      <c r="H283" s="10"/>
      <c r="I283" s="10"/>
      <c r="J283" s="10"/>
      <c r="K283" s="10"/>
      <c r="L283" s="10"/>
      <c r="M283" s="10"/>
      <c r="N283" s="38" t="e">
        <f t="shared" si="88"/>
        <v>#DIV/0!</v>
      </c>
      <c r="O283" s="38" t="e">
        <f t="shared" si="87"/>
        <v>#DIV/0!</v>
      </c>
      <c r="P283" s="38" t="e">
        <f t="shared" si="87"/>
        <v>#DIV/0!</v>
      </c>
      <c r="Q283" s="38" t="e">
        <f t="shared" si="87"/>
        <v>#DIV/0!</v>
      </c>
    </row>
    <row r="284" spans="1:17">
      <c r="A284" s="61" t="s">
        <v>179</v>
      </c>
      <c r="B284" s="61">
        <f t="shared" ref="B284:I284" si="89">SUM(B272:B283)</f>
        <v>0</v>
      </c>
      <c r="C284" s="61">
        <f t="shared" si="89"/>
        <v>0</v>
      </c>
      <c r="D284" s="61">
        <f t="shared" si="89"/>
        <v>0</v>
      </c>
      <c r="E284" s="61">
        <f t="shared" si="89"/>
        <v>0</v>
      </c>
      <c r="F284" s="61">
        <f t="shared" si="89"/>
        <v>0</v>
      </c>
      <c r="G284" s="61">
        <f t="shared" si="89"/>
        <v>0</v>
      </c>
      <c r="H284" s="61">
        <f t="shared" si="89"/>
        <v>0</v>
      </c>
      <c r="I284" s="61">
        <f t="shared" si="89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7"/>
        <v>#DIV/0!</v>
      </c>
      <c r="P284" s="62" t="e">
        <f t="shared" si="87"/>
        <v>#DIV/0!</v>
      </c>
      <c r="Q284" s="62" t="e">
        <f t="shared" si="87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0">SUM(C272:C283)</f>
        <v>0</v>
      </c>
      <c r="D285" s="61">
        <f t="shared" si="90"/>
        <v>0</v>
      </c>
      <c r="E285" s="61">
        <f t="shared" si="90"/>
        <v>0</v>
      </c>
      <c r="F285" s="61">
        <f t="shared" si="90"/>
        <v>0</v>
      </c>
      <c r="G285" s="61">
        <f t="shared" si="90"/>
        <v>0</v>
      </c>
      <c r="H285" s="61">
        <f t="shared" si="90"/>
        <v>0</v>
      </c>
      <c r="I285" s="61">
        <f t="shared" si="90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7"/>
        <v>#DIV/0!</v>
      </c>
      <c r="P285" s="62" t="e">
        <f t="shared" si="87"/>
        <v>#DIV/0!</v>
      </c>
      <c r="Q285" s="62" t="e">
        <f t="shared" si="87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1">C284/12</f>
        <v>0</v>
      </c>
      <c r="D286" s="49">
        <f t="shared" si="91"/>
        <v>0</v>
      </c>
      <c r="E286" s="49">
        <f t="shared" si="91"/>
        <v>0</v>
      </c>
      <c r="F286" s="49">
        <f t="shared" si="91"/>
        <v>0</v>
      </c>
      <c r="G286" s="49">
        <f t="shared" si="91"/>
        <v>0</v>
      </c>
      <c r="H286" s="49">
        <f t="shared" si="91"/>
        <v>0</v>
      </c>
      <c r="I286" s="49">
        <f t="shared" si="91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7"/>
        <v>#DIV/0!</v>
      </c>
      <c r="P286" s="62" t="e">
        <f t="shared" si="87"/>
        <v>#DIV/0!</v>
      </c>
      <c r="Q286" s="62" t="e">
        <f t="shared" si="87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302" t="s">
        <v>206</v>
      </c>
      <c r="K289" s="302"/>
      <c r="L289" s="302"/>
      <c r="M289" s="302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30" t="s">
        <v>90</v>
      </c>
      <c r="K290" s="30" t="s">
        <v>7</v>
      </c>
      <c r="L290" s="30" t="s">
        <v>8</v>
      </c>
      <c r="M290" s="29" t="s">
        <v>9</v>
      </c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2">(G291-C291)/C291*100</f>
        <v>#DIV/0!</v>
      </c>
      <c r="P291" s="38" t="e">
        <f t="shared" si="92"/>
        <v>#DIV/0!</v>
      </c>
      <c r="Q291" s="38" t="e">
        <f t="shared" si="92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3">(F292-B292)/B292*100</f>
        <v>#DIV/0!</v>
      </c>
      <c r="O292" s="38" t="e">
        <f t="shared" si="92"/>
        <v>#DIV/0!</v>
      </c>
      <c r="P292" s="38" t="e">
        <f t="shared" si="92"/>
        <v>#DIV/0!</v>
      </c>
      <c r="Q292" s="38" t="e">
        <f t="shared" si="92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3"/>
        <v>#DIV/0!</v>
      </c>
      <c r="O293" s="38" t="e">
        <f t="shared" si="92"/>
        <v>#DIV/0!</v>
      </c>
      <c r="P293" s="38" t="e">
        <f t="shared" si="92"/>
        <v>#DIV/0!</v>
      </c>
      <c r="Q293" s="38" t="e">
        <f t="shared" si="92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3"/>
        <v>#DIV/0!</v>
      </c>
      <c r="O294" s="38" t="e">
        <f t="shared" si="92"/>
        <v>#DIV/0!</v>
      </c>
      <c r="P294" s="38" t="e">
        <f t="shared" si="92"/>
        <v>#DIV/0!</v>
      </c>
      <c r="Q294" s="38" t="e">
        <f t="shared" si="92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3"/>
        <v>#DIV/0!</v>
      </c>
      <c r="O295" s="38" t="e">
        <f t="shared" si="92"/>
        <v>#DIV/0!</v>
      </c>
      <c r="P295" s="38" t="e">
        <f t="shared" si="92"/>
        <v>#DIV/0!</v>
      </c>
      <c r="Q295" s="38" t="e">
        <f t="shared" si="92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3"/>
        <v>#DIV/0!</v>
      </c>
      <c r="O296" s="38" t="e">
        <f t="shared" si="92"/>
        <v>#DIV/0!</v>
      </c>
      <c r="P296" s="38" t="e">
        <f t="shared" si="92"/>
        <v>#DIV/0!</v>
      </c>
      <c r="Q296" s="38" t="e">
        <f t="shared" si="92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3"/>
        <v>#DIV/0!</v>
      </c>
      <c r="O297" s="38" t="e">
        <f t="shared" si="92"/>
        <v>#DIV/0!</v>
      </c>
      <c r="P297" s="38" t="e">
        <f t="shared" si="92"/>
        <v>#DIV/0!</v>
      </c>
      <c r="Q297" s="38" t="e">
        <f t="shared" si="92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3"/>
        <v>#DIV/0!</v>
      </c>
      <c r="O298" s="38" t="e">
        <f t="shared" si="92"/>
        <v>#DIV/0!</v>
      </c>
      <c r="P298" s="38" t="e">
        <f t="shared" si="92"/>
        <v>#DIV/0!</v>
      </c>
      <c r="Q298" s="38" t="e">
        <f t="shared" si="92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3"/>
        <v>#DIV/0!</v>
      </c>
      <c r="O299" s="38" t="e">
        <f t="shared" si="92"/>
        <v>#DIV/0!</v>
      </c>
      <c r="P299" s="38" t="e">
        <f t="shared" si="92"/>
        <v>#DIV/0!</v>
      </c>
      <c r="Q299" s="38" t="e">
        <f t="shared" si="92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3"/>
        <v>#DIV/0!</v>
      </c>
      <c r="O300" s="38" t="e">
        <f t="shared" si="92"/>
        <v>#DIV/0!</v>
      </c>
      <c r="P300" s="38" t="e">
        <f t="shared" si="92"/>
        <v>#DIV/0!</v>
      </c>
      <c r="Q300" s="38" t="e">
        <f t="shared" si="92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3"/>
        <v>#DIV/0!</v>
      </c>
      <c r="O301" s="38" t="e">
        <f t="shared" si="92"/>
        <v>#DIV/0!</v>
      </c>
      <c r="P301" s="38" t="e">
        <f t="shared" si="92"/>
        <v>#DIV/0!</v>
      </c>
      <c r="Q301" s="38" t="e">
        <f t="shared" si="92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3"/>
        <v>#DIV/0!</v>
      </c>
      <c r="O302" s="38" t="e">
        <f t="shared" si="92"/>
        <v>#DIV/0!</v>
      </c>
      <c r="P302" s="38" t="e">
        <f t="shared" si="92"/>
        <v>#DIV/0!</v>
      </c>
      <c r="Q302" s="38" t="e">
        <f t="shared" si="92"/>
        <v>#DIV/0!</v>
      </c>
    </row>
    <row r="303" spans="1:19">
      <c r="A303" s="61" t="s">
        <v>179</v>
      </c>
      <c r="B303" s="61">
        <f t="shared" ref="B303:I303" si="94">SUM(B291:B302)</f>
        <v>0</v>
      </c>
      <c r="C303" s="61">
        <f t="shared" si="94"/>
        <v>0</v>
      </c>
      <c r="D303" s="61">
        <f t="shared" si="94"/>
        <v>0</v>
      </c>
      <c r="E303" s="61">
        <f t="shared" si="94"/>
        <v>0</v>
      </c>
      <c r="F303" s="61">
        <f t="shared" si="94"/>
        <v>0</v>
      </c>
      <c r="G303" s="61">
        <f t="shared" si="94"/>
        <v>0</v>
      </c>
      <c r="H303" s="61">
        <f t="shared" si="94"/>
        <v>0</v>
      </c>
      <c r="I303" s="61">
        <f t="shared" si="94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2"/>
        <v>#DIV/0!</v>
      </c>
      <c r="P303" s="62" t="e">
        <f t="shared" si="92"/>
        <v>#DIV/0!</v>
      </c>
      <c r="Q303" s="62" t="e">
        <f t="shared" si="92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5">SUM(C291:C302)</f>
        <v>0</v>
      </c>
      <c r="D304" s="61">
        <f t="shared" si="95"/>
        <v>0</v>
      </c>
      <c r="E304" s="61">
        <f t="shared" si="95"/>
        <v>0</v>
      </c>
      <c r="F304" s="61">
        <f t="shared" si="95"/>
        <v>0</v>
      </c>
      <c r="G304" s="61">
        <f t="shared" si="95"/>
        <v>0</v>
      </c>
      <c r="H304" s="61">
        <f t="shared" si="95"/>
        <v>0</v>
      </c>
      <c r="I304" s="61">
        <f t="shared" si="95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2"/>
        <v>#DIV/0!</v>
      </c>
      <c r="P304" s="62" t="e">
        <f t="shared" si="92"/>
        <v>#DIV/0!</v>
      </c>
      <c r="Q304" s="62" t="e">
        <f t="shared" si="92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96">C303/12</f>
        <v>0</v>
      </c>
      <c r="D305" s="49">
        <f t="shared" si="96"/>
        <v>0</v>
      </c>
      <c r="E305" s="49">
        <f t="shared" si="96"/>
        <v>0</v>
      </c>
      <c r="F305" s="49">
        <f t="shared" si="96"/>
        <v>0</v>
      </c>
      <c r="G305" s="49">
        <f t="shared" si="96"/>
        <v>0</v>
      </c>
      <c r="H305" s="49">
        <f t="shared" si="96"/>
        <v>0</v>
      </c>
      <c r="I305" s="49">
        <f t="shared" si="96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2"/>
        <v>#DIV/0!</v>
      </c>
      <c r="P305" s="62" t="e">
        <f t="shared" si="92"/>
        <v>#DIV/0!</v>
      </c>
      <c r="Q305" s="62" t="e">
        <f t="shared" si="92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302" t="s">
        <v>206</v>
      </c>
      <c r="K308" s="302"/>
      <c r="L308" s="302"/>
      <c r="M308" s="302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30" t="s">
        <v>90</v>
      </c>
      <c r="K309" s="30" t="s">
        <v>7</v>
      </c>
      <c r="L309" s="30" t="s">
        <v>8</v>
      </c>
      <c r="M309" s="29" t="s">
        <v>9</v>
      </c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7">(G310-C310)/C310*100</f>
        <v>#DIV/0!</v>
      </c>
      <c r="P310" s="38" t="e">
        <f t="shared" si="97"/>
        <v>#DIV/0!</v>
      </c>
      <c r="Q310" s="38" t="e">
        <f t="shared" si="97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98">(F311-B311)/B311*100</f>
        <v>#DIV/0!</v>
      </c>
      <c r="O311" s="38" t="e">
        <f t="shared" si="97"/>
        <v>#DIV/0!</v>
      </c>
      <c r="P311" s="38" t="e">
        <f t="shared" si="97"/>
        <v>#DIV/0!</v>
      </c>
      <c r="Q311" s="38" t="e">
        <f t="shared" si="97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98"/>
        <v>#DIV/0!</v>
      </c>
      <c r="O312" s="38" t="e">
        <f t="shared" si="97"/>
        <v>#DIV/0!</v>
      </c>
      <c r="P312" s="38" t="e">
        <f t="shared" si="97"/>
        <v>#DIV/0!</v>
      </c>
      <c r="Q312" s="38" t="e">
        <f t="shared" si="97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98"/>
        <v>#DIV/0!</v>
      </c>
      <c r="O313" s="38" t="e">
        <f t="shared" si="97"/>
        <v>#DIV/0!</v>
      </c>
      <c r="P313" s="38" t="e">
        <f t="shared" si="97"/>
        <v>#DIV/0!</v>
      </c>
      <c r="Q313" s="38" t="e">
        <f t="shared" si="97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98"/>
        <v>#DIV/0!</v>
      </c>
      <c r="O314" s="38" t="e">
        <f t="shared" si="97"/>
        <v>#DIV/0!</v>
      </c>
      <c r="P314" s="38" t="e">
        <f t="shared" si="97"/>
        <v>#DIV/0!</v>
      </c>
      <c r="Q314" s="38" t="e">
        <f t="shared" si="97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98"/>
        <v>#DIV/0!</v>
      </c>
      <c r="O315" s="38" t="e">
        <f t="shared" si="97"/>
        <v>#DIV/0!</v>
      </c>
      <c r="P315" s="38" t="e">
        <f t="shared" si="97"/>
        <v>#DIV/0!</v>
      </c>
      <c r="Q315" s="38" t="e">
        <f t="shared" si="97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98"/>
        <v>#DIV/0!</v>
      </c>
      <c r="O316" s="38" t="e">
        <f t="shared" si="97"/>
        <v>#DIV/0!</v>
      </c>
      <c r="P316" s="38" t="e">
        <f t="shared" si="97"/>
        <v>#DIV/0!</v>
      </c>
      <c r="Q316" s="38" t="e">
        <f t="shared" si="97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98"/>
        <v>#DIV/0!</v>
      </c>
      <c r="O317" s="38" t="e">
        <f t="shared" si="97"/>
        <v>#DIV/0!</v>
      </c>
      <c r="P317" s="38" t="e">
        <f t="shared" si="97"/>
        <v>#DIV/0!</v>
      </c>
      <c r="Q317" s="38" t="e">
        <f t="shared" si="97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98"/>
        <v>#DIV/0!</v>
      </c>
      <c r="O318" s="38" t="e">
        <f t="shared" si="97"/>
        <v>#DIV/0!</v>
      </c>
      <c r="P318" s="38" t="e">
        <f t="shared" si="97"/>
        <v>#DIV/0!</v>
      </c>
      <c r="Q318" s="38" t="e">
        <f t="shared" si="97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98"/>
        <v>#DIV/0!</v>
      </c>
      <c r="O319" s="38" t="e">
        <f t="shared" si="97"/>
        <v>#DIV/0!</v>
      </c>
      <c r="P319" s="38" t="e">
        <f t="shared" si="97"/>
        <v>#DIV/0!</v>
      </c>
      <c r="Q319" s="38" t="e">
        <f t="shared" si="97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98"/>
        <v>#DIV/0!</v>
      </c>
      <c r="O320" s="38" t="e">
        <f t="shared" si="97"/>
        <v>#DIV/0!</v>
      </c>
      <c r="P320" s="38" t="e">
        <f t="shared" si="97"/>
        <v>#DIV/0!</v>
      </c>
      <c r="Q320" s="38" t="e">
        <f t="shared" si="97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98"/>
        <v>#DIV/0!</v>
      </c>
      <c r="O321" s="38" t="e">
        <f t="shared" si="97"/>
        <v>#DIV/0!</v>
      </c>
      <c r="P321" s="38" t="e">
        <f t="shared" si="97"/>
        <v>#DIV/0!</v>
      </c>
      <c r="Q321" s="38" t="e">
        <f t="shared" si="97"/>
        <v>#DIV/0!</v>
      </c>
    </row>
    <row r="322" spans="1:17">
      <c r="A322" s="61" t="s">
        <v>179</v>
      </c>
      <c r="B322" s="61">
        <f t="shared" ref="B322:I322" si="99">SUM(B310:B321)</f>
        <v>0</v>
      </c>
      <c r="C322" s="61">
        <f t="shared" si="99"/>
        <v>0</v>
      </c>
      <c r="D322" s="61">
        <f t="shared" si="99"/>
        <v>0</v>
      </c>
      <c r="E322" s="61">
        <f t="shared" si="99"/>
        <v>0</v>
      </c>
      <c r="F322" s="61">
        <f t="shared" si="99"/>
        <v>0</v>
      </c>
      <c r="G322" s="61">
        <f t="shared" si="99"/>
        <v>0</v>
      </c>
      <c r="H322" s="61">
        <f t="shared" si="99"/>
        <v>0</v>
      </c>
      <c r="I322" s="61">
        <f t="shared" si="99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97"/>
        <v>#DIV/0!</v>
      </c>
      <c r="P322" s="62" t="e">
        <f t="shared" si="97"/>
        <v>#DIV/0!</v>
      </c>
      <c r="Q322" s="62" t="e">
        <f t="shared" si="97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00">SUM(C310:C321)</f>
        <v>0</v>
      </c>
      <c r="D323" s="61">
        <f t="shared" si="100"/>
        <v>0</v>
      </c>
      <c r="E323" s="61">
        <f t="shared" si="100"/>
        <v>0</v>
      </c>
      <c r="F323" s="61">
        <f t="shared" si="100"/>
        <v>0</v>
      </c>
      <c r="G323" s="61">
        <f t="shared" si="100"/>
        <v>0</v>
      </c>
      <c r="H323" s="61">
        <f t="shared" si="100"/>
        <v>0</v>
      </c>
      <c r="I323" s="61">
        <f t="shared" si="100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97"/>
        <v>#DIV/0!</v>
      </c>
      <c r="P323" s="62" t="e">
        <f t="shared" si="97"/>
        <v>#DIV/0!</v>
      </c>
      <c r="Q323" s="62" t="e">
        <f t="shared" si="97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1">C322/12</f>
        <v>0</v>
      </c>
      <c r="D324" s="49">
        <f t="shared" si="101"/>
        <v>0</v>
      </c>
      <c r="E324" s="49">
        <f t="shared" si="101"/>
        <v>0</v>
      </c>
      <c r="F324" s="49">
        <f t="shared" si="101"/>
        <v>0</v>
      </c>
      <c r="G324" s="49">
        <f t="shared" si="101"/>
        <v>0</v>
      </c>
      <c r="H324" s="49">
        <f t="shared" si="101"/>
        <v>0</v>
      </c>
      <c r="I324" s="49">
        <f t="shared" si="101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97"/>
        <v>#DIV/0!</v>
      </c>
      <c r="P324" s="62" t="e">
        <f t="shared" si="97"/>
        <v>#DIV/0!</v>
      </c>
      <c r="Q324" s="62" t="e">
        <f t="shared" si="97"/>
        <v>#DIV/0!</v>
      </c>
    </row>
  </sheetData>
  <mergeCells count="95">
    <mergeCell ref="N251:Q251"/>
    <mergeCell ref="N270:Q270"/>
    <mergeCell ref="N289:Q289"/>
    <mergeCell ref="N308:Q308"/>
    <mergeCell ref="N137:Q137"/>
    <mergeCell ref="N156:Q156"/>
    <mergeCell ref="N175:Q175"/>
    <mergeCell ref="N194:Q194"/>
    <mergeCell ref="N213:Q213"/>
    <mergeCell ref="N232:Q232"/>
    <mergeCell ref="N23:Q23"/>
    <mergeCell ref="N42:Q42"/>
    <mergeCell ref="N61:Q61"/>
    <mergeCell ref="N80:Q80"/>
    <mergeCell ref="B61:E61"/>
    <mergeCell ref="F61:I61"/>
    <mergeCell ref="C79:H79"/>
    <mergeCell ref="J61:M61"/>
    <mergeCell ref="J23:M23"/>
    <mergeCell ref="A60:Q6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B118:E118"/>
    <mergeCell ref="F118:I118"/>
    <mergeCell ref="N99:Q99"/>
    <mergeCell ref="N118:Q118"/>
    <mergeCell ref="B80:E80"/>
    <mergeCell ref="J118:M118"/>
    <mergeCell ref="AF30:AI30"/>
    <mergeCell ref="C98:H98"/>
    <mergeCell ref="B99:E99"/>
    <mergeCell ref="F99:I99"/>
    <mergeCell ref="C117:H117"/>
    <mergeCell ref="F80:I80"/>
    <mergeCell ref="J42:M42"/>
    <mergeCell ref="J80:M80"/>
    <mergeCell ref="J99:M99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B4:E4"/>
    <mergeCell ref="F4:I4"/>
    <mergeCell ref="T4:W4"/>
    <mergeCell ref="X4:AA4"/>
    <mergeCell ref="AF4:AI4"/>
    <mergeCell ref="A2:I2"/>
    <mergeCell ref="N4:Q4"/>
    <mergeCell ref="S3:AI3"/>
    <mergeCell ref="AB4:AE4"/>
    <mergeCell ref="J4:M4"/>
    <mergeCell ref="J137:M137"/>
    <mergeCell ref="J156:M156"/>
    <mergeCell ref="J175:M175"/>
    <mergeCell ref="J194:M194"/>
    <mergeCell ref="J213:M213"/>
    <mergeCell ref="J232:M232"/>
    <mergeCell ref="J251:M251"/>
    <mergeCell ref="J270:M270"/>
    <mergeCell ref="J289:M289"/>
    <mergeCell ref="J308:M308"/>
  </mergeCells>
  <pageMargins left="0.74803149606299213" right="0.74803149606299213" top="0.98425196850393704" bottom="0.98425196850393704" header="0.51181102362204722" footer="0.51181102362204722"/>
  <pageSetup scale="87" orientation="landscape" horizontalDpi="360" verticalDpi="36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51"/>
  </sheetPr>
  <dimension ref="A1:AK324"/>
  <sheetViews>
    <sheetView topLeftCell="P1" workbookViewId="0">
      <selection activeCell="AG26" sqref="AG26"/>
    </sheetView>
  </sheetViews>
  <sheetFormatPr defaultRowHeight="15.75"/>
  <cols>
    <col min="1" max="1" width="12.42578125" style="14" customWidth="1"/>
    <col min="2" max="2" width="8.42578125" style="14" customWidth="1"/>
    <col min="3" max="3" width="8.28515625" style="14" customWidth="1"/>
    <col min="4" max="4" width="9.140625" style="14"/>
    <col min="5" max="5" width="10.85546875" style="14" customWidth="1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2.5703125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31" width="12.42578125" style="14" customWidth="1"/>
    <col min="32" max="16384" width="9.140625" style="14"/>
  </cols>
  <sheetData>
    <row r="1" spans="1:37">
      <c r="A1" s="340" t="s">
        <v>127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30" t="s">
        <v>90</v>
      </c>
      <c r="AC5" s="30" t="s">
        <v>7</v>
      </c>
      <c r="AD5" s="30" t="s">
        <v>8</v>
      </c>
      <c r="AE5" s="29" t="s">
        <v>9</v>
      </c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7" si="0">B6+B25+B44+B63+B82+B101+B120+B139+B158+B177+B196+B215+B234+B253+B272+B291+B310</f>
        <v>0</v>
      </c>
      <c r="U6" s="11">
        <f t="shared" ref="U6:U17" si="1">C6+C25+C44+C63+C82+C101+C120+C139+C158+C177+C196+C215+C234+C253+C272+C291+C310</f>
        <v>0</v>
      </c>
      <c r="V6" s="11">
        <f t="shared" ref="V6:V17" si="2">D6+D25+D44+D63+D82+D101+D120+D139+D158+D177+D196+D215+D234+D253+D272+D291+D310</f>
        <v>0</v>
      </c>
      <c r="W6" s="11">
        <f t="shared" ref="W6:W17" si="3">E6+E25+E44+E63+E82+E101+E120+E139+E158+E177+E196+E215+E234+E253+E272+E291+E310</f>
        <v>0</v>
      </c>
      <c r="X6" s="11">
        <f t="shared" ref="X6:X17" si="4">F6+F25+F44+F63+F82+F101+F120+F139+F158+F177+F196+F215+F234+F253+F272+F291+F310</f>
        <v>0</v>
      </c>
      <c r="Y6" s="11">
        <f t="shared" ref="Y6:Y17" si="5">G6+G25+G44+G63+G82+G101+G120+G139+G158+G177+G196+G215+G234+G253+G272+G291+G310</f>
        <v>0</v>
      </c>
      <c r="Z6" s="11">
        <f t="shared" ref="Z6:Z17" si="6">H6+H25+H44+H63+H82+H101+H120+H139+H158+H177+H196+H215+H234+H253+H272+H291+H310</f>
        <v>0</v>
      </c>
      <c r="AA6" s="11">
        <f t="shared" ref="AA6:AA17" si="7">I6+I25+I44+I63+I82+I101+I120+I139+I158+I177+I196+I215+I234+I253+I272+I291+I310</f>
        <v>0</v>
      </c>
      <c r="AB6" s="11">
        <f t="shared" ref="AB6:AB17" si="8">J6+J25+J44+J63+J82+J101+J120+J139+J158+J177+J196+J215+J234+J253+J272+J291+J310</f>
        <v>0</v>
      </c>
      <c r="AC6" s="11">
        <f t="shared" ref="AC6:AC17" si="9">K6+K25+K44+K63+K82+K101+K120+K139+K158+K177+K196+K215+K234+K253+K272+K291+K310</f>
        <v>0</v>
      </c>
      <c r="AD6" s="11">
        <f t="shared" ref="AD6:AD17" si="10">L6+L25+L44+L63+L82+L101+L120+L139+L158+L177+L196+L215+L234+L253+L272+L291+L310</f>
        <v>0</v>
      </c>
      <c r="AE6" s="11">
        <f t="shared" ref="AE6:AE17" si="11">M6+M25+M44+M63+M82+M101+M120+M139+M158+M177+M196+M215+M234+M253+M272+M291+M310</f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2">(F7-B7)/B7*100</f>
        <v>#DIV/0!</v>
      </c>
      <c r="O7" s="38" t="e">
        <f t="shared" ref="O7:O20" si="13">(G7-C7)/C7*100</f>
        <v>#DIV/0!</v>
      </c>
      <c r="P7" s="38" t="e">
        <f t="shared" ref="P7:P20" si="14">(H7-D7)/D7*100</f>
        <v>#DIV/0!</v>
      </c>
      <c r="Q7" s="38" t="e">
        <f t="shared" ref="Q7:Q20" si="15">(I7-E7)/E7*100</f>
        <v>#DIV/0!</v>
      </c>
      <c r="S7" s="40" t="s">
        <v>11</v>
      </c>
      <c r="T7" s="11">
        <f t="shared" si="0"/>
        <v>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>
        <f t="shared" si="8"/>
        <v>0</v>
      </c>
      <c r="AC7" s="11">
        <f t="shared" si="9"/>
        <v>0</v>
      </c>
      <c r="AD7" s="11">
        <f t="shared" si="10"/>
        <v>0</v>
      </c>
      <c r="AE7" s="11">
        <f t="shared" si="11"/>
        <v>0</v>
      </c>
      <c r="AF7" s="38" t="e">
        <f t="shared" ref="AF7:AF20" si="16">(AB7-X7)/X7*100</f>
        <v>#DIV/0!</v>
      </c>
      <c r="AG7" s="38" t="e">
        <f t="shared" ref="AG7:AG20" si="17">(AC7-Y7)/Y7*100</f>
        <v>#DIV/0!</v>
      </c>
      <c r="AH7" s="38" t="e">
        <f t="shared" ref="AH7:AH20" si="18">(AD7-Z7)/Z7*100</f>
        <v>#DIV/0!</v>
      </c>
      <c r="AI7" s="38" t="e">
        <f t="shared" ref="AI7:AI20" si="19">(AE7-AA7)/AA7*100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2"/>
        <v>#DIV/0!</v>
      </c>
      <c r="O8" s="38" t="e">
        <f t="shared" si="13"/>
        <v>#DIV/0!</v>
      </c>
      <c r="P8" s="38" t="e">
        <f t="shared" si="14"/>
        <v>#DIV/0!</v>
      </c>
      <c r="Q8" s="38" t="e">
        <f t="shared" si="15"/>
        <v>#DIV/0!</v>
      </c>
      <c r="S8" s="40" t="s">
        <v>12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0</v>
      </c>
      <c r="AB8" s="11">
        <f t="shared" si="8"/>
        <v>0</v>
      </c>
      <c r="AC8" s="11">
        <f t="shared" si="9"/>
        <v>0</v>
      </c>
      <c r="AD8" s="11">
        <f t="shared" si="10"/>
        <v>0</v>
      </c>
      <c r="AE8" s="11">
        <f t="shared" si="11"/>
        <v>0</v>
      </c>
      <c r="AF8" s="38" t="e">
        <f t="shared" si="16"/>
        <v>#DIV/0!</v>
      </c>
      <c r="AG8" s="38" t="e">
        <f t="shared" si="17"/>
        <v>#DIV/0!</v>
      </c>
      <c r="AH8" s="38" t="e">
        <f t="shared" si="18"/>
        <v>#DIV/0!</v>
      </c>
      <c r="AI8" s="38" t="e">
        <f t="shared" si="19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2"/>
        <v>#DIV/0!</v>
      </c>
      <c r="O9" s="38" t="e">
        <f t="shared" si="13"/>
        <v>#DIV/0!</v>
      </c>
      <c r="P9" s="38" t="e">
        <f t="shared" si="14"/>
        <v>#DIV/0!</v>
      </c>
      <c r="Q9" s="38" t="e">
        <f t="shared" si="15"/>
        <v>#DIV/0!</v>
      </c>
      <c r="S9" s="40" t="s">
        <v>13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>
        <f t="shared" si="8"/>
        <v>0</v>
      </c>
      <c r="AC9" s="11">
        <f t="shared" si="9"/>
        <v>0</v>
      </c>
      <c r="AD9" s="11">
        <f t="shared" si="10"/>
        <v>0</v>
      </c>
      <c r="AE9" s="11">
        <f t="shared" si="11"/>
        <v>0</v>
      </c>
      <c r="AF9" s="38" t="e">
        <f t="shared" si="16"/>
        <v>#DIV/0!</v>
      </c>
      <c r="AG9" s="38" t="e">
        <f t="shared" si="17"/>
        <v>#DIV/0!</v>
      </c>
      <c r="AH9" s="38" t="e">
        <f t="shared" si="18"/>
        <v>#DIV/0!</v>
      </c>
      <c r="AI9" s="38" t="e">
        <f t="shared" si="19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2"/>
        <v>#DIV/0!</v>
      </c>
      <c r="O10" s="38" t="e">
        <f t="shared" si="13"/>
        <v>#DIV/0!</v>
      </c>
      <c r="P10" s="38" t="e">
        <f t="shared" si="14"/>
        <v>#DIV/0!</v>
      </c>
      <c r="Q10" s="38" t="e">
        <f t="shared" si="15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>
        <f t="shared" si="8"/>
        <v>0</v>
      </c>
      <c r="AC10" s="11">
        <f t="shared" si="9"/>
        <v>0</v>
      </c>
      <c r="AD10" s="11">
        <f t="shared" si="10"/>
        <v>0</v>
      </c>
      <c r="AE10" s="11">
        <f t="shared" si="11"/>
        <v>0</v>
      </c>
      <c r="AF10" s="38" t="e">
        <f t="shared" si="16"/>
        <v>#DIV/0!</v>
      </c>
      <c r="AG10" s="38" t="e">
        <f t="shared" si="17"/>
        <v>#DIV/0!</v>
      </c>
      <c r="AH10" s="38" t="e">
        <f t="shared" si="18"/>
        <v>#DIV/0!</v>
      </c>
      <c r="AI10" s="38" t="e">
        <f t="shared" si="19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2"/>
        <v>#DIV/0!</v>
      </c>
      <c r="O11" s="38" t="e">
        <f t="shared" si="13"/>
        <v>#DIV/0!</v>
      </c>
      <c r="P11" s="38" t="e">
        <f t="shared" si="14"/>
        <v>#DIV/0!</v>
      </c>
      <c r="Q11" s="38" t="e">
        <f t="shared" si="15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>
        <f t="shared" si="8"/>
        <v>0</v>
      </c>
      <c r="AC11" s="11">
        <f t="shared" si="9"/>
        <v>0</v>
      </c>
      <c r="AD11" s="11">
        <f t="shared" si="10"/>
        <v>0</v>
      </c>
      <c r="AE11" s="11">
        <f t="shared" si="11"/>
        <v>0</v>
      </c>
      <c r="AF11" s="38" t="e">
        <f t="shared" si="16"/>
        <v>#DIV/0!</v>
      </c>
      <c r="AG11" s="38" t="e">
        <f t="shared" si="17"/>
        <v>#DIV/0!</v>
      </c>
      <c r="AH11" s="38" t="e">
        <f t="shared" si="18"/>
        <v>#DIV/0!</v>
      </c>
      <c r="AI11" s="38" t="e">
        <f t="shared" si="19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2"/>
        <v>#DIV/0!</v>
      </c>
      <c r="O12" s="38" t="e">
        <f t="shared" si="13"/>
        <v>#DIV/0!</v>
      </c>
      <c r="P12" s="38" t="e">
        <f t="shared" si="14"/>
        <v>#DIV/0!</v>
      </c>
      <c r="Q12" s="38" t="e">
        <f t="shared" si="15"/>
        <v>#DIV/0!</v>
      </c>
      <c r="S12" s="40" t="s">
        <v>16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0</v>
      </c>
      <c r="Z12" s="11">
        <f t="shared" si="6"/>
        <v>0</v>
      </c>
      <c r="AA12" s="11">
        <f t="shared" si="7"/>
        <v>0</v>
      </c>
      <c r="AB12" s="11">
        <f t="shared" si="8"/>
        <v>0</v>
      </c>
      <c r="AC12" s="11">
        <f t="shared" si="9"/>
        <v>0</v>
      </c>
      <c r="AD12" s="11">
        <f t="shared" si="10"/>
        <v>0</v>
      </c>
      <c r="AE12" s="11">
        <f t="shared" si="11"/>
        <v>0</v>
      </c>
      <c r="AF12" s="38" t="e">
        <f t="shared" si="16"/>
        <v>#DIV/0!</v>
      </c>
      <c r="AG12" s="38" t="e">
        <f t="shared" si="17"/>
        <v>#DIV/0!</v>
      </c>
      <c r="AH12" s="38" t="e">
        <f t="shared" si="18"/>
        <v>#DIV/0!</v>
      </c>
      <c r="AI12" s="38" t="e">
        <f t="shared" si="19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2"/>
        <v>#DIV/0!</v>
      </c>
      <c r="O13" s="38" t="e">
        <f t="shared" si="13"/>
        <v>#DIV/0!</v>
      </c>
      <c r="P13" s="38" t="e">
        <f t="shared" si="14"/>
        <v>#DIV/0!</v>
      </c>
      <c r="Q13" s="38" t="e">
        <f t="shared" si="15"/>
        <v>#DIV/0!</v>
      </c>
      <c r="S13" s="40" t="s">
        <v>17</v>
      </c>
      <c r="T13" s="11">
        <f t="shared" si="0"/>
        <v>0</v>
      </c>
      <c r="U13" s="11">
        <f t="shared" si="1"/>
        <v>0</v>
      </c>
      <c r="V13" s="11">
        <f t="shared" si="2"/>
        <v>0</v>
      </c>
      <c r="W13" s="11">
        <f t="shared" si="3"/>
        <v>0</v>
      </c>
      <c r="X13" s="11">
        <f t="shared" si="4"/>
        <v>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>
        <f t="shared" si="8"/>
        <v>0</v>
      </c>
      <c r="AC13" s="11">
        <f t="shared" si="9"/>
        <v>0</v>
      </c>
      <c r="AD13" s="11">
        <f t="shared" si="10"/>
        <v>0</v>
      </c>
      <c r="AE13" s="11">
        <f t="shared" si="11"/>
        <v>0</v>
      </c>
      <c r="AF13" s="38" t="e">
        <f t="shared" si="16"/>
        <v>#DIV/0!</v>
      </c>
      <c r="AG13" s="38" t="e">
        <f t="shared" si="17"/>
        <v>#DIV/0!</v>
      </c>
      <c r="AH13" s="38" t="e">
        <f t="shared" si="18"/>
        <v>#DIV/0!</v>
      </c>
      <c r="AI13" s="38" t="e">
        <f t="shared" si="19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2"/>
        <v>#DIV/0!</v>
      </c>
      <c r="O14" s="38" t="e">
        <f t="shared" si="13"/>
        <v>#DIV/0!</v>
      </c>
      <c r="P14" s="38" t="e">
        <f t="shared" si="14"/>
        <v>#DIV/0!</v>
      </c>
      <c r="Q14" s="38" t="e">
        <f t="shared" si="15"/>
        <v>#DIV/0!</v>
      </c>
      <c r="S14" s="40" t="s">
        <v>18</v>
      </c>
      <c r="T14" s="11">
        <f t="shared" si="0"/>
        <v>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>
        <f t="shared" si="8"/>
        <v>0</v>
      </c>
      <c r="AC14" s="11">
        <f t="shared" si="9"/>
        <v>0</v>
      </c>
      <c r="AD14" s="11">
        <f t="shared" si="10"/>
        <v>0</v>
      </c>
      <c r="AE14" s="11">
        <f t="shared" si="11"/>
        <v>0</v>
      </c>
      <c r="AF14" s="38" t="e">
        <f t="shared" si="16"/>
        <v>#DIV/0!</v>
      </c>
      <c r="AG14" s="38" t="e">
        <f t="shared" si="17"/>
        <v>#DIV/0!</v>
      </c>
      <c r="AH14" s="38" t="e">
        <f t="shared" si="18"/>
        <v>#DIV/0!</v>
      </c>
      <c r="AI14" s="38" t="e">
        <f t="shared" si="19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2"/>
        <v>#DIV/0!</v>
      </c>
      <c r="O15" s="38" t="e">
        <f t="shared" si="13"/>
        <v>#DIV/0!</v>
      </c>
      <c r="P15" s="38" t="e">
        <f t="shared" si="14"/>
        <v>#DIV/0!</v>
      </c>
      <c r="Q15" s="38" t="e">
        <f t="shared" si="15"/>
        <v>#DIV/0!</v>
      </c>
      <c r="S15" s="40" t="s">
        <v>19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0</v>
      </c>
      <c r="Y15" s="11">
        <f t="shared" si="5"/>
        <v>0</v>
      </c>
      <c r="Z15" s="11">
        <f t="shared" si="6"/>
        <v>0</v>
      </c>
      <c r="AA15" s="11">
        <f t="shared" si="7"/>
        <v>0</v>
      </c>
      <c r="AB15" s="11">
        <f t="shared" si="8"/>
        <v>0</v>
      </c>
      <c r="AC15" s="11">
        <f t="shared" si="9"/>
        <v>0</v>
      </c>
      <c r="AD15" s="11">
        <f t="shared" si="10"/>
        <v>0</v>
      </c>
      <c r="AE15" s="11">
        <f t="shared" si="11"/>
        <v>0</v>
      </c>
      <c r="AF15" s="38" t="e">
        <f t="shared" si="16"/>
        <v>#DIV/0!</v>
      </c>
      <c r="AG15" s="38" t="e">
        <f t="shared" si="17"/>
        <v>#DIV/0!</v>
      </c>
      <c r="AH15" s="38" t="e">
        <f t="shared" si="18"/>
        <v>#DIV/0!</v>
      </c>
      <c r="AI15" s="38" t="e">
        <f t="shared" si="19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2"/>
        <v>#DIV/0!</v>
      </c>
      <c r="O16" s="38" t="e">
        <f t="shared" si="13"/>
        <v>#DIV/0!</v>
      </c>
      <c r="P16" s="38" t="e">
        <f t="shared" si="14"/>
        <v>#DIV/0!</v>
      </c>
      <c r="Q16" s="38" t="e">
        <f t="shared" si="15"/>
        <v>#DIV/0!</v>
      </c>
      <c r="S16" s="40" t="s">
        <v>20</v>
      </c>
      <c r="T16" s="11">
        <f t="shared" si="0"/>
        <v>0</v>
      </c>
      <c r="U16" s="11">
        <f t="shared" si="1"/>
        <v>0</v>
      </c>
      <c r="V16" s="11">
        <f t="shared" si="2"/>
        <v>0</v>
      </c>
      <c r="W16" s="11">
        <f t="shared" si="3"/>
        <v>0</v>
      </c>
      <c r="X16" s="11">
        <f t="shared" si="4"/>
        <v>0</v>
      </c>
      <c r="Y16" s="11">
        <f t="shared" si="5"/>
        <v>0</v>
      </c>
      <c r="Z16" s="11">
        <f t="shared" si="6"/>
        <v>0</v>
      </c>
      <c r="AA16" s="11">
        <f t="shared" si="7"/>
        <v>0</v>
      </c>
      <c r="AB16" s="11">
        <f t="shared" si="8"/>
        <v>0</v>
      </c>
      <c r="AC16" s="11">
        <f t="shared" si="9"/>
        <v>0</v>
      </c>
      <c r="AD16" s="11">
        <f t="shared" si="10"/>
        <v>0</v>
      </c>
      <c r="AE16" s="11">
        <f t="shared" si="11"/>
        <v>0</v>
      </c>
      <c r="AF16" s="38" t="e">
        <f t="shared" si="16"/>
        <v>#DIV/0!</v>
      </c>
      <c r="AG16" s="38" t="e">
        <f t="shared" si="17"/>
        <v>#DIV/0!</v>
      </c>
      <c r="AH16" s="38" t="e">
        <f t="shared" si="18"/>
        <v>#DIV/0!</v>
      </c>
      <c r="AI16" s="38" t="e">
        <f t="shared" si="19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2"/>
        <v>#DIV/0!</v>
      </c>
      <c r="O17" s="38" t="e">
        <f t="shared" si="13"/>
        <v>#DIV/0!</v>
      </c>
      <c r="P17" s="38" t="e">
        <f t="shared" si="14"/>
        <v>#DIV/0!</v>
      </c>
      <c r="Q17" s="38" t="e">
        <f t="shared" si="15"/>
        <v>#DIV/0!</v>
      </c>
      <c r="S17" s="40" t="s">
        <v>21</v>
      </c>
      <c r="T17" s="11">
        <f t="shared" si="0"/>
        <v>0</v>
      </c>
      <c r="U17" s="11">
        <f t="shared" si="1"/>
        <v>0</v>
      </c>
      <c r="V17" s="11">
        <f t="shared" si="2"/>
        <v>0</v>
      </c>
      <c r="W17" s="11">
        <f t="shared" si="3"/>
        <v>0</v>
      </c>
      <c r="X17" s="11">
        <f t="shared" si="4"/>
        <v>0</v>
      </c>
      <c r="Y17" s="11">
        <f t="shared" si="5"/>
        <v>0</v>
      </c>
      <c r="Z17" s="11">
        <f t="shared" si="6"/>
        <v>0</v>
      </c>
      <c r="AA17" s="11">
        <f t="shared" si="7"/>
        <v>0</v>
      </c>
      <c r="AB17" s="11">
        <f t="shared" si="8"/>
        <v>0</v>
      </c>
      <c r="AC17" s="11">
        <f t="shared" si="9"/>
        <v>0</v>
      </c>
      <c r="AD17" s="11">
        <f t="shared" si="10"/>
        <v>0</v>
      </c>
      <c r="AE17" s="11">
        <f t="shared" si="11"/>
        <v>0</v>
      </c>
      <c r="AF17" s="38" t="e">
        <f t="shared" si="16"/>
        <v>#DIV/0!</v>
      </c>
      <c r="AG17" s="38" t="e">
        <f t="shared" si="17"/>
        <v>#DIV/0!</v>
      </c>
      <c r="AH17" s="38" t="e">
        <f t="shared" si="18"/>
        <v>#DIV/0!</v>
      </c>
      <c r="AI17" s="38" t="e">
        <f t="shared" si="19"/>
        <v>#DIV/0!</v>
      </c>
    </row>
    <row r="18" spans="1:35">
      <c r="A18" s="61" t="s">
        <v>179</v>
      </c>
      <c r="B18" s="61">
        <f t="shared" ref="B18:I18" si="20">SUM(B6:B17)</f>
        <v>0</v>
      </c>
      <c r="C18" s="61">
        <f t="shared" si="20"/>
        <v>0</v>
      </c>
      <c r="D18" s="61">
        <f t="shared" si="20"/>
        <v>0</v>
      </c>
      <c r="E18" s="61">
        <f t="shared" si="20"/>
        <v>0</v>
      </c>
      <c r="F18" s="61">
        <f t="shared" si="20"/>
        <v>0</v>
      </c>
      <c r="G18" s="61">
        <f t="shared" si="20"/>
        <v>0</v>
      </c>
      <c r="H18" s="61">
        <f t="shared" si="20"/>
        <v>0</v>
      </c>
      <c r="I18" s="61">
        <f t="shared" si="20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3"/>
        <v>#DIV/0!</v>
      </c>
      <c r="P18" s="62" t="e">
        <f t="shared" si="14"/>
        <v>#DIV/0!</v>
      </c>
      <c r="Q18" s="62" t="e">
        <f t="shared" si="15"/>
        <v>#DIV/0!</v>
      </c>
      <c r="S18" s="61" t="str">
        <f>BRMT!S18</f>
        <v>Upto  FEB</v>
      </c>
      <c r="T18" s="61">
        <f t="shared" ref="T18:AE18" si="21">SUM(T6:T9)</f>
        <v>0</v>
      </c>
      <c r="U18" s="61">
        <f t="shared" si="21"/>
        <v>0</v>
      </c>
      <c r="V18" s="61">
        <f t="shared" si="21"/>
        <v>0</v>
      </c>
      <c r="W18" s="61">
        <f t="shared" si="21"/>
        <v>0</v>
      </c>
      <c r="X18" s="61">
        <f t="shared" si="21"/>
        <v>0</v>
      </c>
      <c r="Y18" s="61">
        <f t="shared" si="21"/>
        <v>0</v>
      </c>
      <c r="Z18" s="61">
        <f t="shared" si="21"/>
        <v>0</v>
      </c>
      <c r="AA18" s="61">
        <f t="shared" si="21"/>
        <v>0</v>
      </c>
      <c r="AB18" s="61">
        <f t="shared" si="21"/>
        <v>0</v>
      </c>
      <c r="AC18" s="61">
        <f t="shared" si="21"/>
        <v>0</v>
      </c>
      <c r="AD18" s="61">
        <f t="shared" si="21"/>
        <v>0</v>
      </c>
      <c r="AE18" s="61">
        <f t="shared" si="21"/>
        <v>0</v>
      </c>
      <c r="AF18" s="38" t="e">
        <f t="shared" si="16"/>
        <v>#DIV/0!</v>
      </c>
      <c r="AG18" s="38" t="e">
        <f t="shared" si="17"/>
        <v>#DIV/0!</v>
      </c>
      <c r="AH18" s="38" t="e">
        <f t="shared" si="18"/>
        <v>#DIV/0!</v>
      </c>
      <c r="AI18" s="38" t="e">
        <f t="shared" si="19"/>
        <v>#DIV/0!</v>
      </c>
    </row>
    <row r="19" spans="1:35">
      <c r="A19" s="61" t="s">
        <v>128</v>
      </c>
      <c r="B19" s="61">
        <f>SUM(B6:B17)</f>
        <v>0</v>
      </c>
      <c r="C19" s="61">
        <f t="shared" ref="C19:I19" si="22">SUM(C6:C17)</f>
        <v>0</v>
      </c>
      <c r="D19" s="61">
        <f t="shared" si="22"/>
        <v>0</v>
      </c>
      <c r="E19" s="61">
        <f t="shared" si="22"/>
        <v>0</v>
      </c>
      <c r="F19" s="61">
        <f t="shared" si="22"/>
        <v>0</v>
      </c>
      <c r="G19" s="61">
        <f t="shared" si="22"/>
        <v>0</v>
      </c>
      <c r="H19" s="61">
        <f t="shared" si="22"/>
        <v>0</v>
      </c>
      <c r="I19" s="61">
        <f t="shared" si="22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3"/>
        <v>#DIV/0!</v>
      </c>
      <c r="P19" s="62" t="e">
        <f t="shared" si="14"/>
        <v>#DIV/0!</v>
      </c>
      <c r="Q19" s="62" t="e">
        <f t="shared" si="15"/>
        <v>#DIV/0!</v>
      </c>
      <c r="S19" s="61" t="str">
        <f>BRMT!S19</f>
        <v>Upto March</v>
      </c>
      <c r="T19" s="61">
        <f>SUM(T6:T17)</f>
        <v>0</v>
      </c>
      <c r="U19" s="61">
        <f t="shared" ref="U19:AE19" si="23">SUM(U6:U17)</f>
        <v>0</v>
      </c>
      <c r="V19" s="61">
        <f t="shared" si="23"/>
        <v>0</v>
      </c>
      <c r="W19" s="61">
        <f t="shared" si="23"/>
        <v>0</v>
      </c>
      <c r="X19" s="61">
        <f t="shared" si="23"/>
        <v>0</v>
      </c>
      <c r="Y19" s="61">
        <f t="shared" si="23"/>
        <v>0</v>
      </c>
      <c r="Z19" s="61">
        <f t="shared" si="23"/>
        <v>0</v>
      </c>
      <c r="AA19" s="61">
        <f t="shared" si="23"/>
        <v>0</v>
      </c>
      <c r="AB19" s="61">
        <f t="shared" si="23"/>
        <v>0</v>
      </c>
      <c r="AC19" s="61">
        <f t="shared" si="23"/>
        <v>0</v>
      </c>
      <c r="AD19" s="61">
        <f t="shared" si="23"/>
        <v>0</v>
      </c>
      <c r="AE19" s="61">
        <f t="shared" si="23"/>
        <v>0</v>
      </c>
      <c r="AF19" s="38" t="e">
        <f t="shared" si="16"/>
        <v>#DIV/0!</v>
      </c>
      <c r="AG19" s="38" t="e">
        <f t="shared" si="17"/>
        <v>#DIV/0!</v>
      </c>
      <c r="AH19" s="38" t="e">
        <f t="shared" si="18"/>
        <v>#DIV/0!</v>
      </c>
      <c r="AI19" s="38" t="e">
        <f t="shared" si="19"/>
        <v>#DIV/0!</v>
      </c>
    </row>
    <row r="20" spans="1:35">
      <c r="A20" s="63" t="s">
        <v>129</v>
      </c>
      <c r="B20" s="49">
        <f>B18/12</f>
        <v>0</v>
      </c>
      <c r="C20" s="49">
        <f t="shared" ref="C20:I20" si="24">C18/12</f>
        <v>0</v>
      </c>
      <c r="D20" s="49">
        <f t="shared" si="24"/>
        <v>0</v>
      </c>
      <c r="E20" s="49">
        <f t="shared" si="24"/>
        <v>0</v>
      </c>
      <c r="F20" s="49">
        <f t="shared" si="24"/>
        <v>0</v>
      </c>
      <c r="G20" s="49">
        <f t="shared" si="24"/>
        <v>0</v>
      </c>
      <c r="H20" s="49">
        <f t="shared" si="24"/>
        <v>0</v>
      </c>
      <c r="I20" s="49">
        <f t="shared" si="24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3"/>
        <v>#DIV/0!</v>
      </c>
      <c r="P20" s="62" t="e">
        <f t="shared" si="14"/>
        <v>#DIV/0!</v>
      </c>
      <c r="Q20" s="62" t="e">
        <f t="shared" si="15"/>
        <v>#DIV/0!</v>
      </c>
      <c r="S20" s="61" t="str">
        <f>BRMT!S20</f>
        <v>Mnthly Avg</v>
      </c>
      <c r="T20" s="49">
        <f>T18/4</f>
        <v>0</v>
      </c>
      <c r="U20" s="49">
        <f t="shared" ref="U20:AE20" si="25">U18/4</f>
        <v>0</v>
      </c>
      <c r="V20" s="49">
        <f t="shared" si="25"/>
        <v>0</v>
      </c>
      <c r="W20" s="49">
        <f t="shared" si="25"/>
        <v>0</v>
      </c>
      <c r="X20" s="49">
        <f t="shared" si="25"/>
        <v>0</v>
      </c>
      <c r="Y20" s="49">
        <f t="shared" si="25"/>
        <v>0</v>
      </c>
      <c r="Z20" s="49">
        <f t="shared" si="25"/>
        <v>0</v>
      </c>
      <c r="AA20" s="49">
        <f t="shared" si="25"/>
        <v>0</v>
      </c>
      <c r="AB20" s="49">
        <f t="shared" si="25"/>
        <v>0</v>
      </c>
      <c r="AC20" s="49">
        <f t="shared" si="25"/>
        <v>0</v>
      </c>
      <c r="AD20" s="49">
        <f t="shared" si="25"/>
        <v>0</v>
      </c>
      <c r="AE20" s="49">
        <f t="shared" si="25"/>
        <v>0</v>
      </c>
      <c r="AF20" s="38" t="e">
        <f t="shared" si="16"/>
        <v>#DIV/0!</v>
      </c>
      <c r="AG20" s="38" t="e">
        <f t="shared" si="17"/>
        <v>#DIV/0!</v>
      </c>
      <c r="AH20" s="38" t="e">
        <f t="shared" si="18"/>
        <v>#DIV/0!</v>
      </c>
      <c r="AI20" s="38" t="e">
        <f t="shared" si="19"/>
        <v>#DIV/0!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  <c r="AA22" s="14">
        <f>AA18/10000000</f>
        <v>0</v>
      </c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  <c r="T23" s="14">
        <f>T15+T16+T17+X6</f>
        <v>0</v>
      </c>
      <c r="U23" s="14">
        <f>T23/4</f>
        <v>0</v>
      </c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6">(G25-C25)/C25*100</f>
        <v>#DIV/0!</v>
      </c>
      <c r="P25" s="38" t="e">
        <f t="shared" si="26"/>
        <v>#DIV/0!</v>
      </c>
      <c r="Q25" s="38" t="e">
        <f t="shared" si="26"/>
        <v>#DIV/0!</v>
      </c>
      <c r="T25" s="14">
        <f>T7+T8+T9+T10+T11+T12+T13+T14+T15+T16+T17+X6</f>
        <v>0</v>
      </c>
      <c r="U25" s="14">
        <f>T25/13</f>
        <v>0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7">(F26-B26)/B26*100</f>
        <v>#DIV/0!</v>
      </c>
      <c r="O26" s="38" t="e">
        <f t="shared" si="26"/>
        <v>#DIV/0!</v>
      </c>
      <c r="P26" s="38" t="e">
        <f t="shared" si="26"/>
        <v>#DIV/0!</v>
      </c>
      <c r="Q26" s="38" t="e">
        <f t="shared" si="26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7"/>
        <v>#DIV/0!</v>
      </c>
      <c r="O27" s="38" t="e">
        <f t="shared" si="26"/>
        <v>#DIV/0!</v>
      </c>
      <c r="P27" s="38" t="e">
        <f t="shared" si="26"/>
        <v>#DIV/0!</v>
      </c>
      <c r="Q27" s="38" t="e">
        <f t="shared" si="26"/>
        <v>#DIV/0!</v>
      </c>
      <c r="T27" s="7" t="s">
        <v>171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7"/>
        <v>#DIV/0!</v>
      </c>
      <c r="O28" s="38" t="e">
        <f t="shared" si="26"/>
        <v>#DIV/0!</v>
      </c>
      <c r="P28" s="38" t="e">
        <f t="shared" si="26"/>
        <v>#DIV/0!</v>
      </c>
      <c r="Q28" s="38" t="e">
        <f t="shared" si="26"/>
        <v>#DIV/0!</v>
      </c>
      <c r="T28" s="14">
        <v>0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7"/>
        <v>#DIV/0!</v>
      </c>
      <c r="O29" s="38" t="e">
        <f t="shared" si="26"/>
        <v>#DIV/0!</v>
      </c>
      <c r="P29" s="38" t="e">
        <f t="shared" si="26"/>
        <v>#DIV/0!</v>
      </c>
      <c r="Q29" s="38" t="e">
        <f t="shared" si="26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7"/>
        <v>#DIV/0!</v>
      </c>
      <c r="O30" s="38" t="e">
        <f t="shared" si="26"/>
        <v>#DIV/0!</v>
      </c>
      <c r="P30" s="38" t="e">
        <f t="shared" si="26"/>
        <v>#DIV/0!</v>
      </c>
      <c r="Q30" s="38" t="e">
        <f t="shared" si="26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7"/>
        <v>#DIV/0!</v>
      </c>
      <c r="O31" s="38" t="e">
        <f t="shared" si="26"/>
        <v>#DIV/0!</v>
      </c>
      <c r="P31" s="38" t="e">
        <f t="shared" si="26"/>
        <v>#DIV/0!</v>
      </c>
      <c r="Q31" s="38" t="e">
        <f t="shared" si="26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7"/>
        <v>#DIV/0!</v>
      </c>
      <c r="O32" s="38" t="e">
        <f t="shared" si="26"/>
        <v>#DIV/0!</v>
      </c>
      <c r="P32" s="38" t="e">
        <f t="shared" si="26"/>
        <v>#DIV/0!</v>
      </c>
      <c r="Q32" s="38" t="e">
        <f t="shared" si="26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7"/>
        <v>#DIV/0!</v>
      </c>
      <c r="O33" s="38" t="e">
        <f t="shared" si="26"/>
        <v>#DIV/0!</v>
      </c>
      <c r="P33" s="38" t="e">
        <f t="shared" si="26"/>
        <v>#DIV/0!</v>
      </c>
      <c r="Q33" s="38" t="e">
        <f t="shared" si="26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7"/>
        <v>#DIV/0!</v>
      </c>
      <c r="O34" s="38" t="e">
        <f t="shared" si="26"/>
        <v>#DIV/0!</v>
      </c>
      <c r="P34" s="38" t="e">
        <f t="shared" si="26"/>
        <v>#DIV/0!</v>
      </c>
      <c r="Q34" s="38" t="e">
        <f t="shared" si="26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7"/>
        <v>#DIV/0!</v>
      </c>
      <c r="O35" s="38" t="e">
        <f t="shared" si="26"/>
        <v>#DIV/0!</v>
      </c>
      <c r="P35" s="38" t="e">
        <f t="shared" si="26"/>
        <v>#DIV/0!</v>
      </c>
      <c r="Q35" s="38" t="e">
        <f t="shared" si="26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7"/>
        <v>#DIV/0!</v>
      </c>
      <c r="O36" s="38" t="e">
        <f t="shared" si="26"/>
        <v>#DIV/0!</v>
      </c>
      <c r="P36" s="38" t="e">
        <f t="shared" si="26"/>
        <v>#DIV/0!</v>
      </c>
      <c r="Q36" s="38" t="e">
        <f t="shared" si="26"/>
        <v>#DIV/0!</v>
      </c>
    </row>
    <row r="37" spans="1:17">
      <c r="A37" s="61" t="s">
        <v>179</v>
      </c>
      <c r="B37" s="61">
        <f t="shared" ref="B37:I37" si="28">SUM(B25:B36)</f>
        <v>0</v>
      </c>
      <c r="C37" s="61">
        <f t="shared" si="28"/>
        <v>0</v>
      </c>
      <c r="D37" s="61">
        <f t="shared" si="28"/>
        <v>0</v>
      </c>
      <c r="E37" s="61">
        <f t="shared" si="28"/>
        <v>0</v>
      </c>
      <c r="F37" s="61">
        <f t="shared" si="28"/>
        <v>0</v>
      </c>
      <c r="G37" s="61">
        <f t="shared" si="28"/>
        <v>0</v>
      </c>
      <c r="H37" s="61">
        <f t="shared" si="28"/>
        <v>0</v>
      </c>
      <c r="I37" s="61">
        <f t="shared" si="28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6"/>
        <v>#DIV/0!</v>
      </c>
      <c r="P37" s="62" t="e">
        <f t="shared" si="26"/>
        <v>#DIV/0!</v>
      </c>
      <c r="Q37" s="62" t="e">
        <f t="shared" si="26"/>
        <v>#DIV/0!</v>
      </c>
    </row>
    <row r="38" spans="1:17">
      <c r="A38" s="61" t="s">
        <v>128</v>
      </c>
      <c r="B38" s="61">
        <f>SUM(B25:B36)</f>
        <v>0</v>
      </c>
      <c r="C38" s="61">
        <f t="shared" ref="C38:I38" si="29">SUM(C25:C36)</f>
        <v>0</v>
      </c>
      <c r="D38" s="61">
        <f t="shared" si="29"/>
        <v>0</v>
      </c>
      <c r="E38" s="61">
        <f t="shared" si="29"/>
        <v>0</v>
      </c>
      <c r="F38" s="61">
        <f t="shared" si="29"/>
        <v>0</v>
      </c>
      <c r="G38" s="61">
        <f t="shared" si="29"/>
        <v>0</v>
      </c>
      <c r="H38" s="61">
        <f t="shared" si="29"/>
        <v>0</v>
      </c>
      <c r="I38" s="61">
        <f t="shared" si="29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6"/>
        <v>#DIV/0!</v>
      </c>
      <c r="P38" s="62" t="e">
        <f t="shared" si="26"/>
        <v>#DIV/0!</v>
      </c>
      <c r="Q38" s="62" t="e">
        <f t="shared" si="26"/>
        <v>#DIV/0!</v>
      </c>
    </row>
    <row r="39" spans="1:17">
      <c r="A39" s="63" t="s">
        <v>129</v>
      </c>
      <c r="B39" s="49">
        <f>B37/12</f>
        <v>0</v>
      </c>
      <c r="C39" s="49">
        <f t="shared" ref="C39:I39" si="30">C37/12</f>
        <v>0</v>
      </c>
      <c r="D39" s="49">
        <f t="shared" si="30"/>
        <v>0</v>
      </c>
      <c r="E39" s="49">
        <f t="shared" si="30"/>
        <v>0</v>
      </c>
      <c r="F39" s="49">
        <f t="shared" si="30"/>
        <v>0</v>
      </c>
      <c r="G39" s="49">
        <f t="shared" si="30"/>
        <v>0</v>
      </c>
      <c r="H39" s="49">
        <f t="shared" si="30"/>
        <v>0</v>
      </c>
      <c r="I39" s="49">
        <f t="shared" si="30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6"/>
        <v>#DIV/0!</v>
      </c>
      <c r="P39" s="62" t="e">
        <f t="shared" si="26"/>
        <v>#DIV/0!</v>
      </c>
      <c r="Q39" s="62" t="e">
        <f t="shared" si="26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1">(G44-C44)/C44*100</f>
        <v>#DIV/0!</v>
      </c>
      <c r="P44" s="38" t="e">
        <f t="shared" si="31"/>
        <v>#DIV/0!</v>
      </c>
      <c r="Q44" s="38" t="e">
        <f t="shared" si="31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2">(F45-B45)/B45*100</f>
        <v>#DIV/0!</v>
      </c>
      <c r="O45" s="38" t="e">
        <f t="shared" si="31"/>
        <v>#DIV/0!</v>
      </c>
      <c r="P45" s="38" t="e">
        <f t="shared" si="31"/>
        <v>#DIV/0!</v>
      </c>
      <c r="Q45" s="38" t="e">
        <f t="shared" si="31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2"/>
        <v>#DIV/0!</v>
      </c>
      <c r="O46" s="38" t="e">
        <f t="shared" si="31"/>
        <v>#DIV/0!</v>
      </c>
      <c r="P46" s="38" t="e">
        <f t="shared" si="31"/>
        <v>#DIV/0!</v>
      </c>
      <c r="Q46" s="38" t="e">
        <f t="shared" si="31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2"/>
        <v>#DIV/0!</v>
      </c>
      <c r="O47" s="38" t="e">
        <f t="shared" si="31"/>
        <v>#DIV/0!</v>
      </c>
      <c r="P47" s="38" t="e">
        <f t="shared" si="31"/>
        <v>#DIV/0!</v>
      </c>
      <c r="Q47" s="38" t="e">
        <f t="shared" si="31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2"/>
        <v>#DIV/0!</v>
      </c>
      <c r="O48" s="38" t="e">
        <f t="shared" si="31"/>
        <v>#DIV/0!</v>
      </c>
      <c r="P48" s="38" t="e">
        <f t="shared" si="31"/>
        <v>#DIV/0!</v>
      </c>
      <c r="Q48" s="38" t="e">
        <f t="shared" si="31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2"/>
        <v>#DIV/0!</v>
      </c>
      <c r="O49" s="38" t="e">
        <f t="shared" si="31"/>
        <v>#DIV/0!</v>
      </c>
      <c r="P49" s="38" t="e">
        <f t="shared" si="31"/>
        <v>#DIV/0!</v>
      </c>
      <c r="Q49" s="38" t="e">
        <f t="shared" si="31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2"/>
        <v>#DIV/0!</v>
      </c>
      <c r="O50" s="38" t="e">
        <f t="shared" si="31"/>
        <v>#DIV/0!</v>
      </c>
      <c r="P50" s="38" t="e">
        <f t="shared" si="31"/>
        <v>#DIV/0!</v>
      </c>
      <c r="Q50" s="38" t="e">
        <f t="shared" si="31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2"/>
        <v>#DIV/0!</v>
      </c>
      <c r="O51" s="38" t="e">
        <f t="shared" si="31"/>
        <v>#DIV/0!</v>
      </c>
      <c r="P51" s="38" t="e">
        <f t="shared" si="31"/>
        <v>#DIV/0!</v>
      </c>
      <c r="Q51" s="38" t="e">
        <f t="shared" si="31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2"/>
        <v>#DIV/0!</v>
      </c>
      <c r="O52" s="38" t="e">
        <f t="shared" si="31"/>
        <v>#DIV/0!</v>
      </c>
      <c r="P52" s="38" t="e">
        <f t="shared" si="31"/>
        <v>#DIV/0!</v>
      </c>
      <c r="Q52" s="38" t="e">
        <f t="shared" si="31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2"/>
        <v>#DIV/0!</v>
      </c>
      <c r="O53" s="38" t="e">
        <f t="shared" si="31"/>
        <v>#DIV/0!</v>
      </c>
      <c r="P53" s="38" t="e">
        <f t="shared" si="31"/>
        <v>#DIV/0!</v>
      </c>
      <c r="Q53" s="38" t="e">
        <f t="shared" si="31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2"/>
        <v>#DIV/0!</v>
      </c>
      <c r="O54" s="38" t="e">
        <f t="shared" si="31"/>
        <v>#DIV/0!</v>
      </c>
      <c r="P54" s="38" t="e">
        <f t="shared" si="31"/>
        <v>#DIV/0!</v>
      </c>
      <c r="Q54" s="38" t="e">
        <f t="shared" si="31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2"/>
        <v>#DIV/0!</v>
      </c>
      <c r="O55" s="38" t="e">
        <f t="shared" si="31"/>
        <v>#DIV/0!</v>
      </c>
      <c r="P55" s="38" t="e">
        <f t="shared" si="31"/>
        <v>#DIV/0!</v>
      </c>
      <c r="Q55" s="38" t="e">
        <f t="shared" si="31"/>
        <v>#DIV/0!</v>
      </c>
    </row>
    <row r="56" spans="1:17">
      <c r="A56" s="61" t="s">
        <v>179</v>
      </c>
      <c r="B56" s="61">
        <f t="shared" ref="B56:I56" si="33">SUM(B44:B55)</f>
        <v>0</v>
      </c>
      <c r="C56" s="61">
        <f t="shared" si="33"/>
        <v>0</v>
      </c>
      <c r="D56" s="61">
        <f t="shared" si="33"/>
        <v>0</v>
      </c>
      <c r="E56" s="61">
        <f t="shared" si="33"/>
        <v>0</v>
      </c>
      <c r="F56" s="61">
        <f t="shared" si="33"/>
        <v>0</v>
      </c>
      <c r="G56" s="61">
        <f t="shared" si="33"/>
        <v>0</v>
      </c>
      <c r="H56" s="61">
        <f t="shared" si="33"/>
        <v>0</v>
      </c>
      <c r="I56" s="61">
        <f t="shared" si="33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1"/>
        <v>#DIV/0!</v>
      </c>
      <c r="P56" s="62" t="e">
        <f t="shared" si="31"/>
        <v>#DIV/0!</v>
      </c>
      <c r="Q56" s="62" t="e">
        <f t="shared" si="31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4">SUM(C44:C55)</f>
        <v>0</v>
      </c>
      <c r="D57" s="61">
        <f t="shared" si="34"/>
        <v>0</v>
      </c>
      <c r="E57" s="61">
        <f t="shared" si="34"/>
        <v>0</v>
      </c>
      <c r="F57" s="61">
        <f t="shared" si="34"/>
        <v>0</v>
      </c>
      <c r="G57" s="61">
        <f t="shared" si="34"/>
        <v>0</v>
      </c>
      <c r="H57" s="61">
        <f t="shared" si="34"/>
        <v>0</v>
      </c>
      <c r="I57" s="61">
        <f t="shared" si="34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1"/>
        <v>#DIV/0!</v>
      </c>
      <c r="P57" s="62" t="e">
        <f t="shared" si="31"/>
        <v>#DIV/0!</v>
      </c>
      <c r="Q57" s="62" t="e">
        <f t="shared" si="31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5">C56/12</f>
        <v>0</v>
      </c>
      <c r="D58" s="49">
        <f t="shared" si="35"/>
        <v>0</v>
      </c>
      <c r="E58" s="49">
        <f t="shared" si="35"/>
        <v>0</v>
      </c>
      <c r="F58" s="49">
        <f t="shared" si="35"/>
        <v>0</v>
      </c>
      <c r="G58" s="49">
        <f t="shared" si="35"/>
        <v>0</v>
      </c>
      <c r="H58" s="49">
        <f t="shared" si="35"/>
        <v>0</v>
      </c>
      <c r="I58" s="49">
        <f t="shared" si="35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1"/>
        <v>#DIV/0!</v>
      </c>
      <c r="P58" s="62" t="e">
        <f t="shared" si="31"/>
        <v>#DIV/0!</v>
      </c>
      <c r="Q58" s="62" t="e">
        <f t="shared" si="31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6">(G63-C63)/C63*100</f>
        <v>#DIV/0!</v>
      </c>
      <c r="P63" s="38" t="e">
        <f t="shared" si="36"/>
        <v>#DIV/0!</v>
      </c>
      <c r="Q63" s="38" t="e">
        <f t="shared" si="36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7">(F64-B64)/B64*100</f>
        <v>#DIV/0!</v>
      </c>
      <c r="O64" s="38" t="e">
        <f t="shared" si="36"/>
        <v>#DIV/0!</v>
      </c>
      <c r="P64" s="38" t="e">
        <f t="shared" si="36"/>
        <v>#DIV/0!</v>
      </c>
      <c r="Q64" s="38" t="e">
        <f t="shared" si="36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7"/>
        <v>#DIV/0!</v>
      </c>
      <c r="O65" s="38" t="e">
        <f t="shared" si="36"/>
        <v>#DIV/0!</v>
      </c>
      <c r="P65" s="38" t="e">
        <f t="shared" si="36"/>
        <v>#DIV/0!</v>
      </c>
      <c r="Q65" s="38" t="e">
        <f t="shared" si="36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7"/>
        <v>#DIV/0!</v>
      </c>
      <c r="O66" s="38" t="e">
        <f t="shared" si="36"/>
        <v>#DIV/0!</v>
      </c>
      <c r="P66" s="38" t="e">
        <f t="shared" si="36"/>
        <v>#DIV/0!</v>
      </c>
      <c r="Q66" s="38" t="e">
        <f t="shared" si="36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7"/>
        <v>#DIV/0!</v>
      </c>
      <c r="O67" s="38" t="e">
        <f t="shared" si="36"/>
        <v>#DIV/0!</v>
      </c>
      <c r="P67" s="38" t="e">
        <f t="shared" si="36"/>
        <v>#DIV/0!</v>
      </c>
      <c r="Q67" s="38" t="e">
        <f t="shared" si="36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7"/>
        <v>#DIV/0!</v>
      </c>
      <c r="O68" s="38" t="e">
        <f t="shared" si="36"/>
        <v>#DIV/0!</v>
      </c>
      <c r="P68" s="38" t="e">
        <f t="shared" si="36"/>
        <v>#DIV/0!</v>
      </c>
      <c r="Q68" s="38" t="e">
        <f t="shared" si="36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7"/>
        <v>#DIV/0!</v>
      </c>
      <c r="O69" s="38" t="e">
        <f t="shared" si="36"/>
        <v>#DIV/0!</v>
      </c>
      <c r="P69" s="38" t="e">
        <f t="shared" si="36"/>
        <v>#DIV/0!</v>
      </c>
      <c r="Q69" s="38" t="e">
        <f t="shared" si="36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7"/>
        <v>#DIV/0!</v>
      </c>
      <c r="O70" s="38" t="e">
        <f t="shared" si="36"/>
        <v>#DIV/0!</v>
      </c>
      <c r="P70" s="38" t="e">
        <f t="shared" si="36"/>
        <v>#DIV/0!</v>
      </c>
      <c r="Q70" s="38" t="e">
        <f t="shared" si="36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7"/>
        <v>#DIV/0!</v>
      </c>
      <c r="O71" s="38" t="e">
        <f t="shared" si="36"/>
        <v>#DIV/0!</v>
      </c>
      <c r="P71" s="38" t="e">
        <f t="shared" si="36"/>
        <v>#DIV/0!</v>
      </c>
      <c r="Q71" s="38" t="e">
        <f t="shared" si="36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7"/>
        <v>#DIV/0!</v>
      </c>
      <c r="O72" s="38" t="e">
        <f t="shared" si="36"/>
        <v>#DIV/0!</v>
      </c>
      <c r="P72" s="38" t="e">
        <f t="shared" si="36"/>
        <v>#DIV/0!</v>
      </c>
      <c r="Q72" s="38" t="e">
        <f t="shared" si="36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7"/>
        <v>#DIV/0!</v>
      </c>
      <c r="O73" s="38" t="e">
        <f t="shared" si="36"/>
        <v>#DIV/0!</v>
      </c>
      <c r="P73" s="38" t="e">
        <f t="shared" si="36"/>
        <v>#DIV/0!</v>
      </c>
      <c r="Q73" s="38" t="e">
        <f t="shared" si="36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7"/>
        <v>#DIV/0!</v>
      </c>
      <c r="O74" s="38" t="e">
        <f t="shared" si="36"/>
        <v>#DIV/0!</v>
      </c>
      <c r="P74" s="38" t="e">
        <f t="shared" si="36"/>
        <v>#DIV/0!</v>
      </c>
      <c r="Q74" s="38" t="e">
        <f t="shared" si="36"/>
        <v>#DIV/0!</v>
      </c>
    </row>
    <row r="75" spans="1:17">
      <c r="A75" s="61" t="s">
        <v>179</v>
      </c>
      <c r="B75" s="61">
        <f t="shared" ref="B75:I75" si="38">SUM(B63:B74)</f>
        <v>0</v>
      </c>
      <c r="C75" s="61">
        <f t="shared" si="38"/>
        <v>0</v>
      </c>
      <c r="D75" s="61">
        <f t="shared" si="38"/>
        <v>0</v>
      </c>
      <c r="E75" s="61">
        <f t="shared" si="38"/>
        <v>0</v>
      </c>
      <c r="F75" s="61">
        <f t="shared" si="38"/>
        <v>0</v>
      </c>
      <c r="G75" s="61">
        <f t="shared" si="38"/>
        <v>0</v>
      </c>
      <c r="H75" s="61">
        <f t="shared" si="38"/>
        <v>0</v>
      </c>
      <c r="I75" s="61">
        <f t="shared" si="38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6"/>
        <v>#DIV/0!</v>
      </c>
      <c r="P75" s="62" t="e">
        <f t="shared" si="36"/>
        <v>#DIV/0!</v>
      </c>
      <c r="Q75" s="62" t="e">
        <f t="shared" si="36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9">SUM(C63:C74)</f>
        <v>0</v>
      </c>
      <c r="D76" s="61">
        <f t="shared" si="39"/>
        <v>0</v>
      </c>
      <c r="E76" s="61">
        <f t="shared" si="39"/>
        <v>0</v>
      </c>
      <c r="F76" s="61">
        <f t="shared" si="39"/>
        <v>0</v>
      </c>
      <c r="G76" s="61">
        <f t="shared" si="39"/>
        <v>0</v>
      </c>
      <c r="H76" s="61">
        <f t="shared" si="39"/>
        <v>0</v>
      </c>
      <c r="I76" s="61">
        <f t="shared" si="39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6"/>
        <v>#DIV/0!</v>
      </c>
      <c r="P76" s="62" t="e">
        <f t="shared" si="36"/>
        <v>#DIV/0!</v>
      </c>
      <c r="Q76" s="62" t="e">
        <f t="shared" si="36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40">C75/12</f>
        <v>0</v>
      </c>
      <c r="D77" s="49">
        <f t="shared" si="40"/>
        <v>0</v>
      </c>
      <c r="E77" s="49">
        <f t="shared" si="40"/>
        <v>0</v>
      </c>
      <c r="F77" s="49">
        <f t="shared" si="40"/>
        <v>0</v>
      </c>
      <c r="G77" s="49">
        <f t="shared" si="40"/>
        <v>0</v>
      </c>
      <c r="H77" s="49">
        <f t="shared" si="40"/>
        <v>0</v>
      </c>
      <c r="I77" s="49">
        <f t="shared" si="40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6"/>
        <v>#DIV/0!</v>
      </c>
      <c r="P77" s="62" t="e">
        <f t="shared" si="36"/>
        <v>#DIV/0!</v>
      </c>
      <c r="Q77" s="62" t="e">
        <f t="shared" si="36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1">(G82-C82)/C82*100</f>
        <v>#DIV/0!</v>
      </c>
      <c r="P82" s="38" t="e">
        <f t="shared" si="41"/>
        <v>#DIV/0!</v>
      </c>
      <c r="Q82" s="38" t="e">
        <f t="shared" si="41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2">(F83-B83)/B83*100</f>
        <v>#DIV/0!</v>
      </c>
      <c r="O83" s="38" t="e">
        <f t="shared" si="41"/>
        <v>#DIV/0!</v>
      </c>
      <c r="P83" s="38" t="e">
        <f t="shared" si="41"/>
        <v>#DIV/0!</v>
      </c>
      <c r="Q83" s="38" t="e">
        <f t="shared" si="41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2"/>
        <v>#DIV/0!</v>
      </c>
      <c r="O84" s="38" t="e">
        <f t="shared" si="41"/>
        <v>#DIV/0!</v>
      </c>
      <c r="P84" s="38" t="e">
        <f t="shared" si="41"/>
        <v>#DIV/0!</v>
      </c>
      <c r="Q84" s="38" t="e">
        <f t="shared" si="41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2"/>
        <v>#DIV/0!</v>
      </c>
      <c r="O85" s="38" t="e">
        <f t="shared" si="41"/>
        <v>#DIV/0!</v>
      </c>
      <c r="P85" s="38" t="e">
        <f t="shared" si="41"/>
        <v>#DIV/0!</v>
      </c>
      <c r="Q85" s="38" t="e">
        <f t="shared" si="41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2"/>
        <v>#DIV/0!</v>
      </c>
      <c r="O86" s="38" t="e">
        <f t="shared" si="41"/>
        <v>#DIV/0!</v>
      </c>
      <c r="P86" s="38" t="e">
        <f t="shared" si="41"/>
        <v>#DIV/0!</v>
      </c>
      <c r="Q86" s="38" t="e">
        <f t="shared" si="41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2"/>
        <v>#DIV/0!</v>
      </c>
      <c r="O87" s="38" t="e">
        <f t="shared" si="41"/>
        <v>#DIV/0!</v>
      </c>
      <c r="P87" s="38" t="e">
        <f t="shared" si="41"/>
        <v>#DIV/0!</v>
      </c>
      <c r="Q87" s="38" t="e">
        <f t="shared" si="41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2"/>
        <v>#DIV/0!</v>
      </c>
      <c r="O88" s="38" t="e">
        <f t="shared" si="41"/>
        <v>#DIV/0!</v>
      </c>
      <c r="P88" s="38" t="e">
        <f t="shared" si="41"/>
        <v>#DIV/0!</v>
      </c>
      <c r="Q88" s="38" t="e">
        <f t="shared" si="41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2"/>
        <v>#DIV/0!</v>
      </c>
      <c r="O89" s="38" t="e">
        <f t="shared" si="41"/>
        <v>#DIV/0!</v>
      </c>
      <c r="P89" s="38" t="e">
        <f t="shared" si="41"/>
        <v>#DIV/0!</v>
      </c>
      <c r="Q89" s="38" t="e">
        <f t="shared" si="41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2"/>
        <v>#DIV/0!</v>
      </c>
      <c r="O90" s="38" t="e">
        <f t="shared" si="41"/>
        <v>#DIV/0!</v>
      </c>
      <c r="P90" s="38" t="e">
        <f t="shared" si="41"/>
        <v>#DIV/0!</v>
      </c>
      <c r="Q90" s="38" t="e">
        <f t="shared" si="41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2"/>
        <v>#DIV/0!</v>
      </c>
      <c r="O91" s="38" t="e">
        <f t="shared" si="41"/>
        <v>#DIV/0!</v>
      </c>
      <c r="P91" s="38" t="e">
        <f t="shared" si="41"/>
        <v>#DIV/0!</v>
      </c>
      <c r="Q91" s="38" t="e">
        <f t="shared" si="41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2"/>
        <v>#DIV/0!</v>
      </c>
      <c r="O92" s="38" t="e">
        <f t="shared" si="41"/>
        <v>#DIV/0!</v>
      </c>
      <c r="P92" s="38" t="e">
        <f t="shared" si="41"/>
        <v>#DIV/0!</v>
      </c>
      <c r="Q92" s="38" t="e">
        <f t="shared" si="41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2"/>
        <v>#DIV/0!</v>
      </c>
      <c r="O93" s="38" t="e">
        <f t="shared" si="41"/>
        <v>#DIV/0!</v>
      </c>
      <c r="P93" s="38" t="e">
        <f t="shared" si="41"/>
        <v>#DIV/0!</v>
      </c>
      <c r="Q93" s="38" t="e">
        <f t="shared" si="41"/>
        <v>#DIV/0!</v>
      </c>
    </row>
    <row r="94" spans="1:17">
      <c r="A94" s="61" t="s">
        <v>179</v>
      </c>
      <c r="B94" s="61">
        <f t="shared" ref="B94:I94" si="43">SUM(B82:B93)</f>
        <v>0</v>
      </c>
      <c r="C94" s="61">
        <f t="shared" si="43"/>
        <v>0</v>
      </c>
      <c r="D94" s="61">
        <f t="shared" si="43"/>
        <v>0</v>
      </c>
      <c r="E94" s="61">
        <f t="shared" si="43"/>
        <v>0</v>
      </c>
      <c r="F94" s="61">
        <f t="shared" si="43"/>
        <v>0</v>
      </c>
      <c r="G94" s="61">
        <f t="shared" si="43"/>
        <v>0</v>
      </c>
      <c r="H94" s="61">
        <f t="shared" si="43"/>
        <v>0</v>
      </c>
      <c r="I94" s="61">
        <f t="shared" si="43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1"/>
        <v>#DIV/0!</v>
      </c>
      <c r="P94" s="62" t="e">
        <f t="shared" si="41"/>
        <v>#DIV/0!</v>
      </c>
      <c r="Q94" s="62" t="e">
        <f t="shared" si="41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4">SUM(C82:C93)</f>
        <v>0</v>
      </c>
      <c r="D95" s="61">
        <f t="shared" si="44"/>
        <v>0</v>
      </c>
      <c r="E95" s="61">
        <f t="shared" si="44"/>
        <v>0</v>
      </c>
      <c r="F95" s="61">
        <f t="shared" si="44"/>
        <v>0</v>
      </c>
      <c r="G95" s="61">
        <f t="shared" si="44"/>
        <v>0</v>
      </c>
      <c r="H95" s="61">
        <f t="shared" si="44"/>
        <v>0</v>
      </c>
      <c r="I95" s="61">
        <f t="shared" si="44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1"/>
        <v>#DIV/0!</v>
      </c>
      <c r="P95" s="62" t="e">
        <f t="shared" si="41"/>
        <v>#DIV/0!</v>
      </c>
      <c r="Q95" s="62" t="e">
        <f t="shared" si="41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5">C94/12</f>
        <v>0</v>
      </c>
      <c r="D96" s="49">
        <f t="shared" si="45"/>
        <v>0</v>
      </c>
      <c r="E96" s="49">
        <f t="shared" si="45"/>
        <v>0</v>
      </c>
      <c r="F96" s="49">
        <f t="shared" si="45"/>
        <v>0</v>
      </c>
      <c r="G96" s="49">
        <f t="shared" si="45"/>
        <v>0</v>
      </c>
      <c r="H96" s="49">
        <f t="shared" si="45"/>
        <v>0</v>
      </c>
      <c r="I96" s="49">
        <f t="shared" si="45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1"/>
        <v>#DIV/0!</v>
      </c>
      <c r="P96" s="62" t="e">
        <f t="shared" si="41"/>
        <v>#DIV/0!</v>
      </c>
      <c r="Q96" s="62" t="e">
        <f t="shared" si="41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6">(G101-C101)/C101*100</f>
        <v>#DIV/0!</v>
      </c>
      <c r="P101" s="38" t="e">
        <f t="shared" si="46"/>
        <v>#DIV/0!</v>
      </c>
      <c r="Q101" s="38" t="e">
        <f t="shared" si="46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7">(F102-B102)/B102*100</f>
        <v>#DIV/0!</v>
      </c>
      <c r="O102" s="38" t="e">
        <f t="shared" si="46"/>
        <v>#DIV/0!</v>
      </c>
      <c r="P102" s="38" t="e">
        <f t="shared" si="46"/>
        <v>#DIV/0!</v>
      </c>
      <c r="Q102" s="38" t="e">
        <f t="shared" si="46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7"/>
        <v>#DIV/0!</v>
      </c>
      <c r="O103" s="38" t="e">
        <f t="shared" si="46"/>
        <v>#DIV/0!</v>
      </c>
      <c r="P103" s="38" t="e">
        <f t="shared" si="46"/>
        <v>#DIV/0!</v>
      </c>
      <c r="Q103" s="38" t="e">
        <f t="shared" si="46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7"/>
        <v>#DIV/0!</v>
      </c>
      <c r="O104" s="38" t="e">
        <f t="shared" si="46"/>
        <v>#DIV/0!</v>
      </c>
      <c r="P104" s="38" t="e">
        <f t="shared" si="46"/>
        <v>#DIV/0!</v>
      </c>
      <c r="Q104" s="38" t="e">
        <f t="shared" si="46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7"/>
        <v>#DIV/0!</v>
      </c>
      <c r="O105" s="38" t="e">
        <f t="shared" si="46"/>
        <v>#DIV/0!</v>
      </c>
      <c r="P105" s="38" t="e">
        <f t="shared" si="46"/>
        <v>#DIV/0!</v>
      </c>
      <c r="Q105" s="38" t="e">
        <f t="shared" si="46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7"/>
        <v>#DIV/0!</v>
      </c>
      <c r="O106" s="38" t="e">
        <f t="shared" si="46"/>
        <v>#DIV/0!</v>
      </c>
      <c r="P106" s="38" t="e">
        <f t="shared" si="46"/>
        <v>#DIV/0!</v>
      </c>
      <c r="Q106" s="38" t="e">
        <f t="shared" si="46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7"/>
        <v>#DIV/0!</v>
      </c>
      <c r="O107" s="38" t="e">
        <f t="shared" si="46"/>
        <v>#DIV/0!</v>
      </c>
      <c r="P107" s="38" t="e">
        <f t="shared" si="46"/>
        <v>#DIV/0!</v>
      </c>
      <c r="Q107" s="38" t="e">
        <f t="shared" si="46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7"/>
        <v>#DIV/0!</v>
      </c>
      <c r="O108" s="38" t="e">
        <f t="shared" si="46"/>
        <v>#DIV/0!</v>
      </c>
      <c r="P108" s="38" t="e">
        <f t="shared" si="46"/>
        <v>#DIV/0!</v>
      </c>
      <c r="Q108" s="38" t="e">
        <f t="shared" si="46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7"/>
        <v>#DIV/0!</v>
      </c>
      <c r="O109" s="38" t="e">
        <f t="shared" si="46"/>
        <v>#DIV/0!</v>
      </c>
      <c r="P109" s="38" t="e">
        <f t="shared" si="46"/>
        <v>#DIV/0!</v>
      </c>
      <c r="Q109" s="38" t="e">
        <f t="shared" si="46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7"/>
        <v>#DIV/0!</v>
      </c>
      <c r="O110" s="38" t="e">
        <f t="shared" si="46"/>
        <v>#DIV/0!</v>
      </c>
      <c r="P110" s="38" t="e">
        <f t="shared" si="46"/>
        <v>#DIV/0!</v>
      </c>
      <c r="Q110" s="38" t="e">
        <f t="shared" si="46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7"/>
        <v>#DIV/0!</v>
      </c>
      <c r="O111" s="38" t="e">
        <f t="shared" si="46"/>
        <v>#DIV/0!</v>
      </c>
      <c r="P111" s="38" t="e">
        <f t="shared" si="46"/>
        <v>#DIV/0!</v>
      </c>
      <c r="Q111" s="38" t="e">
        <f t="shared" si="46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7"/>
        <v>#DIV/0!</v>
      </c>
      <c r="O112" s="38" t="e">
        <f t="shared" si="46"/>
        <v>#DIV/0!</v>
      </c>
      <c r="P112" s="38" t="e">
        <f t="shared" si="46"/>
        <v>#DIV/0!</v>
      </c>
      <c r="Q112" s="38" t="e">
        <f t="shared" si="46"/>
        <v>#DIV/0!</v>
      </c>
    </row>
    <row r="113" spans="1:17">
      <c r="A113" s="61" t="s">
        <v>179</v>
      </c>
      <c r="B113" s="61">
        <f t="shared" ref="B113:I113" si="48">SUM(B101:B112)</f>
        <v>0</v>
      </c>
      <c r="C113" s="61">
        <f t="shared" si="48"/>
        <v>0</v>
      </c>
      <c r="D113" s="61">
        <f t="shared" si="48"/>
        <v>0</v>
      </c>
      <c r="E113" s="61">
        <f t="shared" si="48"/>
        <v>0</v>
      </c>
      <c r="F113" s="61">
        <f t="shared" si="48"/>
        <v>0</v>
      </c>
      <c r="G113" s="61">
        <f t="shared" si="48"/>
        <v>0</v>
      </c>
      <c r="H113" s="61">
        <f t="shared" si="48"/>
        <v>0</v>
      </c>
      <c r="I113" s="61">
        <f t="shared" si="48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6"/>
        <v>#DIV/0!</v>
      </c>
      <c r="P113" s="62" t="e">
        <f t="shared" si="46"/>
        <v>#DIV/0!</v>
      </c>
      <c r="Q113" s="62" t="e">
        <f t="shared" si="46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9">SUM(C101:C112)</f>
        <v>0</v>
      </c>
      <c r="D114" s="61">
        <f t="shared" si="49"/>
        <v>0</v>
      </c>
      <c r="E114" s="61">
        <f t="shared" si="49"/>
        <v>0</v>
      </c>
      <c r="F114" s="61">
        <f t="shared" si="49"/>
        <v>0</v>
      </c>
      <c r="G114" s="61">
        <f t="shared" si="49"/>
        <v>0</v>
      </c>
      <c r="H114" s="61">
        <f t="shared" si="49"/>
        <v>0</v>
      </c>
      <c r="I114" s="61">
        <f t="shared" si="49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6"/>
        <v>#DIV/0!</v>
      </c>
      <c r="P114" s="62" t="e">
        <f t="shared" si="46"/>
        <v>#DIV/0!</v>
      </c>
      <c r="Q114" s="62" t="e">
        <f t="shared" si="46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50">C113/12</f>
        <v>0</v>
      </c>
      <c r="D115" s="49">
        <f t="shared" si="50"/>
        <v>0</v>
      </c>
      <c r="E115" s="49">
        <f t="shared" si="50"/>
        <v>0</v>
      </c>
      <c r="F115" s="49">
        <f t="shared" si="50"/>
        <v>0</v>
      </c>
      <c r="G115" s="49">
        <f t="shared" si="50"/>
        <v>0</v>
      </c>
      <c r="H115" s="49">
        <f t="shared" si="50"/>
        <v>0</v>
      </c>
      <c r="I115" s="49">
        <f t="shared" si="50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6"/>
        <v>#DIV/0!</v>
      </c>
      <c r="P115" s="62" t="e">
        <f t="shared" si="46"/>
        <v>#DIV/0!</v>
      </c>
      <c r="Q115" s="62" t="e">
        <f t="shared" si="46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1">(G120-C120)/C120*100</f>
        <v>#DIV/0!</v>
      </c>
      <c r="P120" s="38" t="e">
        <f t="shared" si="51"/>
        <v>#DIV/0!</v>
      </c>
      <c r="Q120" s="38" t="e">
        <f t="shared" si="51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2">(F121-B121)/B121*100</f>
        <v>#DIV/0!</v>
      </c>
      <c r="O121" s="38" t="e">
        <f t="shared" si="51"/>
        <v>#DIV/0!</v>
      </c>
      <c r="P121" s="38" t="e">
        <f t="shared" si="51"/>
        <v>#DIV/0!</v>
      </c>
      <c r="Q121" s="38" t="e">
        <f t="shared" si="51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2"/>
        <v>#DIV/0!</v>
      </c>
      <c r="O122" s="38" t="e">
        <f t="shared" si="51"/>
        <v>#DIV/0!</v>
      </c>
      <c r="P122" s="38" t="e">
        <f t="shared" si="51"/>
        <v>#DIV/0!</v>
      </c>
      <c r="Q122" s="38" t="e">
        <f t="shared" si="51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2"/>
        <v>#DIV/0!</v>
      </c>
      <c r="O123" s="38" t="e">
        <f t="shared" si="51"/>
        <v>#DIV/0!</v>
      </c>
      <c r="P123" s="38" t="e">
        <f t="shared" si="51"/>
        <v>#DIV/0!</v>
      </c>
      <c r="Q123" s="38" t="e">
        <f t="shared" si="51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2"/>
        <v>#DIV/0!</v>
      </c>
      <c r="O124" s="38" t="e">
        <f t="shared" si="51"/>
        <v>#DIV/0!</v>
      </c>
      <c r="P124" s="38" t="e">
        <f t="shared" si="51"/>
        <v>#DIV/0!</v>
      </c>
      <c r="Q124" s="38" t="e">
        <f t="shared" si="51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2"/>
        <v>#DIV/0!</v>
      </c>
      <c r="O125" s="38" t="e">
        <f t="shared" si="51"/>
        <v>#DIV/0!</v>
      </c>
      <c r="P125" s="38" t="e">
        <f t="shared" si="51"/>
        <v>#DIV/0!</v>
      </c>
      <c r="Q125" s="38" t="e">
        <f t="shared" si="51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2"/>
        <v>#DIV/0!</v>
      </c>
      <c r="O126" s="38" t="e">
        <f t="shared" si="51"/>
        <v>#DIV/0!</v>
      </c>
      <c r="P126" s="38" t="e">
        <f t="shared" si="51"/>
        <v>#DIV/0!</v>
      </c>
      <c r="Q126" s="38" t="e">
        <f t="shared" si="51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2"/>
        <v>#DIV/0!</v>
      </c>
      <c r="O127" s="38" t="e">
        <f t="shared" si="51"/>
        <v>#DIV/0!</v>
      </c>
      <c r="P127" s="38" t="e">
        <f t="shared" si="51"/>
        <v>#DIV/0!</v>
      </c>
      <c r="Q127" s="38" t="e">
        <f t="shared" si="51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2"/>
        <v>#DIV/0!</v>
      </c>
      <c r="O128" s="38" t="e">
        <f t="shared" si="51"/>
        <v>#DIV/0!</v>
      </c>
      <c r="P128" s="38" t="e">
        <f t="shared" si="51"/>
        <v>#DIV/0!</v>
      </c>
      <c r="Q128" s="38" t="e">
        <f t="shared" si="51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2"/>
        <v>#DIV/0!</v>
      </c>
      <c r="O129" s="38" t="e">
        <f t="shared" si="51"/>
        <v>#DIV/0!</v>
      </c>
      <c r="P129" s="38" t="e">
        <f t="shared" si="51"/>
        <v>#DIV/0!</v>
      </c>
      <c r="Q129" s="38" t="e">
        <f t="shared" si="51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2"/>
        <v>#DIV/0!</v>
      </c>
      <c r="O130" s="38" t="e">
        <f t="shared" si="51"/>
        <v>#DIV/0!</v>
      </c>
      <c r="P130" s="38" t="e">
        <f t="shared" si="51"/>
        <v>#DIV/0!</v>
      </c>
      <c r="Q130" s="38" t="e">
        <f t="shared" si="51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2"/>
        <v>#DIV/0!</v>
      </c>
      <c r="O131" s="38" t="e">
        <f t="shared" si="51"/>
        <v>#DIV/0!</v>
      </c>
      <c r="P131" s="38" t="e">
        <f t="shared" si="51"/>
        <v>#DIV/0!</v>
      </c>
      <c r="Q131" s="38" t="e">
        <f t="shared" si="51"/>
        <v>#DIV/0!</v>
      </c>
    </row>
    <row r="132" spans="1:17">
      <c r="A132" s="61" t="s">
        <v>179</v>
      </c>
      <c r="B132" s="61">
        <f t="shared" ref="B132:I132" si="53">SUM(B120:B131)</f>
        <v>0</v>
      </c>
      <c r="C132" s="61">
        <f t="shared" si="53"/>
        <v>0</v>
      </c>
      <c r="D132" s="61">
        <f t="shared" si="53"/>
        <v>0</v>
      </c>
      <c r="E132" s="61">
        <f t="shared" si="53"/>
        <v>0</v>
      </c>
      <c r="F132" s="61">
        <f t="shared" si="53"/>
        <v>0</v>
      </c>
      <c r="G132" s="61">
        <f t="shared" si="53"/>
        <v>0</v>
      </c>
      <c r="H132" s="61">
        <f t="shared" si="53"/>
        <v>0</v>
      </c>
      <c r="I132" s="61">
        <f t="shared" si="53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1"/>
        <v>#DIV/0!</v>
      </c>
      <c r="P132" s="62" t="e">
        <f t="shared" si="51"/>
        <v>#DIV/0!</v>
      </c>
      <c r="Q132" s="62" t="e">
        <f t="shared" si="51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4">SUM(C120:C131)</f>
        <v>0</v>
      </c>
      <c r="D133" s="61">
        <f t="shared" si="54"/>
        <v>0</v>
      </c>
      <c r="E133" s="61">
        <f t="shared" si="54"/>
        <v>0</v>
      </c>
      <c r="F133" s="61">
        <f t="shared" si="54"/>
        <v>0</v>
      </c>
      <c r="G133" s="61">
        <f t="shared" si="54"/>
        <v>0</v>
      </c>
      <c r="H133" s="61">
        <f t="shared" si="54"/>
        <v>0</v>
      </c>
      <c r="I133" s="61">
        <f t="shared" si="54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1"/>
        <v>#DIV/0!</v>
      </c>
      <c r="P133" s="62" t="e">
        <f t="shared" si="51"/>
        <v>#DIV/0!</v>
      </c>
      <c r="Q133" s="62" t="e">
        <f t="shared" si="51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5">C132/12</f>
        <v>0</v>
      </c>
      <c r="D134" s="49">
        <f t="shared" si="55"/>
        <v>0</v>
      </c>
      <c r="E134" s="49">
        <f t="shared" si="55"/>
        <v>0</v>
      </c>
      <c r="F134" s="49">
        <f t="shared" si="55"/>
        <v>0</v>
      </c>
      <c r="G134" s="49">
        <f t="shared" si="55"/>
        <v>0</v>
      </c>
      <c r="H134" s="49">
        <f t="shared" si="55"/>
        <v>0</v>
      </c>
      <c r="I134" s="49">
        <f t="shared" si="55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1"/>
        <v>#DIV/0!</v>
      </c>
      <c r="P134" s="62" t="e">
        <f t="shared" si="51"/>
        <v>#DIV/0!</v>
      </c>
      <c r="Q134" s="62" t="e">
        <f t="shared" si="51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6">(G139-C139)/C139*100</f>
        <v>#DIV/0!</v>
      </c>
      <c r="P139" s="38" t="e">
        <f t="shared" si="56"/>
        <v>#DIV/0!</v>
      </c>
      <c r="Q139" s="38" t="e">
        <f t="shared" si="56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7">(F140-B140)/B140*100</f>
        <v>#DIV/0!</v>
      </c>
      <c r="O140" s="38" t="e">
        <f t="shared" si="56"/>
        <v>#DIV/0!</v>
      </c>
      <c r="P140" s="38" t="e">
        <f t="shared" si="56"/>
        <v>#DIV/0!</v>
      </c>
      <c r="Q140" s="38" t="e">
        <f t="shared" si="56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7"/>
        <v>#DIV/0!</v>
      </c>
      <c r="O141" s="38" t="e">
        <f t="shared" si="56"/>
        <v>#DIV/0!</v>
      </c>
      <c r="P141" s="38" t="e">
        <f t="shared" si="56"/>
        <v>#DIV/0!</v>
      </c>
      <c r="Q141" s="38" t="e">
        <f t="shared" si="56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7"/>
        <v>#DIV/0!</v>
      </c>
      <c r="O142" s="38" t="e">
        <f t="shared" si="56"/>
        <v>#DIV/0!</v>
      </c>
      <c r="P142" s="38" t="e">
        <f t="shared" si="56"/>
        <v>#DIV/0!</v>
      </c>
      <c r="Q142" s="38" t="e">
        <f t="shared" si="56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7"/>
        <v>#DIV/0!</v>
      </c>
      <c r="O143" s="38" t="e">
        <f t="shared" si="56"/>
        <v>#DIV/0!</v>
      </c>
      <c r="P143" s="38" t="e">
        <f t="shared" si="56"/>
        <v>#DIV/0!</v>
      </c>
      <c r="Q143" s="38" t="e">
        <f t="shared" si="56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7"/>
        <v>#DIV/0!</v>
      </c>
      <c r="O144" s="38" t="e">
        <f t="shared" si="56"/>
        <v>#DIV/0!</v>
      </c>
      <c r="P144" s="38" t="e">
        <f t="shared" si="56"/>
        <v>#DIV/0!</v>
      </c>
      <c r="Q144" s="38" t="e">
        <f t="shared" si="56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7"/>
        <v>#DIV/0!</v>
      </c>
      <c r="O145" s="38" t="e">
        <f t="shared" si="56"/>
        <v>#DIV/0!</v>
      </c>
      <c r="P145" s="38" t="e">
        <f t="shared" si="56"/>
        <v>#DIV/0!</v>
      </c>
      <c r="Q145" s="38" t="e">
        <f t="shared" si="56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7"/>
        <v>#DIV/0!</v>
      </c>
      <c r="O146" s="38" t="e">
        <f t="shared" si="56"/>
        <v>#DIV/0!</v>
      </c>
      <c r="P146" s="38" t="e">
        <f t="shared" si="56"/>
        <v>#DIV/0!</v>
      </c>
      <c r="Q146" s="38" t="e">
        <f t="shared" si="56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7"/>
        <v>#DIV/0!</v>
      </c>
      <c r="O147" s="38" t="e">
        <f t="shared" si="56"/>
        <v>#DIV/0!</v>
      </c>
      <c r="P147" s="38" t="e">
        <f t="shared" si="56"/>
        <v>#DIV/0!</v>
      </c>
      <c r="Q147" s="38" t="e">
        <f t="shared" si="56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7"/>
        <v>#DIV/0!</v>
      </c>
      <c r="O148" s="38" t="e">
        <f t="shared" si="56"/>
        <v>#DIV/0!</v>
      </c>
      <c r="P148" s="38" t="e">
        <f t="shared" si="56"/>
        <v>#DIV/0!</v>
      </c>
      <c r="Q148" s="38" t="e">
        <f t="shared" si="56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7"/>
        <v>#DIV/0!</v>
      </c>
      <c r="O149" s="38" t="e">
        <f t="shared" si="56"/>
        <v>#DIV/0!</v>
      </c>
      <c r="P149" s="38" t="e">
        <f t="shared" si="56"/>
        <v>#DIV/0!</v>
      </c>
      <c r="Q149" s="38" t="e">
        <f t="shared" si="56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7"/>
        <v>#DIV/0!</v>
      </c>
      <c r="O150" s="38" t="e">
        <f t="shared" si="56"/>
        <v>#DIV/0!</v>
      </c>
      <c r="P150" s="38" t="e">
        <f t="shared" si="56"/>
        <v>#DIV/0!</v>
      </c>
      <c r="Q150" s="38" t="e">
        <f t="shared" si="56"/>
        <v>#DIV/0!</v>
      </c>
    </row>
    <row r="151" spans="1:17">
      <c r="A151" s="61" t="s">
        <v>179</v>
      </c>
      <c r="B151" s="61">
        <f t="shared" ref="B151:I151" si="58">SUM(B139:B150)</f>
        <v>0</v>
      </c>
      <c r="C151" s="61">
        <f t="shared" si="58"/>
        <v>0</v>
      </c>
      <c r="D151" s="61">
        <f t="shared" si="58"/>
        <v>0</v>
      </c>
      <c r="E151" s="61">
        <f t="shared" si="58"/>
        <v>0</v>
      </c>
      <c r="F151" s="61">
        <f t="shared" si="58"/>
        <v>0</v>
      </c>
      <c r="G151" s="61">
        <f t="shared" si="58"/>
        <v>0</v>
      </c>
      <c r="H151" s="61">
        <f t="shared" si="58"/>
        <v>0</v>
      </c>
      <c r="I151" s="61">
        <f t="shared" si="58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6"/>
        <v>#DIV/0!</v>
      </c>
      <c r="P151" s="62" t="e">
        <f t="shared" si="56"/>
        <v>#DIV/0!</v>
      </c>
      <c r="Q151" s="62" t="e">
        <f t="shared" si="56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9">SUM(C139:C150)</f>
        <v>0</v>
      </c>
      <c r="D152" s="61">
        <f t="shared" si="59"/>
        <v>0</v>
      </c>
      <c r="E152" s="61">
        <f t="shared" si="59"/>
        <v>0</v>
      </c>
      <c r="F152" s="61">
        <f t="shared" si="59"/>
        <v>0</v>
      </c>
      <c r="G152" s="61">
        <f t="shared" si="59"/>
        <v>0</v>
      </c>
      <c r="H152" s="61">
        <f t="shared" si="59"/>
        <v>0</v>
      </c>
      <c r="I152" s="61">
        <f t="shared" si="59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6"/>
        <v>#DIV/0!</v>
      </c>
      <c r="P152" s="62" t="e">
        <f t="shared" si="56"/>
        <v>#DIV/0!</v>
      </c>
      <c r="Q152" s="62" t="e">
        <f t="shared" si="56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60">C151/12</f>
        <v>0</v>
      </c>
      <c r="D153" s="49">
        <f t="shared" si="60"/>
        <v>0</v>
      </c>
      <c r="E153" s="49">
        <f t="shared" si="60"/>
        <v>0</v>
      </c>
      <c r="F153" s="49">
        <f t="shared" si="60"/>
        <v>0</v>
      </c>
      <c r="G153" s="49">
        <f t="shared" si="60"/>
        <v>0</v>
      </c>
      <c r="H153" s="49">
        <f t="shared" si="60"/>
        <v>0</v>
      </c>
      <c r="I153" s="49">
        <f t="shared" si="60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6"/>
        <v>#DIV/0!</v>
      </c>
      <c r="P153" s="62" t="e">
        <f t="shared" si="56"/>
        <v>#DIV/0!</v>
      </c>
      <c r="Q153" s="62" t="e">
        <f t="shared" si="56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1">(G158-C158)/C158*100</f>
        <v>#DIV/0!</v>
      </c>
      <c r="P158" s="38" t="e">
        <f t="shared" si="61"/>
        <v>#DIV/0!</v>
      </c>
      <c r="Q158" s="38" t="e">
        <f t="shared" si="61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2">(F159-B159)/B159*100</f>
        <v>#DIV/0!</v>
      </c>
      <c r="O159" s="38" t="e">
        <f t="shared" si="61"/>
        <v>#DIV/0!</v>
      </c>
      <c r="P159" s="38" t="e">
        <f t="shared" si="61"/>
        <v>#DIV/0!</v>
      </c>
      <c r="Q159" s="38" t="e">
        <f t="shared" si="61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2"/>
        <v>#DIV/0!</v>
      </c>
      <c r="O160" s="38" t="e">
        <f t="shared" si="61"/>
        <v>#DIV/0!</v>
      </c>
      <c r="P160" s="38" t="e">
        <f t="shared" si="61"/>
        <v>#DIV/0!</v>
      </c>
      <c r="Q160" s="38" t="e">
        <f t="shared" si="61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2"/>
        <v>#DIV/0!</v>
      </c>
      <c r="O161" s="38" t="e">
        <f t="shared" si="61"/>
        <v>#DIV/0!</v>
      </c>
      <c r="P161" s="38" t="e">
        <f t="shared" si="61"/>
        <v>#DIV/0!</v>
      </c>
      <c r="Q161" s="38" t="e">
        <f t="shared" si="61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2"/>
        <v>#DIV/0!</v>
      </c>
      <c r="O162" s="38" t="e">
        <f t="shared" si="61"/>
        <v>#DIV/0!</v>
      </c>
      <c r="P162" s="38" t="e">
        <f t="shared" si="61"/>
        <v>#DIV/0!</v>
      </c>
      <c r="Q162" s="38" t="e">
        <f t="shared" si="61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2"/>
        <v>#DIV/0!</v>
      </c>
      <c r="O163" s="38" t="e">
        <f t="shared" si="61"/>
        <v>#DIV/0!</v>
      </c>
      <c r="P163" s="38" t="e">
        <f t="shared" si="61"/>
        <v>#DIV/0!</v>
      </c>
      <c r="Q163" s="38" t="e">
        <f t="shared" si="61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2"/>
        <v>#DIV/0!</v>
      </c>
      <c r="O164" s="38" t="e">
        <f t="shared" si="61"/>
        <v>#DIV/0!</v>
      </c>
      <c r="P164" s="38" t="e">
        <f t="shared" si="61"/>
        <v>#DIV/0!</v>
      </c>
      <c r="Q164" s="38" t="e">
        <f t="shared" si="61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2"/>
        <v>#DIV/0!</v>
      </c>
      <c r="O165" s="38" t="e">
        <f t="shared" si="61"/>
        <v>#DIV/0!</v>
      </c>
      <c r="P165" s="38" t="e">
        <f t="shared" si="61"/>
        <v>#DIV/0!</v>
      </c>
      <c r="Q165" s="38" t="e">
        <f t="shared" si="61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2"/>
        <v>#DIV/0!</v>
      </c>
      <c r="O166" s="38" t="e">
        <f t="shared" si="61"/>
        <v>#DIV/0!</v>
      </c>
      <c r="P166" s="38" t="e">
        <f t="shared" si="61"/>
        <v>#DIV/0!</v>
      </c>
      <c r="Q166" s="38" t="e">
        <f t="shared" si="61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2"/>
        <v>#DIV/0!</v>
      </c>
      <c r="O167" s="38" t="e">
        <f t="shared" si="61"/>
        <v>#DIV/0!</v>
      </c>
      <c r="P167" s="38" t="e">
        <f t="shared" si="61"/>
        <v>#DIV/0!</v>
      </c>
      <c r="Q167" s="38" t="e">
        <f t="shared" si="61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2"/>
        <v>#DIV/0!</v>
      </c>
      <c r="O168" s="38" t="e">
        <f t="shared" si="61"/>
        <v>#DIV/0!</v>
      </c>
      <c r="P168" s="38" t="e">
        <f t="shared" si="61"/>
        <v>#DIV/0!</v>
      </c>
      <c r="Q168" s="38" t="e">
        <f t="shared" si="61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2"/>
        <v>#DIV/0!</v>
      </c>
      <c r="O169" s="38" t="e">
        <f t="shared" si="61"/>
        <v>#DIV/0!</v>
      </c>
      <c r="P169" s="38" t="e">
        <f t="shared" si="61"/>
        <v>#DIV/0!</v>
      </c>
      <c r="Q169" s="38" t="e">
        <f t="shared" si="61"/>
        <v>#DIV/0!</v>
      </c>
    </row>
    <row r="170" spans="1:17">
      <c r="A170" s="61" t="s">
        <v>179</v>
      </c>
      <c r="B170" s="61">
        <f t="shared" ref="B170:I170" si="63">SUM(B158:B169)</f>
        <v>0</v>
      </c>
      <c r="C170" s="61">
        <f t="shared" si="63"/>
        <v>0</v>
      </c>
      <c r="D170" s="61">
        <f t="shared" si="63"/>
        <v>0</v>
      </c>
      <c r="E170" s="61">
        <f t="shared" si="63"/>
        <v>0</v>
      </c>
      <c r="F170" s="61">
        <f t="shared" si="63"/>
        <v>0</v>
      </c>
      <c r="G170" s="61">
        <f t="shared" si="63"/>
        <v>0</v>
      </c>
      <c r="H170" s="61">
        <f t="shared" si="63"/>
        <v>0</v>
      </c>
      <c r="I170" s="61">
        <f t="shared" si="63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1"/>
        <v>#DIV/0!</v>
      </c>
      <c r="P170" s="62" t="e">
        <f t="shared" si="61"/>
        <v>#DIV/0!</v>
      </c>
      <c r="Q170" s="62" t="e">
        <f t="shared" si="61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4">SUM(C158:C169)</f>
        <v>0</v>
      </c>
      <c r="D171" s="61">
        <f t="shared" si="64"/>
        <v>0</v>
      </c>
      <c r="E171" s="61">
        <f t="shared" si="64"/>
        <v>0</v>
      </c>
      <c r="F171" s="61">
        <f t="shared" si="64"/>
        <v>0</v>
      </c>
      <c r="G171" s="61">
        <f t="shared" si="64"/>
        <v>0</v>
      </c>
      <c r="H171" s="61">
        <f t="shared" si="64"/>
        <v>0</v>
      </c>
      <c r="I171" s="61">
        <f t="shared" si="64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1"/>
        <v>#DIV/0!</v>
      </c>
      <c r="P171" s="62" t="e">
        <f t="shared" si="61"/>
        <v>#DIV/0!</v>
      </c>
      <c r="Q171" s="62" t="e">
        <f t="shared" si="61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5">C170/12</f>
        <v>0</v>
      </c>
      <c r="D172" s="49">
        <f t="shared" si="65"/>
        <v>0</v>
      </c>
      <c r="E172" s="49">
        <f t="shared" si="65"/>
        <v>0</v>
      </c>
      <c r="F172" s="49">
        <f t="shared" si="65"/>
        <v>0</v>
      </c>
      <c r="G172" s="49">
        <f t="shared" si="65"/>
        <v>0</v>
      </c>
      <c r="H172" s="49">
        <f t="shared" si="65"/>
        <v>0</v>
      </c>
      <c r="I172" s="49">
        <f t="shared" si="65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1"/>
        <v>#DIV/0!</v>
      </c>
      <c r="P172" s="62" t="e">
        <f t="shared" si="61"/>
        <v>#DIV/0!</v>
      </c>
      <c r="Q172" s="62" t="e">
        <f t="shared" si="61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6">(G177-C177)/C177*100</f>
        <v>#DIV/0!</v>
      </c>
      <c r="P177" s="38" t="e">
        <f t="shared" si="66"/>
        <v>#DIV/0!</v>
      </c>
      <c r="Q177" s="38" t="e">
        <f t="shared" si="66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7">(F178-B178)/B178*100</f>
        <v>#DIV/0!</v>
      </c>
      <c r="O178" s="38" t="e">
        <f t="shared" si="66"/>
        <v>#DIV/0!</v>
      </c>
      <c r="P178" s="38" t="e">
        <f t="shared" si="66"/>
        <v>#DIV/0!</v>
      </c>
      <c r="Q178" s="38" t="e">
        <f t="shared" si="66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7"/>
        <v>#DIV/0!</v>
      </c>
      <c r="O179" s="38" t="e">
        <f t="shared" si="66"/>
        <v>#DIV/0!</v>
      </c>
      <c r="P179" s="38" t="e">
        <f t="shared" si="66"/>
        <v>#DIV/0!</v>
      </c>
      <c r="Q179" s="38" t="e">
        <f t="shared" si="66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7"/>
        <v>#DIV/0!</v>
      </c>
      <c r="O180" s="38" t="e">
        <f t="shared" si="66"/>
        <v>#DIV/0!</v>
      </c>
      <c r="P180" s="38" t="e">
        <f t="shared" si="66"/>
        <v>#DIV/0!</v>
      </c>
      <c r="Q180" s="38" t="e">
        <f t="shared" si="66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7"/>
        <v>#DIV/0!</v>
      </c>
      <c r="O181" s="38" t="e">
        <f t="shared" si="66"/>
        <v>#DIV/0!</v>
      </c>
      <c r="P181" s="38" t="e">
        <f t="shared" si="66"/>
        <v>#DIV/0!</v>
      </c>
      <c r="Q181" s="38" t="e">
        <f t="shared" si="66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7"/>
        <v>#DIV/0!</v>
      </c>
      <c r="O182" s="38" t="e">
        <f t="shared" si="66"/>
        <v>#DIV/0!</v>
      </c>
      <c r="P182" s="38" t="e">
        <f t="shared" si="66"/>
        <v>#DIV/0!</v>
      </c>
      <c r="Q182" s="38" t="e">
        <f t="shared" si="66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7"/>
        <v>#DIV/0!</v>
      </c>
      <c r="O183" s="38" t="e">
        <f t="shared" si="66"/>
        <v>#DIV/0!</v>
      </c>
      <c r="P183" s="38" t="e">
        <f t="shared" si="66"/>
        <v>#DIV/0!</v>
      </c>
      <c r="Q183" s="38" t="e">
        <f t="shared" si="66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7"/>
        <v>#DIV/0!</v>
      </c>
      <c r="O184" s="38" t="e">
        <f t="shared" si="66"/>
        <v>#DIV/0!</v>
      </c>
      <c r="P184" s="38" t="e">
        <f t="shared" si="66"/>
        <v>#DIV/0!</v>
      </c>
      <c r="Q184" s="38" t="e">
        <f t="shared" si="66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7"/>
        <v>#DIV/0!</v>
      </c>
      <c r="O185" s="38" t="e">
        <f t="shared" si="66"/>
        <v>#DIV/0!</v>
      </c>
      <c r="P185" s="38" t="e">
        <f t="shared" si="66"/>
        <v>#DIV/0!</v>
      </c>
      <c r="Q185" s="38" t="e">
        <f t="shared" si="66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7"/>
        <v>#DIV/0!</v>
      </c>
      <c r="O186" s="38" t="e">
        <f t="shared" si="66"/>
        <v>#DIV/0!</v>
      </c>
      <c r="P186" s="38" t="e">
        <f t="shared" si="66"/>
        <v>#DIV/0!</v>
      </c>
      <c r="Q186" s="38" t="e">
        <f t="shared" si="66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7"/>
        <v>#DIV/0!</v>
      </c>
      <c r="O187" s="38" t="e">
        <f t="shared" si="66"/>
        <v>#DIV/0!</v>
      </c>
      <c r="P187" s="38" t="e">
        <f t="shared" si="66"/>
        <v>#DIV/0!</v>
      </c>
      <c r="Q187" s="38" t="e">
        <f t="shared" si="66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7"/>
        <v>#DIV/0!</v>
      </c>
      <c r="O188" s="38" t="e">
        <f t="shared" si="66"/>
        <v>#DIV/0!</v>
      </c>
      <c r="P188" s="38" t="e">
        <f t="shared" si="66"/>
        <v>#DIV/0!</v>
      </c>
      <c r="Q188" s="38" t="e">
        <f t="shared" si="66"/>
        <v>#DIV/0!</v>
      </c>
    </row>
    <row r="189" spans="1:17">
      <c r="A189" s="61" t="s">
        <v>179</v>
      </c>
      <c r="B189" s="61">
        <f t="shared" ref="B189:I189" si="68">SUM(B177:B188)</f>
        <v>0</v>
      </c>
      <c r="C189" s="61">
        <f t="shared" si="68"/>
        <v>0</v>
      </c>
      <c r="D189" s="61">
        <f t="shared" si="68"/>
        <v>0</v>
      </c>
      <c r="E189" s="61">
        <f t="shared" si="68"/>
        <v>0</v>
      </c>
      <c r="F189" s="61">
        <f t="shared" si="68"/>
        <v>0</v>
      </c>
      <c r="G189" s="61">
        <f t="shared" si="68"/>
        <v>0</v>
      </c>
      <c r="H189" s="61">
        <f t="shared" si="68"/>
        <v>0</v>
      </c>
      <c r="I189" s="61">
        <f t="shared" si="68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6"/>
        <v>#DIV/0!</v>
      </c>
      <c r="P189" s="62" t="e">
        <f t="shared" si="66"/>
        <v>#DIV/0!</v>
      </c>
      <c r="Q189" s="62" t="e">
        <f t="shared" si="66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9">SUM(C177:C188)</f>
        <v>0</v>
      </c>
      <c r="D190" s="61">
        <f t="shared" si="69"/>
        <v>0</v>
      </c>
      <c r="E190" s="61">
        <f t="shared" si="69"/>
        <v>0</v>
      </c>
      <c r="F190" s="61">
        <f t="shared" si="69"/>
        <v>0</v>
      </c>
      <c r="G190" s="61">
        <f t="shared" si="69"/>
        <v>0</v>
      </c>
      <c r="H190" s="61">
        <f t="shared" si="69"/>
        <v>0</v>
      </c>
      <c r="I190" s="61">
        <f t="shared" si="69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6"/>
        <v>#DIV/0!</v>
      </c>
      <c r="P190" s="62" t="e">
        <f t="shared" si="66"/>
        <v>#DIV/0!</v>
      </c>
      <c r="Q190" s="62" t="e">
        <f t="shared" si="66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70">C189/12</f>
        <v>0</v>
      </c>
      <c r="D191" s="49">
        <f t="shared" si="70"/>
        <v>0</v>
      </c>
      <c r="E191" s="49">
        <f t="shared" si="70"/>
        <v>0</v>
      </c>
      <c r="F191" s="49">
        <f t="shared" si="70"/>
        <v>0</v>
      </c>
      <c r="G191" s="49">
        <f t="shared" si="70"/>
        <v>0</v>
      </c>
      <c r="H191" s="49">
        <f t="shared" si="70"/>
        <v>0</v>
      </c>
      <c r="I191" s="49">
        <f t="shared" si="70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6"/>
        <v>#DIV/0!</v>
      </c>
      <c r="P191" s="62" t="e">
        <f t="shared" si="66"/>
        <v>#DIV/0!</v>
      </c>
      <c r="Q191" s="62" t="e">
        <f t="shared" si="66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71">(G196-C196)/C196*100</f>
        <v>#DIV/0!</v>
      </c>
      <c r="P196" s="38" t="e">
        <f t="shared" si="71"/>
        <v>#DIV/0!</v>
      </c>
      <c r="Q196" s="38" t="e">
        <f t="shared" si="71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2">(F197-B197)/B197*100</f>
        <v>#DIV/0!</v>
      </c>
      <c r="O197" s="38" t="e">
        <f t="shared" si="71"/>
        <v>#DIV/0!</v>
      </c>
      <c r="P197" s="38" t="e">
        <f t="shared" si="71"/>
        <v>#DIV/0!</v>
      </c>
      <c r="Q197" s="38" t="e">
        <f t="shared" si="71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2"/>
        <v>#DIV/0!</v>
      </c>
      <c r="O198" s="38" t="e">
        <f t="shared" si="71"/>
        <v>#DIV/0!</v>
      </c>
      <c r="P198" s="38" t="e">
        <f t="shared" si="71"/>
        <v>#DIV/0!</v>
      </c>
      <c r="Q198" s="38" t="e">
        <f t="shared" si="71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2"/>
        <v>#DIV/0!</v>
      </c>
      <c r="O199" s="38" t="e">
        <f t="shared" si="71"/>
        <v>#DIV/0!</v>
      </c>
      <c r="P199" s="38" t="e">
        <f t="shared" si="71"/>
        <v>#DIV/0!</v>
      </c>
      <c r="Q199" s="38" t="e">
        <f t="shared" si="71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2"/>
        <v>#DIV/0!</v>
      </c>
      <c r="O200" s="38" t="e">
        <f t="shared" si="71"/>
        <v>#DIV/0!</v>
      </c>
      <c r="P200" s="38" t="e">
        <f t="shared" si="71"/>
        <v>#DIV/0!</v>
      </c>
      <c r="Q200" s="38" t="e">
        <f t="shared" si="71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2"/>
        <v>#DIV/0!</v>
      </c>
      <c r="O201" s="38" t="e">
        <f t="shared" si="71"/>
        <v>#DIV/0!</v>
      </c>
      <c r="P201" s="38" t="e">
        <f t="shared" si="71"/>
        <v>#DIV/0!</v>
      </c>
      <c r="Q201" s="38" t="e">
        <f t="shared" si="71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2"/>
        <v>#DIV/0!</v>
      </c>
      <c r="O202" s="38" t="e">
        <f t="shared" si="71"/>
        <v>#DIV/0!</v>
      </c>
      <c r="P202" s="38" t="e">
        <f t="shared" si="71"/>
        <v>#DIV/0!</v>
      </c>
      <c r="Q202" s="38" t="e">
        <f t="shared" si="71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2"/>
        <v>#DIV/0!</v>
      </c>
      <c r="O203" s="38" t="e">
        <f t="shared" si="71"/>
        <v>#DIV/0!</v>
      </c>
      <c r="P203" s="38" t="e">
        <f t="shared" si="71"/>
        <v>#DIV/0!</v>
      </c>
      <c r="Q203" s="38" t="e">
        <f t="shared" si="71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2"/>
        <v>#DIV/0!</v>
      </c>
      <c r="O204" s="38" t="e">
        <f t="shared" si="71"/>
        <v>#DIV/0!</v>
      </c>
      <c r="P204" s="38" t="e">
        <f t="shared" si="71"/>
        <v>#DIV/0!</v>
      </c>
      <c r="Q204" s="38" t="e">
        <f t="shared" si="71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2"/>
        <v>#DIV/0!</v>
      </c>
      <c r="O205" s="38" t="e">
        <f t="shared" si="71"/>
        <v>#DIV/0!</v>
      </c>
      <c r="P205" s="38" t="e">
        <f t="shared" si="71"/>
        <v>#DIV/0!</v>
      </c>
      <c r="Q205" s="38" t="e">
        <f t="shared" si="71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2"/>
        <v>#DIV/0!</v>
      </c>
      <c r="O206" s="38" t="e">
        <f t="shared" si="71"/>
        <v>#DIV/0!</v>
      </c>
      <c r="P206" s="38" t="e">
        <f t="shared" si="71"/>
        <v>#DIV/0!</v>
      </c>
      <c r="Q206" s="38" t="e">
        <f t="shared" si="71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2"/>
        <v>#DIV/0!</v>
      </c>
      <c r="O207" s="38" t="e">
        <f t="shared" si="71"/>
        <v>#DIV/0!</v>
      </c>
      <c r="P207" s="38" t="e">
        <f t="shared" si="71"/>
        <v>#DIV/0!</v>
      </c>
      <c r="Q207" s="38" t="e">
        <f t="shared" si="71"/>
        <v>#DIV/0!</v>
      </c>
    </row>
    <row r="208" spans="1:17">
      <c r="A208" s="61" t="s">
        <v>179</v>
      </c>
      <c r="B208" s="61">
        <f t="shared" ref="B208:I208" si="73">SUM(B196:B207)</f>
        <v>0</v>
      </c>
      <c r="C208" s="61">
        <f t="shared" si="73"/>
        <v>0</v>
      </c>
      <c r="D208" s="61">
        <f t="shared" si="73"/>
        <v>0</v>
      </c>
      <c r="E208" s="61">
        <f t="shared" si="73"/>
        <v>0</v>
      </c>
      <c r="F208" s="61">
        <f t="shared" si="73"/>
        <v>0</v>
      </c>
      <c r="G208" s="61">
        <f t="shared" si="73"/>
        <v>0</v>
      </c>
      <c r="H208" s="61">
        <f t="shared" si="73"/>
        <v>0</v>
      </c>
      <c r="I208" s="61">
        <f t="shared" si="73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1"/>
        <v>#DIV/0!</v>
      </c>
      <c r="P208" s="62" t="e">
        <f t="shared" si="71"/>
        <v>#DIV/0!</v>
      </c>
      <c r="Q208" s="62" t="e">
        <f t="shared" si="71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4">SUM(C196:C207)</f>
        <v>0</v>
      </c>
      <c r="D209" s="61">
        <f t="shared" si="74"/>
        <v>0</v>
      </c>
      <c r="E209" s="61">
        <f t="shared" si="74"/>
        <v>0</v>
      </c>
      <c r="F209" s="61">
        <f t="shared" si="74"/>
        <v>0</v>
      </c>
      <c r="G209" s="61">
        <f t="shared" si="74"/>
        <v>0</v>
      </c>
      <c r="H209" s="61">
        <f t="shared" si="74"/>
        <v>0</v>
      </c>
      <c r="I209" s="61">
        <f t="shared" si="74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1"/>
        <v>#DIV/0!</v>
      </c>
      <c r="P209" s="62" t="e">
        <f t="shared" si="71"/>
        <v>#DIV/0!</v>
      </c>
      <c r="Q209" s="62" t="e">
        <f t="shared" si="71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5">C208/12</f>
        <v>0</v>
      </c>
      <c r="D210" s="49">
        <f t="shared" si="75"/>
        <v>0</v>
      </c>
      <c r="E210" s="49">
        <f t="shared" si="75"/>
        <v>0</v>
      </c>
      <c r="F210" s="49">
        <f t="shared" si="75"/>
        <v>0</v>
      </c>
      <c r="G210" s="49">
        <f t="shared" si="75"/>
        <v>0</v>
      </c>
      <c r="H210" s="49">
        <f t="shared" si="75"/>
        <v>0</v>
      </c>
      <c r="I210" s="49">
        <f t="shared" si="75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1"/>
        <v>#DIV/0!</v>
      </c>
      <c r="P210" s="62" t="e">
        <f t="shared" si="71"/>
        <v>#DIV/0!</v>
      </c>
      <c r="Q210" s="62" t="e">
        <f t="shared" si="71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6">(G215-C215)/C215*100</f>
        <v>#DIV/0!</v>
      </c>
      <c r="P215" s="38" t="e">
        <f t="shared" si="76"/>
        <v>#DIV/0!</v>
      </c>
      <c r="Q215" s="38" t="e">
        <f t="shared" si="76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7">(F216-B216)/B216*100</f>
        <v>#DIV/0!</v>
      </c>
      <c r="O216" s="38" t="e">
        <f t="shared" si="76"/>
        <v>#DIV/0!</v>
      </c>
      <c r="P216" s="38" t="e">
        <f t="shared" si="76"/>
        <v>#DIV/0!</v>
      </c>
      <c r="Q216" s="38" t="e">
        <f t="shared" si="76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7"/>
        <v>#DIV/0!</v>
      </c>
      <c r="O217" s="38" t="e">
        <f t="shared" si="76"/>
        <v>#DIV/0!</v>
      </c>
      <c r="P217" s="38" t="e">
        <f t="shared" si="76"/>
        <v>#DIV/0!</v>
      </c>
      <c r="Q217" s="38" t="e">
        <f t="shared" si="76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7"/>
        <v>#DIV/0!</v>
      </c>
      <c r="O218" s="38" t="e">
        <f t="shared" si="76"/>
        <v>#DIV/0!</v>
      </c>
      <c r="P218" s="38" t="e">
        <f t="shared" si="76"/>
        <v>#DIV/0!</v>
      </c>
      <c r="Q218" s="38" t="e">
        <f t="shared" si="76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7"/>
        <v>#DIV/0!</v>
      </c>
      <c r="O219" s="38" t="e">
        <f t="shared" si="76"/>
        <v>#DIV/0!</v>
      </c>
      <c r="P219" s="38" t="e">
        <f t="shared" si="76"/>
        <v>#DIV/0!</v>
      </c>
      <c r="Q219" s="38" t="e">
        <f t="shared" si="76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7"/>
        <v>#DIV/0!</v>
      </c>
      <c r="O220" s="38" t="e">
        <f t="shared" si="76"/>
        <v>#DIV/0!</v>
      </c>
      <c r="P220" s="38" t="e">
        <f t="shared" si="76"/>
        <v>#DIV/0!</v>
      </c>
      <c r="Q220" s="38" t="e">
        <f t="shared" si="76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7"/>
        <v>#DIV/0!</v>
      </c>
      <c r="O221" s="38" t="e">
        <f t="shared" si="76"/>
        <v>#DIV/0!</v>
      </c>
      <c r="P221" s="38" t="e">
        <f t="shared" si="76"/>
        <v>#DIV/0!</v>
      </c>
      <c r="Q221" s="38" t="e">
        <f t="shared" si="76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7"/>
        <v>#DIV/0!</v>
      </c>
      <c r="O222" s="38" t="e">
        <f t="shared" si="76"/>
        <v>#DIV/0!</v>
      </c>
      <c r="P222" s="38" t="e">
        <f t="shared" si="76"/>
        <v>#DIV/0!</v>
      </c>
      <c r="Q222" s="38" t="e">
        <f t="shared" si="76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7"/>
        <v>#DIV/0!</v>
      </c>
      <c r="O223" s="38" t="e">
        <f t="shared" si="76"/>
        <v>#DIV/0!</v>
      </c>
      <c r="P223" s="38" t="e">
        <f t="shared" si="76"/>
        <v>#DIV/0!</v>
      </c>
      <c r="Q223" s="38" t="e">
        <f t="shared" si="76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7"/>
        <v>#DIV/0!</v>
      </c>
      <c r="O224" s="38" t="e">
        <f t="shared" si="76"/>
        <v>#DIV/0!</v>
      </c>
      <c r="P224" s="38" t="e">
        <f t="shared" si="76"/>
        <v>#DIV/0!</v>
      </c>
      <c r="Q224" s="38" t="e">
        <f t="shared" si="76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7"/>
        <v>#DIV/0!</v>
      </c>
      <c r="O225" s="38" t="e">
        <f t="shared" si="76"/>
        <v>#DIV/0!</v>
      </c>
      <c r="P225" s="38" t="e">
        <f t="shared" si="76"/>
        <v>#DIV/0!</v>
      </c>
      <c r="Q225" s="38" t="e">
        <f t="shared" si="76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7"/>
        <v>#DIV/0!</v>
      </c>
      <c r="O226" s="38" t="e">
        <f t="shared" si="76"/>
        <v>#DIV/0!</v>
      </c>
      <c r="P226" s="38" t="e">
        <f t="shared" si="76"/>
        <v>#DIV/0!</v>
      </c>
      <c r="Q226" s="38" t="e">
        <f t="shared" si="76"/>
        <v>#DIV/0!</v>
      </c>
    </row>
    <row r="227" spans="1:17">
      <c r="A227" s="61" t="s">
        <v>179</v>
      </c>
      <c r="B227" s="61">
        <f t="shared" ref="B227:I227" si="78">SUM(B215:B226)</f>
        <v>0</v>
      </c>
      <c r="C227" s="61">
        <f t="shared" si="78"/>
        <v>0</v>
      </c>
      <c r="D227" s="61">
        <f t="shared" si="78"/>
        <v>0</v>
      </c>
      <c r="E227" s="61">
        <f t="shared" si="78"/>
        <v>0</v>
      </c>
      <c r="F227" s="61">
        <f t="shared" si="78"/>
        <v>0</v>
      </c>
      <c r="G227" s="61">
        <f t="shared" si="78"/>
        <v>0</v>
      </c>
      <c r="H227" s="61">
        <f t="shared" si="78"/>
        <v>0</v>
      </c>
      <c r="I227" s="61">
        <f t="shared" si="78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6"/>
        <v>#DIV/0!</v>
      </c>
      <c r="P227" s="62" t="e">
        <f t="shared" si="76"/>
        <v>#DIV/0!</v>
      </c>
      <c r="Q227" s="62" t="e">
        <f t="shared" si="76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9">SUM(C215:C226)</f>
        <v>0</v>
      </c>
      <c r="D228" s="61">
        <f t="shared" si="79"/>
        <v>0</v>
      </c>
      <c r="E228" s="61">
        <f t="shared" si="79"/>
        <v>0</v>
      </c>
      <c r="F228" s="61">
        <f t="shared" si="79"/>
        <v>0</v>
      </c>
      <c r="G228" s="61">
        <f t="shared" si="79"/>
        <v>0</v>
      </c>
      <c r="H228" s="61">
        <f t="shared" si="79"/>
        <v>0</v>
      </c>
      <c r="I228" s="61">
        <f t="shared" si="79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6"/>
        <v>#DIV/0!</v>
      </c>
      <c r="P228" s="62" t="e">
        <f t="shared" si="76"/>
        <v>#DIV/0!</v>
      </c>
      <c r="Q228" s="62" t="e">
        <f t="shared" si="76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80">C227/12</f>
        <v>0</v>
      </c>
      <c r="D229" s="49">
        <f t="shared" si="80"/>
        <v>0</v>
      </c>
      <c r="E229" s="49">
        <f t="shared" si="80"/>
        <v>0</v>
      </c>
      <c r="F229" s="49">
        <f t="shared" si="80"/>
        <v>0</v>
      </c>
      <c r="G229" s="49">
        <f t="shared" si="80"/>
        <v>0</v>
      </c>
      <c r="H229" s="49">
        <f t="shared" si="80"/>
        <v>0</v>
      </c>
      <c r="I229" s="49">
        <f t="shared" si="80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6"/>
        <v>#DIV/0!</v>
      </c>
      <c r="P229" s="62" t="e">
        <f t="shared" si="76"/>
        <v>#DIV/0!</v>
      </c>
      <c r="Q229" s="62" t="e">
        <f t="shared" si="76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81">(G234-C234)/C234*100</f>
        <v>#DIV/0!</v>
      </c>
      <c r="P234" s="38" t="e">
        <f t="shared" si="81"/>
        <v>#DIV/0!</v>
      </c>
      <c r="Q234" s="38" t="e">
        <f t="shared" si="81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2">(F235-B235)/B235*100</f>
        <v>#DIV/0!</v>
      </c>
      <c r="O235" s="38" t="e">
        <f t="shared" si="81"/>
        <v>#DIV/0!</v>
      </c>
      <c r="P235" s="38" t="e">
        <f t="shared" si="81"/>
        <v>#DIV/0!</v>
      </c>
      <c r="Q235" s="38" t="e">
        <f t="shared" si="81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2"/>
        <v>#DIV/0!</v>
      </c>
      <c r="O236" s="38" t="e">
        <f t="shared" si="81"/>
        <v>#DIV/0!</v>
      </c>
      <c r="P236" s="38" t="e">
        <f t="shared" si="81"/>
        <v>#DIV/0!</v>
      </c>
      <c r="Q236" s="38" t="e">
        <f t="shared" si="81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2"/>
        <v>#DIV/0!</v>
      </c>
      <c r="O237" s="38" t="e">
        <f t="shared" si="81"/>
        <v>#DIV/0!</v>
      </c>
      <c r="P237" s="38" t="e">
        <f t="shared" si="81"/>
        <v>#DIV/0!</v>
      </c>
      <c r="Q237" s="38" t="e">
        <f t="shared" si="81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2"/>
        <v>#DIV/0!</v>
      </c>
      <c r="O238" s="38" t="e">
        <f t="shared" si="81"/>
        <v>#DIV/0!</v>
      </c>
      <c r="P238" s="38" t="e">
        <f t="shared" si="81"/>
        <v>#DIV/0!</v>
      </c>
      <c r="Q238" s="38" t="e">
        <f t="shared" si="81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2"/>
        <v>#DIV/0!</v>
      </c>
      <c r="O239" s="38" t="e">
        <f t="shared" si="81"/>
        <v>#DIV/0!</v>
      </c>
      <c r="P239" s="38" t="e">
        <f t="shared" si="81"/>
        <v>#DIV/0!</v>
      </c>
      <c r="Q239" s="38" t="e">
        <f t="shared" si="81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2"/>
        <v>#DIV/0!</v>
      </c>
      <c r="O240" s="38" t="e">
        <f t="shared" si="81"/>
        <v>#DIV/0!</v>
      </c>
      <c r="P240" s="38" t="e">
        <f t="shared" si="81"/>
        <v>#DIV/0!</v>
      </c>
      <c r="Q240" s="38" t="e">
        <f t="shared" si="81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2"/>
        <v>#DIV/0!</v>
      </c>
      <c r="O241" s="38" t="e">
        <f t="shared" si="81"/>
        <v>#DIV/0!</v>
      </c>
      <c r="P241" s="38" t="e">
        <f t="shared" si="81"/>
        <v>#DIV/0!</v>
      </c>
      <c r="Q241" s="38" t="e">
        <f t="shared" si="81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2"/>
        <v>#DIV/0!</v>
      </c>
      <c r="O242" s="38" t="e">
        <f t="shared" si="81"/>
        <v>#DIV/0!</v>
      </c>
      <c r="P242" s="38" t="e">
        <f t="shared" si="81"/>
        <v>#DIV/0!</v>
      </c>
      <c r="Q242" s="38" t="e">
        <f t="shared" si="81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2"/>
        <v>#DIV/0!</v>
      </c>
      <c r="O243" s="38" t="e">
        <f t="shared" si="81"/>
        <v>#DIV/0!</v>
      </c>
      <c r="P243" s="38" t="e">
        <f t="shared" si="81"/>
        <v>#DIV/0!</v>
      </c>
      <c r="Q243" s="38" t="e">
        <f t="shared" si="81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2"/>
        <v>#DIV/0!</v>
      </c>
      <c r="O244" s="38" t="e">
        <f t="shared" si="81"/>
        <v>#DIV/0!</v>
      </c>
      <c r="P244" s="38" t="e">
        <f t="shared" si="81"/>
        <v>#DIV/0!</v>
      </c>
      <c r="Q244" s="38" t="e">
        <f t="shared" si="81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2"/>
        <v>#DIV/0!</v>
      </c>
      <c r="O245" s="38" t="e">
        <f t="shared" si="81"/>
        <v>#DIV/0!</v>
      </c>
      <c r="P245" s="38" t="e">
        <f t="shared" si="81"/>
        <v>#DIV/0!</v>
      </c>
      <c r="Q245" s="38" t="e">
        <f t="shared" si="81"/>
        <v>#DIV/0!</v>
      </c>
    </row>
    <row r="246" spans="1:17">
      <c r="A246" s="61" t="s">
        <v>179</v>
      </c>
      <c r="B246" s="61">
        <f t="shared" ref="B246:I246" si="83">SUM(B234:B245)</f>
        <v>0</v>
      </c>
      <c r="C246" s="61">
        <f t="shared" si="83"/>
        <v>0</v>
      </c>
      <c r="D246" s="61">
        <f t="shared" si="83"/>
        <v>0</v>
      </c>
      <c r="E246" s="61">
        <f t="shared" si="83"/>
        <v>0</v>
      </c>
      <c r="F246" s="61">
        <f t="shared" si="83"/>
        <v>0</v>
      </c>
      <c r="G246" s="61">
        <f t="shared" si="83"/>
        <v>0</v>
      </c>
      <c r="H246" s="61">
        <f t="shared" si="83"/>
        <v>0</v>
      </c>
      <c r="I246" s="61">
        <f t="shared" si="83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81"/>
        <v>#DIV/0!</v>
      </c>
      <c r="P246" s="62" t="e">
        <f t="shared" si="81"/>
        <v>#DIV/0!</v>
      </c>
      <c r="Q246" s="62" t="e">
        <f t="shared" si="81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4">SUM(C234:C245)</f>
        <v>0</v>
      </c>
      <c r="D247" s="61">
        <f t="shared" si="84"/>
        <v>0</v>
      </c>
      <c r="E247" s="61">
        <f t="shared" si="84"/>
        <v>0</v>
      </c>
      <c r="F247" s="61">
        <f t="shared" si="84"/>
        <v>0</v>
      </c>
      <c r="G247" s="61">
        <f t="shared" si="84"/>
        <v>0</v>
      </c>
      <c r="H247" s="61">
        <f t="shared" si="84"/>
        <v>0</v>
      </c>
      <c r="I247" s="61">
        <f t="shared" si="84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81"/>
        <v>#DIV/0!</v>
      </c>
      <c r="P247" s="62" t="e">
        <f t="shared" si="81"/>
        <v>#DIV/0!</v>
      </c>
      <c r="Q247" s="62" t="e">
        <f t="shared" si="81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5">C246/12</f>
        <v>0</v>
      </c>
      <c r="D248" s="49">
        <f t="shared" si="85"/>
        <v>0</v>
      </c>
      <c r="E248" s="49">
        <f t="shared" si="85"/>
        <v>0</v>
      </c>
      <c r="F248" s="49">
        <f t="shared" si="85"/>
        <v>0</v>
      </c>
      <c r="G248" s="49">
        <f t="shared" si="85"/>
        <v>0</v>
      </c>
      <c r="H248" s="49">
        <f t="shared" si="85"/>
        <v>0</v>
      </c>
      <c r="I248" s="49">
        <f t="shared" si="85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81"/>
        <v>#DIV/0!</v>
      </c>
      <c r="P248" s="62" t="e">
        <f t="shared" si="81"/>
        <v>#DIV/0!</v>
      </c>
      <c r="Q248" s="62" t="e">
        <f t="shared" si="81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6">(G253-C253)/C253*100</f>
        <v>#DIV/0!</v>
      </c>
      <c r="P253" s="38" t="e">
        <f t="shared" si="86"/>
        <v>#DIV/0!</v>
      </c>
      <c r="Q253" s="38" t="e">
        <f t="shared" si="86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7">(F254-B254)/B254*100</f>
        <v>#DIV/0!</v>
      </c>
      <c r="O254" s="38" t="e">
        <f t="shared" si="86"/>
        <v>#DIV/0!</v>
      </c>
      <c r="P254" s="38" t="e">
        <f t="shared" si="86"/>
        <v>#DIV/0!</v>
      </c>
      <c r="Q254" s="38" t="e">
        <f t="shared" si="86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7"/>
        <v>#DIV/0!</v>
      </c>
      <c r="O255" s="38" t="e">
        <f t="shared" si="86"/>
        <v>#DIV/0!</v>
      </c>
      <c r="P255" s="38" t="e">
        <f t="shared" si="86"/>
        <v>#DIV/0!</v>
      </c>
      <c r="Q255" s="38" t="e">
        <f t="shared" si="86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7"/>
        <v>#DIV/0!</v>
      </c>
      <c r="O256" s="38" t="e">
        <f t="shared" si="86"/>
        <v>#DIV/0!</v>
      </c>
      <c r="P256" s="38" t="e">
        <f t="shared" si="86"/>
        <v>#DIV/0!</v>
      </c>
      <c r="Q256" s="38" t="e">
        <f t="shared" si="86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7"/>
        <v>#DIV/0!</v>
      </c>
      <c r="O257" s="38" t="e">
        <f t="shared" si="86"/>
        <v>#DIV/0!</v>
      </c>
      <c r="P257" s="38" t="e">
        <f t="shared" si="86"/>
        <v>#DIV/0!</v>
      </c>
      <c r="Q257" s="38" t="e">
        <f t="shared" si="86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7"/>
        <v>#DIV/0!</v>
      </c>
      <c r="O258" s="38" t="e">
        <f t="shared" si="86"/>
        <v>#DIV/0!</v>
      </c>
      <c r="P258" s="38" t="e">
        <f t="shared" si="86"/>
        <v>#DIV/0!</v>
      </c>
      <c r="Q258" s="38" t="e">
        <f t="shared" si="86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7"/>
        <v>#DIV/0!</v>
      </c>
      <c r="O259" s="38" t="e">
        <f t="shared" si="86"/>
        <v>#DIV/0!</v>
      </c>
      <c r="P259" s="38" t="e">
        <f t="shared" si="86"/>
        <v>#DIV/0!</v>
      </c>
      <c r="Q259" s="38" t="e">
        <f t="shared" si="86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7"/>
        <v>#DIV/0!</v>
      </c>
      <c r="O260" s="38" t="e">
        <f t="shared" si="86"/>
        <v>#DIV/0!</v>
      </c>
      <c r="P260" s="38" t="e">
        <f t="shared" si="86"/>
        <v>#DIV/0!</v>
      </c>
      <c r="Q260" s="38" t="e">
        <f t="shared" si="86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7"/>
        <v>#DIV/0!</v>
      </c>
      <c r="O261" s="38" t="e">
        <f t="shared" si="86"/>
        <v>#DIV/0!</v>
      </c>
      <c r="P261" s="38" t="e">
        <f t="shared" si="86"/>
        <v>#DIV/0!</v>
      </c>
      <c r="Q261" s="38" t="e">
        <f t="shared" si="86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7"/>
        <v>#DIV/0!</v>
      </c>
      <c r="O262" s="38" t="e">
        <f t="shared" si="86"/>
        <v>#DIV/0!</v>
      </c>
      <c r="P262" s="38" t="e">
        <f t="shared" si="86"/>
        <v>#DIV/0!</v>
      </c>
      <c r="Q262" s="38" t="e">
        <f t="shared" si="86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7"/>
        <v>#DIV/0!</v>
      </c>
      <c r="O263" s="38" t="e">
        <f t="shared" si="86"/>
        <v>#DIV/0!</v>
      </c>
      <c r="P263" s="38" t="e">
        <f t="shared" si="86"/>
        <v>#DIV/0!</v>
      </c>
      <c r="Q263" s="38" t="e">
        <f t="shared" si="86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7"/>
        <v>#DIV/0!</v>
      </c>
      <c r="O264" s="38" t="e">
        <f t="shared" si="86"/>
        <v>#DIV/0!</v>
      </c>
      <c r="P264" s="38" t="e">
        <f t="shared" si="86"/>
        <v>#DIV/0!</v>
      </c>
      <c r="Q264" s="38" t="e">
        <f t="shared" si="86"/>
        <v>#DIV/0!</v>
      </c>
    </row>
    <row r="265" spans="1:17">
      <c r="A265" s="61" t="s">
        <v>179</v>
      </c>
      <c r="B265" s="61">
        <f t="shared" ref="B265:I265" si="88">SUM(B253:B264)</f>
        <v>0</v>
      </c>
      <c r="C265" s="61">
        <f t="shared" si="88"/>
        <v>0</v>
      </c>
      <c r="D265" s="61">
        <f t="shared" si="88"/>
        <v>0</v>
      </c>
      <c r="E265" s="61">
        <f t="shared" si="88"/>
        <v>0</v>
      </c>
      <c r="F265" s="61">
        <f t="shared" si="88"/>
        <v>0</v>
      </c>
      <c r="G265" s="61">
        <f t="shared" si="88"/>
        <v>0</v>
      </c>
      <c r="H265" s="61">
        <f t="shared" si="88"/>
        <v>0</v>
      </c>
      <c r="I265" s="61">
        <f t="shared" si="88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6"/>
        <v>#DIV/0!</v>
      </c>
      <c r="P265" s="62" t="e">
        <f t="shared" si="86"/>
        <v>#DIV/0!</v>
      </c>
      <c r="Q265" s="62" t="e">
        <f t="shared" si="86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9">SUM(C253:C264)</f>
        <v>0</v>
      </c>
      <c r="D266" s="61">
        <f t="shared" si="89"/>
        <v>0</v>
      </c>
      <c r="E266" s="61">
        <f t="shared" si="89"/>
        <v>0</v>
      </c>
      <c r="F266" s="61">
        <f t="shared" si="89"/>
        <v>0</v>
      </c>
      <c r="G266" s="61">
        <f t="shared" si="89"/>
        <v>0</v>
      </c>
      <c r="H266" s="61">
        <f t="shared" si="89"/>
        <v>0</v>
      </c>
      <c r="I266" s="61">
        <f t="shared" si="89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6"/>
        <v>#DIV/0!</v>
      </c>
      <c r="P266" s="62" t="e">
        <f t="shared" si="86"/>
        <v>#DIV/0!</v>
      </c>
      <c r="Q266" s="62" t="e">
        <f t="shared" si="86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90">C265/12</f>
        <v>0</v>
      </c>
      <c r="D267" s="49">
        <f t="shared" si="90"/>
        <v>0</v>
      </c>
      <c r="E267" s="49">
        <f t="shared" si="90"/>
        <v>0</v>
      </c>
      <c r="F267" s="49">
        <f t="shared" si="90"/>
        <v>0</v>
      </c>
      <c r="G267" s="49">
        <f t="shared" si="90"/>
        <v>0</v>
      </c>
      <c r="H267" s="49">
        <f t="shared" si="90"/>
        <v>0</v>
      </c>
      <c r="I267" s="49">
        <f t="shared" si="90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6"/>
        <v>#DIV/0!</v>
      </c>
      <c r="P267" s="62" t="e">
        <f t="shared" si="86"/>
        <v>#DIV/0!</v>
      </c>
      <c r="Q267" s="62" t="e">
        <f t="shared" si="86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/>
      <c r="B272" s="75"/>
      <c r="C272" s="75"/>
      <c r="D272" s="76"/>
      <c r="E272" s="75"/>
      <c r="F272" s="75"/>
      <c r="G272" s="75"/>
      <c r="H272" s="76"/>
      <c r="I272" s="75"/>
      <c r="J272" s="75"/>
      <c r="K272" s="75"/>
      <c r="L272" s="75"/>
      <c r="M272" s="75"/>
      <c r="N272" s="38" t="e">
        <f>(F272-B272)/B272*100</f>
        <v>#DIV/0!</v>
      </c>
      <c r="O272" s="38" t="e">
        <f t="shared" ref="O272:Q286" si="91">(G272-C272)/C272*100</f>
        <v>#DIV/0!</v>
      </c>
      <c r="P272" s="38" t="e">
        <f t="shared" si="91"/>
        <v>#DIV/0!</v>
      </c>
      <c r="Q272" s="38" t="e">
        <f t="shared" si="91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92">(F273-B273)/B273*100</f>
        <v>#DIV/0!</v>
      </c>
      <c r="O273" s="38" t="e">
        <f t="shared" si="91"/>
        <v>#DIV/0!</v>
      </c>
      <c r="P273" s="38" t="e">
        <f t="shared" si="91"/>
        <v>#DIV/0!</v>
      </c>
      <c r="Q273" s="38" t="e">
        <f t="shared" si="91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92"/>
        <v>#DIV/0!</v>
      </c>
      <c r="O274" s="38" t="e">
        <f t="shared" si="91"/>
        <v>#DIV/0!</v>
      </c>
      <c r="P274" s="38" t="e">
        <f t="shared" si="91"/>
        <v>#DIV/0!</v>
      </c>
      <c r="Q274" s="38" t="e">
        <f t="shared" si="91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92"/>
        <v>#DIV/0!</v>
      </c>
      <c r="O275" s="38" t="e">
        <f t="shared" si="91"/>
        <v>#DIV/0!</v>
      </c>
      <c r="P275" s="38" t="e">
        <f t="shared" si="91"/>
        <v>#DIV/0!</v>
      </c>
      <c r="Q275" s="38" t="e">
        <f t="shared" si="91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92"/>
        <v>#DIV/0!</v>
      </c>
      <c r="O276" s="38" t="e">
        <f t="shared" si="91"/>
        <v>#DIV/0!</v>
      </c>
      <c r="P276" s="38" t="e">
        <f t="shared" si="91"/>
        <v>#DIV/0!</v>
      </c>
      <c r="Q276" s="38" t="e">
        <f t="shared" si="91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92"/>
        <v>#DIV/0!</v>
      </c>
      <c r="O277" s="38" t="e">
        <f t="shared" si="91"/>
        <v>#DIV/0!</v>
      </c>
      <c r="P277" s="38" t="e">
        <f t="shared" si="91"/>
        <v>#DIV/0!</v>
      </c>
      <c r="Q277" s="38" t="e">
        <f t="shared" si="91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92"/>
        <v>#DIV/0!</v>
      </c>
      <c r="O278" s="38" t="e">
        <f t="shared" si="91"/>
        <v>#DIV/0!</v>
      </c>
      <c r="P278" s="38" t="e">
        <f t="shared" si="91"/>
        <v>#DIV/0!</v>
      </c>
      <c r="Q278" s="38" t="e">
        <f t="shared" si="91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92"/>
        <v>#DIV/0!</v>
      </c>
      <c r="O279" s="38" t="e">
        <f t="shared" si="91"/>
        <v>#DIV/0!</v>
      </c>
      <c r="P279" s="38" t="e">
        <f t="shared" si="91"/>
        <v>#DIV/0!</v>
      </c>
      <c r="Q279" s="38" t="e">
        <f t="shared" si="91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92"/>
        <v>#DIV/0!</v>
      </c>
      <c r="O280" s="38" t="e">
        <f t="shared" si="91"/>
        <v>#DIV/0!</v>
      </c>
      <c r="P280" s="38" t="e">
        <f t="shared" si="91"/>
        <v>#DIV/0!</v>
      </c>
      <c r="Q280" s="38" t="e">
        <f t="shared" si="91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92"/>
        <v>#DIV/0!</v>
      </c>
      <c r="O281" s="38" t="e">
        <f t="shared" si="91"/>
        <v>#DIV/0!</v>
      </c>
      <c r="P281" s="38" t="e">
        <f t="shared" si="91"/>
        <v>#DIV/0!</v>
      </c>
      <c r="Q281" s="38" t="e">
        <f t="shared" si="91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92"/>
        <v>#DIV/0!</v>
      </c>
      <c r="O282" s="38" t="e">
        <f t="shared" si="91"/>
        <v>#DIV/0!</v>
      </c>
      <c r="P282" s="38" t="e">
        <f t="shared" si="91"/>
        <v>#DIV/0!</v>
      </c>
      <c r="Q282" s="38" t="e">
        <f t="shared" si="91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92"/>
        <v>#DIV/0!</v>
      </c>
      <c r="O283" s="38" t="e">
        <f t="shared" si="91"/>
        <v>#DIV/0!</v>
      </c>
      <c r="P283" s="38" t="e">
        <f t="shared" si="91"/>
        <v>#DIV/0!</v>
      </c>
      <c r="Q283" s="38" t="e">
        <f t="shared" si="91"/>
        <v>#DIV/0!</v>
      </c>
    </row>
    <row r="284" spans="1:17">
      <c r="A284" s="61" t="s">
        <v>179</v>
      </c>
      <c r="B284" s="61">
        <f t="shared" ref="B284:I284" si="93">SUM(B272:B283)</f>
        <v>0</v>
      </c>
      <c r="C284" s="61">
        <f t="shared" si="93"/>
        <v>0</v>
      </c>
      <c r="D284" s="61">
        <f t="shared" si="93"/>
        <v>0</v>
      </c>
      <c r="E284" s="61">
        <f t="shared" si="93"/>
        <v>0</v>
      </c>
      <c r="F284" s="61">
        <f t="shared" si="93"/>
        <v>0</v>
      </c>
      <c r="G284" s="61">
        <f t="shared" si="93"/>
        <v>0</v>
      </c>
      <c r="H284" s="61">
        <f t="shared" si="93"/>
        <v>0</v>
      </c>
      <c r="I284" s="61">
        <f t="shared" si="93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91"/>
        <v>#DIV/0!</v>
      </c>
      <c r="P284" s="62" t="e">
        <f t="shared" si="91"/>
        <v>#DIV/0!</v>
      </c>
      <c r="Q284" s="62" t="e">
        <f t="shared" si="91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4">SUM(C272:C283)</f>
        <v>0</v>
      </c>
      <c r="D285" s="61">
        <f t="shared" si="94"/>
        <v>0</v>
      </c>
      <c r="E285" s="61">
        <f t="shared" si="94"/>
        <v>0</v>
      </c>
      <c r="F285" s="61">
        <f t="shared" si="94"/>
        <v>0</v>
      </c>
      <c r="G285" s="61">
        <f t="shared" si="94"/>
        <v>0</v>
      </c>
      <c r="H285" s="61">
        <f t="shared" si="94"/>
        <v>0</v>
      </c>
      <c r="I285" s="61">
        <f t="shared" si="94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91"/>
        <v>#DIV/0!</v>
      </c>
      <c r="P285" s="62" t="e">
        <f t="shared" si="91"/>
        <v>#DIV/0!</v>
      </c>
      <c r="Q285" s="62" t="e">
        <f t="shared" si="91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5">C284/12</f>
        <v>0</v>
      </c>
      <c r="D286" s="49">
        <f t="shared" si="95"/>
        <v>0</v>
      </c>
      <c r="E286" s="49">
        <f t="shared" si="95"/>
        <v>0</v>
      </c>
      <c r="F286" s="49">
        <f t="shared" si="95"/>
        <v>0</v>
      </c>
      <c r="G286" s="49">
        <f t="shared" si="95"/>
        <v>0</v>
      </c>
      <c r="H286" s="49">
        <f t="shared" si="95"/>
        <v>0</v>
      </c>
      <c r="I286" s="49">
        <f t="shared" si="95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91"/>
        <v>#DIV/0!</v>
      </c>
      <c r="P286" s="62" t="e">
        <f t="shared" si="91"/>
        <v>#DIV/0!</v>
      </c>
      <c r="Q286" s="62" t="e">
        <f t="shared" si="91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>
        <v>0</v>
      </c>
      <c r="G291" s="10">
        <v>0</v>
      </c>
      <c r="H291" s="10">
        <v>0</v>
      </c>
      <c r="I291" s="10">
        <v>0</v>
      </c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6">(G291-C291)/C291*100</f>
        <v>#DIV/0!</v>
      </c>
      <c r="P291" s="38" t="e">
        <f t="shared" si="96"/>
        <v>#DIV/0!</v>
      </c>
      <c r="Q291" s="38" t="e">
        <f t="shared" si="96"/>
        <v>#DIV/0!</v>
      </c>
    </row>
    <row r="292" spans="1:19">
      <c r="A292" s="10" t="s">
        <v>11</v>
      </c>
      <c r="B292" s="10"/>
      <c r="C292" s="10"/>
      <c r="D292" s="10"/>
      <c r="E292" s="10"/>
      <c r="F292" s="10">
        <v>0</v>
      </c>
      <c r="G292" s="10">
        <v>0</v>
      </c>
      <c r="H292" s="10">
        <v>0</v>
      </c>
      <c r="I292" s="10">
        <v>0</v>
      </c>
      <c r="J292" s="10"/>
      <c r="K292" s="10"/>
      <c r="L292" s="10"/>
      <c r="M292" s="10"/>
      <c r="N292" s="38" t="e">
        <f t="shared" ref="N292:N302" si="97">(F292-B292)/B292*100</f>
        <v>#DIV/0!</v>
      </c>
      <c r="O292" s="38" t="e">
        <f t="shared" si="96"/>
        <v>#DIV/0!</v>
      </c>
      <c r="P292" s="38" t="e">
        <f t="shared" si="96"/>
        <v>#DIV/0!</v>
      </c>
      <c r="Q292" s="38" t="e">
        <f t="shared" si="96"/>
        <v>#DIV/0!</v>
      </c>
    </row>
    <row r="293" spans="1:19">
      <c r="A293" s="10" t="s">
        <v>12</v>
      </c>
      <c r="B293" s="10"/>
      <c r="C293" s="10"/>
      <c r="D293" s="10"/>
      <c r="E293" s="10"/>
      <c r="F293" s="10">
        <v>0</v>
      </c>
      <c r="G293" s="10">
        <v>0</v>
      </c>
      <c r="H293" s="10">
        <v>0</v>
      </c>
      <c r="I293" s="10">
        <v>0</v>
      </c>
      <c r="J293" s="10"/>
      <c r="K293" s="10"/>
      <c r="L293" s="10"/>
      <c r="M293" s="10"/>
      <c r="N293" s="38" t="e">
        <f t="shared" si="97"/>
        <v>#DIV/0!</v>
      </c>
      <c r="O293" s="38" t="e">
        <f t="shared" si="96"/>
        <v>#DIV/0!</v>
      </c>
      <c r="P293" s="38" t="e">
        <f t="shared" si="96"/>
        <v>#DIV/0!</v>
      </c>
      <c r="Q293" s="38" t="e">
        <f t="shared" si="96"/>
        <v>#DIV/0!</v>
      </c>
    </row>
    <row r="294" spans="1:19">
      <c r="A294" s="10" t="s">
        <v>13</v>
      </c>
      <c r="B294" s="10"/>
      <c r="C294" s="10"/>
      <c r="D294" s="10"/>
      <c r="E294" s="10"/>
      <c r="F294" s="10">
        <v>0</v>
      </c>
      <c r="G294" s="10">
        <v>0</v>
      </c>
      <c r="H294" s="10">
        <v>0</v>
      </c>
      <c r="I294" s="10">
        <v>0</v>
      </c>
      <c r="J294" s="10"/>
      <c r="K294" s="10"/>
      <c r="L294" s="10"/>
      <c r="M294" s="10"/>
      <c r="N294" s="38" t="e">
        <f t="shared" si="97"/>
        <v>#DIV/0!</v>
      </c>
      <c r="O294" s="38" t="e">
        <f t="shared" si="96"/>
        <v>#DIV/0!</v>
      </c>
      <c r="P294" s="38" t="e">
        <f t="shared" si="96"/>
        <v>#DIV/0!</v>
      </c>
      <c r="Q294" s="38" t="e">
        <f t="shared" si="96"/>
        <v>#DIV/0!</v>
      </c>
    </row>
    <row r="295" spans="1:19">
      <c r="A295" s="10" t="s">
        <v>14</v>
      </c>
      <c r="B295" s="10"/>
      <c r="C295" s="10"/>
      <c r="D295" s="10"/>
      <c r="E295" s="10"/>
      <c r="F295" s="10">
        <v>0</v>
      </c>
      <c r="G295" s="10">
        <v>0</v>
      </c>
      <c r="H295" s="10">
        <v>0</v>
      </c>
      <c r="I295" s="10">
        <v>0</v>
      </c>
      <c r="J295" s="10"/>
      <c r="K295" s="10"/>
      <c r="L295" s="10"/>
      <c r="M295" s="10"/>
      <c r="N295" s="38" t="e">
        <f t="shared" si="97"/>
        <v>#DIV/0!</v>
      </c>
      <c r="O295" s="38" t="e">
        <f t="shared" si="96"/>
        <v>#DIV/0!</v>
      </c>
      <c r="P295" s="38" t="e">
        <f t="shared" si="96"/>
        <v>#DIV/0!</v>
      </c>
      <c r="Q295" s="38" t="e">
        <f t="shared" si="96"/>
        <v>#DIV/0!</v>
      </c>
    </row>
    <row r="296" spans="1:19">
      <c r="A296" s="10" t="s">
        <v>15</v>
      </c>
      <c r="B296" s="10"/>
      <c r="C296" s="10"/>
      <c r="D296" s="10"/>
      <c r="E296" s="10"/>
      <c r="F296" s="10">
        <v>0</v>
      </c>
      <c r="G296" s="10">
        <v>0</v>
      </c>
      <c r="H296" s="10">
        <v>0</v>
      </c>
      <c r="I296" s="10">
        <v>0</v>
      </c>
      <c r="J296" s="10"/>
      <c r="K296" s="10"/>
      <c r="L296" s="10"/>
      <c r="M296" s="10"/>
      <c r="N296" s="38" t="e">
        <f t="shared" si="97"/>
        <v>#DIV/0!</v>
      </c>
      <c r="O296" s="38" t="e">
        <f t="shared" si="96"/>
        <v>#DIV/0!</v>
      </c>
      <c r="P296" s="38" t="e">
        <f t="shared" si="96"/>
        <v>#DIV/0!</v>
      </c>
      <c r="Q296" s="38" t="e">
        <f t="shared" si="96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7"/>
        <v>#DIV/0!</v>
      </c>
      <c r="O297" s="38" t="e">
        <f t="shared" si="96"/>
        <v>#DIV/0!</v>
      </c>
      <c r="P297" s="38" t="e">
        <f t="shared" si="96"/>
        <v>#DIV/0!</v>
      </c>
      <c r="Q297" s="38" t="e">
        <f t="shared" si="96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7"/>
        <v>#DIV/0!</v>
      </c>
      <c r="O298" s="38" t="e">
        <f t="shared" si="96"/>
        <v>#DIV/0!</v>
      </c>
      <c r="P298" s="38" t="e">
        <f t="shared" si="96"/>
        <v>#DIV/0!</v>
      </c>
      <c r="Q298" s="38" t="e">
        <f t="shared" si="96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7"/>
        <v>#DIV/0!</v>
      </c>
      <c r="O299" s="38" t="e">
        <f t="shared" si="96"/>
        <v>#DIV/0!</v>
      </c>
      <c r="P299" s="38" t="e">
        <f t="shared" si="96"/>
        <v>#DIV/0!</v>
      </c>
      <c r="Q299" s="38" t="e">
        <f t="shared" si="96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7"/>
        <v>#DIV/0!</v>
      </c>
      <c r="O300" s="38" t="e">
        <f t="shared" si="96"/>
        <v>#DIV/0!</v>
      </c>
      <c r="P300" s="38" t="e">
        <f t="shared" si="96"/>
        <v>#DIV/0!</v>
      </c>
      <c r="Q300" s="38" t="e">
        <f t="shared" si="96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7"/>
        <v>#DIV/0!</v>
      </c>
      <c r="O301" s="38" t="e">
        <f t="shared" si="96"/>
        <v>#DIV/0!</v>
      </c>
      <c r="P301" s="38" t="e">
        <f t="shared" si="96"/>
        <v>#DIV/0!</v>
      </c>
      <c r="Q301" s="38" t="e">
        <f t="shared" si="96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7"/>
        <v>#DIV/0!</v>
      </c>
      <c r="O302" s="38" t="e">
        <f t="shared" si="96"/>
        <v>#DIV/0!</v>
      </c>
      <c r="P302" s="38" t="e">
        <f t="shared" si="96"/>
        <v>#DIV/0!</v>
      </c>
      <c r="Q302" s="38" t="e">
        <f t="shared" si="96"/>
        <v>#DIV/0!</v>
      </c>
    </row>
    <row r="303" spans="1:19">
      <c r="A303" s="61" t="s">
        <v>179</v>
      </c>
      <c r="B303" s="61">
        <f t="shared" ref="B303:I303" si="98">SUM(B291:B302)</f>
        <v>0</v>
      </c>
      <c r="C303" s="61">
        <f t="shared" si="98"/>
        <v>0</v>
      </c>
      <c r="D303" s="61">
        <f t="shared" si="98"/>
        <v>0</v>
      </c>
      <c r="E303" s="61">
        <f t="shared" si="98"/>
        <v>0</v>
      </c>
      <c r="F303" s="61">
        <f t="shared" si="98"/>
        <v>0</v>
      </c>
      <c r="G303" s="61">
        <f t="shared" si="98"/>
        <v>0</v>
      </c>
      <c r="H303" s="61">
        <f t="shared" si="98"/>
        <v>0</v>
      </c>
      <c r="I303" s="61">
        <f t="shared" si="98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6"/>
        <v>#DIV/0!</v>
      </c>
      <c r="P303" s="62" t="e">
        <f t="shared" si="96"/>
        <v>#DIV/0!</v>
      </c>
      <c r="Q303" s="62" t="e">
        <f t="shared" si="96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9">SUM(C291:C302)</f>
        <v>0</v>
      </c>
      <c r="D304" s="61">
        <f t="shared" si="99"/>
        <v>0</v>
      </c>
      <c r="E304" s="61">
        <f t="shared" si="99"/>
        <v>0</v>
      </c>
      <c r="F304" s="61">
        <f t="shared" si="99"/>
        <v>0</v>
      </c>
      <c r="G304" s="61">
        <f t="shared" si="99"/>
        <v>0</v>
      </c>
      <c r="H304" s="61">
        <f t="shared" si="99"/>
        <v>0</v>
      </c>
      <c r="I304" s="61">
        <f t="shared" si="99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6"/>
        <v>#DIV/0!</v>
      </c>
      <c r="P304" s="62" t="e">
        <f t="shared" si="96"/>
        <v>#DIV/0!</v>
      </c>
      <c r="Q304" s="62" t="e">
        <f t="shared" si="96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100">C303/12</f>
        <v>0</v>
      </c>
      <c r="D305" s="49">
        <f t="shared" si="100"/>
        <v>0</v>
      </c>
      <c r="E305" s="49">
        <f t="shared" si="100"/>
        <v>0</v>
      </c>
      <c r="F305" s="49">
        <f t="shared" si="100"/>
        <v>0</v>
      </c>
      <c r="G305" s="49">
        <f t="shared" si="100"/>
        <v>0</v>
      </c>
      <c r="H305" s="49">
        <f t="shared" si="100"/>
        <v>0</v>
      </c>
      <c r="I305" s="49">
        <f t="shared" si="100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6"/>
        <v>#DIV/0!</v>
      </c>
      <c r="P305" s="62" t="e">
        <f t="shared" si="96"/>
        <v>#DIV/0!</v>
      </c>
      <c r="Q305" s="62" t="e">
        <f t="shared" si="96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101">(G310-C310)/C310*100</f>
        <v>#DIV/0!</v>
      </c>
      <c r="P310" s="38" t="e">
        <f t="shared" si="101"/>
        <v>#DIV/0!</v>
      </c>
      <c r="Q310" s="38" t="e">
        <f t="shared" si="101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02">(F311-B311)/B311*100</f>
        <v>#DIV/0!</v>
      </c>
      <c r="O311" s="38" t="e">
        <f t="shared" si="101"/>
        <v>#DIV/0!</v>
      </c>
      <c r="P311" s="38" t="e">
        <f t="shared" si="101"/>
        <v>#DIV/0!</v>
      </c>
      <c r="Q311" s="38" t="e">
        <f t="shared" si="101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02"/>
        <v>#DIV/0!</v>
      </c>
      <c r="O312" s="38" t="e">
        <f t="shared" si="101"/>
        <v>#DIV/0!</v>
      </c>
      <c r="P312" s="38" t="e">
        <f t="shared" si="101"/>
        <v>#DIV/0!</v>
      </c>
      <c r="Q312" s="38" t="e">
        <f t="shared" si="101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02"/>
        <v>#DIV/0!</v>
      </c>
      <c r="O313" s="38" t="e">
        <f t="shared" si="101"/>
        <v>#DIV/0!</v>
      </c>
      <c r="P313" s="38" t="e">
        <f t="shared" si="101"/>
        <v>#DIV/0!</v>
      </c>
      <c r="Q313" s="38" t="e">
        <f t="shared" si="101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02"/>
        <v>#DIV/0!</v>
      </c>
      <c r="O314" s="38" t="e">
        <f t="shared" si="101"/>
        <v>#DIV/0!</v>
      </c>
      <c r="P314" s="38" t="e">
        <f t="shared" si="101"/>
        <v>#DIV/0!</v>
      </c>
      <c r="Q314" s="38" t="e">
        <f t="shared" si="101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02"/>
        <v>#DIV/0!</v>
      </c>
      <c r="O315" s="38" t="e">
        <f t="shared" si="101"/>
        <v>#DIV/0!</v>
      </c>
      <c r="P315" s="38" t="e">
        <f t="shared" si="101"/>
        <v>#DIV/0!</v>
      </c>
      <c r="Q315" s="38" t="e">
        <f t="shared" si="101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02"/>
        <v>#DIV/0!</v>
      </c>
      <c r="O316" s="38" t="e">
        <f t="shared" si="101"/>
        <v>#DIV/0!</v>
      </c>
      <c r="P316" s="38" t="e">
        <f t="shared" si="101"/>
        <v>#DIV/0!</v>
      </c>
      <c r="Q316" s="38" t="e">
        <f t="shared" si="101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02"/>
        <v>#DIV/0!</v>
      </c>
      <c r="O317" s="38" t="e">
        <f t="shared" si="101"/>
        <v>#DIV/0!</v>
      </c>
      <c r="P317" s="38" t="e">
        <f t="shared" si="101"/>
        <v>#DIV/0!</v>
      </c>
      <c r="Q317" s="38" t="e">
        <f t="shared" si="101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02"/>
        <v>#DIV/0!</v>
      </c>
      <c r="O318" s="38" t="e">
        <f t="shared" si="101"/>
        <v>#DIV/0!</v>
      </c>
      <c r="P318" s="38" t="e">
        <f t="shared" si="101"/>
        <v>#DIV/0!</v>
      </c>
      <c r="Q318" s="38" t="e">
        <f t="shared" si="101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02"/>
        <v>#DIV/0!</v>
      </c>
      <c r="O319" s="38" t="e">
        <f t="shared" si="101"/>
        <v>#DIV/0!</v>
      </c>
      <c r="P319" s="38" t="e">
        <f t="shared" si="101"/>
        <v>#DIV/0!</v>
      </c>
      <c r="Q319" s="38" t="e">
        <f t="shared" si="101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02"/>
        <v>#DIV/0!</v>
      </c>
      <c r="O320" s="38" t="e">
        <f t="shared" si="101"/>
        <v>#DIV/0!</v>
      </c>
      <c r="P320" s="38" t="e">
        <f t="shared" si="101"/>
        <v>#DIV/0!</v>
      </c>
      <c r="Q320" s="38" t="e">
        <f t="shared" si="101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02"/>
        <v>#DIV/0!</v>
      </c>
      <c r="O321" s="38" t="e">
        <f t="shared" si="101"/>
        <v>#DIV/0!</v>
      </c>
      <c r="P321" s="38" t="e">
        <f t="shared" si="101"/>
        <v>#DIV/0!</v>
      </c>
      <c r="Q321" s="38" t="e">
        <f t="shared" si="101"/>
        <v>#DIV/0!</v>
      </c>
    </row>
    <row r="322" spans="1:17">
      <c r="A322" s="61" t="s">
        <v>179</v>
      </c>
      <c r="B322" s="61">
        <f t="shared" ref="B322:I322" si="103">SUM(B310:B321)</f>
        <v>0</v>
      </c>
      <c r="C322" s="61">
        <f t="shared" si="103"/>
        <v>0</v>
      </c>
      <c r="D322" s="61">
        <f t="shared" si="103"/>
        <v>0</v>
      </c>
      <c r="E322" s="61">
        <f t="shared" si="103"/>
        <v>0</v>
      </c>
      <c r="F322" s="61">
        <f t="shared" si="103"/>
        <v>0</v>
      </c>
      <c r="G322" s="61">
        <f t="shared" si="103"/>
        <v>0</v>
      </c>
      <c r="H322" s="61">
        <f t="shared" si="103"/>
        <v>0</v>
      </c>
      <c r="I322" s="61">
        <f t="shared" si="103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01"/>
        <v>#DIV/0!</v>
      </c>
      <c r="P322" s="62" t="e">
        <f t="shared" si="101"/>
        <v>#DIV/0!</v>
      </c>
      <c r="Q322" s="62" t="e">
        <f t="shared" si="101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04">SUM(C310:C321)</f>
        <v>0</v>
      </c>
      <c r="D323" s="61">
        <f t="shared" si="104"/>
        <v>0</v>
      </c>
      <c r="E323" s="61">
        <f t="shared" si="104"/>
        <v>0</v>
      </c>
      <c r="F323" s="61">
        <f t="shared" si="104"/>
        <v>0</v>
      </c>
      <c r="G323" s="61">
        <f t="shared" si="104"/>
        <v>0</v>
      </c>
      <c r="H323" s="61">
        <f t="shared" si="104"/>
        <v>0</v>
      </c>
      <c r="I323" s="61">
        <f t="shared" si="104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01"/>
        <v>#DIV/0!</v>
      </c>
      <c r="P323" s="62" t="e">
        <f t="shared" si="101"/>
        <v>#DIV/0!</v>
      </c>
      <c r="Q323" s="62" t="e">
        <f t="shared" si="101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5">C322/12</f>
        <v>0</v>
      </c>
      <c r="D324" s="49">
        <f t="shared" si="105"/>
        <v>0</v>
      </c>
      <c r="E324" s="49">
        <f t="shared" si="105"/>
        <v>0</v>
      </c>
      <c r="F324" s="49">
        <f t="shared" si="105"/>
        <v>0</v>
      </c>
      <c r="G324" s="49">
        <f t="shared" si="105"/>
        <v>0</v>
      </c>
      <c r="H324" s="49">
        <f t="shared" si="105"/>
        <v>0</v>
      </c>
      <c r="I324" s="49">
        <f t="shared" si="105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01"/>
        <v>#DIV/0!</v>
      </c>
      <c r="P324" s="62" t="e">
        <f t="shared" si="101"/>
        <v>#DIV/0!</v>
      </c>
      <c r="Q324" s="62" t="e">
        <f t="shared" si="101"/>
        <v>#DIV/0!</v>
      </c>
    </row>
  </sheetData>
  <mergeCells count="77">
    <mergeCell ref="N308:Q308"/>
    <mergeCell ref="AF4:AI4"/>
    <mergeCell ref="N194:Q194"/>
    <mergeCell ref="N213:Q213"/>
    <mergeCell ref="N232:Q232"/>
    <mergeCell ref="N251:Q251"/>
    <mergeCell ref="N270:Q270"/>
    <mergeCell ref="N289:Q289"/>
    <mergeCell ref="N99:Q99"/>
    <mergeCell ref="N118:Q118"/>
    <mergeCell ref="N137:Q137"/>
    <mergeCell ref="N156:Q156"/>
    <mergeCell ref="N175:Q175"/>
    <mergeCell ref="N80:Q80"/>
    <mergeCell ref="N23:Q23"/>
    <mergeCell ref="N42:Q42"/>
    <mergeCell ref="N61:Q61"/>
    <mergeCell ref="C60:H60"/>
    <mergeCell ref="B61:E61"/>
    <mergeCell ref="F61:I61"/>
    <mergeCell ref="C174:H174"/>
    <mergeCell ref="F156:I156"/>
    <mergeCell ref="C98:H98"/>
    <mergeCell ref="B99:E99"/>
    <mergeCell ref="F99:I99"/>
    <mergeCell ref="C117:H117"/>
    <mergeCell ref="B118:E118"/>
    <mergeCell ref="F118:I118"/>
    <mergeCell ref="C136:H136"/>
    <mergeCell ref="B137:E137"/>
    <mergeCell ref="F137:I137"/>
    <mergeCell ref="C155:H155"/>
    <mergeCell ref="C212:H212"/>
    <mergeCell ref="B213:E213"/>
    <mergeCell ref="F213:I213"/>
    <mergeCell ref="C231:H231"/>
    <mergeCell ref="B232:E232"/>
    <mergeCell ref="F232:I232"/>
    <mergeCell ref="B175:E175"/>
    <mergeCell ref="F175:I175"/>
    <mergeCell ref="C193:H193"/>
    <mergeCell ref="B194:E194"/>
    <mergeCell ref="F194:I194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88:H288"/>
    <mergeCell ref="B289:E289"/>
    <mergeCell ref="F289:I289"/>
    <mergeCell ref="C307:H307"/>
    <mergeCell ref="B156:E156"/>
    <mergeCell ref="C79:H79"/>
    <mergeCell ref="B80:E80"/>
    <mergeCell ref="F80:I80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2:I2"/>
    <mergeCell ref="N4:Q4"/>
    <mergeCell ref="AB4:AE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51"/>
  </sheetPr>
  <dimension ref="A1:AK324"/>
  <sheetViews>
    <sheetView topLeftCell="P1" workbookViewId="0">
      <selection activeCell="AB4" sqref="AB4:AE5"/>
    </sheetView>
  </sheetViews>
  <sheetFormatPr defaultRowHeight="15.75"/>
  <cols>
    <col min="1" max="1" width="13.28515625" style="14" customWidth="1"/>
    <col min="2" max="2" width="8.42578125" style="14" customWidth="1"/>
    <col min="3" max="3" width="8.28515625" style="14" customWidth="1"/>
    <col min="4" max="5" width="9.140625" style="14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3.28515625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16384" width="9.140625" style="14"/>
  </cols>
  <sheetData>
    <row r="1" spans="1:37">
      <c r="A1" s="340" t="s">
        <v>104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30" t="s">
        <v>90</v>
      </c>
      <c r="AC5" s="30" t="s">
        <v>7</v>
      </c>
      <c r="AD5" s="30" t="s">
        <v>8</v>
      </c>
      <c r="AE5" s="29" t="s">
        <v>9</v>
      </c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7" si="0">B6+B25+B44+B63+B82+B101+B120+B139+B158+B177+B196+B215+B234+B253+B272+B291+B310</f>
        <v>0</v>
      </c>
      <c r="U6" s="11">
        <f t="shared" ref="U6:U17" si="1">C6+C25+C44+C63+C82+C101+C120+C139+C158+C177+C196+C215+C234+C253+C272+C291+C310</f>
        <v>0</v>
      </c>
      <c r="V6" s="11">
        <f t="shared" ref="V6:V17" si="2">D6+D25+D44+D63+D82+D101+D120+D139+D158+D177+D196+D215+D234+D253+D272+D291+D310</f>
        <v>0</v>
      </c>
      <c r="W6" s="11">
        <f t="shared" ref="W6:W17" si="3">E6+E25+E44+E63+E82+E101+E120+E139+E158+E177+E196+E215+E234+E253+E272+E291+E310</f>
        <v>0</v>
      </c>
      <c r="X6" s="11">
        <f t="shared" ref="X6:X17" si="4">F6+F25+F44+F63+F82+F101+F120+F139+F158+F177+F196+F215+F234+F253+F272+F291+F310</f>
        <v>0</v>
      </c>
      <c r="Y6" s="11">
        <f t="shared" ref="Y6:Y17" si="5">G6+G25+G44+G63+G82+G101+G120+G139+G158+G177+G196+G215+G234+G253+G272+G291+G310</f>
        <v>0</v>
      </c>
      <c r="Z6" s="11">
        <f t="shared" ref="Z6:Z17" si="6">H6+H25+H44+H63+H82+H101+H120+H139+H158+H177+H196+H215+H234+H253+H272+H291+H310</f>
        <v>0</v>
      </c>
      <c r="AA6" s="11">
        <f t="shared" ref="AA6:AA17" si="7">I6+I25+I44+I63+I82+I101+I120+I139+I158+I177+I196+I215+I234+I253+I272+I291+I310</f>
        <v>0</v>
      </c>
      <c r="AB6" s="11">
        <f t="shared" ref="AB6:AB17" si="8">J6+J25+J44+J63+J82+J101+J120+J139+J158+J177+J196+J215+J234+J253+J272+J291+J310</f>
        <v>0</v>
      </c>
      <c r="AC6" s="11">
        <f t="shared" ref="AC6:AC17" si="9">K6+K25+K44+K63+K82+K101+K120+K139+K158+K177+K196+K215+K234+K253+K272+K291+K310</f>
        <v>0</v>
      </c>
      <c r="AD6" s="11">
        <f t="shared" ref="AD6:AD17" si="10">L6+L25+L44+L63+L82+L101+L120+L139+L158+L177+L196+L215+L234+L253+L272+L291+L310</f>
        <v>0</v>
      </c>
      <c r="AE6" s="11">
        <f t="shared" ref="AE6:AE17" si="11">M6+M25+M44+M63+M82+M101+M120+M139+M158+M177+M196+M215+M234+M253+M272+M291+M310</f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2">(F7-B7)/B7*100</f>
        <v>#DIV/0!</v>
      </c>
      <c r="O7" s="38" t="e">
        <f t="shared" ref="O7:O20" si="13">(G7-C7)/C7*100</f>
        <v>#DIV/0!</v>
      </c>
      <c r="P7" s="38" t="e">
        <f t="shared" ref="P7:P20" si="14">(H7-D7)/D7*100</f>
        <v>#DIV/0!</v>
      </c>
      <c r="Q7" s="38" t="e">
        <f t="shared" ref="Q7:Q20" si="15">(I7-E7)/E7*100</f>
        <v>#DIV/0!</v>
      </c>
      <c r="S7" s="40" t="s">
        <v>11</v>
      </c>
      <c r="T7" s="11">
        <f t="shared" si="0"/>
        <v>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>
        <f t="shared" si="8"/>
        <v>0</v>
      </c>
      <c r="AC7" s="11">
        <f t="shared" si="9"/>
        <v>0</v>
      </c>
      <c r="AD7" s="11">
        <f t="shared" si="10"/>
        <v>0</v>
      </c>
      <c r="AE7" s="11">
        <f t="shared" si="11"/>
        <v>0</v>
      </c>
      <c r="AF7" s="38" t="e">
        <f t="shared" ref="AF7:AF20" si="16">(AB7-X7)/X7*100</f>
        <v>#DIV/0!</v>
      </c>
      <c r="AG7" s="38" t="e">
        <f t="shared" ref="AG7:AG20" si="17">(AC7-Y7)/Y7*100</f>
        <v>#DIV/0!</v>
      </c>
      <c r="AH7" s="38" t="e">
        <f t="shared" ref="AH7:AH20" si="18">(AD7-Z7)/Z7*100</f>
        <v>#DIV/0!</v>
      </c>
      <c r="AI7" s="38" t="e">
        <f t="shared" ref="AI7:AI20" si="19">(AE7-AA7)/AA7*100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2"/>
        <v>#DIV/0!</v>
      </c>
      <c r="O8" s="38" t="e">
        <f t="shared" si="13"/>
        <v>#DIV/0!</v>
      </c>
      <c r="P8" s="38" t="e">
        <f t="shared" si="14"/>
        <v>#DIV/0!</v>
      </c>
      <c r="Q8" s="38" t="e">
        <f t="shared" si="15"/>
        <v>#DIV/0!</v>
      </c>
      <c r="S8" s="40" t="s">
        <v>12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0</v>
      </c>
      <c r="AB8" s="11">
        <f t="shared" si="8"/>
        <v>0</v>
      </c>
      <c r="AC8" s="11">
        <f t="shared" si="9"/>
        <v>0</v>
      </c>
      <c r="AD8" s="11">
        <f t="shared" si="10"/>
        <v>0</v>
      </c>
      <c r="AE8" s="11">
        <f t="shared" si="11"/>
        <v>0</v>
      </c>
      <c r="AF8" s="38" t="e">
        <f t="shared" si="16"/>
        <v>#DIV/0!</v>
      </c>
      <c r="AG8" s="38" t="e">
        <f t="shared" si="17"/>
        <v>#DIV/0!</v>
      </c>
      <c r="AH8" s="38" t="e">
        <f t="shared" si="18"/>
        <v>#DIV/0!</v>
      </c>
      <c r="AI8" s="38" t="e">
        <f t="shared" si="19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2"/>
        <v>#DIV/0!</v>
      </c>
      <c r="O9" s="38" t="e">
        <f t="shared" si="13"/>
        <v>#DIV/0!</v>
      </c>
      <c r="P9" s="38" t="e">
        <f t="shared" si="14"/>
        <v>#DIV/0!</v>
      </c>
      <c r="Q9" s="38" t="e">
        <f t="shared" si="15"/>
        <v>#DIV/0!</v>
      </c>
      <c r="S9" s="40" t="s">
        <v>13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>
        <f t="shared" si="8"/>
        <v>0</v>
      </c>
      <c r="AC9" s="11">
        <f t="shared" si="9"/>
        <v>0</v>
      </c>
      <c r="AD9" s="11">
        <f t="shared" si="10"/>
        <v>0</v>
      </c>
      <c r="AE9" s="11">
        <f t="shared" si="11"/>
        <v>0</v>
      </c>
      <c r="AF9" s="38" t="e">
        <f t="shared" si="16"/>
        <v>#DIV/0!</v>
      </c>
      <c r="AG9" s="38" t="e">
        <f t="shared" si="17"/>
        <v>#DIV/0!</v>
      </c>
      <c r="AH9" s="38" t="e">
        <f t="shared" si="18"/>
        <v>#DIV/0!</v>
      </c>
      <c r="AI9" s="38" t="e">
        <f t="shared" si="19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2"/>
        <v>#DIV/0!</v>
      </c>
      <c r="O10" s="38" t="e">
        <f t="shared" si="13"/>
        <v>#DIV/0!</v>
      </c>
      <c r="P10" s="38" t="e">
        <f t="shared" si="14"/>
        <v>#DIV/0!</v>
      </c>
      <c r="Q10" s="38" t="e">
        <f t="shared" si="15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>
        <f t="shared" si="8"/>
        <v>0</v>
      </c>
      <c r="AC10" s="11">
        <f t="shared" si="9"/>
        <v>0</v>
      </c>
      <c r="AD10" s="11">
        <f t="shared" si="10"/>
        <v>0</v>
      </c>
      <c r="AE10" s="11">
        <f t="shared" si="11"/>
        <v>0</v>
      </c>
      <c r="AF10" s="38" t="e">
        <f t="shared" si="16"/>
        <v>#DIV/0!</v>
      </c>
      <c r="AG10" s="38" t="e">
        <f t="shared" si="17"/>
        <v>#DIV/0!</v>
      </c>
      <c r="AH10" s="38" t="e">
        <f t="shared" si="18"/>
        <v>#DIV/0!</v>
      </c>
      <c r="AI10" s="38" t="e">
        <f t="shared" si="19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2"/>
        <v>#DIV/0!</v>
      </c>
      <c r="O11" s="38" t="e">
        <f t="shared" si="13"/>
        <v>#DIV/0!</v>
      </c>
      <c r="P11" s="38" t="e">
        <f t="shared" si="14"/>
        <v>#DIV/0!</v>
      </c>
      <c r="Q11" s="38" t="e">
        <f t="shared" si="15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>
        <f t="shared" si="8"/>
        <v>0</v>
      </c>
      <c r="AC11" s="11">
        <f t="shared" si="9"/>
        <v>0</v>
      </c>
      <c r="AD11" s="11">
        <f t="shared" si="10"/>
        <v>0</v>
      </c>
      <c r="AE11" s="11">
        <f t="shared" si="11"/>
        <v>0</v>
      </c>
      <c r="AF11" s="38" t="e">
        <f t="shared" si="16"/>
        <v>#DIV/0!</v>
      </c>
      <c r="AG11" s="38" t="e">
        <f t="shared" si="17"/>
        <v>#DIV/0!</v>
      </c>
      <c r="AH11" s="38" t="e">
        <f t="shared" si="18"/>
        <v>#DIV/0!</v>
      </c>
      <c r="AI11" s="38" t="e">
        <f t="shared" si="19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2"/>
        <v>#DIV/0!</v>
      </c>
      <c r="O12" s="38" t="e">
        <f t="shared" si="13"/>
        <v>#DIV/0!</v>
      </c>
      <c r="P12" s="38" t="e">
        <f t="shared" si="14"/>
        <v>#DIV/0!</v>
      </c>
      <c r="Q12" s="38" t="e">
        <f t="shared" si="15"/>
        <v>#DIV/0!</v>
      </c>
      <c r="S12" s="40" t="s">
        <v>16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0</v>
      </c>
      <c r="Z12" s="11">
        <f t="shared" si="6"/>
        <v>0</v>
      </c>
      <c r="AA12" s="11">
        <f t="shared" si="7"/>
        <v>0</v>
      </c>
      <c r="AB12" s="11">
        <f t="shared" si="8"/>
        <v>0</v>
      </c>
      <c r="AC12" s="11">
        <f t="shared" si="9"/>
        <v>0</v>
      </c>
      <c r="AD12" s="11">
        <f t="shared" si="10"/>
        <v>0</v>
      </c>
      <c r="AE12" s="11">
        <f t="shared" si="11"/>
        <v>0</v>
      </c>
      <c r="AF12" s="38" t="e">
        <f t="shared" si="16"/>
        <v>#DIV/0!</v>
      </c>
      <c r="AG12" s="38" t="e">
        <f t="shared" si="17"/>
        <v>#DIV/0!</v>
      </c>
      <c r="AH12" s="38" t="e">
        <f t="shared" si="18"/>
        <v>#DIV/0!</v>
      </c>
      <c r="AI12" s="38" t="e">
        <f t="shared" si="19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2"/>
        <v>#DIV/0!</v>
      </c>
      <c r="O13" s="38" t="e">
        <f t="shared" si="13"/>
        <v>#DIV/0!</v>
      </c>
      <c r="P13" s="38" t="e">
        <f t="shared" si="14"/>
        <v>#DIV/0!</v>
      </c>
      <c r="Q13" s="38" t="e">
        <f t="shared" si="15"/>
        <v>#DIV/0!</v>
      </c>
      <c r="S13" s="40" t="s">
        <v>17</v>
      </c>
      <c r="T13" s="11">
        <f t="shared" si="0"/>
        <v>0</v>
      </c>
      <c r="U13" s="11">
        <f t="shared" si="1"/>
        <v>0</v>
      </c>
      <c r="V13" s="11">
        <f t="shared" si="2"/>
        <v>0</v>
      </c>
      <c r="W13" s="11">
        <f t="shared" si="3"/>
        <v>0</v>
      </c>
      <c r="X13" s="11">
        <f t="shared" si="4"/>
        <v>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>
        <f t="shared" si="8"/>
        <v>0</v>
      </c>
      <c r="AC13" s="11">
        <f t="shared" si="9"/>
        <v>0</v>
      </c>
      <c r="AD13" s="11">
        <f t="shared" si="10"/>
        <v>0</v>
      </c>
      <c r="AE13" s="11">
        <f t="shared" si="11"/>
        <v>0</v>
      </c>
      <c r="AF13" s="38" t="e">
        <f t="shared" si="16"/>
        <v>#DIV/0!</v>
      </c>
      <c r="AG13" s="38" t="e">
        <f t="shared" si="17"/>
        <v>#DIV/0!</v>
      </c>
      <c r="AH13" s="38" t="e">
        <f t="shared" si="18"/>
        <v>#DIV/0!</v>
      </c>
      <c r="AI13" s="38" t="e">
        <f t="shared" si="19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2"/>
        <v>#DIV/0!</v>
      </c>
      <c r="O14" s="38" t="e">
        <f t="shared" si="13"/>
        <v>#DIV/0!</v>
      </c>
      <c r="P14" s="38" t="e">
        <f t="shared" si="14"/>
        <v>#DIV/0!</v>
      </c>
      <c r="Q14" s="38" t="e">
        <f t="shared" si="15"/>
        <v>#DIV/0!</v>
      </c>
      <c r="S14" s="40" t="s">
        <v>18</v>
      </c>
      <c r="T14" s="11">
        <f t="shared" si="0"/>
        <v>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>
        <f t="shared" si="8"/>
        <v>0</v>
      </c>
      <c r="AC14" s="11">
        <f t="shared" si="9"/>
        <v>0</v>
      </c>
      <c r="AD14" s="11">
        <f t="shared" si="10"/>
        <v>0</v>
      </c>
      <c r="AE14" s="11">
        <f t="shared" si="11"/>
        <v>0</v>
      </c>
      <c r="AF14" s="38" t="e">
        <f t="shared" si="16"/>
        <v>#DIV/0!</v>
      </c>
      <c r="AG14" s="38" t="e">
        <f t="shared" si="17"/>
        <v>#DIV/0!</v>
      </c>
      <c r="AH14" s="38" t="e">
        <f t="shared" si="18"/>
        <v>#DIV/0!</v>
      </c>
      <c r="AI14" s="38" t="e">
        <f t="shared" si="19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2"/>
        <v>#DIV/0!</v>
      </c>
      <c r="O15" s="38" t="e">
        <f t="shared" si="13"/>
        <v>#DIV/0!</v>
      </c>
      <c r="P15" s="38" t="e">
        <f t="shared" si="14"/>
        <v>#DIV/0!</v>
      </c>
      <c r="Q15" s="38" t="e">
        <f t="shared" si="15"/>
        <v>#DIV/0!</v>
      </c>
      <c r="S15" s="40" t="s">
        <v>19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0</v>
      </c>
      <c r="Y15" s="11">
        <f t="shared" si="5"/>
        <v>0</v>
      </c>
      <c r="Z15" s="11">
        <f t="shared" si="6"/>
        <v>0</v>
      </c>
      <c r="AA15" s="11">
        <f t="shared" si="7"/>
        <v>0</v>
      </c>
      <c r="AB15" s="11">
        <f t="shared" si="8"/>
        <v>0</v>
      </c>
      <c r="AC15" s="11">
        <f t="shared" si="9"/>
        <v>0</v>
      </c>
      <c r="AD15" s="11">
        <f t="shared" si="10"/>
        <v>0</v>
      </c>
      <c r="AE15" s="11">
        <f t="shared" si="11"/>
        <v>0</v>
      </c>
      <c r="AF15" s="38" t="e">
        <f t="shared" si="16"/>
        <v>#DIV/0!</v>
      </c>
      <c r="AG15" s="38" t="e">
        <f t="shared" si="17"/>
        <v>#DIV/0!</v>
      </c>
      <c r="AH15" s="38" t="e">
        <f t="shared" si="18"/>
        <v>#DIV/0!</v>
      </c>
      <c r="AI15" s="38" t="e">
        <f t="shared" si="19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2"/>
        <v>#DIV/0!</v>
      </c>
      <c r="O16" s="38" t="e">
        <f t="shared" si="13"/>
        <v>#DIV/0!</v>
      </c>
      <c r="P16" s="38" t="e">
        <f t="shared" si="14"/>
        <v>#DIV/0!</v>
      </c>
      <c r="Q16" s="38" t="e">
        <f t="shared" si="15"/>
        <v>#DIV/0!</v>
      </c>
      <c r="S16" s="40" t="s">
        <v>20</v>
      </c>
      <c r="T16" s="11">
        <f t="shared" si="0"/>
        <v>0</v>
      </c>
      <c r="U16" s="11">
        <f t="shared" si="1"/>
        <v>0</v>
      </c>
      <c r="V16" s="11">
        <f t="shared" si="2"/>
        <v>0</v>
      </c>
      <c r="W16" s="11">
        <f t="shared" si="3"/>
        <v>0</v>
      </c>
      <c r="X16" s="11">
        <f t="shared" si="4"/>
        <v>0</v>
      </c>
      <c r="Y16" s="11">
        <f t="shared" si="5"/>
        <v>0</v>
      </c>
      <c r="Z16" s="11">
        <f t="shared" si="6"/>
        <v>0</v>
      </c>
      <c r="AA16" s="11">
        <f t="shared" si="7"/>
        <v>0</v>
      </c>
      <c r="AB16" s="11">
        <f t="shared" si="8"/>
        <v>0</v>
      </c>
      <c r="AC16" s="11">
        <f t="shared" si="9"/>
        <v>0</v>
      </c>
      <c r="AD16" s="11">
        <f t="shared" si="10"/>
        <v>0</v>
      </c>
      <c r="AE16" s="11">
        <f t="shared" si="11"/>
        <v>0</v>
      </c>
      <c r="AF16" s="38" t="e">
        <f t="shared" si="16"/>
        <v>#DIV/0!</v>
      </c>
      <c r="AG16" s="38" t="e">
        <f t="shared" si="17"/>
        <v>#DIV/0!</v>
      </c>
      <c r="AH16" s="38" t="e">
        <f t="shared" si="18"/>
        <v>#DIV/0!</v>
      </c>
      <c r="AI16" s="38" t="e">
        <f t="shared" si="19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2"/>
        <v>#DIV/0!</v>
      </c>
      <c r="O17" s="38" t="e">
        <f t="shared" si="13"/>
        <v>#DIV/0!</v>
      </c>
      <c r="P17" s="38" t="e">
        <f t="shared" si="14"/>
        <v>#DIV/0!</v>
      </c>
      <c r="Q17" s="38" t="e">
        <f t="shared" si="15"/>
        <v>#DIV/0!</v>
      </c>
      <c r="S17" s="40" t="s">
        <v>21</v>
      </c>
      <c r="T17" s="11">
        <f t="shared" si="0"/>
        <v>0</v>
      </c>
      <c r="U17" s="11">
        <f t="shared" si="1"/>
        <v>0</v>
      </c>
      <c r="V17" s="11">
        <f t="shared" si="2"/>
        <v>0</v>
      </c>
      <c r="W17" s="11">
        <f t="shared" si="3"/>
        <v>0</v>
      </c>
      <c r="X17" s="11">
        <f t="shared" si="4"/>
        <v>0</v>
      </c>
      <c r="Y17" s="11">
        <f t="shared" si="5"/>
        <v>0</v>
      </c>
      <c r="Z17" s="11">
        <f t="shared" si="6"/>
        <v>0</v>
      </c>
      <c r="AA17" s="11">
        <f t="shared" si="7"/>
        <v>0</v>
      </c>
      <c r="AB17" s="11">
        <f t="shared" si="8"/>
        <v>0</v>
      </c>
      <c r="AC17" s="11">
        <f t="shared" si="9"/>
        <v>0</v>
      </c>
      <c r="AD17" s="11">
        <f t="shared" si="10"/>
        <v>0</v>
      </c>
      <c r="AE17" s="11">
        <f t="shared" si="11"/>
        <v>0</v>
      </c>
      <c r="AF17" s="38" t="e">
        <f t="shared" si="16"/>
        <v>#DIV/0!</v>
      </c>
      <c r="AG17" s="38" t="e">
        <f t="shared" si="17"/>
        <v>#DIV/0!</v>
      </c>
      <c r="AH17" s="38" t="e">
        <f t="shared" si="18"/>
        <v>#DIV/0!</v>
      </c>
      <c r="AI17" s="38" t="e">
        <f t="shared" si="19"/>
        <v>#DIV/0!</v>
      </c>
    </row>
    <row r="18" spans="1:35">
      <c r="A18" s="61" t="s">
        <v>179</v>
      </c>
      <c r="B18" s="61">
        <f t="shared" ref="B18:I18" si="20">SUM(B6:B17)</f>
        <v>0</v>
      </c>
      <c r="C18" s="61">
        <f t="shared" si="20"/>
        <v>0</v>
      </c>
      <c r="D18" s="61">
        <f t="shared" si="20"/>
        <v>0</v>
      </c>
      <c r="E18" s="61">
        <f t="shared" si="20"/>
        <v>0</v>
      </c>
      <c r="F18" s="61">
        <f t="shared" si="20"/>
        <v>0</v>
      </c>
      <c r="G18" s="61">
        <f t="shared" si="20"/>
        <v>0</v>
      </c>
      <c r="H18" s="61">
        <f t="shared" si="20"/>
        <v>0</v>
      </c>
      <c r="I18" s="61">
        <f t="shared" si="20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3"/>
        <v>#DIV/0!</v>
      </c>
      <c r="P18" s="62" t="e">
        <f t="shared" si="14"/>
        <v>#DIV/0!</v>
      </c>
      <c r="Q18" s="62" t="e">
        <f t="shared" si="15"/>
        <v>#DIV/0!</v>
      </c>
      <c r="S18" s="61" t="str">
        <f>BRMT!S18</f>
        <v>Upto  FEB</v>
      </c>
      <c r="T18" s="61">
        <f t="shared" ref="T18:AE18" si="21">SUM(T6:T9)</f>
        <v>0</v>
      </c>
      <c r="U18" s="61">
        <f t="shared" si="21"/>
        <v>0</v>
      </c>
      <c r="V18" s="61">
        <f t="shared" si="21"/>
        <v>0</v>
      </c>
      <c r="W18" s="61">
        <f t="shared" si="21"/>
        <v>0</v>
      </c>
      <c r="X18" s="61">
        <f t="shared" si="21"/>
        <v>0</v>
      </c>
      <c r="Y18" s="61">
        <f t="shared" si="21"/>
        <v>0</v>
      </c>
      <c r="Z18" s="61">
        <f t="shared" si="21"/>
        <v>0</v>
      </c>
      <c r="AA18" s="61">
        <f t="shared" si="21"/>
        <v>0</v>
      </c>
      <c r="AB18" s="61">
        <f t="shared" si="21"/>
        <v>0</v>
      </c>
      <c r="AC18" s="61">
        <f t="shared" si="21"/>
        <v>0</v>
      </c>
      <c r="AD18" s="61">
        <f t="shared" si="21"/>
        <v>0</v>
      </c>
      <c r="AE18" s="61">
        <f t="shared" si="21"/>
        <v>0</v>
      </c>
      <c r="AF18" s="38" t="e">
        <f t="shared" si="16"/>
        <v>#DIV/0!</v>
      </c>
      <c r="AG18" s="38" t="e">
        <f t="shared" si="17"/>
        <v>#DIV/0!</v>
      </c>
      <c r="AH18" s="38" t="e">
        <f t="shared" si="18"/>
        <v>#DIV/0!</v>
      </c>
      <c r="AI18" s="38" t="e">
        <f t="shared" si="19"/>
        <v>#DIV/0!</v>
      </c>
    </row>
    <row r="19" spans="1:35">
      <c r="A19" s="61" t="s">
        <v>128</v>
      </c>
      <c r="B19" s="61">
        <f>SUM(B6:B17)</f>
        <v>0</v>
      </c>
      <c r="C19" s="61">
        <f t="shared" ref="C19:I19" si="22">SUM(C6:C17)</f>
        <v>0</v>
      </c>
      <c r="D19" s="61">
        <f t="shared" si="22"/>
        <v>0</v>
      </c>
      <c r="E19" s="61">
        <f t="shared" si="22"/>
        <v>0</v>
      </c>
      <c r="F19" s="61">
        <f t="shared" si="22"/>
        <v>0</v>
      </c>
      <c r="G19" s="61">
        <f t="shared" si="22"/>
        <v>0</v>
      </c>
      <c r="H19" s="61">
        <f t="shared" si="22"/>
        <v>0</v>
      </c>
      <c r="I19" s="61">
        <f t="shared" si="22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3"/>
        <v>#DIV/0!</v>
      </c>
      <c r="P19" s="62" t="e">
        <f t="shared" si="14"/>
        <v>#DIV/0!</v>
      </c>
      <c r="Q19" s="62" t="e">
        <f t="shared" si="15"/>
        <v>#DIV/0!</v>
      </c>
      <c r="S19" s="61" t="str">
        <f>BRMT!S19</f>
        <v>Upto March</v>
      </c>
      <c r="T19" s="61">
        <f>SUM(T6:T17)</f>
        <v>0</v>
      </c>
      <c r="U19" s="61">
        <f t="shared" ref="U19:AE19" si="23">SUM(U6:U17)</f>
        <v>0</v>
      </c>
      <c r="V19" s="61">
        <f t="shared" si="23"/>
        <v>0</v>
      </c>
      <c r="W19" s="61">
        <f t="shared" si="23"/>
        <v>0</v>
      </c>
      <c r="X19" s="61">
        <f t="shared" si="23"/>
        <v>0</v>
      </c>
      <c r="Y19" s="61">
        <f t="shared" si="23"/>
        <v>0</v>
      </c>
      <c r="Z19" s="61">
        <f t="shared" si="23"/>
        <v>0</v>
      </c>
      <c r="AA19" s="61">
        <f t="shared" si="23"/>
        <v>0</v>
      </c>
      <c r="AB19" s="61">
        <f t="shared" si="23"/>
        <v>0</v>
      </c>
      <c r="AC19" s="61">
        <f t="shared" si="23"/>
        <v>0</v>
      </c>
      <c r="AD19" s="61">
        <f t="shared" si="23"/>
        <v>0</v>
      </c>
      <c r="AE19" s="61">
        <f t="shared" si="23"/>
        <v>0</v>
      </c>
      <c r="AF19" s="38" t="e">
        <f t="shared" si="16"/>
        <v>#DIV/0!</v>
      </c>
      <c r="AG19" s="38" t="e">
        <f t="shared" si="17"/>
        <v>#DIV/0!</v>
      </c>
      <c r="AH19" s="38" t="e">
        <f t="shared" si="18"/>
        <v>#DIV/0!</v>
      </c>
      <c r="AI19" s="38" t="e">
        <f t="shared" si="19"/>
        <v>#DIV/0!</v>
      </c>
    </row>
    <row r="20" spans="1:35">
      <c r="A20" s="63" t="s">
        <v>129</v>
      </c>
      <c r="B20" s="49">
        <f>B18/12</f>
        <v>0</v>
      </c>
      <c r="C20" s="49">
        <f t="shared" ref="C20:I20" si="24">C18/12</f>
        <v>0</v>
      </c>
      <c r="D20" s="49">
        <f t="shared" si="24"/>
        <v>0</v>
      </c>
      <c r="E20" s="49">
        <f t="shared" si="24"/>
        <v>0</v>
      </c>
      <c r="F20" s="49">
        <f t="shared" si="24"/>
        <v>0</v>
      </c>
      <c r="G20" s="49">
        <f t="shared" si="24"/>
        <v>0</v>
      </c>
      <c r="H20" s="49">
        <f t="shared" si="24"/>
        <v>0</v>
      </c>
      <c r="I20" s="49">
        <f t="shared" si="24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3"/>
        <v>#DIV/0!</v>
      </c>
      <c r="P20" s="62" t="e">
        <f t="shared" si="14"/>
        <v>#DIV/0!</v>
      </c>
      <c r="Q20" s="62" t="e">
        <f t="shared" si="15"/>
        <v>#DIV/0!</v>
      </c>
      <c r="S20" s="61" t="str">
        <f>BRMT!S20</f>
        <v>Mnthly Avg</v>
      </c>
      <c r="T20" s="49">
        <f>T18/4</f>
        <v>0</v>
      </c>
      <c r="U20" s="49">
        <f t="shared" ref="U20:AE20" si="25">U18/4</f>
        <v>0</v>
      </c>
      <c r="V20" s="49">
        <f t="shared" si="25"/>
        <v>0</v>
      </c>
      <c r="W20" s="49">
        <f t="shared" si="25"/>
        <v>0</v>
      </c>
      <c r="X20" s="49">
        <f t="shared" si="25"/>
        <v>0</v>
      </c>
      <c r="Y20" s="49">
        <f t="shared" si="25"/>
        <v>0</v>
      </c>
      <c r="Z20" s="49">
        <f t="shared" si="25"/>
        <v>0</v>
      </c>
      <c r="AA20" s="49">
        <f t="shared" si="25"/>
        <v>0</v>
      </c>
      <c r="AB20" s="49">
        <f t="shared" si="25"/>
        <v>0</v>
      </c>
      <c r="AC20" s="49">
        <f t="shared" si="25"/>
        <v>0</v>
      </c>
      <c r="AD20" s="49">
        <f t="shared" si="25"/>
        <v>0</v>
      </c>
      <c r="AE20" s="49">
        <f t="shared" si="25"/>
        <v>0</v>
      </c>
      <c r="AF20" s="38" t="e">
        <f t="shared" si="16"/>
        <v>#DIV/0!</v>
      </c>
      <c r="AG20" s="38" t="e">
        <f t="shared" si="17"/>
        <v>#DIV/0!</v>
      </c>
      <c r="AH20" s="38" t="e">
        <f t="shared" si="18"/>
        <v>#DIV/0!</v>
      </c>
      <c r="AI20" s="38" t="e">
        <f t="shared" si="19"/>
        <v>#DIV/0!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6">(G25-C25)/C25*100</f>
        <v>#DIV/0!</v>
      </c>
      <c r="P25" s="38" t="e">
        <f t="shared" si="26"/>
        <v>#DIV/0!</v>
      </c>
      <c r="Q25" s="38" t="e">
        <f t="shared" si="26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7">(F26-B26)/B26*100</f>
        <v>#DIV/0!</v>
      </c>
      <c r="O26" s="38" t="e">
        <f t="shared" si="26"/>
        <v>#DIV/0!</v>
      </c>
      <c r="P26" s="38" t="e">
        <f t="shared" si="26"/>
        <v>#DIV/0!</v>
      </c>
      <c r="Q26" s="38" t="e">
        <f t="shared" si="26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7"/>
        <v>#DIV/0!</v>
      </c>
      <c r="O27" s="38" t="e">
        <f t="shared" si="26"/>
        <v>#DIV/0!</v>
      </c>
      <c r="P27" s="38" t="e">
        <f t="shared" si="26"/>
        <v>#DIV/0!</v>
      </c>
      <c r="Q27" s="38" t="e">
        <f t="shared" si="26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7"/>
        <v>#DIV/0!</v>
      </c>
      <c r="O28" s="38" t="e">
        <f t="shared" si="26"/>
        <v>#DIV/0!</v>
      </c>
      <c r="P28" s="38" t="e">
        <f t="shared" si="26"/>
        <v>#DIV/0!</v>
      </c>
      <c r="Q28" s="38" t="e">
        <f t="shared" si="26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7"/>
        <v>#DIV/0!</v>
      </c>
      <c r="O29" s="38" t="e">
        <f t="shared" si="26"/>
        <v>#DIV/0!</v>
      </c>
      <c r="P29" s="38" t="e">
        <f t="shared" si="26"/>
        <v>#DIV/0!</v>
      </c>
      <c r="Q29" s="38" t="e">
        <f t="shared" si="26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7"/>
        <v>#DIV/0!</v>
      </c>
      <c r="O30" s="38" t="e">
        <f t="shared" si="26"/>
        <v>#DIV/0!</v>
      </c>
      <c r="P30" s="38" t="e">
        <f t="shared" si="26"/>
        <v>#DIV/0!</v>
      </c>
      <c r="Q30" s="38" t="e">
        <f t="shared" si="26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7"/>
        <v>#DIV/0!</v>
      </c>
      <c r="O31" s="38" t="e">
        <f t="shared" si="26"/>
        <v>#DIV/0!</v>
      </c>
      <c r="P31" s="38" t="e">
        <f t="shared" si="26"/>
        <v>#DIV/0!</v>
      </c>
      <c r="Q31" s="38" t="e">
        <f t="shared" si="26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7"/>
        <v>#DIV/0!</v>
      </c>
      <c r="O32" s="38" t="e">
        <f t="shared" si="26"/>
        <v>#DIV/0!</v>
      </c>
      <c r="P32" s="38" t="e">
        <f t="shared" si="26"/>
        <v>#DIV/0!</v>
      </c>
      <c r="Q32" s="38" t="e">
        <f t="shared" si="26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7"/>
        <v>#DIV/0!</v>
      </c>
      <c r="O33" s="38" t="e">
        <f t="shared" si="26"/>
        <v>#DIV/0!</v>
      </c>
      <c r="P33" s="38" t="e">
        <f t="shared" si="26"/>
        <v>#DIV/0!</v>
      </c>
      <c r="Q33" s="38" t="e">
        <f t="shared" si="26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7"/>
        <v>#DIV/0!</v>
      </c>
      <c r="O34" s="38" t="e">
        <f t="shared" si="26"/>
        <v>#DIV/0!</v>
      </c>
      <c r="P34" s="38" t="e">
        <f t="shared" si="26"/>
        <v>#DIV/0!</v>
      </c>
      <c r="Q34" s="38" t="e">
        <f t="shared" si="26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7"/>
        <v>#DIV/0!</v>
      </c>
      <c r="O35" s="38" t="e">
        <f t="shared" si="26"/>
        <v>#DIV/0!</v>
      </c>
      <c r="P35" s="38" t="e">
        <f t="shared" si="26"/>
        <v>#DIV/0!</v>
      </c>
      <c r="Q35" s="38" t="e">
        <f t="shared" si="26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7"/>
        <v>#DIV/0!</v>
      </c>
      <c r="O36" s="38" t="e">
        <f t="shared" si="26"/>
        <v>#DIV/0!</v>
      </c>
      <c r="P36" s="38" t="e">
        <f t="shared" si="26"/>
        <v>#DIV/0!</v>
      </c>
      <c r="Q36" s="38" t="e">
        <f t="shared" si="26"/>
        <v>#DIV/0!</v>
      </c>
    </row>
    <row r="37" spans="1:17">
      <c r="A37" s="61" t="s">
        <v>179</v>
      </c>
      <c r="B37" s="61">
        <f t="shared" ref="B37:I37" si="28">SUM(B25:B36)</f>
        <v>0</v>
      </c>
      <c r="C37" s="61">
        <f t="shared" si="28"/>
        <v>0</v>
      </c>
      <c r="D37" s="61">
        <f t="shared" si="28"/>
        <v>0</v>
      </c>
      <c r="E37" s="61">
        <f t="shared" si="28"/>
        <v>0</v>
      </c>
      <c r="F37" s="61">
        <f t="shared" si="28"/>
        <v>0</v>
      </c>
      <c r="G37" s="61">
        <f t="shared" si="28"/>
        <v>0</v>
      </c>
      <c r="H37" s="61">
        <f t="shared" si="28"/>
        <v>0</v>
      </c>
      <c r="I37" s="61">
        <f t="shared" si="28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6"/>
        <v>#DIV/0!</v>
      </c>
      <c r="P37" s="62" t="e">
        <f t="shared" si="26"/>
        <v>#DIV/0!</v>
      </c>
      <c r="Q37" s="62" t="e">
        <f t="shared" si="26"/>
        <v>#DIV/0!</v>
      </c>
    </row>
    <row r="38" spans="1:17">
      <c r="A38" s="61" t="s">
        <v>128</v>
      </c>
      <c r="B38" s="61">
        <f>SUM(B25:B36)</f>
        <v>0</v>
      </c>
      <c r="C38" s="61">
        <f t="shared" ref="C38:I38" si="29">SUM(C25:C36)</f>
        <v>0</v>
      </c>
      <c r="D38" s="61">
        <f t="shared" si="29"/>
        <v>0</v>
      </c>
      <c r="E38" s="61">
        <f t="shared" si="29"/>
        <v>0</v>
      </c>
      <c r="F38" s="61">
        <f t="shared" si="29"/>
        <v>0</v>
      </c>
      <c r="G38" s="61">
        <f t="shared" si="29"/>
        <v>0</v>
      </c>
      <c r="H38" s="61">
        <f t="shared" si="29"/>
        <v>0</v>
      </c>
      <c r="I38" s="61">
        <f t="shared" si="29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6"/>
        <v>#DIV/0!</v>
      </c>
      <c r="P38" s="62" t="e">
        <f t="shared" si="26"/>
        <v>#DIV/0!</v>
      </c>
      <c r="Q38" s="62" t="e">
        <f t="shared" si="26"/>
        <v>#DIV/0!</v>
      </c>
    </row>
    <row r="39" spans="1:17">
      <c r="A39" s="63" t="s">
        <v>129</v>
      </c>
      <c r="B39" s="49">
        <f>B37/12</f>
        <v>0</v>
      </c>
      <c r="C39" s="49">
        <f t="shared" ref="C39:I39" si="30">C37/12</f>
        <v>0</v>
      </c>
      <c r="D39" s="49">
        <f t="shared" si="30"/>
        <v>0</v>
      </c>
      <c r="E39" s="49">
        <f t="shared" si="30"/>
        <v>0</v>
      </c>
      <c r="F39" s="49">
        <f t="shared" si="30"/>
        <v>0</v>
      </c>
      <c r="G39" s="49">
        <f t="shared" si="30"/>
        <v>0</v>
      </c>
      <c r="H39" s="49">
        <f t="shared" si="30"/>
        <v>0</v>
      </c>
      <c r="I39" s="49">
        <f t="shared" si="30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6"/>
        <v>#DIV/0!</v>
      </c>
      <c r="P39" s="62" t="e">
        <f t="shared" si="26"/>
        <v>#DIV/0!</v>
      </c>
      <c r="Q39" s="62" t="e">
        <f t="shared" si="26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1">(G44-C44)/C44*100</f>
        <v>#DIV/0!</v>
      </c>
      <c r="P44" s="38" t="e">
        <f t="shared" si="31"/>
        <v>#DIV/0!</v>
      </c>
      <c r="Q44" s="38" t="e">
        <f t="shared" si="31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2">(F45-B45)/B45*100</f>
        <v>#DIV/0!</v>
      </c>
      <c r="O45" s="38" t="e">
        <f t="shared" si="31"/>
        <v>#DIV/0!</v>
      </c>
      <c r="P45" s="38" t="e">
        <f t="shared" si="31"/>
        <v>#DIV/0!</v>
      </c>
      <c r="Q45" s="38" t="e">
        <f t="shared" si="31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2"/>
        <v>#DIV/0!</v>
      </c>
      <c r="O46" s="38" t="e">
        <f t="shared" si="31"/>
        <v>#DIV/0!</v>
      </c>
      <c r="P46" s="38" t="e">
        <f t="shared" si="31"/>
        <v>#DIV/0!</v>
      </c>
      <c r="Q46" s="38" t="e">
        <f t="shared" si="31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2"/>
        <v>#DIV/0!</v>
      </c>
      <c r="O47" s="38" t="e">
        <f t="shared" si="31"/>
        <v>#DIV/0!</v>
      </c>
      <c r="P47" s="38" t="e">
        <f t="shared" si="31"/>
        <v>#DIV/0!</v>
      </c>
      <c r="Q47" s="38" t="e">
        <f t="shared" si="31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2"/>
        <v>#DIV/0!</v>
      </c>
      <c r="O48" s="38" t="e">
        <f t="shared" si="31"/>
        <v>#DIV/0!</v>
      </c>
      <c r="P48" s="38" t="e">
        <f t="shared" si="31"/>
        <v>#DIV/0!</v>
      </c>
      <c r="Q48" s="38" t="e">
        <f t="shared" si="31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2"/>
        <v>#DIV/0!</v>
      </c>
      <c r="O49" s="38" t="e">
        <f t="shared" si="31"/>
        <v>#DIV/0!</v>
      </c>
      <c r="P49" s="38" t="e">
        <f t="shared" si="31"/>
        <v>#DIV/0!</v>
      </c>
      <c r="Q49" s="38" t="e">
        <f t="shared" si="31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2"/>
        <v>#DIV/0!</v>
      </c>
      <c r="O50" s="38" t="e">
        <f t="shared" si="31"/>
        <v>#DIV/0!</v>
      </c>
      <c r="P50" s="38" t="e">
        <f t="shared" si="31"/>
        <v>#DIV/0!</v>
      </c>
      <c r="Q50" s="38" t="e">
        <f t="shared" si="31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2"/>
        <v>#DIV/0!</v>
      </c>
      <c r="O51" s="38" t="e">
        <f t="shared" si="31"/>
        <v>#DIV/0!</v>
      </c>
      <c r="P51" s="38" t="e">
        <f t="shared" si="31"/>
        <v>#DIV/0!</v>
      </c>
      <c r="Q51" s="38" t="e">
        <f t="shared" si="31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2"/>
        <v>#DIV/0!</v>
      </c>
      <c r="O52" s="38" t="e">
        <f t="shared" si="31"/>
        <v>#DIV/0!</v>
      </c>
      <c r="P52" s="38" t="e">
        <f t="shared" si="31"/>
        <v>#DIV/0!</v>
      </c>
      <c r="Q52" s="38" t="e">
        <f t="shared" si="31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2"/>
        <v>#DIV/0!</v>
      </c>
      <c r="O53" s="38" t="e">
        <f t="shared" si="31"/>
        <v>#DIV/0!</v>
      </c>
      <c r="P53" s="38" t="e">
        <f t="shared" si="31"/>
        <v>#DIV/0!</v>
      </c>
      <c r="Q53" s="38" t="e">
        <f t="shared" si="31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2"/>
        <v>#DIV/0!</v>
      </c>
      <c r="O54" s="38" t="e">
        <f t="shared" si="31"/>
        <v>#DIV/0!</v>
      </c>
      <c r="P54" s="38" t="e">
        <f t="shared" si="31"/>
        <v>#DIV/0!</v>
      </c>
      <c r="Q54" s="38" t="e">
        <f t="shared" si="31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2"/>
        <v>#DIV/0!</v>
      </c>
      <c r="O55" s="38" t="e">
        <f t="shared" si="31"/>
        <v>#DIV/0!</v>
      </c>
      <c r="P55" s="38" t="e">
        <f t="shared" si="31"/>
        <v>#DIV/0!</v>
      </c>
      <c r="Q55" s="38" t="e">
        <f t="shared" si="31"/>
        <v>#DIV/0!</v>
      </c>
    </row>
    <row r="56" spans="1:17">
      <c r="A56" s="61" t="s">
        <v>179</v>
      </c>
      <c r="B56" s="61">
        <f t="shared" ref="B56:I56" si="33">SUM(B44:B55)</f>
        <v>0</v>
      </c>
      <c r="C56" s="61">
        <f t="shared" si="33"/>
        <v>0</v>
      </c>
      <c r="D56" s="61">
        <f t="shared" si="33"/>
        <v>0</v>
      </c>
      <c r="E56" s="61">
        <f t="shared" si="33"/>
        <v>0</v>
      </c>
      <c r="F56" s="61">
        <f t="shared" si="33"/>
        <v>0</v>
      </c>
      <c r="G56" s="61">
        <f t="shared" si="33"/>
        <v>0</v>
      </c>
      <c r="H56" s="61">
        <f t="shared" si="33"/>
        <v>0</v>
      </c>
      <c r="I56" s="61">
        <f t="shared" si="33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1"/>
        <v>#DIV/0!</v>
      </c>
      <c r="P56" s="62" t="e">
        <f t="shared" si="31"/>
        <v>#DIV/0!</v>
      </c>
      <c r="Q56" s="62" t="e">
        <f t="shared" si="31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4">SUM(C44:C55)</f>
        <v>0</v>
      </c>
      <c r="D57" s="61">
        <f t="shared" si="34"/>
        <v>0</v>
      </c>
      <c r="E57" s="61">
        <f t="shared" si="34"/>
        <v>0</v>
      </c>
      <c r="F57" s="61">
        <f t="shared" si="34"/>
        <v>0</v>
      </c>
      <c r="G57" s="61">
        <f t="shared" si="34"/>
        <v>0</v>
      </c>
      <c r="H57" s="61">
        <f t="shared" si="34"/>
        <v>0</v>
      </c>
      <c r="I57" s="61">
        <f t="shared" si="34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1"/>
        <v>#DIV/0!</v>
      </c>
      <c r="P57" s="62" t="e">
        <f t="shared" si="31"/>
        <v>#DIV/0!</v>
      </c>
      <c r="Q57" s="62" t="e">
        <f t="shared" si="31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5">C56/12</f>
        <v>0</v>
      </c>
      <c r="D58" s="49">
        <f t="shared" si="35"/>
        <v>0</v>
      </c>
      <c r="E58" s="49">
        <f t="shared" si="35"/>
        <v>0</v>
      </c>
      <c r="F58" s="49">
        <f t="shared" si="35"/>
        <v>0</v>
      </c>
      <c r="G58" s="49">
        <f t="shared" si="35"/>
        <v>0</v>
      </c>
      <c r="H58" s="49">
        <f t="shared" si="35"/>
        <v>0</v>
      </c>
      <c r="I58" s="49">
        <f t="shared" si="35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1"/>
        <v>#DIV/0!</v>
      </c>
      <c r="P58" s="62" t="e">
        <f t="shared" si="31"/>
        <v>#DIV/0!</v>
      </c>
      <c r="Q58" s="62" t="e">
        <f t="shared" si="31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6">(G63-C63)/C63*100</f>
        <v>#DIV/0!</v>
      </c>
      <c r="P63" s="38" t="e">
        <f t="shared" si="36"/>
        <v>#DIV/0!</v>
      </c>
      <c r="Q63" s="38" t="e">
        <f t="shared" si="36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7">(F64-B64)/B64*100</f>
        <v>#DIV/0!</v>
      </c>
      <c r="O64" s="38" t="e">
        <f t="shared" si="36"/>
        <v>#DIV/0!</v>
      </c>
      <c r="P64" s="38" t="e">
        <f t="shared" si="36"/>
        <v>#DIV/0!</v>
      </c>
      <c r="Q64" s="38" t="e">
        <f t="shared" si="36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7"/>
        <v>#DIV/0!</v>
      </c>
      <c r="O65" s="38" t="e">
        <f t="shared" si="36"/>
        <v>#DIV/0!</v>
      </c>
      <c r="P65" s="38" t="e">
        <f t="shared" si="36"/>
        <v>#DIV/0!</v>
      </c>
      <c r="Q65" s="38" t="e">
        <f t="shared" si="36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7"/>
        <v>#DIV/0!</v>
      </c>
      <c r="O66" s="38" t="e">
        <f t="shared" si="36"/>
        <v>#DIV/0!</v>
      </c>
      <c r="P66" s="38" t="e">
        <f t="shared" si="36"/>
        <v>#DIV/0!</v>
      </c>
      <c r="Q66" s="38" t="e">
        <f t="shared" si="36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7"/>
        <v>#DIV/0!</v>
      </c>
      <c r="O67" s="38" t="e">
        <f t="shared" si="36"/>
        <v>#DIV/0!</v>
      </c>
      <c r="P67" s="38" t="e">
        <f t="shared" si="36"/>
        <v>#DIV/0!</v>
      </c>
      <c r="Q67" s="38" t="e">
        <f t="shared" si="36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7"/>
        <v>#DIV/0!</v>
      </c>
      <c r="O68" s="38" t="e">
        <f t="shared" si="36"/>
        <v>#DIV/0!</v>
      </c>
      <c r="P68" s="38" t="e">
        <f t="shared" si="36"/>
        <v>#DIV/0!</v>
      </c>
      <c r="Q68" s="38" t="e">
        <f t="shared" si="36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7"/>
        <v>#DIV/0!</v>
      </c>
      <c r="O69" s="38" t="e">
        <f t="shared" si="36"/>
        <v>#DIV/0!</v>
      </c>
      <c r="P69" s="38" t="e">
        <f t="shared" si="36"/>
        <v>#DIV/0!</v>
      </c>
      <c r="Q69" s="38" t="e">
        <f t="shared" si="36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7"/>
        <v>#DIV/0!</v>
      </c>
      <c r="O70" s="38" t="e">
        <f t="shared" si="36"/>
        <v>#DIV/0!</v>
      </c>
      <c r="P70" s="38" t="e">
        <f t="shared" si="36"/>
        <v>#DIV/0!</v>
      </c>
      <c r="Q70" s="38" t="e">
        <f t="shared" si="36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7"/>
        <v>#DIV/0!</v>
      </c>
      <c r="O71" s="38" t="e">
        <f t="shared" si="36"/>
        <v>#DIV/0!</v>
      </c>
      <c r="P71" s="38" t="e">
        <f t="shared" si="36"/>
        <v>#DIV/0!</v>
      </c>
      <c r="Q71" s="38" t="e">
        <f t="shared" si="36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7"/>
        <v>#DIV/0!</v>
      </c>
      <c r="O72" s="38" t="e">
        <f t="shared" si="36"/>
        <v>#DIV/0!</v>
      </c>
      <c r="P72" s="38" t="e">
        <f t="shared" si="36"/>
        <v>#DIV/0!</v>
      </c>
      <c r="Q72" s="38" t="e">
        <f t="shared" si="36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7"/>
        <v>#DIV/0!</v>
      </c>
      <c r="O73" s="38" t="e">
        <f t="shared" si="36"/>
        <v>#DIV/0!</v>
      </c>
      <c r="P73" s="38" t="e">
        <f t="shared" si="36"/>
        <v>#DIV/0!</v>
      </c>
      <c r="Q73" s="38" t="e">
        <f t="shared" si="36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7"/>
        <v>#DIV/0!</v>
      </c>
      <c r="O74" s="38" t="e">
        <f t="shared" si="36"/>
        <v>#DIV/0!</v>
      </c>
      <c r="P74" s="38" t="e">
        <f t="shared" si="36"/>
        <v>#DIV/0!</v>
      </c>
      <c r="Q74" s="38" t="e">
        <f t="shared" si="36"/>
        <v>#DIV/0!</v>
      </c>
    </row>
    <row r="75" spans="1:17">
      <c r="A75" s="61" t="s">
        <v>179</v>
      </c>
      <c r="B75" s="61">
        <f t="shared" ref="B75:I75" si="38">SUM(B63:B74)</f>
        <v>0</v>
      </c>
      <c r="C75" s="61">
        <f t="shared" si="38"/>
        <v>0</v>
      </c>
      <c r="D75" s="61">
        <f t="shared" si="38"/>
        <v>0</v>
      </c>
      <c r="E75" s="61">
        <f t="shared" si="38"/>
        <v>0</v>
      </c>
      <c r="F75" s="61">
        <f t="shared" si="38"/>
        <v>0</v>
      </c>
      <c r="G75" s="61">
        <f t="shared" si="38"/>
        <v>0</v>
      </c>
      <c r="H75" s="61">
        <f t="shared" si="38"/>
        <v>0</v>
      </c>
      <c r="I75" s="61">
        <f t="shared" si="38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6"/>
        <v>#DIV/0!</v>
      </c>
      <c r="P75" s="62" t="e">
        <f t="shared" si="36"/>
        <v>#DIV/0!</v>
      </c>
      <c r="Q75" s="62" t="e">
        <f t="shared" si="36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9">SUM(C63:C74)</f>
        <v>0</v>
      </c>
      <c r="D76" s="61">
        <f t="shared" si="39"/>
        <v>0</v>
      </c>
      <c r="E76" s="61">
        <f t="shared" si="39"/>
        <v>0</v>
      </c>
      <c r="F76" s="61">
        <f t="shared" si="39"/>
        <v>0</v>
      </c>
      <c r="G76" s="61">
        <f t="shared" si="39"/>
        <v>0</v>
      </c>
      <c r="H76" s="61">
        <f t="shared" si="39"/>
        <v>0</v>
      </c>
      <c r="I76" s="61">
        <f t="shared" si="39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6"/>
        <v>#DIV/0!</v>
      </c>
      <c r="P76" s="62" t="e">
        <f t="shared" si="36"/>
        <v>#DIV/0!</v>
      </c>
      <c r="Q76" s="62" t="e">
        <f t="shared" si="36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40">C75/12</f>
        <v>0</v>
      </c>
      <c r="D77" s="49">
        <f t="shared" si="40"/>
        <v>0</v>
      </c>
      <c r="E77" s="49">
        <f t="shared" si="40"/>
        <v>0</v>
      </c>
      <c r="F77" s="49">
        <f t="shared" si="40"/>
        <v>0</v>
      </c>
      <c r="G77" s="49">
        <f t="shared" si="40"/>
        <v>0</v>
      </c>
      <c r="H77" s="49">
        <f t="shared" si="40"/>
        <v>0</v>
      </c>
      <c r="I77" s="49">
        <f t="shared" si="40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6"/>
        <v>#DIV/0!</v>
      </c>
      <c r="P77" s="62" t="e">
        <f t="shared" si="36"/>
        <v>#DIV/0!</v>
      </c>
      <c r="Q77" s="62" t="e">
        <f t="shared" si="36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1">(G82-C82)/C82*100</f>
        <v>#DIV/0!</v>
      </c>
      <c r="P82" s="38" t="e">
        <f t="shared" si="41"/>
        <v>#DIV/0!</v>
      </c>
      <c r="Q82" s="38" t="e">
        <f t="shared" si="41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2">(F83-B83)/B83*100</f>
        <v>#DIV/0!</v>
      </c>
      <c r="O83" s="38" t="e">
        <f t="shared" si="41"/>
        <v>#DIV/0!</v>
      </c>
      <c r="P83" s="38" t="e">
        <f t="shared" si="41"/>
        <v>#DIV/0!</v>
      </c>
      <c r="Q83" s="38" t="e">
        <f t="shared" si="41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2"/>
        <v>#DIV/0!</v>
      </c>
      <c r="O84" s="38" t="e">
        <f t="shared" si="41"/>
        <v>#DIV/0!</v>
      </c>
      <c r="P84" s="38" t="e">
        <f t="shared" si="41"/>
        <v>#DIV/0!</v>
      </c>
      <c r="Q84" s="38" t="e">
        <f t="shared" si="41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2"/>
        <v>#DIV/0!</v>
      </c>
      <c r="O85" s="38" t="e">
        <f t="shared" si="41"/>
        <v>#DIV/0!</v>
      </c>
      <c r="P85" s="38" t="e">
        <f t="shared" si="41"/>
        <v>#DIV/0!</v>
      </c>
      <c r="Q85" s="38" t="e">
        <f t="shared" si="41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2"/>
        <v>#DIV/0!</v>
      </c>
      <c r="O86" s="38" t="e">
        <f t="shared" si="41"/>
        <v>#DIV/0!</v>
      </c>
      <c r="P86" s="38" t="e">
        <f t="shared" si="41"/>
        <v>#DIV/0!</v>
      </c>
      <c r="Q86" s="38" t="e">
        <f t="shared" si="41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2"/>
        <v>#DIV/0!</v>
      </c>
      <c r="O87" s="38" t="e">
        <f t="shared" si="41"/>
        <v>#DIV/0!</v>
      </c>
      <c r="P87" s="38" t="e">
        <f t="shared" si="41"/>
        <v>#DIV/0!</v>
      </c>
      <c r="Q87" s="38" t="e">
        <f t="shared" si="41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2"/>
        <v>#DIV/0!</v>
      </c>
      <c r="O88" s="38" t="e">
        <f t="shared" si="41"/>
        <v>#DIV/0!</v>
      </c>
      <c r="P88" s="38" t="e">
        <f t="shared" si="41"/>
        <v>#DIV/0!</v>
      </c>
      <c r="Q88" s="38" t="e">
        <f t="shared" si="41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2"/>
        <v>#DIV/0!</v>
      </c>
      <c r="O89" s="38" t="e">
        <f t="shared" si="41"/>
        <v>#DIV/0!</v>
      </c>
      <c r="P89" s="38" t="e">
        <f t="shared" si="41"/>
        <v>#DIV/0!</v>
      </c>
      <c r="Q89" s="38" t="e">
        <f t="shared" si="41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2"/>
        <v>#DIV/0!</v>
      </c>
      <c r="O90" s="38" t="e">
        <f t="shared" si="41"/>
        <v>#DIV/0!</v>
      </c>
      <c r="P90" s="38" t="e">
        <f t="shared" si="41"/>
        <v>#DIV/0!</v>
      </c>
      <c r="Q90" s="38" t="e">
        <f t="shared" si="41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2"/>
        <v>#DIV/0!</v>
      </c>
      <c r="O91" s="38" t="e">
        <f t="shared" si="41"/>
        <v>#DIV/0!</v>
      </c>
      <c r="P91" s="38" t="e">
        <f t="shared" si="41"/>
        <v>#DIV/0!</v>
      </c>
      <c r="Q91" s="38" t="e">
        <f t="shared" si="41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2"/>
        <v>#DIV/0!</v>
      </c>
      <c r="O92" s="38" t="e">
        <f t="shared" si="41"/>
        <v>#DIV/0!</v>
      </c>
      <c r="P92" s="38" t="e">
        <f t="shared" si="41"/>
        <v>#DIV/0!</v>
      </c>
      <c r="Q92" s="38" t="e">
        <f t="shared" si="41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2"/>
        <v>#DIV/0!</v>
      </c>
      <c r="O93" s="38" t="e">
        <f t="shared" si="41"/>
        <v>#DIV/0!</v>
      </c>
      <c r="P93" s="38" t="e">
        <f t="shared" si="41"/>
        <v>#DIV/0!</v>
      </c>
      <c r="Q93" s="38" t="e">
        <f t="shared" si="41"/>
        <v>#DIV/0!</v>
      </c>
    </row>
    <row r="94" spans="1:17">
      <c r="A94" s="61" t="s">
        <v>179</v>
      </c>
      <c r="B94" s="61">
        <f t="shared" ref="B94:I94" si="43">SUM(B82:B93)</f>
        <v>0</v>
      </c>
      <c r="C94" s="61">
        <f t="shared" si="43"/>
        <v>0</v>
      </c>
      <c r="D94" s="61">
        <f t="shared" si="43"/>
        <v>0</v>
      </c>
      <c r="E94" s="61">
        <f t="shared" si="43"/>
        <v>0</v>
      </c>
      <c r="F94" s="61">
        <f t="shared" si="43"/>
        <v>0</v>
      </c>
      <c r="G94" s="61">
        <f t="shared" si="43"/>
        <v>0</v>
      </c>
      <c r="H94" s="61">
        <f t="shared" si="43"/>
        <v>0</v>
      </c>
      <c r="I94" s="61">
        <f t="shared" si="43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1"/>
        <v>#DIV/0!</v>
      </c>
      <c r="P94" s="62" t="e">
        <f t="shared" si="41"/>
        <v>#DIV/0!</v>
      </c>
      <c r="Q94" s="62" t="e">
        <f t="shared" si="41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4">SUM(C82:C93)</f>
        <v>0</v>
      </c>
      <c r="D95" s="61">
        <f t="shared" si="44"/>
        <v>0</v>
      </c>
      <c r="E95" s="61">
        <f t="shared" si="44"/>
        <v>0</v>
      </c>
      <c r="F95" s="61">
        <f t="shared" si="44"/>
        <v>0</v>
      </c>
      <c r="G95" s="61">
        <f t="shared" si="44"/>
        <v>0</v>
      </c>
      <c r="H95" s="61">
        <f t="shared" si="44"/>
        <v>0</v>
      </c>
      <c r="I95" s="61">
        <f t="shared" si="44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1"/>
        <v>#DIV/0!</v>
      </c>
      <c r="P95" s="62" t="e">
        <f t="shared" si="41"/>
        <v>#DIV/0!</v>
      </c>
      <c r="Q95" s="62" t="e">
        <f t="shared" si="41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5">C94/12</f>
        <v>0</v>
      </c>
      <c r="D96" s="49">
        <f t="shared" si="45"/>
        <v>0</v>
      </c>
      <c r="E96" s="49">
        <f t="shared" si="45"/>
        <v>0</v>
      </c>
      <c r="F96" s="49">
        <f t="shared" si="45"/>
        <v>0</v>
      </c>
      <c r="G96" s="49">
        <f t="shared" si="45"/>
        <v>0</v>
      </c>
      <c r="H96" s="49">
        <f t="shared" si="45"/>
        <v>0</v>
      </c>
      <c r="I96" s="49">
        <f t="shared" si="45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1"/>
        <v>#DIV/0!</v>
      </c>
      <c r="P96" s="62" t="e">
        <f t="shared" si="41"/>
        <v>#DIV/0!</v>
      </c>
      <c r="Q96" s="62" t="e">
        <f t="shared" si="41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6">(G101-C101)/C101*100</f>
        <v>#DIV/0!</v>
      </c>
      <c r="P101" s="38" t="e">
        <f t="shared" si="46"/>
        <v>#DIV/0!</v>
      </c>
      <c r="Q101" s="38" t="e">
        <f t="shared" si="46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7">(F102-B102)/B102*100</f>
        <v>#DIV/0!</v>
      </c>
      <c r="O102" s="38" t="e">
        <f t="shared" si="46"/>
        <v>#DIV/0!</v>
      </c>
      <c r="P102" s="38" t="e">
        <f t="shared" si="46"/>
        <v>#DIV/0!</v>
      </c>
      <c r="Q102" s="38" t="e">
        <f t="shared" si="46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7"/>
        <v>#DIV/0!</v>
      </c>
      <c r="O103" s="38" t="e">
        <f t="shared" si="46"/>
        <v>#DIV/0!</v>
      </c>
      <c r="P103" s="38" t="e">
        <f t="shared" si="46"/>
        <v>#DIV/0!</v>
      </c>
      <c r="Q103" s="38" t="e">
        <f t="shared" si="46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7"/>
        <v>#DIV/0!</v>
      </c>
      <c r="O104" s="38" t="e">
        <f t="shared" si="46"/>
        <v>#DIV/0!</v>
      </c>
      <c r="P104" s="38" t="e">
        <f t="shared" si="46"/>
        <v>#DIV/0!</v>
      </c>
      <c r="Q104" s="38" t="e">
        <f t="shared" si="46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7"/>
        <v>#DIV/0!</v>
      </c>
      <c r="O105" s="38" t="e">
        <f t="shared" si="46"/>
        <v>#DIV/0!</v>
      </c>
      <c r="P105" s="38" t="e">
        <f t="shared" si="46"/>
        <v>#DIV/0!</v>
      </c>
      <c r="Q105" s="38" t="e">
        <f t="shared" si="46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7"/>
        <v>#DIV/0!</v>
      </c>
      <c r="O106" s="38" t="e">
        <f t="shared" si="46"/>
        <v>#DIV/0!</v>
      </c>
      <c r="P106" s="38" t="e">
        <f t="shared" si="46"/>
        <v>#DIV/0!</v>
      </c>
      <c r="Q106" s="38" t="e">
        <f t="shared" si="46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7"/>
        <v>#DIV/0!</v>
      </c>
      <c r="O107" s="38" t="e">
        <f t="shared" si="46"/>
        <v>#DIV/0!</v>
      </c>
      <c r="P107" s="38" t="e">
        <f t="shared" si="46"/>
        <v>#DIV/0!</v>
      </c>
      <c r="Q107" s="38" t="e">
        <f t="shared" si="46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7"/>
        <v>#DIV/0!</v>
      </c>
      <c r="O108" s="38" t="e">
        <f t="shared" si="46"/>
        <v>#DIV/0!</v>
      </c>
      <c r="P108" s="38" t="e">
        <f t="shared" si="46"/>
        <v>#DIV/0!</v>
      </c>
      <c r="Q108" s="38" t="e">
        <f t="shared" si="46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7"/>
        <v>#DIV/0!</v>
      </c>
      <c r="O109" s="38" t="e">
        <f t="shared" si="46"/>
        <v>#DIV/0!</v>
      </c>
      <c r="P109" s="38" t="e">
        <f t="shared" si="46"/>
        <v>#DIV/0!</v>
      </c>
      <c r="Q109" s="38" t="e">
        <f t="shared" si="46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7"/>
        <v>#DIV/0!</v>
      </c>
      <c r="O110" s="38" t="e">
        <f t="shared" si="46"/>
        <v>#DIV/0!</v>
      </c>
      <c r="P110" s="38" t="e">
        <f t="shared" si="46"/>
        <v>#DIV/0!</v>
      </c>
      <c r="Q110" s="38" t="e">
        <f t="shared" si="46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7"/>
        <v>#DIV/0!</v>
      </c>
      <c r="O111" s="38" t="e">
        <f t="shared" si="46"/>
        <v>#DIV/0!</v>
      </c>
      <c r="P111" s="38" t="e">
        <f t="shared" si="46"/>
        <v>#DIV/0!</v>
      </c>
      <c r="Q111" s="38" t="e">
        <f t="shared" si="46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7"/>
        <v>#DIV/0!</v>
      </c>
      <c r="O112" s="38" t="e">
        <f t="shared" si="46"/>
        <v>#DIV/0!</v>
      </c>
      <c r="P112" s="38" t="e">
        <f t="shared" si="46"/>
        <v>#DIV/0!</v>
      </c>
      <c r="Q112" s="38" t="e">
        <f t="shared" si="46"/>
        <v>#DIV/0!</v>
      </c>
    </row>
    <row r="113" spans="1:17">
      <c r="A113" s="61" t="s">
        <v>179</v>
      </c>
      <c r="B113" s="61">
        <f t="shared" ref="B113:I113" si="48">SUM(B101:B112)</f>
        <v>0</v>
      </c>
      <c r="C113" s="61">
        <f t="shared" si="48"/>
        <v>0</v>
      </c>
      <c r="D113" s="61">
        <f t="shared" si="48"/>
        <v>0</v>
      </c>
      <c r="E113" s="61">
        <f t="shared" si="48"/>
        <v>0</v>
      </c>
      <c r="F113" s="61">
        <f t="shared" si="48"/>
        <v>0</v>
      </c>
      <c r="G113" s="61">
        <f t="shared" si="48"/>
        <v>0</v>
      </c>
      <c r="H113" s="61">
        <f t="shared" si="48"/>
        <v>0</v>
      </c>
      <c r="I113" s="61">
        <f t="shared" si="48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6"/>
        <v>#DIV/0!</v>
      </c>
      <c r="P113" s="62" t="e">
        <f t="shared" si="46"/>
        <v>#DIV/0!</v>
      </c>
      <c r="Q113" s="62" t="e">
        <f t="shared" si="46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9">SUM(C101:C112)</f>
        <v>0</v>
      </c>
      <c r="D114" s="61">
        <f t="shared" si="49"/>
        <v>0</v>
      </c>
      <c r="E114" s="61">
        <f t="shared" si="49"/>
        <v>0</v>
      </c>
      <c r="F114" s="61">
        <f t="shared" si="49"/>
        <v>0</v>
      </c>
      <c r="G114" s="61">
        <f t="shared" si="49"/>
        <v>0</v>
      </c>
      <c r="H114" s="61">
        <f t="shared" si="49"/>
        <v>0</v>
      </c>
      <c r="I114" s="61">
        <f t="shared" si="49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6"/>
        <v>#DIV/0!</v>
      </c>
      <c r="P114" s="62" t="e">
        <f t="shared" si="46"/>
        <v>#DIV/0!</v>
      </c>
      <c r="Q114" s="62" t="e">
        <f t="shared" si="46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50">C113/12</f>
        <v>0</v>
      </c>
      <c r="D115" s="49">
        <f t="shared" si="50"/>
        <v>0</v>
      </c>
      <c r="E115" s="49">
        <f t="shared" si="50"/>
        <v>0</v>
      </c>
      <c r="F115" s="49">
        <f t="shared" si="50"/>
        <v>0</v>
      </c>
      <c r="G115" s="49">
        <f t="shared" si="50"/>
        <v>0</v>
      </c>
      <c r="H115" s="49">
        <f t="shared" si="50"/>
        <v>0</v>
      </c>
      <c r="I115" s="49">
        <f t="shared" si="50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6"/>
        <v>#DIV/0!</v>
      </c>
      <c r="P115" s="62" t="e">
        <f t="shared" si="46"/>
        <v>#DIV/0!</v>
      </c>
      <c r="Q115" s="62" t="e">
        <f t="shared" si="46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1">(G120-C120)/C120*100</f>
        <v>#DIV/0!</v>
      </c>
      <c r="P120" s="38" t="e">
        <f t="shared" si="51"/>
        <v>#DIV/0!</v>
      </c>
      <c r="Q120" s="38" t="e">
        <f t="shared" si="51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2">(F121-B121)/B121*100</f>
        <v>#DIV/0!</v>
      </c>
      <c r="O121" s="38" t="e">
        <f t="shared" si="51"/>
        <v>#DIV/0!</v>
      </c>
      <c r="P121" s="38" t="e">
        <f t="shared" si="51"/>
        <v>#DIV/0!</v>
      </c>
      <c r="Q121" s="38" t="e">
        <f t="shared" si="51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2"/>
        <v>#DIV/0!</v>
      </c>
      <c r="O122" s="38" t="e">
        <f t="shared" si="51"/>
        <v>#DIV/0!</v>
      </c>
      <c r="P122" s="38" t="e">
        <f t="shared" si="51"/>
        <v>#DIV/0!</v>
      </c>
      <c r="Q122" s="38" t="e">
        <f t="shared" si="51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2"/>
        <v>#DIV/0!</v>
      </c>
      <c r="O123" s="38" t="e">
        <f t="shared" si="51"/>
        <v>#DIV/0!</v>
      </c>
      <c r="P123" s="38" t="e">
        <f t="shared" si="51"/>
        <v>#DIV/0!</v>
      </c>
      <c r="Q123" s="38" t="e">
        <f t="shared" si="51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2"/>
        <v>#DIV/0!</v>
      </c>
      <c r="O124" s="38" t="e">
        <f t="shared" si="51"/>
        <v>#DIV/0!</v>
      </c>
      <c r="P124" s="38" t="e">
        <f t="shared" si="51"/>
        <v>#DIV/0!</v>
      </c>
      <c r="Q124" s="38" t="e">
        <f t="shared" si="51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2"/>
        <v>#DIV/0!</v>
      </c>
      <c r="O125" s="38" t="e">
        <f t="shared" si="51"/>
        <v>#DIV/0!</v>
      </c>
      <c r="P125" s="38" t="e">
        <f t="shared" si="51"/>
        <v>#DIV/0!</v>
      </c>
      <c r="Q125" s="38" t="e">
        <f t="shared" si="51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2"/>
        <v>#DIV/0!</v>
      </c>
      <c r="O126" s="38" t="e">
        <f t="shared" si="51"/>
        <v>#DIV/0!</v>
      </c>
      <c r="P126" s="38" t="e">
        <f t="shared" si="51"/>
        <v>#DIV/0!</v>
      </c>
      <c r="Q126" s="38" t="e">
        <f t="shared" si="51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2"/>
        <v>#DIV/0!</v>
      </c>
      <c r="O127" s="38" t="e">
        <f t="shared" si="51"/>
        <v>#DIV/0!</v>
      </c>
      <c r="P127" s="38" t="e">
        <f t="shared" si="51"/>
        <v>#DIV/0!</v>
      </c>
      <c r="Q127" s="38" t="e">
        <f t="shared" si="51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2"/>
        <v>#DIV/0!</v>
      </c>
      <c r="O128" s="38" t="e">
        <f t="shared" si="51"/>
        <v>#DIV/0!</v>
      </c>
      <c r="P128" s="38" t="e">
        <f t="shared" si="51"/>
        <v>#DIV/0!</v>
      </c>
      <c r="Q128" s="38" t="e">
        <f t="shared" si="51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2"/>
        <v>#DIV/0!</v>
      </c>
      <c r="O129" s="38" t="e">
        <f t="shared" si="51"/>
        <v>#DIV/0!</v>
      </c>
      <c r="P129" s="38" t="e">
        <f t="shared" si="51"/>
        <v>#DIV/0!</v>
      </c>
      <c r="Q129" s="38" t="e">
        <f t="shared" si="51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2"/>
        <v>#DIV/0!</v>
      </c>
      <c r="O130" s="38" t="e">
        <f t="shared" si="51"/>
        <v>#DIV/0!</v>
      </c>
      <c r="P130" s="38" t="e">
        <f t="shared" si="51"/>
        <v>#DIV/0!</v>
      </c>
      <c r="Q130" s="38" t="e">
        <f t="shared" si="51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2"/>
        <v>#DIV/0!</v>
      </c>
      <c r="O131" s="38" t="e">
        <f t="shared" si="51"/>
        <v>#DIV/0!</v>
      </c>
      <c r="P131" s="38" t="e">
        <f t="shared" si="51"/>
        <v>#DIV/0!</v>
      </c>
      <c r="Q131" s="38" t="e">
        <f t="shared" si="51"/>
        <v>#DIV/0!</v>
      </c>
    </row>
    <row r="132" spans="1:17">
      <c r="A132" s="61" t="s">
        <v>179</v>
      </c>
      <c r="B132" s="61">
        <f t="shared" ref="B132:I132" si="53">SUM(B120:B131)</f>
        <v>0</v>
      </c>
      <c r="C132" s="61">
        <f t="shared" si="53"/>
        <v>0</v>
      </c>
      <c r="D132" s="61">
        <f t="shared" si="53"/>
        <v>0</v>
      </c>
      <c r="E132" s="61">
        <f t="shared" si="53"/>
        <v>0</v>
      </c>
      <c r="F132" s="61">
        <f t="shared" si="53"/>
        <v>0</v>
      </c>
      <c r="G132" s="61">
        <f t="shared" si="53"/>
        <v>0</v>
      </c>
      <c r="H132" s="61">
        <f t="shared" si="53"/>
        <v>0</v>
      </c>
      <c r="I132" s="61">
        <f t="shared" si="53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1"/>
        <v>#DIV/0!</v>
      </c>
      <c r="P132" s="62" t="e">
        <f t="shared" si="51"/>
        <v>#DIV/0!</v>
      </c>
      <c r="Q132" s="62" t="e">
        <f t="shared" si="51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4">SUM(C120:C131)</f>
        <v>0</v>
      </c>
      <c r="D133" s="61">
        <f t="shared" si="54"/>
        <v>0</v>
      </c>
      <c r="E133" s="61">
        <f t="shared" si="54"/>
        <v>0</v>
      </c>
      <c r="F133" s="61">
        <f t="shared" si="54"/>
        <v>0</v>
      </c>
      <c r="G133" s="61">
        <f t="shared" si="54"/>
        <v>0</v>
      </c>
      <c r="H133" s="61">
        <f t="shared" si="54"/>
        <v>0</v>
      </c>
      <c r="I133" s="61">
        <f t="shared" si="54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1"/>
        <v>#DIV/0!</v>
      </c>
      <c r="P133" s="62" t="e">
        <f t="shared" si="51"/>
        <v>#DIV/0!</v>
      </c>
      <c r="Q133" s="62" t="e">
        <f t="shared" si="51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5">C132/12</f>
        <v>0</v>
      </c>
      <c r="D134" s="49">
        <f t="shared" si="55"/>
        <v>0</v>
      </c>
      <c r="E134" s="49">
        <f t="shared" si="55"/>
        <v>0</v>
      </c>
      <c r="F134" s="49">
        <f t="shared" si="55"/>
        <v>0</v>
      </c>
      <c r="G134" s="49">
        <f t="shared" si="55"/>
        <v>0</v>
      </c>
      <c r="H134" s="49">
        <f t="shared" si="55"/>
        <v>0</v>
      </c>
      <c r="I134" s="49">
        <f t="shared" si="55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1"/>
        <v>#DIV/0!</v>
      </c>
      <c r="P134" s="62" t="e">
        <f t="shared" si="51"/>
        <v>#DIV/0!</v>
      </c>
      <c r="Q134" s="62" t="e">
        <f t="shared" si="51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6">(G139-C139)/C139*100</f>
        <v>#DIV/0!</v>
      </c>
      <c r="P139" s="38" t="e">
        <f t="shared" si="56"/>
        <v>#DIV/0!</v>
      </c>
      <c r="Q139" s="38" t="e">
        <f t="shared" si="56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7">(F140-B140)/B140*100</f>
        <v>#DIV/0!</v>
      </c>
      <c r="O140" s="38" t="e">
        <f t="shared" si="56"/>
        <v>#DIV/0!</v>
      </c>
      <c r="P140" s="38" t="e">
        <f t="shared" si="56"/>
        <v>#DIV/0!</v>
      </c>
      <c r="Q140" s="38" t="e">
        <f t="shared" si="56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7"/>
        <v>#DIV/0!</v>
      </c>
      <c r="O141" s="38" t="e">
        <f t="shared" si="56"/>
        <v>#DIV/0!</v>
      </c>
      <c r="P141" s="38" t="e">
        <f t="shared" si="56"/>
        <v>#DIV/0!</v>
      </c>
      <c r="Q141" s="38" t="e">
        <f t="shared" si="56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7"/>
        <v>#DIV/0!</v>
      </c>
      <c r="O142" s="38" t="e">
        <f t="shared" si="56"/>
        <v>#DIV/0!</v>
      </c>
      <c r="P142" s="38" t="e">
        <f t="shared" si="56"/>
        <v>#DIV/0!</v>
      </c>
      <c r="Q142" s="38" t="e">
        <f t="shared" si="56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7"/>
        <v>#DIV/0!</v>
      </c>
      <c r="O143" s="38" t="e">
        <f t="shared" si="56"/>
        <v>#DIV/0!</v>
      </c>
      <c r="P143" s="38" t="e">
        <f t="shared" si="56"/>
        <v>#DIV/0!</v>
      </c>
      <c r="Q143" s="38" t="e">
        <f t="shared" si="56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7"/>
        <v>#DIV/0!</v>
      </c>
      <c r="O144" s="38" t="e">
        <f t="shared" si="56"/>
        <v>#DIV/0!</v>
      </c>
      <c r="P144" s="38" t="e">
        <f t="shared" si="56"/>
        <v>#DIV/0!</v>
      </c>
      <c r="Q144" s="38" t="e">
        <f t="shared" si="56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7"/>
        <v>#DIV/0!</v>
      </c>
      <c r="O145" s="38" t="e">
        <f t="shared" si="56"/>
        <v>#DIV/0!</v>
      </c>
      <c r="P145" s="38" t="e">
        <f t="shared" si="56"/>
        <v>#DIV/0!</v>
      </c>
      <c r="Q145" s="38" t="e">
        <f t="shared" si="56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7"/>
        <v>#DIV/0!</v>
      </c>
      <c r="O146" s="38" t="e">
        <f t="shared" si="56"/>
        <v>#DIV/0!</v>
      </c>
      <c r="P146" s="38" t="e">
        <f t="shared" si="56"/>
        <v>#DIV/0!</v>
      </c>
      <c r="Q146" s="38" t="e">
        <f t="shared" si="56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7"/>
        <v>#DIV/0!</v>
      </c>
      <c r="O147" s="38" t="e">
        <f t="shared" si="56"/>
        <v>#DIV/0!</v>
      </c>
      <c r="P147" s="38" t="e">
        <f t="shared" si="56"/>
        <v>#DIV/0!</v>
      </c>
      <c r="Q147" s="38" t="e">
        <f t="shared" si="56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7"/>
        <v>#DIV/0!</v>
      </c>
      <c r="O148" s="38" t="e">
        <f t="shared" si="56"/>
        <v>#DIV/0!</v>
      </c>
      <c r="P148" s="38" t="e">
        <f t="shared" si="56"/>
        <v>#DIV/0!</v>
      </c>
      <c r="Q148" s="38" t="e">
        <f t="shared" si="56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7"/>
        <v>#DIV/0!</v>
      </c>
      <c r="O149" s="38" t="e">
        <f t="shared" si="56"/>
        <v>#DIV/0!</v>
      </c>
      <c r="P149" s="38" t="e">
        <f t="shared" si="56"/>
        <v>#DIV/0!</v>
      </c>
      <c r="Q149" s="38" t="e">
        <f t="shared" si="56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7"/>
        <v>#DIV/0!</v>
      </c>
      <c r="O150" s="38" t="e">
        <f t="shared" si="56"/>
        <v>#DIV/0!</v>
      </c>
      <c r="P150" s="38" t="e">
        <f t="shared" si="56"/>
        <v>#DIV/0!</v>
      </c>
      <c r="Q150" s="38" t="e">
        <f t="shared" si="56"/>
        <v>#DIV/0!</v>
      </c>
    </row>
    <row r="151" spans="1:17">
      <c r="A151" s="61" t="s">
        <v>179</v>
      </c>
      <c r="B151" s="61">
        <f t="shared" ref="B151:I151" si="58">SUM(B139:B150)</f>
        <v>0</v>
      </c>
      <c r="C151" s="61">
        <f t="shared" si="58"/>
        <v>0</v>
      </c>
      <c r="D151" s="61">
        <f t="shared" si="58"/>
        <v>0</v>
      </c>
      <c r="E151" s="61">
        <f t="shared" si="58"/>
        <v>0</v>
      </c>
      <c r="F151" s="61">
        <f t="shared" si="58"/>
        <v>0</v>
      </c>
      <c r="G151" s="61">
        <f t="shared" si="58"/>
        <v>0</v>
      </c>
      <c r="H151" s="61">
        <f t="shared" si="58"/>
        <v>0</v>
      </c>
      <c r="I151" s="61">
        <f t="shared" si="58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6"/>
        <v>#DIV/0!</v>
      </c>
      <c r="P151" s="62" t="e">
        <f t="shared" si="56"/>
        <v>#DIV/0!</v>
      </c>
      <c r="Q151" s="62" t="e">
        <f t="shared" si="56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9">SUM(C139:C150)</f>
        <v>0</v>
      </c>
      <c r="D152" s="61">
        <f t="shared" si="59"/>
        <v>0</v>
      </c>
      <c r="E152" s="61">
        <f t="shared" si="59"/>
        <v>0</v>
      </c>
      <c r="F152" s="61">
        <f t="shared" si="59"/>
        <v>0</v>
      </c>
      <c r="G152" s="61">
        <f t="shared" si="59"/>
        <v>0</v>
      </c>
      <c r="H152" s="61">
        <f t="shared" si="59"/>
        <v>0</v>
      </c>
      <c r="I152" s="61">
        <f t="shared" si="59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6"/>
        <v>#DIV/0!</v>
      </c>
      <c r="P152" s="62" t="e">
        <f t="shared" si="56"/>
        <v>#DIV/0!</v>
      </c>
      <c r="Q152" s="62" t="e">
        <f t="shared" si="56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60">C151/12</f>
        <v>0</v>
      </c>
      <c r="D153" s="49">
        <f t="shared" si="60"/>
        <v>0</v>
      </c>
      <c r="E153" s="49">
        <f t="shared" si="60"/>
        <v>0</v>
      </c>
      <c r="F153" s="49">
        <f t="shared" si="60"/>
        <v>0</v>
      </c>
      <c r="G153" s="49">
        <f t="shared" si="60"/>
        <v>0</v>
      </c>
      <c r="H153" s="49">
        <f t="shared" si="60"/>
        <v>0</v>
      </c>
      <c r="I153" s="49">
        <f t="shared" si="60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6"/>
        <v>#DIV/0!</v>
      </c>
      <c r="P153" s="62" t="e">
        <f t="shared" si="56"/>
        <v>#DIV/0!</v>
      </c>
      <c r="Q153" s="62" t="e">
        <f t="shared" si="56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1">(G158-C158)/C158*100</f>
        <v>#DIV/0!</v>
      </c>
      <c r="P158" s="38" t="e">
        <f t="shared" si="61"/>
        <v>#DIV/0!</v>
      </c>
      <c r="Q158" s="38" t="e">
        <f t="shared" si="61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2">(F159-B159)/B159*100</f>
        <v>#DIV/0!</v>
      </c>
      <c r="O159" s="38" t="e">
        <f t="shared" si="61"/>
        <v>#DIV/0!</v>
      </c>
      <c r="P159" s="38" t="e">
        <f t="shared" si="61"/>
        <v>#DIV/0!</v>
      </c>
      <c r="Q159" s="38" t="e">
        <f t="shared" si="61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2"/>
        <v>#DIV/0!</v>
      </c>
      <c r="O160" s="38" t="e">
        <f t="shared" si="61"/>
        <v>#DIV/0!</v>
      </c>
      <c r="P160" s="38" t="e">
        <f t="shared" si="61"/>
        <v>#DIV/0!</v>
      </c>
      <c r="Q160" s="38" t="e">
        <f t="shared" si="61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2"/>
        <v>#DIV/0!</v>
      </c>
      <c r="O161" s="38" t="e">
        <f t="shared" si="61"/>
        <v>#DIV/0!</v>
      </c>
      <c r="P161" s="38" t="e">
        <f t="shared" si="61"/>
        <v>#DIV/0!</v>
      </c>
      <c r="Q161" s="38" t="e">
        <f t="shared" si="61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2"/>
        <v>#DIV/0!</v>
      </c>
      <c r="O162" s="38" t="e">
        <f t="shared" si="61"/>
        <v>#DIV/0!</v>
      </c>
      <c r="P162" s="38" t="e">
        <f t="shared" si="61"/>
        <v>#DIV/0!</v>
      </c>
      <c r="Q162" s="38" t="e">
        <f t="shared" si="61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2"/>
        <v>#DIV/0!</v>
      </c>
      <c r="O163" s="38" t="e">
        <f t="shared" si="61"/>
        <v>#DIV/0!</v>
      </c>
      <c r="P163" s="38" t="e">
        <f t="shared" si="61"/>
        <v>#DIV/0!</v>
      </c>
      <c r="Q163" s="38" t="e">
        <f t="shared" si="61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2"/>
        <v>#DIV/0!</v>
      </c>
      <c r="O164" s="38" t="e">
        <f t="shared" si="61"/>
        <v>#DIV/0!</v>
      </c>
      <c r="P164" s="38" t="e">
        <f t="shared" si="61"/>
        <v>#DIV/0!</v>
      </c>
      <c r="Q164" s="38" t="e">
        <f t="shared" si="61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2"/>
        <v>#DIV/0!</v>
      </c>
      <c r="O165" s="38" t="e">
        <f t="shared" si="61"/>
        <v>#DIV/0!</v>
      </c>
      <c r="P165" s="38" t="e">
        <f t="shared" si="61"/>
        <v>#DIV/0!</v>
      </c>
      <c r="Q165" s="38" t="e">
        <f t="shared" si="61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2"/>
        <v>#DIV/0!</v>
      </c>
      <c r="O166" s="38" t="e">
        <f t="shared" si="61"/>
        <v>#DIV/0!</v>
      </c>
      <c r="P166" s="38" t="e">
        <f t="shared" si="61"/>
        <v>#DIV/0!</v>
      </c>
      <c r="Q166" s="38" t="e">
        <f t="shared" si="61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2"/>
        <v>#DIV/0!</v>
      </c>
      <c r="O167" s="38" t="e">
        <f t="shared" si="61"/>
        <v>#DIV/0!</v>
      </c>
      <c r="P167" s="38" t="e">
        <f t="shared" si="61"/>
        <v>#DIV/0!</v>
      </c>
      <c r="Q167" s="38" t="e">
        <f t="shared" si="61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2"/>
        <v>#DIV/0!</v>
      </c>
      <c r="O168" s="38" t="e">
        <f t="shared" si="61"/>
        <v>#DIV/0!</v>
      </c>
      <c r="P168" s="38" t="e">
        <f t="shared" si="61"/>
        <v>#DIV/0!</v>
      </c>
      <c r="Q168" s="38" t="e">
        <f t="shared" si="61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2"/>
        <v>#DIV/0!</v>
      </c>
      <c r="O169" s="38" t="e">
        <f t="shared" si="61"/>
        <v>#DIV/0!</v>
      </c>
      <c r="P169" s="38" t="e">
        <f t="shared" si="61"/>
        <v>#DIV/0!</v>
      </c>
      <c r="Q169" s="38" t="e">
        <f t="shared" si="61"/>
        <v>#DIV/0!</v>
      </c>
    </row>
    <row r="170" spans="1:17">
      <c r="A170" s="61" t="s">
        <v>179</v>
      </c>
      <c r="B170" s="61">
        <f t="shared" ref="B170:I170" si="63">SUM(B158:B169)</f>
        <v>0</v>
      </c>
      <c r="C170" s="61">
        <f t="shared" si="63"/>
        <v>0</v>
      </c>
      <c r="D170" s="61">
        <f t="shared" si="63"/>
        <v>0</v>
      </c>
      <c r="E170" s="61">
        <f t="shared" si="63"/>
        <v>0</v>
      </c>
      <c r="F170" s="61">
        <f t="shared" si="63"/>
        <v>0</v>
      </c>
      <c r="G170" s="61">
        <f t="shared" si="63"/>
        <v>0</v>
      </c>
      <c r="H170" s="61">
        <f t="shared" si="63"/>
        <v>0</v>
      </c>
      <c r="I170" s="61">
        <f t="shared" si="63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1"/>
        <v>#DIV/0!</v>
      </c>
      <c r="P170" s="62" t="e">
        <f t="shared" si="61"/>
        <v>#DIV/0!</v>
      </c>
      <c r="Q170" s="62" t="e">
        <f t="shared" si="61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4">SUM(C158:C169)</f>
        <v>0</v>
      </c>
      <c r="D171" s="61">
        <f t="shared" si="64"/>
        <v>0</v>
      </c>
      <c r="E171" s="61">
        <f t="shared" si="64"/>
        <v>0</v>
      </c>
      <c r="F171" s="61">
        <f t="shared" si="64"/>
        <v>0</v>
      </c>
      <c r="G171" s="61">
        <f t="shared" si="64"/>
        <v>0</v>
      </c>
      <c r="H171" s="61">
        <f t="shared" si="64"/>
        <v>0</v>
      </c>
      <c r="I171" s="61">
        <f t="shared" si="64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1"/>
        <v>#DIV/0!</v>
      </c>
      <c r="P171" s="62" t="e">
        <f t="shared" si="61"/>
        <v>#DIV/0!</v>
      </c>
      <c r="Q171" s="62" t="e">
        <f t="shared" si="61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5">C170/12</f>
        <v>0</v>
      </c>
      <c r="D172" s="49">
        <f t="shared" si="65"/>
        <v>0</v>
      </c>
      <c r="E172" s="49">
        <f t="shared" si="65"/>
        <v>0</v>
      </c>
      <c r="F172" s="49">
        <f t="shared" si="65"/>
        <v>0</v>
      </c>
      <c r="G172" s="49">
        <f t="shared" si="65"/>
        <v>0</v>
      </c>
      <c r="H172" s="49">
        <f t="shared" si="65"/>
        <v>0</v>
      </c>
      <c r="I172" s="49">
        <f t="shared" si="65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1"/>
        <v>#DIV/0!</v>
      </c>
      <c r="P172" s="62" t="e">
        <f t="shared" si="61"/>
        <v>#DIV/0!</v>
      </c>
      <c r="Q172" s="62" t="e">
        <f t="shared" si="61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6">(G177-C177)/C177*100</f>
        <v>#DIV/0!</v>
      </c>
      <c r="P177" s="38" t="e">
        <f t="shared" si="66"/>
        <v>#DIV/0!</v>
      </c>
      <c r="Q177" s="38" t="e">
        <f t="shared" si="66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7">(F178-B178)/B178*100</f>
        <v>#DIV/0!</v>
      </c>
      <c r="O178" s="38" t="e">
        <f t="shared" si="66"/>
        <v>#DIV/0!</v>
      </c>
      <c r="P178" s="38" t="e">
        <f t="shared" si="66"/>
        <v>#DIV/0!</v>
      </c>
      <c r="Q178" s="38" t="e">
        <f t="shared" si="66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7"/>
        <v>#DIV/0!</v>
      </c>
      <c r="O179" s="38" t="e">
        <f t="shared" si="66"/>
        <v>#DIV/0!</v>
      </c>
      <c r="P179" s="38" t="e">
        <f t="shared" si="66"/>
        <v>#DIV/0!</v>
      </c>
      <c r="Q179" s="38" t="e">
        <f t="shared" si="66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7"/>
        <v>#DIV/0!</v>
      </c>
      <c r="O180" s="38" t="e">
        <f t="shared" si="66"/>
        <v>#DIV/0!</v>
      </c>
      <c r="P180" s="38" t="e">
        <f t="shared" si="66"/>
        <v>#DIV/0!</v>
      </c>
      <c r="Q180" s="38" t="e">
        <f t="shared" si="66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7"/>
        <v>#DIV/0!</v>
      </c>
      <c r="O181" s="38" t="e">
        <f t="shared" si="66"/>
        <v>#DIV/0!</v>
      </c>
      <c r="P181" s="38" t="e">
        <f t="shared" si="66"/>
        <v>#DIV/0!</v>
      </c>
      <c r="Q181" s="38" t="e">
        <f t="shared" si="66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7"/>
        <v>#DIV/0!</v>
      </c>
      <c r="O182" s="38" t="e">
        <f t="shared" si="66"/>
        <v>#DIV/0!</v>
      </c>
      <c r="P182" s="38" t="e">
        <f t="shared" si="66"/>
        <v>#DIV/0!</v>
      </c>
      <c r="Q182" s="38" t="e">
        <f t="shared" si="66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7"/>
        <v>#DIV/0!</v>
      </c>
      <c r="O183" s="38" t="e">
        <f t="shared" si="66"/>
        <v>#DIV/0!</v>
      </c>
      <c r="P183" s="38" t="e">
        <f t="shared" si="66"/>
        <v>#DIV/0!</v>
      </c>
      <c r="Q183" s="38" t="e">
        <f t="shared" si="66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7"/>
        <v>#DIV/0!</v>
      </c>
      <c r="O184" s="38" t="e">
        <f t="shared" si="66"/>
        <v>#DIV/0!</v>
      </c>
      <c r="P184" s="38" t="e">
        <f t="shared" si="66"/>
        <v>#DIV/0!</v>
      </c>
      <c r="Q184" s="38" t="e">
        <f t="shared" si="66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7"/>
        <v>#DIV/0!</v>
      </c>
      <c r="O185" s="38" t="e">
        <f t="shared" si="66"/>
        <v>#DIV/0!</v>
      </c>
      <c r="P185" s="38" t="e">
        <f t="shared" si="66"/>
        <v>#DIV/0!</v>
      </c>
      <c r="Q185" s="38" t="e">
        <f t="shared" si="66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7"/>
        <v>#DIV/0!</v>
      </c>
      <c r="O186" s="38" t="e">
        <f t="shared" si="66"/>
        <v>#DIV/0!</v>
      </c>
      <c r="P186" s="38" t="e">
        <f t="shared" si="66"/>
        <v>#DIV/0!</v>
      </c>
      <c r="Q186" s="38" t="e">
        <f t="shared" si="66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7"/>
        <v>#DIV/0!</v>
      </c>
      <c r="O187" s="38" t="e">
        <f t="shared" si="66"/>
        <v>#DIV/0!</v>
      </c>
      <c r="P187" s="38" t="e">
        <f t="shared" si="66"/>
        <v>#DIV/0!</v>
      </c>
      <c r="Q187" s="38" t="e">
        <f t="shared" si="66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7"/>
        <v>#DIV/0!</v>
      </c>
      <c r="O188" s="38" t="e">
        <f t="shared" si="66"/>
        <v>#DIV/0!</v>
      </c>
      <c r="P188" s="38" t="e">
        <f t="shared" si="66"/>
        <v>#DIV/0!</v>
      </c>
      <c r="Q188" s="38" t="e">
        <f t="shared" si="66"/>
        <v>#DIV/0!</v>
      </c>
    </row>
    <row r="189" spans="1:17">
      <c r="A189" s="61" t="s">
        <v>179</v>
      </c>
      <c r="B189" s="61">
        <f t="shared" ref="B189:I189" si="68">SUM(B177:B188)</f>
        <v>0</v>
      </c>
      <c r="C189" s="61">
        <f t="shared" si="68"/>
        <v>0</v>
      </c>
      <c r="D189" s="61">
        <f t="shared" si="68"/>
        <v>0</v>
      </c>
      <c r="E189" s="61">
        <f t="shared" si="68"/>
        <v>0</v>
      </c>
      <c r="F189" s="61">
        <f t="shared" si="68"/>
        <v>0</v>
      </c>
      <c r="G189" s="61">
        <f t="shared" si="68"/>
        <v>0</v>
      </c>
      <c r="H189" s="61">
        <f t="shared" si="68"/>
        <v>0</v>
      </c>
      <c r="I189" s="61">
        <f t="shared" si="68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6"/>
        <v>#DIV/0!</v>
      </c>
      <c r="P189" s="62" t="e">
        <f t="shared" si="66"/>
        <v>#DIV/0!</v>
      </c>
      <c r="Q189" s="62" t="e">
        <f t="shared" si="66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9">SUM(C177:C188)</f>
        <v>0</v>
      </c>
      <c r="D190" s="61">
        <f t="shared" si="69"/>
        <v>0</v>
      </c>
      <c r="E190" s="61">
        <f t="shared" si="69"/>
        <v>0</v>
      </c>
      <c r="F190" s="61">
        <f t="shared" si="69"/>
        <v>0</v>
      </c>
      <c r="G190" s="61">
        <f t="shared" si="69"/>
        <v>0</v>
      </c>
      <c r="H190" s="61">
        <f t="shared" si="69"/>
        <v>0</v>
      </c>
      <c r="I190" s="61">
        <f t="shared" si="69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6"/>
        <v>#DIV/0!</v>
      </c>
      <c r="P190" s="62" t="e">
        <f t="shared" si="66"/>
        <v>#DIV/0!</v>
      </c>
      <c r="Q190" s="62" t="e">
        <f t="shared" si="66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70">C189/12</f>
        <v>0</v>
      </c>
      <c r="D191" s="49">
        <f t="shared" si="70"/>
        <v>0</v>
      </c>
      <c r="E191" s="49">
        <f t="shared" si="70"/>
        <v>0</v>
      </c>
      <c r="F191" s="49">
        <f t="shared" si="70"/>
        <v>0</v>
      </c>
      <c r="G191" s="49">
        <f t="shared" si="70"/>
        <v>0</v>
      </c>
      <c r="H191" s="49">
        <f t="shared" si="70"/>
        <v>0</v>
      </c>
      <c r="I191" s="49">
        <f t="shared" si="70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6"/>
        <v>#DIV/0!</v>
      </c>
      <c r="P191" s="62" t="e">
        <f t="shared" si="66"/>
        <v>#DIV/0!</v>
      </c>
      <c r="Q191" s="62" t="e">
        <f t="shared" si="66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71">(G196-C196)/C196*100</f>
        <v>#DIV/0!</v>
      </c>
      <c r="P196" s="38" t="e">
        <f t="shared" si="71"/>
        <v>#DIV/0!</v>
      </c>
      <c r="Q196" s="38" t="e">
        <f t="shared" si="71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2">(F197-B197)/B197*100</f>
        <v>#DIV/0!</v>
      </c>
      <c r="O197" s="38" t="e">
        <f t="shared" si="71"/>
        <v>#DIV/0!</v>
      </c>
      <c r="P197" s="38" t="e">
        <f t="shared" si="71"/>
        <v>#DIV/0!</v>
      </c>
      <c r="Q197" s="38" t="e">
        <f t="shared" si="71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2"/>
        <v>#DIV/0!</v>
      </c>
      <c r="O198" s="38" t="e">
        <f t="shared" si="71"/>
        <v>#DIV/0!</v>
      </c>
      <c r="P198" s="38" t="e">
        <f t="shared" si="71"/>
        <v>#DIV/0!</v>
      </c>
      <c r="Q198" s="38" t="e">
        <f t="shared" si="71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2"/>
        <v>#DIV/0!</v>
      </c>
      <c r="O199" s="38" t="e">
        <f t="shared" si="71"/>
        <v>#DIV/0!</v>
      </c>
      <c r="P199" s="38" t="e">
        <f t="shared" si="71"/>
        <v>#DIV/0!</v>
      </c>
      <c r="Q199" s="38" t="e">
        <f t="shared" si="71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2"/>
        <v>#DIV/0!</v>
      </c>
      <c r="O200" s="38" t="e">
        <f t="shared" si="71"/>
        <v>#DIV/0!</v>
      </c>
      <c r="P200" s="38" t="e">
        <f t="shared" si="71"/>
        <v>#DIV/0!</v>
      </c>
      <c r="Q200" s="38" t="e">
        <f t="shared" si="71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2"/>
        <v>#DIV/0!</v>
      </c>
      <c r="O201" s="38" t="e">
        <f t="shared" si="71"/>
        <v>#DIV/0!</v>
      </c>
      <c r="P201" s="38" t="e">
        <f t="shared" si="71"/>
        <v>#DIV/0!</v>
      </c>
      <c r="Q201" s="38" t="e">
        <f t="shared" si="71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2"/>
        <v>#DIV/0!</v>
      </c>
      <c r="O202" s="38" t="e">
        <f t="shared" si="71"/>
        <v>#DIV/0!</v>
      </c>
      <c r="P202" s="38" t="e">
        <f t="shared" si="71"/>
        <v>#DIV/0!</v>
      </c>
      <c r="Q202" s="38" t="e">
        <f t="shared" si="71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2"/>
        <v>#DIV/0!</v>
      </c>
      <c r="O203" s="38" t="e">
        <f t="shared" si="71"/>
        <v>#DIV/0!</v>
      </c>
      <c r="P203" s="38" t="e">
        <f t="shared" si="71"/>
        <v>#DIV/0!</v>
      </c>
      <c r="Q203" s="38" t="e">
        <f t="shared" si="71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2"/>
        <v>#DIV/0!</v>
      </c>
      <c r="O204" s="38" t="e">
        <f t="shared" si="71"/>
        <v>#DIV/0!</v>
      </c>
      <c r="P204" s="38" t="e">
        <f t="shared" si="71"/>
        <v>#DIV/0!</v>
      </c>
      <c r="Q204" s="38" t="e">
        <f t="shared" si="71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2"/>
        <v>#DIV/0!</v>
      </c>
      <c r="O205" s="38" t="e">
        <f t="shared" si="71"/>
        <v>#DIV/0!</v>
      </c>
      <c r="P205" s="38" t="e">
        <f t="shared" si="71"/>
        <v>#DIV/0!</v>
      </c>
      <c r="Q205" s="38" t="e">
        <f t="shared" si="71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2"/>
        <v>#DIV/0!</v>
      </c>
      <c r="O206" s="38" t="e">
        <f t="shared" si="71"/>
        <v>#DIV/0!</v>
      </c>
      <c r="P206" s="38" t="e">
        <f t="shared" si="71"/>
        <v>#DIV/0!</v>
      </c>
      <c r="Q206" s="38" t="e">
        <f t="shared" si="71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2"/>
        <v>#DIV/0!</v>
      </c>
      <c r="O207" s="38" t="e">
        <f t="shared" si="71"/>
        <v>#DIV/0!</v>
      </c>
      <c r="P207" s="38" t="e">
        <f t="shared" si="71"/>
        <v>#DIV/0!</v>
      </c>
      <c r="Q207" s="38" t="e">
        <f t="shared" si="71"/>
        <v>#DIV/0!</v>
      </c>
    </row>
    <row r="208" spans="1:17">
      <c r="A208" s="61" t="s">
        <v>179</v>
      </c>
      <c r="B208" s="61">
        <f t="shared" ref="B208:I208" si="73">SUM(B196:B207)</f>
        <v>0</v>
      </c>
      <c r="C208" s="61">
        <f t="shared" si="73"/>
        <v>0</v>
      </c>
      <c r="D208" s="61">
        <f t="shared" si="73"/>
        <v>0</v>
      </c>
      <c r="E208" s="61">
        <f t="shared" si="73"/>
        <v>0</v>
      </c>
      <c r="F208" s="61">
        <f t="shared" si="73"/>
        <v>0</v>
      </c>
      <c r="G208" s="61">
        <f t="shared" si="73"/>
        <v>0</v>
      </c>
      <c r="H208" s="61">
        <f t="shared" si="73"/>
        <v>0</v>
      </c>
      <c r="I208" s="61">
        <f t="shared" si="73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1"/>
        <v>#DIV/0!</v>
      </c>
      <c r="P208" s="62" t="e">
        <f t="shared" si="71"/>
        <v>#DIV/0!</v>
      </c>
      <c r="Q208" s="62" t="e">
        <f t="shared" si="71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4">SUM(C196:C207)</f>
        <v>0</v>
      </c>
      <c r="D209" s="61">
        <f t="shared" si="74"/>
        <v>0</v>
      </c>
      <c r="E209" s="61">
        <f t="shared" si="74"/>
        <v>0</v>
      </c>
      <c r="F209" s="61">
        <f t="shared" si="74"/>
        <v>0</v>
      </c>
      <c r="G209" s="61">
        <f t="shared" si="74"/>
        <v>0</v>
      </c>
      <c r="H209" s="61">
        <f t="shared" si="74"/>
        <v>0</v>
      </c>
      <c r="I209" s="61">
        <f t="shared" si="74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1"/>
        <v>#DIV/0!</v>
      </c>
      <c r="P209" s="62" t="e">
        <f t="shared" si="71"/>
        <v>#DIV/0!</v>
      </c>
      <c r="Q209" s="62" t="e">
        <f t="shared" si="71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5">C208/12</f>
        <v>0</v>
      </c>
      <c r="D210" s="49">
        <f t="shared" si="75"/>
        <v>0</v>
      </c>
      <c r="E210" s="49">
        <f t="shared" si="75"/>
        <v>0</v>
      </c>
      <c r="F210" s="49">
        <f t="shared" si="75"/>
        <v>0</v>
      </c>
      <c r="G210" s="49">
        <f t="shared" si="75"/>
        <v>0</v>
      </c>
      <c r="H210" s="49">
        <f t="shared" si="75"/>
        <v>0</v>
      </c>
      <c r="I210" s="49">
        <f t="shared" si="75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1"/>
        <v>#DIV/0!</v>
      </c>
      <c r="P210" s="62" t="e">
        <f t="shared" si="71"/>
        <v>#DIV/0!</v>
      </c>
      <c r="Q210" s="62" t="e">
        <f t="shared" si="71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6">(G215-C215)/C215*100</f>
        <v>#DIV/0!</v>
      </c>
      <c r="P215" s="38" t="e">
        <f t="shared" si="76"/>
        <v>#DIV/0!</v>
      </c>
      <c r="Q215" s="38" t="e">
        <f t="shared" si="76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7">(F216-B216)/B216*100</f>
        <v>#DIV/0!</v>
      </c>
      <c r="O216" s="38" t="e">
        <f t="shared" si="76"/>
        <v>#DIV/0!</v>
      </c>
      <c r="P216" s="38" t="e">
        <f t="shared" si="76"/>
        <v>#DIV/0!</v>
      </c>
      <c r="Q216" s="38" t="e">
        <f t="shared" si="76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7"/>
        <v>#DIV/0!</v>
      </c>
      <c r="O217" s="38" t="e">
        <f t="shared" si="76"/>
        <v>#DIV/0!</v>
      </c>
      <c r="P217" s="38" t="e">
        <f t="shared" si="76"/>
        <v>#DIV/0!</v>
      </c>
      <c r="Q217" s="38" t="e">
        <f t="shared" si="76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7"/>
        <v>#DIV/0!</v>
      </c>
      <c r="O218" s="38" t="e">
        <f t="shared" si="76"/>
        <v>#DIV/0!</v>
      </c>
      <c r="P218" s="38" t="e">
        <f t="shared" si="76"/>
        <v>#DIV/0!</v>
      </c>
      <c r="Q218" s="38" t="e">
        <f t="shared" si="76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7"/>
        <v>#DIV/0!</v>
      </c>
      <c r="O219" s="38" t="e">
        <f t="shared" si="76"/>
        <v>#DIV/0!</v>
      </c>
      <c r="P219" s="38" t="e">
        <f t="shared" si="76"/>
        <v>#DIV/0!</v>
      </c>
      <c r="Q219" s="38" t="e">
        <f t="shared" si="76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7"/>
        <v>#DIV/0!</v>
      </c>
      <c r="O220" s="38" t="e">
        <f t="shared" si="76"/>
        <v>#DIV/0!</v>
      </c>
      <c r="P220" s="38" t="e">
        <f t="shared" si="76"/>
        <v>#DIV/0!</v>
      </c>
      <c r="Q220" s="38" t="e">
        <f t="shared" si="76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7"/>
        <v>#DIV/0!</v>
      </c>
      <c r="O221" s="38" t="e">
        <f t="shared" si="76"/>
        <v>#DIV/0!</v>
      </c>
      <c r="P221" s="38" t="e">
        <f t="shared" si="76"/>
        <v>#DIV/0!</v>
      </c>
      <c r="Q221" s="38" t="e">
        <f t="shared" si="76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7"/>
        <v>#DIV/0!</v>
      </c>
      <c r="O222" s="38" t="e">
        <f t="shared" si="76"/>
        <v>#DIV/0!</v>
      </c>
      <c r="P222" s="38" t="e">
        <f t="shared" si="76"/>
        <v>#DIV/0!</v>
      </c>
      <c r="Q222" s="38" t="e">
        <f t="shared" si="76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7"/>
        <v>#DIV/0!</v>
      </c>
      <c r="O223" s="38" t="e">
        <f t="shared" si="76"/>
        <v>#DIV/0!</v>
      </c>
      <c r="P223" s="38" t="e">
        <f t="shared" si="76"/>
        <v>#DIV/0!</v>
      </c>
      <c r="Q223" s="38" t="e">
        <f t="shared" si="76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7"/>
        <v>#DIV/0!</v>
      </c>
      <c r="O224" s="38" t="e">
        <f t="shared" si="76"/>
        <v>#DIV/0!</v>
      </c>
      <c r="P224" s="38" t="e">
        <f t="shared" si="76"/>
        <v>#DIV/0!</v>
      </c>
      <c r="Q224" s="38" t="e">
        <f t="shared" si="76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7"/>
        <v>#DIV/0!</v>
      </c>
      <c r="O225" s="38" t="e">
        <f t="shared" si="76"/>
        <v>#DIV/0!</v>
      </c>
      <c r="P225" s="38" t="e">
        <f t="shared" si="76"/>
        <v>#DIV/0!</v>
      </c>
      <c r="Q225" s="38" t="e">
        <f t="shared" si="76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7"/>
        <v>#DIV/0!</v>
      </c>
      <c r="O226" s="38" t="e">
        <f t="shared" si="76"/>
        <v>#DIV/0!</v>
      </c>
      <c r="P226" s="38" t="e">
        <f t="shared" si="76"/>
        <v>#DIV/0!</v>
      </c>
      <c r="Q226" s="38" t="e">
        <f t="shared" si="76"/>
        <v>#DIV/0!</v>
      </c>
    </row>
    <row r="227" spans="1:17">
      <c r="A227" s="61" t="s">
        <v>179</v>
      </c>
      <c r="B227" s="61">
        <f t="shared" ref="B227:I227" si="78">SUM(B215:B226)</f>
        <v>0</v>
      </c>
      <c r="C227" s="61">
        <f t="shared" si="78"/>
        <v>0</v>
      </c>
      <c r="D227" s="61">
        <f t="shared" si="78"/>
        <v>0</v>
      </c>
      <c r="E227" s="61">
        <f t="shared" si="78"/>
        <v>0</v>
      </c>
      <c r="F227" s="61">
        <f t="shared" si="78"/>
        <v>0</v>
      </c>
      <c r="G227" s="61">
        <f t="shared" si="78"/>
        <v>0</v>
      </c>
      <c r="H227" s="61">
        <f t="shared" si="78"/>
        <v>0</v>
      </c>
      <c r="I227" s="61">
        <f t="shared" si="78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6"/>
        <v>#DIV/0!</v>
      </c>
      <c r="P227" s="62" t="e">
        <f t="shared" si="76"/>
        <v>#DIV/0!</v>
      </c>
      <c r="Q227" s="62" t="e">
        <f t="shared" si="76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9">SUM(C215:C226)</f>
        <v>0</v>
      </c>
      <c r="D228" s="61">
        <f t="shared" si="79"/>
        <v>0</v>
      </c>
      <c r="E228" s="61">
        <f t="shared" si="79"/>
        <v>0</v>
      </c>
      <c r="F228" s="61">
        <f t="shared" si="79"/>
        <v>0</v>
      </c>
      <c r="G228" s="61">
        <f t="shared" si="79"/>
        <v>0</v>
      </c>
      <c r="H228" s="61">
        <f t="shared" si="79"/>
        <v>0</v>
      </c>
      <c r="I228" s="61">
        <f t="shared" si="79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6"/>
        <v>#DIV/0!</v>
      </c>
      <c r="P228" s="62" t="e">
        <f t="shared" si="76"/>
        <v>#DIV/0!</v>
      </c>
      <c r="Q228" s="62" t="e">
        <f t="shared" si="76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80">C227/12</f>
        <v>0</v>
      </c>
      <c r="D229" s="49">
        <f t="shared" si="80"/>
        <v>0</v>
      </c>
      <c r="E229" s="49">
        <f t="shared" si="80"/>
        <v>0</v>
      </c>
      <c r="F229" s="49">
        <f t="shared" si="80"/>
        <v>0</v>
      </c>
      <c r="G229" s="49">
        <f t="shared" si="80"/>
        <v>0</v>
      </c>
      <c r="H229" s="49">
        <f t="shared" si="80"/>
        <v>0</v>
      </c>
      <c r="I229" s="49">
        <f t="shared" si="80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6"/>
        <v>#DIV/0!</v>
      </c>
      <c r="P229" s="62" t="e">
        <f t="shared" si="76"/>
        <v>#DIV/0!</v>
      </c>
      <c r="Q229" s="62" t="e">
        <f t="shared" si="76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81">(G234-C234)/C234*100</f>
        <v>#DIV/0!</v>
      </c>
      <c r="P234" s="38" t="e">
        <f t="shared" si="81"/>
        <v>#DIV/0!</v>
      </c>
      <c r="Q234" s="38" t="e">
        <f t="shared" si="81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2">(F235-B235)/B235*100</f>
        <v>#DIV/0!</v>
      </c>
      <c r="O235" s="38" t="e">
        <f t="shared" si="81"/>
        <v>#DIV/0!</v>
      </c>
      <c r="P235" s="38" t="e">
        <f t="shared" si="81"/>
        <v>#DIV/0!</v>
      </c>
      <c r="Q235" s="38" t="e">
        <f t="shared" si="81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2"/>
        <v>#DIV/0!</v>
      </c>
      <c r="O236" s="38" t="e">
        <f t="shared" si="81"/>
        <v>#DIV/0!</v>
      </c>
      <c r="P236" s="38" t="e">
        <f t="shared" si="81"/>
        <v>#DIV/0!</v>
      </c>
      <c r="Q236" s="38" t="e">
        <f t="shared" si="81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2"/>
        <v>#DIV/0!</v>
      </c>
      <c r="O237" s="38" t="e">
        <f t="shared" si="81"/>
        <v>#DIV/0!</v>
      </c>
      <c r="P237" s="38" t="e">
        <f t="shared" si="81"/>
        <v>#DIV/0!</v>
      </c>
      <c r="Q237" s="38" t="e">
        <f t="shared" si="81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2"/>
        <v>#DIV/0!</v>
      </c>
      <c r="O238" s="38" t="e">
        <f t="shared" si="81"/>
        <v>#DIV/0!</v>
      </c>
      <c r="P238" s="38" t="e">
        <f t="shared" si="81"/>
        <v>#DIV/0!</v>
      </c>
      <c r="Q238" s="38" t="e">
        <f t="shared" si="81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2"/>
        <v>#DIV/0!</v>
      </c>
      <c r="O239" s="38" t="e">
        <f t="shared" si="81"/>
        <v>#DIV/0!</v>
      </c>
      <c r="P239" s="38" t="e">
        <f t="shared" si="81"/>
        <v>#DIV/0!</v>
      </c>
      <c r="Q239" s="38" t="e">
        <f t="shared" si="81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2"/>
        <v>#DIV/0!</v>
      </c>
      <c r="O240" s="38" t="e">
        <f t="shared" si="81"/>
        <v>#DIV/0!</v>
      </c>
      <c r="P240" s="38" t="e">
        <f t="shared" si="81"/>
        <v>#DIV/0!</v>
      </c>
      <c r="Q240" s="38" t="e">
        <f t="shared" si="81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2"/>
        <v>#DIV/0!</v>
      </c>
      <c r="O241" s="38" t="e">
        <f t="shared" si="81"/>
        <v>#DIV/0!</v>
      </c>
      <c r="P241" s="38" t="e">
        <f t="shared" si="81"/>
        <v>#DIV/0!</v>
      </c>
      <c r="Q241" s="38" t="e">
        <f t="shared" si="81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2"/>
        <v>#DIV/0!</v>
      </c>
      <c r="O242" s="38" t="e">
        <f t="shared" si="81"/>
        <v>#DIV/0!</v>
      </c>
      <c r="P242" s="38" t="e">
        <f t="shared" si="81"/>
        <v>#DIV/0!</v>
      </c>
      <c r="Q242" s="38" t="e">
        <f t="shared" si="81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2"/>
        <v>#DIV/0!</v>
      </c>
      <c r="O243" s="38" t="e">
        <f t="shared" si="81"/>
        <v>#DIV/0!</v>
      </c>
      <c r="P243" s="38" t="e">
        <f t="shared" si="81"/>
        <v>#DIV/0!</v>
      </c>
      <c r="Q243" s="38" t="e">
        <f t="shared" si="81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2"/>
        <v>#DIV/0!</v>
      </c>
      <c r="O244" s="38" t="e">
        <f t="shared" si="81"/>
        <v>#DIV/0!</v>
      </c>
      <c r="P244" s="38" t="e">
        <f t="shared" si="81"/>
        <v>#DIV/0!</v>
      </c>
      <c r="Q244" s="38" t="e">
        <f t="shared" si="81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2"/>
        <v>#DIV/0!</v>
      </c>
      <c r="O245" s="38" t="e">
        <f t="shared" si="81"/>
        <v>#DIV/0!</v>
      </c>
      <c r="P245" s="38" t="e">
        <f t="shared" si="81"/>
        <v>#DIV/0!</v>
      </c>
      <c r="Q245" s="38" t="e">
        <f t="shared" si="81"/>
        <v>#DIV/0!</v>
      </c>
    </row>
    <row r="246" spans="1:17">
      <c r="A246" s="61" t="s">
        <v>179</v>
      </c>
      <c r="B246" s="61">
        <f t="shared" ref="B246:I246" si="83">SUM(B234:B245)</f>
        <v>0</v>
      </c>
      <c r="C246" s="61">
        <f t="shared" si="83"/>
        <v>0</v>
      </c>
      <c r="D246" s="61">
        <f t="shared" si="83"/>
        <v>0</v>
      </c>
      <c r="E246" s="61">
        <f t="shared" si="83"/>
        <v>0</v>
      </c>
      <c r="F246" s="61">
        <f t="shared" si="83"/>
        <v>0</v>
      </c>
      <c r="G246" s="61">
        <f t="shared" si="83"/>
        <v>0</v>
      </c>
      <c r="H246" s="61">
        <f t="shared" si="83"/>
        <v>0</v>
      </c>
      <c r="I246" s="61">
        <f t="shared" si="83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81"/>
        <v>#DIV/0!</v>
      </c>
      <c r="P246" s="62" t="e">
        <f t="shared" si="81"/>
        <v>#DIV/0!</v>
      </c>
      <c r="Q246" s="62" t="e">
        <f t="shared" si="81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4">SUM(C234:C245)</f>
        <v>0</v>
      </c>
      <c r="D247" s="61">
        <f t="shared" si="84"/>
        <v>0</v>
      </c>
      <c r="E247" s="61">
        <f t="shared" si="84"/>
        <v>0</v>
      </c>
      <c r="F247" s="61">
        <f t="shared" si="84"/>
        <v>0</v>
      </c>
      <c r="G247" s="61">
        <f t="shared" si="84"/>
        <v>0</v>
      </c>
      <c r="H247" s="61">
        <f t="shared" si="84"/>
        <v>0</v>
      </c>
      <c r="I247" s="61">
        <f t="shared" si="84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81"/>
        <v>#DIV/0!</v>
      </c>
      <c r="P247" s="62" t="e">
        <f t="shared" si="81"/>
        <v>#DIV/0!</v>
      </c>
      <c r="Q247" s="62" t="e">
        <f t="shared" si="81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5">C246/12</f>
        <v>0</v>
      </c>
      <c r="D248" s="49">
        <f t="shared" si="85"/>
        <v>0</v>
      </c>
      <c r="E248" s="49">
        <f t="shared" si="85"/>
        <v>0</v>
      </c>
      <c r="F248" s="49">
        <f t="shared" si="85"/>
        <v>0</v>
      </c>
      <c r="G248" s="49">
        <f t="shared" si="85"/>
        <v>0</v>
      </c>
      <c r="H248" s="49">
        <f t="shared" si="85"/>
        <v>0</v>
      </c>
      <c r="I248" s="49">
        <f t="shared" si="85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81"/>
        <v>#DIV/0!</v>
      </c>
      <c r="P248" s="62" t="e">
        <f t="shared" si="81"/>
        <v>#DIV/0!</v>
      </c>
      <c r="Q248" s="62" t="e">
        <f t="shared" si="81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6">(G253-C253)/C253*100</f>
        <v>#DIV/0!</v>
      </c>
      <c r="P253" s="38" t="e">
        <f t="shared" si="86"/>
        <v>#DIV/0!</v>
      </c>
      <c r="Q253" s="38" t="e">
        <f t="shared" si="86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7">(F254-B254)/B254*100</f>
        <v>#DIV/0!</v>
      </c>
      <c r="O254" s="38" t="e">
        <f t="shared" si="86"/>
        <v>#DIV/0!</v>
      </c>
      <c r="P254" s="38" t="e">
        <f t="shared" si="86"/>
        <v>#DIV/0!</v>
      </c>
      <c r="Q254" s="38" t="e">
        <f t="shared" si="86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7"/>
        <v>#DIV/0!</v>
      </c>
      <c r="O255" s="38" t="e">
        <f t="shared" si="86"/>
        <v>#DIV/0!</v>
      </c>
      <c r="P255" s="38" t="e">
        <f t="shared" si="86"/>
        <v>#DIV/0!</v>
      </c>
      <c r="Q255" s="38" t="e">
        <f t="shared" si="86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7"/>
        <v>#DIV/0!</v>
      </c>
      <c r="O256" s="38" t="e">
        <f t="shared" si="86"/>
        <v>#DIV/0!</v>
      </c>
      <c r="P256" s="38" t="e">
        <f t="shared" si="86"/>
        <v>#DIV/0!</v>
      </c>
      <c r="Q256" s="38" t="e">
        <f t="shared" si="86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7"/>
        <v>#DIV/0!</v>
      </c>
      <c r="O257" s="38" t="e">
        <f t="shared" si="86"/>
        <v>#DIV/0!</v>
      </c>
      <c r="P257" s="38" t="e">
        <f t="shared" si="86"/>
        <v>#DIV/0!</v>
      </c>
      <c r="Q257" s="38" t="e">
        <f t="shared" si="86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7"/>
        <v>#DIV/0!</v>
      </c>
      <c r="O258" s="38" t="e">
        <f t="shared" si="86"/>
        <v>#DIV/0!</v>
      </c>
      <c r="P258" s="38" t="e">
        <f t="shared" si="86"/>
        <v>#DIV/0!</v>
      </c>
      <c r="Q258" s="38" t="e">
        <f t="shared" si="86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7"/>
        <v>#DIV/0!</v>
      </c>
      <c r="O259" s="38" t="e">
        <f t="shared" si="86"/>
        <v>#DIV/0!</v>
      </c>
      <c r="P259" s="38" t="e">
        <f t="shared" si="86"/>
        <v>#DIV/0!</v>
      </c>
      <c r="Q259" s="38" t="e">
        <f t="shared" si="86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7"/>
        <v>#DIV/0!</v>
      </c>
      <c r="O260" s="38" t="e">
        <f t="shared" si="86"/>
        <v>#DIV/0!</v>
      </c>
      <c r="P260" s="38" t="e">
        <f t="shared" si="86"/>
        <v>#DIV/0!</v>
      </c>
      <c r="Q260" s="38" t="e">
        <f t="shared" si="86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7"/>
        <v>#DIV/0!</v>
      </c>
      <c r="O261" s="38" t="e">
        <f t="shared" si="86"/>
        <v>#DIV/0!</v>
      </c>
      <c r="P261" s="38" t="e">
        <f t="shared" si="86"/>
        <v>#DIV/0!</v>
      </c>
      <c r="Q261" s="38" t="e">
        <f t="shared" si="86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7"/>
        <v>#DIV/0!</v>
      </c>
      <c r="O262" s="38" t="e">
        <f t="shared" si="86"/>
        <v>#DIV/0!</v>
      </c>
      <c r="P262" s="38" t="e">
        <f t="shared" si="86"/>
        <v>#DIV/0!</v>
      </c>
      <c r="Q262" s="38" t="e">
        <f t="shared" si="86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7"/>
        <v>#DIV/0!</v>
      </c>
      <c r="O263" s="38" t="e">
        <f t="shared" si="86"/>
        <v>#DIV/0!</v>
      </c>
      <c r="P263" s="38" t="e">
        <f t="shared" si="86"/>
        <v>#DIV/0!</v>
      </c>
      <c r="Q263" s="38" t="e">
        <f t="shared" si="86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7"/>
        <v>#DIV/0!</v>
      </c>
      <c r="O264" s="38" t="e">
        <f t="shared" si="86"/>
        <v>#DIV/0!</v>
      </c>
      <c r="P264" s="38" t="e">
        <f t="shared" si="86"/>
        <v>#DIV/0!</v>
      </c>
      <c r="Q264" s="38" t="e">
        <f t="shared" si="86"/>
        <v>#DIV/0!</v>
      </c>
    </row>
    <row r="265" spans="1:17">
      <c r="A265" s="61" t="s">
        <v>179</v>
      </c>
      <c r="B265" s="61">
        <f t="shared" ref="B265:I265" si="88">SUM(B253:B264)</f>
        <v>0</v>
      </c>
      <c r="C265" s="61">
        <f t="shared" si="88"/>
        <v>0</v>
      </c>
      <c r="D265" s="61">
        <f t="shared" si="88"/>
        <v>0</v>
      </c>
      <c r="E265" s="61">
        <f t="shared" si="88"/>
        <v>0</v>
      </c>
      <c r="F265" s="61">
        <f t="shared" si="88"/>
        <v>0</v>
      </c>
      <c r="G265" s="61">
        <f t="shared" si="88"/>
        <v>0</v>
      </c>
      <c r="H265" s="61">
        <f t="shared" si="88"/>
        <v>0</v>
      </c>
      <c r="I265" s="61">
        <f t="shared" si="88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6"/>
        <v>#DIV/0!</v>
      </c>
      <c r="P265" s="62" t="e">
        <f t="shared" si="86"/>
        <v>#DIV/0!</v>
      </c>
      <c r="Q265" s="62" t="e">
        <f t="shared" si="86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9">SUM(C253:C264)</f>
        <v>0</v>
      </c>
      <c r="D266" s="61">
        <f t="shared" si="89"/>
        <v>0</v>
      </c>
      <c r="E266" s="61">
        <f t="shared" si="89"/>
        <v>0</v>
      </c>
      <c r="F266" s="61">
        <f t="shared" si="89"/>
        <v>0</v>
      </c>
      <c r="G266" s="61">
        <f t="shared" si="89"/>
        <v>0</v>
      </c>
      <c r="H266" s="61">
        <f t="shared" si="89"/>
        <v>0</v>
      </c>
      <c r="I266" s="61">
        <f t="shared" si="89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6"/>
        <v>#DIV/0!</v>
      </c>
      <c r="P266" s="62" t="e">
        <f t="shared" si="86"/>
        <v>#DIV/0!</v>
      </c>
      <c r="Q266" s="62" t="e">
        <f t="shared" si="86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90">C265/12</f>
        <v>0</v>
      </c>
      <c r="D267" s="49">
        <f t="shared" si="90"/>
        <v>0</v>
      </c>
      <c r="E267" s="49">
        <f t="shared" si="90"/>
        <v>0</v>
      </c>
      <c r="F267" s="49">
        <f t="shared" si="90"/>
        <v>0</v>
      </c>
      <c r="G267" s="49">
        <f t="shared" si="90"/>
        <v>0</v>
      </c>
      <c r="H267" s="49">
        <f t="shared" si="90"/>
        <v>0</v>
      </c>
      <c r="I267" s="49">
        <f t="shared" si="90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6"/>
        <v>#DIV/0!</v>
      </c>
      <c r="P267" s="62" t="e">
        <f t="shared" si="86"/>
        <v>#DIV/0!</v>
      </c>
      <c r="Q267" s="62" t="e">
        <f t="shared" si="86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91">(G272-C272)/C272*100</f>
        <v>#DIV/0!</v>
      </c>
      <c r="P272" s="38" t="e">
        <f t="shared" si="91"/>
        <v>#DIV/0!</v>
      </c>
      <c r="Q272" s="38" t="e">
        <f t="shared" si="91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92">(F273-B273)/B273*100</f>
        <v>#DIV/0!</v>
      </c>
      <c r="O273" s="38" t="e">
        <f t="shared" si="91"/>
        <v>#DIV/0!</v>
      </c>
      <c r="P273" s="38" t="e">
        <f t="shared" si="91"/>
        <v>#DIV/0!</v>
      </c>
      <c r="Q273" s="38" t="e">
        <f t="shared" si="91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92"/>
        <v>#DIV/0!</v>
      </c>
      <c r="O274" s="38" t="e">
        <f t="shared" si="91"/>
        <v>#DIV/0!</v>
      </c>
      <c r="P274" s="38" t="e">
        <f t="shared" si="91"/>
        <v>#DIV/0!</v>
      </c>
      <c r="Q274" s="38" t="e">
        <f t="shared" si="91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92"/>
        <v>#DIV/0!</v>
      </c>
      <c r="O275" s="38" t="e">
        <f t="shared" si="91"/>
        <v>#DIV/0!</v>
      </c>
      <c r="P275" s="38" t="e">
        <f t="shared" si="91"/>
        <v>#DIV/0!</v>
      </c>
      <c r="Q275" s="38" t="e">
        <f t="shared" si="91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92"/>
        <v>#DIV/0!</v>
      </c>
      <c r="O276" s="38" t="e">
        <f t="shared" si="91"/>
        <v>#DIV/0!</v>
      </c>
      <c r="P276" s="38" t="e">
        <f t="shared" si="91"/>
        <v>#DIV/0!</v>
      </c>
      <c r="Q276" s="38" t="e">
        <f t="shared" si="91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92"/>
        <v>#DIV/0!</v>
      </c>
      <c r="O277" s="38" t="e">
        <f t="shared" si="91"/>
        <v>#DIV/0!</v>
      </c>
      <c r="P277" s="38" t="e">
        <f t="shared" si="91"/>
        <v>#DIV/0!</v>
      </c>
      <c r="Q277" s="38" t="e">
        <f t="shared" si="91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92"/>
        <v>#DIV/0!</v>
      </c>
      <c r="O278" s="38" t="e">
        <f t="shared" si="91"/>
        <v>#DIV/0!</v>
      </c>
      <c r="P278" s="38" t="e">
        <f t="shared" si="91"/>
        <v>#DIV/0!</v>
      </c>
      <c r="Q278" s="38" t="e">
        <f t="shared" si="91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92"/>
        <v>#DIV/0!</v>
      </c>
      <c r="O279" s="38" t="e">
        <f t="shared" si="91"/>
        <v>#DIV/0!</v>
      </c>
      <c r="P279" s="38" t="e">
        <f t="shared" si="91"/>
        <v>#DIV/0!</v>
      </c>
      <c r="Q279" s="38" t="e">
        <f t="shared" si="91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92"/>
        <v>#DIV/0!</v>
      </c>
      <c r="O280" s="38" t="e">
        <f t="shared" si="91"/>
        <v>#DIV/0!</v>
      </c>
      <c r="P280" s="38" t="e">
        <f t="shared" si="91"/>
        <v>#DIV/0!</v>
      </c>
      <c r="Q280" s="38" t="e">
        <f t="shared" si="91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92"/>
        <v>#DIV/0!</v>
      </c>
      <c r="O281" s="38" t="e">
        <f t="shared" si="91"/>
        <v>#DIV/0!</v>
      </c>
      <c r="P281" s="38" t="e">
        <f t="shared" si="91"/>
        <v>#DIV/0!</v>
      </c>
      <c r="Q281" s="38" t="e">
        <f t="shared" si="91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92"/>
        <v>#DIV/0!</v>
      </c>
      <c r="O282" s="38" t="e">
        <f t="shared" si="91"/>
        <v>#DIV/0!</v>
      </c>
      <c r="P282" s="38" t="e">
        <f t="shared" si="91"/>
        <v>#DIV/0!</v>
      </c>
      <c r="Q282" s="38" t="e">
        <f t="shared" si="91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92"/>
        <v>#DIV/0!</v>
      </c>
      <c r="O283" s="38" t="e">
        <f t="shared" si="91"/>
        <v>#DIV/0!</v>
      </c>
      <c r="P283" s="38" t="e">
        <f t="shared" si="91"/>
        <v>#DIV/0!</v>
      </c>
      <c r="Q283" s="38" t="e">
        <f t="shared" si="91"/>
        <v>#DIV/0!</v>
      </c>
    </row>
    <row r="284" spans="1:17">
      <c r="A284" s="61" t="s">
        <v>179</v>
      </c>
      <c r="B284" s="61">
        <f t="shared" ref="B284:I284" si="93">SUM(B272:B283)</f>
        <v>0</v>
      </c>
      <c r="C284" s="61">
        <f t="shared" si="93"/>
        <v>0</v>
      </c>
      <c r="D284" s="61">
        <f t="shared" si="93"/>
        <v>0</v>
      </c>
      <c r="E284" s="61">
        <f t="shared" si="93"/>
        <v>0</v>
      </c>
      <c r="F284" s="61">
        <f t="shared" si="93"/>
        <v>0</v>
      </c>
      <c r="G284" s="61">
        <f t="shared" si="93"/>
        <v>0</v>
      </c>
      <c r="H284" s="61">
        <f t="shared" si="93"/>
        <v>0</v>
      </c>
      <c r="I284" s="61">
        <f t="shared" si="93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91"/>
        <v>#DIV/0!</v>
      </c>
      <c r="P284" s="62" t="e">
        <f t="shared" si="91"/>
        <v>#DIV/0!</v>
      </c>
      <c r="Q284" s="62" t="e">
        <f t="shared" si="91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4">SUM(C272:C283)</f>
        <v>0</v>
      </c>
      <c r="D285" s="61">
        <f t="shared" si="94"/>
        <v>0</v>
      </c>
      <c r="E285" s="61">
        <f t="shared" si="94"/>
        <v>0</v>
      </c>
      <c r="F285" s="61">
        <f t="shared" si="94"/>
        <v>0</v>
      </c>
      <c r="G285" s="61">
        <f t="shared" si="94"/>
        <v>0</v>
      </c>
      <c r="H285" s="61">
        <f t="shared" si="94"/>
        <v>0</v>
      </c>
      <c r="I285" s="61">
        <f t="shared" si="94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91"/>
        <v>#DIV/0!</v>
      </c>
      <c r="P285" s="62" t="e">
        <f t="shared" si="91"/>
        <v>#DIV/0!</v>
      </c>
      <c r="Q285" s="62" t="e">
        <f t="shared" si="91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5">C284/12</f>
        <v>0</v>
      </c>
      <c r="D286" s="49">
        <f t="shared" si="95"/>
        <v>0</v>
      </c>
      <c r="E286" s="49">
        <f t="shared" si="95"/>
        <v>0</v>
      </c>
      <c r="F286" s="49">
        <f t="shared" si="95"/>
        <v>0</v>
      </c>
      <c r="G286" s="49">
        <f t="shared" si="95"/>
        <v>0</v>
      </c>
      <c r="H286" s="49">
        <f t="shared" si="95"/>
        <v>0</v>
      </c>
      <c r="I286" s="49">
        <f t="shared" si="95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91"/>
        <v>#DIV/0!</v>
      </c>
      <c r="P286" s="62" t="e">
        <f t="shared" si="91"/>
        <v>#DIV/0!</v>
      </c>
      <c r="Q286" s="62" t="e">
        <f t="shared" si="91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6">(G291-C291)/C291*100</f>
        <v>#DIV/0!</v>
      </c>
      <c r="P291" s="38" t="e">
        <f t="shared" si="96"/>
        <v>#DIV/0!</v>
      </c>
      <c r="Q291" s="38" t="e">
        <f t="shared" si="96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7">(F292-B292)/B292*100</f>
        <v>#DIV/0!</v>
      </c>
      <c r="O292" s="38" t="e">
        <f t="shared" si="96"/>
        <v>#DIV/0!</v>
      </c>
      <c r="P292" s="38" t="e">
        <f t="shared" si="96"/>
        <v>#DIV/0!</v>
      </c>
      <c r="Q292" s="38" t="e">
        <f t="shared" si="96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7"/>
        <v>#DIV/0!</v>
      </c>
      <c r="O293" s="38" t="e">
        <f t="shared" si="96"/>
        <v>#DIV/0!</v>
      </c>
      <c r="P293" s="38" t="e">
        <f t="shared" si="96"/>
        <v>#DIV/0!</v>
      </c>
      <c r="Q293" s="38" t="e">
        <f t="shared" si="96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7"/>
        <v>#DIV/0!</v>
      </c>
      <c r="O294" s="38" t="e">
        <f t="shared" si="96"/>
        <v>#DIV/0!</v>
      </c>
      <c r="P294" s="38" t="e">
        <f t="shared" si="96"/>
        <v>#DIV/0!</v>
      </c>
      <c r="Q294" s="38" t="e">
        <f t="shared" si="96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7"/>
        <v>#DIV/0!</v>
      </c>
      <c r="O295" s="38" t="e">
        <f t="shared" si="96"/>
        <v>#DIV/0!</v>
      </c>
      <c r="P295" s="38" t="e">
        <f t="shared" si="96"/>
        <v>#DIV/0!</v>
      </c>
      <c r="Q295" s="38" t="e">
        <f t="shared" si="96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7"/>
        <v>#DIV/0!</v>
      </c>
      <c r="O296" s="38" t="e">
        <f t="shared" si="96"/>
        <v>#DIV/0!</v>
      </c>
      <c r="P296" s="38" t="e">
        <f t="shared" si="96"/>
        <v>#DIV/0!</v>
      </c>
      <c r="Q296" s="38" t="e">
        <f t="shared" si="96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7"/>
        <v>#DIV/0!</v>
      </c>
      <c r="O297" s="38" t="e">
        <f t="shared" si="96"/>
        <v>#DIV/0!</v>
      </c>
      <c r="P297" s="38" t="e">
        <f t="shared" si="96"/>
        <v>#DIV/0!</v>
      </c>
      <c r="Q297" s="38" t="e">
        <f t="shared" si="96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7"/>
        <v>#DIV/0!</v>
      </c>
      <c r="O298" s="38" t="e">
        <f t="shared" si="96"/>
        <v>#DIV/0!</v>
      </c>
      <c r="P298" s="38" t="e">
        <f t="shared" si="96"/>
        <v>#DIV/0!</v>
      </c>
      <c r="Q298" s="38" t="e">
        <f t="shared" si="96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7"/>
        <v>#DIV/0!</v>
      </c>
      <c r="O299" s="38" t="e">
        <f t="shared" si="96"/>
        <v>#DIV/0!</v>
      </c>
      <c r="P299" s="38" t="e">
        <f t="shared" si="96"/>
        <v>#DIV/0!</v>
      </c>
      <c r="Q299" s="38" t="e">
        <f t="shared" si="96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7"/>
        <v>#DIV/0!</v>
      </c>
      <c r="O300" s="38" t="e">
        <f t="shared" si="96"/>
        <v>#DIV/0!</v>
      </c>
      <c r="P300" s="38" t="e">
        <f t="shared" si="96"/>
        <v>#DIV/0!</v>
      </c>
      <c r="Q300" s="38" t="e">
        <f t="shared" si="96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7"/>
        <v>#DIV/0!</v>
      </c>
      <c r="O301" s="38" t="e">
        <f t="shared" si="96"/>
        <v>#DIV/0!</v>
      </c>
      <c r="P301" s="38" t="e">
        <f t="shared" si="96"/>
        <v>#DIV/0!</v>
      </c>
      <c r="Q301" s="38" t="e">
        <f t="shared" si="96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7"/>
        <v>#DIV/0!</v>
      </c>
      <c r="O302" s="38" t="e">
        <f t="shared" si="96"/>
        <v>#DIV/0!</v>
      </c>
      <c r="P302" s="38" t="e">
        <f t="shared" si="96"/>
        <v>#DIV/0!</v>
      </c>
      <c r="Q302" s="38" t="e">
        <f t="shared" si="96"/>
        <v>#DIV/0!</v>
      </c>
    </row>
    <row r="303" spans="1:19">
      <c r="A303" s="61" t="s">
        <v>179</v>
      </c>
      <c r="B303" s="61">
        <f t="shared" ref="B303:I303" si="98">SUM(B291:B302)</f>
        <v>0</v>
      </c>
      <c r="C303" s="61">
        <f t="shared" si="98"/>
        <v>0</v>
      </c>
      <c r="D303" s="61">
        <f t="shared" si="98"/>
        <v>0</v>
      </c>
      <c r="E303" s="61">
        <f t="shared" si="98"/>
        <v>0</v>
      </c>
      <c r="F303" s="61">
        <f t="shared" si="98"/>
        <v>0</v>
      </c>
      <c r="G303" s="61">
        <f t="shared" si="98"/>
        <v>0</v>
      </c>
      <c r="H303" s="61">
        <f t="shared" si="98"/>
        <v>0</v>
      </c>
      <c r="I303" s="61">
        <f t="shared" si="98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6"/>
        <v>#DIV/0!</v>
      </c>
      <c r="P303" s="62" t="e">
        <f t="shared" si="96"/>
        <v>#DIV/0!</v>
      </c>
      <c r="Q303" s="62" t="e">
        <f t="shared" si="96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9">SUM(C291:C302)</f>
        <v>0</v>
      </c>
      <c r="D304" s="61">
        <f t="shared" si="99"/>
        <v>0</v>
      </c>
      <c r="E304" s="61">
        <f t="shared" si="99"/>
        <v>0</v>
      </c>
      <c r="F304" s="61">
        <f t="shared" si="99"/>
        <v>0</v>
      </c>
      <c r="G304" s="61">
        <f t="shared" si="99"/>
        <v>0</v>
      </c>
      <c r="H304" s="61">
        <f t="shared" si="99"/>
        <v>0</v>
      </c>
      <c r="I304" s="61">
        <f t="shared" si="99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6"/>
        <v>#DIV/0!</v>
      </c>
      <c r="P304" s="62" t="e">
        <f t="shared" si="96"/>
        <v>#DIV/0!</v>
      </c>
      <c r="Q304" s="62" t="e">
        <f t="shared" si="96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100">C303/12</f>
        <v>0</v>
      </c>
      <c r="D305" s="49">
        <f t="shared" si="100"/>
        <v>0</v>
      </c>
      <c r="E305" s="49">
        <f t="shared" si="100"/>
        <v>0</v>
      </c>
      <c r="F305" s="49">
        <f t="shared" si="100"/>
        <v>0</v>
      </c>
      <c r="G305" s="49">
        <f t="shared" si="100"/>
        <v>0</v>
      </c>
      <c r="H305" s="49">
        <f t="shared" si="100"/>
        <v>0</v>
      </c>
      <c r="I305" s="49">
        <f t="shared" si="100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6"/>
        <v>#DIV/0!</v>
      </c>
      <c r="P305" s="62" t="e">
        <f t="shared" si="96"/>
        <v>#DIV/0!</v>
      </c>
      <c r="Q305" s="62" t="e">
        <f t="shared" si="96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101">(G310-C310)/C310*100</f>
        <v>#DIV/0!</v>
      </c>
      <c r="P310" s="38" t="e">
        <f t="shared" si="101"/>
        <v>#DIV/0!</v>
      </c>
      <c r="Q310" s="38" t="e">
        <f t="shared" si="101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02">(F311-B311)/B311*100</f>
        <v>#DIV/0!</v>
      </c>
      <c r="O311" s="38" t="e">
        <f t="shared" si="101"/>
        <v>#DIV/0!</v>
      </c>
      <c r="P311" s="38" t="e">
        <f t="shared" si="101"/>
        <v>#DIV/0!</v>
      </c>
      <c r="Q311" s="38" t="e">
        <f t="shared" si="101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02"/>
        <v>#DIV/0!</v>
      </c>
      <c r="O312" s="38" t="e">
        <f t="shared" si="101"/>
        <v>#DIV/0!</v>
      </c>
      <c r="P312" s="38" t="e">
        <f t="shared" si="101"/>
        <v>#DIV/0!</v>
      </c>
      <c r="Q312" s="38" t="e">
        <f t="shared" si="101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02"/>
        <v>#DIV/0!</v>
      </c>
      <c r="O313" s="38" t="e">
        <f t="shared" si="101"/>
        <v>#DIV/0!</v>
      </c>
      <c r="P313" s="38" t="e">
        <f t="shared" si="101"/>
        <v>#DIV/0!</v>
      </c>
      <c r="Q313" s="38" t="e">
        <f t="shared" si="101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02"/>
        <v>#DIV/0!</v>
      </c>
      <c r="O314" s="38" t="e">
        <f t="shared" si="101"/>
        <v>#DIV/0!</v>
      </c>
      <c r="P314" s="38" t="e">
        <f t="shared" si="101"/>
        <v>#DIV/0!</v>
      </c>
      <c r="Q314" s="38" t="e">
        <f t="shared" si="101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02"/>
        <v>#DIV/0!</v>
      </c>
      <c r="O315" s="38" t="e">
        <f t="shared" si="101"/>
        <v>#DIV/0!</v>
      </c>
      <c r="P315" s="38" t="e">
        <f t="shared" si="101"/>
        <v>#DIV/0!</v>
      </c>
      <c r="Q315" s="38" t="e">
        <f t="shared" si="101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02"/>
        <v>#DIV/0!</v>
      </c>
      <c r="O316" s="38" t="e">
        <f t="shared" si="101"/>
        <v>#DIV/0!</v>
      </c>
      <c r="P316" s="38" t="e">
        <f t="shared" si="101"/>
        <v>#DIV/0!</v>
      </c>
      <c r="Q316" s="38" t="e">
        <f t="shared" si="101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02"/>
        <v>#DIV/0!</v>
      </c>
      <c r="O317" s="38" t="e">
        <f t="shared" si="101"/>
        <v>#DIV/0!</v>
      </c>
      <c r="P317" s="38" t="e">
        <f t="shared" si="101"/>
        <v>#DIV/0!</v>
      </c>
      <c r="Q317" s="38" t="e">
        <f t="shared" si="101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02"/>
        <v>#DIV/0!</v>
      </c>
      <c r="O318" s="38" t="e">
        <f t="shared" si="101"/>
        <v>#DIV/0!</v>
      </c>
      <c r="P318" s="38" t="e">
        <f t="shared" si="101"/>
        <v>#DIV/0!</v>
      </c>
      <c r="Q318" s="38" t="e">
        <f t="shared" si="101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02"/>
        <v>#DIV/0!</v>
      </c>
      <c r="O319" s="38" t="e">
        <f t="shared" si="101"/>
        <v>#DIV/0!</v>
      </c>
      <c r="P319" s="38" t="e">
        <f t="shared" si="101"/>
        <v>#DIV/0!</v>
      </c>
      <c r="Q319" s="38" t="e">
        <f t="shared" si="101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02"/>
        <v>#DIV/0!</v>
      </c>
      <c r="O320" s="38" t="e">
        <f t="shared" si="101"/>
        <v>#DIV/0!</v>
      </c>
      <c r="P320" s="38" t="e">
        <f t="shared" si="101"/>
        <v>#DIV/0!</v>
      </c>
      <c r="Q320" s="38" t="e">
        <f t="shared" si="101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02"/>
        <v>#DIV/0!</v>
      </c>
      <c r="O321" s="38" t="e">
        <f t="shared" si="101"/>
        <v>#DIV/0!</v>
      </c>
      <c r="P321" s="38" t="e">
        <f t="shared" si="101"/>
        <v>#DIV/0!</v>
      </c>
      <c r="Q321" s="38" t="e">
        <f t="shared" si="101"/>
        <v>#DIV/0!</v>
      </c>
    </row>
    <row r="322" spans="1:17">
      <c r="A322" s="61" t="s">
        <v>179</v>
      </c>
      <c r="B322" s="61">
        <f t="shared" ref="B322:I322" si="103">SUM(B310:B321)</f>
        <v>0</v>
      </c>
      <c r="C322" s="61">
        <f t="shared" si="103"/>
        <v>0</v>
      </c>
      <c r="D322" s="61">
        <f t="shared" si="103"/>
        <v>0</v>
      </c>
      <c r="E322" s="61">
        <f t="shared" si="103"/>
        <v>0</v>
      </c>
      <c r="F322" s="61">
        <f t="shared" si="103"/>
        <v>0</v>
      </c>
      <c r="G322" s="61">
        <f t="shared" si="103"/>
        <v>0</v>
      </c>
      <c r="H322" s="61">
        <f t="shared" si="103"/>
        <v>0</v>
      </c>
      <c r="I322" s="61">
        <f t="shared" si="103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01"/>
        <v>#DIV/0!</v>
      </c>
      <c r="P322" s="62" t="e">
        <f t="shared" si="101"/>
        <v>#DIV/0!</v>
      </c>
      <c r="Q322" s="62" t="e">
        <f t="shared" si="101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04">SUM(C310:C321)</f>
        <v>0</v>
      </c>
      <c r="D323" s="61">
        <f t="shared" si="104"/>
        <v>0</v>
      </c>
      <c r="E323" s="61">
        <f t="shared" si="104"/>
        <v>0</v>
      </c>
      <c r="F323" s="61">
        <f t="shared" si="104"/>
        <v>0</v>
      </c>
      <c r="G323" s="61">
        <f t="shared" si="104"/>
        <v>0</v>
      </c>
      <c r="H323" s="61">
        <f t="shared" si="104"/>
        <v>0</v>
      </c>
      <c r="I323" s="61">
        <f t="shared" si="104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01"/>
        <v>#DIV/0!</v>
      </c>
      <c r="P323" s="62" t="e">
        <f t="shared" si="101"/>
        <v>#DIV/0!</v>
      </c>
      <c r="Q323" s="62" t="e">
        <f t="shared" si="101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5">C322/12</f>
        <v>0</v>
      </c>
      <c r="D324" s="49">
        <f t="shared" si="105"/>
        <v>0</v>
      </c>
      <c r="E324" s="49">
        <f t="shared" si="105"/>
        <v>0</v>
      </c>
      <c r="F324" s="49">
        <f t="shared" si="105"/>
        <v>0</v>
      </c>
      <c r="G324" s="49">
        <f t="shared" si="105"/>
        <v>0</v>
      </c>
      <c r="H324" s="49">
        <f t="shared" si="105"/>
        <v>0</v>
      </c>
      <c r="I324" s="49">
        <f t="shared" si="105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01"/>
        <v>#DIV/0!</v>
      </c>
      <c r="P324" s="62" t="e">
        <f t="shared" si="101"/>
        <v>#DIV/0!</v>
      </c>
      <c r="Q324" s="62" t="e">
        <f t="shared" si="101"/>
        <v>#DIV/0!</v>
      </c>
    </row>
  </sheetData>
  <mergeCells count="77"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  <mergeCell ref="AB4:AE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51"/>
  </sheetPr>
  <dimension ref="A1:AK324"/>
  <sheetViews>
    <sheetView topLeftCell="T1" workbookViewId="0">
      <selection activeCell="AB4" sqref="AB4:AE5"/>
    </sheetView>
  </sheetViews>
  <sheetFormatPr defaultRowHeight="15.75"/>
  <cols>
    <col min="1" max="1" width="13.140625" style="14" customWidth="1"/>
    <col min="2" max="2" width="8.42578125" style="14" customWidth="1"/>
    <col min="3" max="3" width="8.28515625" style="14" customWidth="1"/>
    <col min="4" max="4" width="9.140625" style="14"/>
    <col min="5" max="5" width="13" style="14" customWidth="1"/>
    <col min="6" max="6" width="6.85546875" style="14" bestFit="1" customWidth="1"/>
    <col min="7" max="7" width="9.140625" style="14"/>
    <col min="8" max="8" width="11.28515625" style="14" bestFit="1" customWidth="1"/>
    <col min="9" max="17" width="13.140625" style="14" customWidth="1"/>
    <col min="18" max="18" width="9.140625" style="14"/>
    <col min="19" max="19" width="13.7109375" style="14" customWidth="1"/>
    <col min="20" max="21" width="9.140625" style="14"/>
    <col min="22" max="22" width="10" style="14" customWidth="1"/>
    <col min="23" max="23" width="15.28515625" style="14" customWidth="1"/>
    <col min="24" max="24" width="9.5703125" style="14" customWidth="1"/>
    <col min="25" max="25" width="9.140625" style="14"/>
    <col min="26" max="26" width="10.42578125" style="14" customWidth="1"/>
    <col min="27" max="31" width="16.5703125" style="14" customWidth="1"/>
    <col min="32" max="16384" width="9.140625" style="14"/>
  </cols>
  <sheetData>
    <row r="1" spans="1:37">
      <c r="A1" s="340" t="s">
        <v>84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30" t="s">
        <v>90</v>
      </c>
      <c r="AC5" s="30" t="s">
        <v>7</v>
      </c>
      <c r="AD5" s="30" t="s">
        <v>8</v>
      </c>
      <c r="AE5" s="29" t="s">
        <v>9</v>
      </c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7" si="0">B6+B25+B44+B63+B82+B101+B120+B139+B158+B177+B196+B215+B234+B253+B272+B291+B310</f>
        <v>0</v>
      </c>
      <c r="U6" s="11">
        <f t="shared" ref="U6:U17" si="1">C6+C25+C44+C63+C82+C101+C120+C139+C158+C177+C196+C215+C234+C253+C272+C291+C310</f>
        <v>0</v>
      </c>
      <c r="V6" s="11">
        <f t="shared" ref="V6:V17" si="2">D6+D25+D44+D63+D82+D101+D120+D139+D158+D177+D196+D215+D234+D253+D272+D291+D310</f>
        <v>0</v>
      </c>
      <c r="W6" s="11">
        <f t="shared" ref="W6:W17" si="3">E6+E25+E44+E63+E82+E101+E120+E139+E158+E177+E196+E215+E234+E253+E272+E291+E310</f>
        <v>0</v>
      </c>
      <c r="X6" s="11">
        <f t="shared" ref="X6:X17" si="4">F6+F25+F44+F63+F82+F101+F120+F139+F158+F177+F196+F215+F234+F253+F272+F291+F310</f>
        <v>0</v>
      </c>
      <c r="Y6" s="11">
        <f t="shared" ref="Y6:Y17" si="5">G6+G25+G44+G63+G82+G101+G120+G139+G158+G177+G196+G215+G234+G253+G272+G291+G310</f>
        <v>0</v>
      </c>
      <c r="Z6" s="11">
        <f t="shared" ref="Z6:Z17" si="6">H6+H25+H44+H63+H82+H101+H120+H139+H158+H177+H196+H215+H234+H253+H272+H291+H310</f>
        <v>0</v>
      </c>
      <c r="AA6" s="11">
        <f t="shared" ref="AA6:AA17" si="7">I6+I25+I44+I63+I82+I101+I120+I139+I158+I177+I196+I215+I234+I253+I272+I291+I310</f>
        <v>0</v>
      </c>
      <c r="AB6" s="11">
        <f t="shared" ref="AB6:AB17" si="8">J6+J25+J44+J63+J82+J101+J120+J139+J158+J177+J196+J215+J234+J253+J272+J291+J310</f>
        <v>0</v>
      </c>
      <c r="AC6" s="11">
        <f t="shared" ref="AC6:AC17" si="9">K6+K25+K44+K63+K82+K101+K120+K139+K158+K177+K196+K215+K234+K253+K272+K291+K310</f>
        <v>0</v>
      </c>
      <c r="AD6" s="11">
        <f t="shared" ref="AD6:AE17" si="10">L6+L25+L44+L63+L82+L101+L120+L139+L158+L177+L196+L215+L234+L253+L272+L291+L310</f>
        <v>0</v>
      </c>
      <c r="AE6" s="11">
        <f t="shared" si="10"/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1">(F7-B7)/B7*100</f>
        <v>#DIV/0!</v>
      </c>
      <c r="O7" s="38" t="e">
        <f t="shared" ref="O7:O20" si="12">(G7-C7)/C7*100</f>
        <v>#DIV/0!</v>
      </c>
      <c r="P7" s="38" t="e">
        <f t="shared" ref="P7:P20" si="13">(H7-D7)/D7*100</f>
        <v>#DIV/0!</v>
      </c>
      <c r="Q7" s="38" t="e">
        <f t="shared" ref="Q7:Q20" si="14">(I7-E7)/E7*100</f>
        <v>#DIV/0!</v>
      </c>
      <c r="S7" s="40" t="s">
        <v>11</v>
      </c>
      <c r="T7" s="11">
        <f t="shared" si="0"/>
        <v>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>
        <f t="shared" si="8"/>
        <v>0</v>
      </c>
      <c r="AC7" s="11">
        <f t="shared" si="9"/>
        <v>0</v>
      </c>
      <c r="AD7" s="11">
        <f t="shared" si="10"/>
        <v>0</v>
      </c>
      <c r="AE7" s="11">
        <f t="shared" si="10"/>
        <v>0</v>
      </c>
      <c r="AF7" s="38" t="e">
        <f t="shared" ref="AF7:AF20" si="15">(AB7-X7)/X7*100</f>
        <v>#DIV/0!</v>
      </c>
      <c r="AG7" s="38" t="e">
        <f t="shared" ref="AG7:AG20" si="16">(AC7-Y7)/Y7*100</f>
        <v>#DIV/0!</v>
      </c>
      <c r="AH7" s="38" t="e">
        <f t="shared" ref="AH7:AH20" si="17">(AD7-Z7)/Z7*100</f>
        <v>#DIV/0!</v>
      </c>
      <c r="AI7" s="38" t="e">
        <f t="shared" ref="AI7:AI20" si="18">(AE7-AA7)/AA7*100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1"/>
        <v>#DIV/0!</v>
      </c>
      <c r="O8" s="38" t="e">
        <f t="shared" si="12"/>
        <v>#DIV/0!</v>
      </c>
      <c r="P8" s="38" t="e">
        <f t="shared" si="13"/>
        <v>#DIV/0!</v>
      </c>
      <c r="Q8" s="38" t="e">
        <f t="shared" si="14"/>
        <v>#DIV/0!</v>
      </c>
      <c r="S8" s="40" t="s">
        <v>12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0</v>
      </c>
      <c r="AB8" s="11">
        <f t="shared" si="8"/>
        <v>0</v>
      </c>
      <c r="AC8" s="11">
        <f t="shared" si="9"/>
        <v>0</v>
      </c>
      <c r="AD8" s="11">
        <f t="shared" si="10"/>
        <v>0</v>
      </c>
      <c r="AE8" s="11">
        <f t="shared" si="10"/>
        <v>0</v>
      </c>
      <c r="AF8" s="38" t="e">
        <f t="shared" si="15"/>
        <v>#DIV/0!</v>
      </c>
      <c r="AG8" s="38" t="e">
        <f t="shared" si="16"/>
        <v>#DIV/0!</v>
      </c>
      <c r="AH8" s="38" t="e">
        <f t="shared" si="17"/>
        <v>#DIV/0!</v>
      </c>
      <c r="AI8" s="38" t="e">
        <f t="shared" si="18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1"/>
        <v>#DIV/0!</v>
      </c>
      <c r="O9" s="38" t="e">
        <f t="shared" si="12"/>
        <v>#DIV/0!</v>
      </c>
      <c r="P9" s="38" t="e">
        <f t="shared" si="13"/>
        <v>#DIV/0!</v>
      </c>
      <c r="Q9" s="38" t="e">
        <f t="shared" si="14"/>
        <v>#DIV/0!</v>
      </c>
      <c r="S9" s="40" t="s">
        <v>13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>
        <f t="shared" si="8"/>
        <v>0</v>
      </c>
      <c r="AC9" s="11">
        <f t="shared" si="9"/>
        <v>0</v>
      </c>
      <c r="AD9" s="11">
        <f t="shared" si="10"/>
        <v>0</v>
      </c>
      <c r="AE9" s="11">
        <f t="shared" si="10"/>
        <v>0</v>
      </c>
      <c r="AF9" s="38" t="e">
        <f t="shared" si="15"/>
        <v>#DIV/0!</v>
      </c>
      <c r="AG9" s="38" t="e">
        <f t="shared" si="16"/>
        <v>#DIV/0!</v>
      </c>
      <c r="AH9" s="38" t="e">
        <f t="shared" si="17"/>
        <v>#DIV/0!</v>
      </c>
      <c r="AI9" s="38" t="e">
        <f t="shared" si="18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1"/>
        <v>#DIV/0!</v>
      </c>
      <c r="O10" s="38" t="e">
        <f t="shared" si="12"/>
        <v>#DIV/0!</v>
      </c>
      <c r="P10" s="38" t="e">
        <f t="shared" si="13"/>
        <v>#DIV/0!</v>
      </c>
      <c r="Q10" s="38" t="e">
        <f t="shared" si="14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>
        <f t="shared" si="8"/>
        <v>0</v>
      </c>
      <c r="AC10" s="11">
        <f t="shared" si="9"/>
        <v>0</v>
      </c>
      <c r="AD10" s="11">
        <f t="shared" si="10"/>
        <v>0</v>
      </c>
      <c r="AE10" s="11">
        <f t="shared" si="10"/>
        <v>0</v>
      </c>
      <c r="AF10" s="38" t="e">
        <f t="shared" si="15"/>
        <v>#DIV/0!</v>
      </c>
      <c r="AG10" s="38" t="e">
        <f t="shared" si="16"/>
        <v>#DIV/0!</v>
      </c>
      <c r="AH10" s="38" t="e">
        <f t="shared" si="17"/>
        <v>#DIV/0!</v>
      </c>
      <c r="AI10" s="38" t="e">
        <f t="shared" si="18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1"/>
        <v>#DIV/0!</v>
      </c>
      <c r="O11" s="38" t="e">
        <f t="shared" si="12"/>
        <v>#DIV/0!</v>
      </c>
      <c r="P11" s="38" t="e">
        <f t="shared" si="13"/>
        <v>#DIV/0!</v>
      </c>
      <c r="Q11" s="38" t="e">
        <f t="shared" si="14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>
        <f t="shared" si="8"/>
        <v>0</v>
      </c>
      <c r="AC11" s="11">
        <f t="shared" si="9"/>
        <v>0</v>
      </c>
      <c r="AD11" s="11">
        <f t="shared" si="10"/>
        <v>0</v>
      </c>
      <c r="AE11" s="11">
        <f t="shared" si="10"/>
        <v>0</v>
      </c>
      <c r="AF11" s="38" t="e">
        <f t="shared" si="15"/>
        <v>#DIV/0!</v>
      </c>
      <c r="AG11" s="38" t="e">
        <f t="shared" si="16"/>
        <v>#DIV/0!</v>
      </c>
      <c r="AH11" s="38" t="e">
        <f t="shared" si="17"/>
        <v>#DIV/0!</v>
      </c>
      <c r="AI11" s="38" t="e">
        <f t="shared" si="18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1"/>
        <v>#DIV/0!</v>
      </c>
      <c r="O12" s="38" t="e">
        <f t="shared" si="12"/>
        <v>#DIV/0!</v>
      </c>
      <c r="P12" s="38" t="e">
        <f t="shared" si="13"/>
        <v>#DIV/0!</v>
      </c>
      <c r="Q12" s="38" t="e">
        <f t="shared" si="14"/>
        <v>#DIV/0!</v>
      </c>
      <c r="S12" s="40" t="s">
        <v>16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0</v>
      </c>
      <c r="Z12" s="11">
        <f t="shared" si="6"/>
        <v>0</v>
      </c>
      <c r="AA12" s="11">
        <f t="shared" si="7"/>
        <v>0</v>
      </c>
      <c r="AB12" s="11">
        <f t="shared" si="8"/>
        <v>0</v>
      </c>
      <c r="AC12" s="11">
        <f t="shared" si="9"/>
        <v>0</v>
      </c>
      <c r="AD12" s="11">
        <f t="shared" si="10"/>
        <v>0</v>
      </c>
      <c r="AE12" s="11">
        <f t="shared" si="10"/>
        <v>0</v>
      </c>
      <c r="AF12" s="38" t="e">
        <f t="shared" si="15"/>
        <v>#DIV/0!</v>
      </c>
      <c r="AG12" s="38" t="e">
        <f t="shared" si="16"/>
        <v>#DIV/0!</v>
      </c>
      <c r="AH12" s="38" t="e">
        <f t="shared" si="17"/>
        <v>#DIV/0!</v>
      </c>
      <c r="AI12" s="38" t="e">
        <f t="shared" si="18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1"/>
        <v>#DIV/0!</v>
      </c>
      <c r="O13" s="38" t="e">
        <f t="shared" si="12"/>
        <v>#DIV/0!</v>
      </c>
      <c r="P13" s="38" t="e">
        <f t="shared" si="13"/>
        <v>#DIV/0!</v>
      </c>
      <c r="Q13" s="38" t="e">
        <f t="shared" si="14"/>
        <v>#DIV/0!</v>
      </c>
      <c r="S13" s="40" t="s">
        <v>17</v>
      </c>
      <c r="T13" s="11">
        <f t="shared" si="0"/>
        <v>0</v>
      </c>
      <c r="U13" s="11">
        <f t="shared" si="1"/>
        <v>0</v>
      </c>
      <c r="V13" s="11">
        <f t="shared" si="2"/>
        <v>0</v>
      </c>
      <c r="W13" s="11">
        <f t="shared" si="3"/>
        <v>0</v>
      </c>
      <c r="X13" s="11">
        <f t="shared" si="4"/>
        <v>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>
        <f t="shared" si="8"/>
        <v>0</v>
      </c>
      <c r="AC13" s="11">
        <f t="shared" si="9"/>
        <v>0</v>
      </c>
      <c r="AD13" s="11">
        <f t="shared" si="10"/>
        <v>0</v>
      </c>
      <c r="AE13" s="11">
        <f t="shared" si="10"/>
        <v>0</v>
      </c>
      <c r="AF13" s="38" t="e">
        <f t="shared" si="15"/>
        <v>#DIV/0!</v>
      </c>
      <c r="AG13" s="38" t="e">
        <f t="shared" si="16"/>
        <v>#DIV/0!</v>
      </c>
      <c r="AH13" s="38" t="e">
        <f t="shared" si="17"/>
        <v>#DIV/0!</v>
      </c>
      <c r="AI13" s="38" t="e">
        <f t="shared" si="18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1"/>
        <v>#DIV/0!</v>
      </c>
      <c r="O14" s="38" t="e">
        <f t="shared" si="12"/>
        <v>#DIV/0!</v>
      </c>
      <c r="P14" s="38" t="e">
        <f t="shared" si="13"/>
        <v>#DIV/0!</v>
      </c>
      <c r="Q14" s="38" t="e">
        <f t="shared" si="14"/>
        <v>#DIV/0!</v>
      </c>
      <c r="S14" s="40" t="s">
        <v>18</v>
      </c>
      <c r="T14" s="11">
        <f t="shared" si="0"/>
        <v>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>
        <f t="shared" si="8"/>
        <v>0</v>
      </c>
      <c r="AC14" s="11">
        <f t="shared" si="9"/>
        <v>0</v>
      </c>
      <c r="AD14" s="11">
        <f t="shared" si="10"/>
        <v>0</v>
      </c>
      <c r="AE14" s="11">
        <f t="shared" si="10"/>
        <v>0</v>
      </c>
      <c r="AF14" s="38" t="e">
        <f t="shared" si="15"/>
        <v>#DIV/0!</v>
      </c>
      <c r="AG14" s="38" t="e">
        <f t="shared" si="16"/>
        <v>#DIV/0!</v>
      </c>
      <c r="AH14" s="38" t="e">
        <f t="shared" si="17"/>
        <v>#DIV/0!</v>
      </c>
      <c r="AI14" s="38" t="e">
        <f t="shared" si="18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1"/>
        <v>#DIV/0!</v>
      </c>
      <c r="O15" s="38" t="e">
        <f t="shared" si="12"/>
        <v>#DIV/0!</v>
      </c>
      <c r="P15" s="38" t="e">
        <f t="shared" si="13"/>
        <v>#DIV/0!</v>
      </c>
      <c r="Q15" s="38" t="e">
        <f t="shared" si="14"/>
        <v>#DIV/0!</v>
      </c>
      <c r="S15" s="40" t="s">
        <v>19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0</v>
      </c>
      <c r="Y15" s="11">
        <f t="shared" si="5"/>
        <v>0</v>
      </c>
      <c r="Z15" s="11">
        <f t="shared" si="6"/>
        <v>0</v>
      </c>
      <c r="AA15" s="11">
        <f t="shared" si="7"/>
        <v>0</v>
      </c>
      <c r="AB15" s="11">
        <f t="shared" si="8"/>
        <v>0</v>
      </c>
      <c r="AC15" s="11">
        <f t="shared" si="9"/>
        <v>0</v>
      </c>
      <c r="AD15" s="11">
        <f t="shared" si="10"/>
        <v>0</v>
      </c>
      <c r="AE15" s="11">
        <f t="shared" si="10"/>
        <v>0</v>
      </c>
      <c r="AF15" s="38" t="e">
        <f t="shared" si="15"/>
        <v>#DIV/0!</v>
      </c>
      <c r="AG15" s="38" t="e">
        <f t="shared" si="16"/>
        <v>#DIV/0!</v>
      </c>
      <c r="AH15" s="38" t="e">
        <f t="shared" si="17"/>
        <v>#DIV/0!</v>
      </c>
      <c r="AI15" s="38" t="e">
        <f t="shared" si="18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1"/>
        <v>#DIV/0!</v>
      </c>
      <c r="O16" s="38" t="e">
        <f t="shared" si="12"/>
        <v>#DIV/0!</v>
      </c>
      <c r="P16" s="38" t="e">
        <f t="shared" si="13"/>
        <v>#DIV/0!</v>
      </c>
      <c r="Q16" s="38" t="e">
        <f t="shared" si="14"/>
        <v>#DIV/0!</v>
      </c>
      <c r="S16" s="40" t="s">
        <v>20</v>
      </c>
      <c r="T16" s="11">
        <f t="shared" si="0"/>
        <v>0</v>
      </c>
      <c r="U16" s="11">
        <f t="shared" si="1"/>
        <v>0</v>
      </c>
      <c r="V16" s="11">
        <f t="shared" si="2"/>
        <v>0</v>
      </c>
      <c r="W16" s="11">
        <f t="shared" si="3"/>
        <v>0</v>
      </c>
      <c r="X16" s="11">
        <f t="shared" si="4"/>
        <v>0</v>
      </c>
      <c r="Y16" s="11">
        <f t="shared" si="5"/>
        <v>0</v>
      </c>
      <c r="Z16" s="11">
        <f t="shared" si="6"/>
        <v>0</v>
      </c>
      <c r="AA16" s="11">
        <f t="shared" si="7"/>
        <v>0</v>
      </c>
      <c r="AB16" s="11">
        <f t="shared" si="8"/>
        <v>0</v>
      </c>
      <c r="AC16" s="11">
        <f t="shared" si="9"/>
        <v>0</v>
      </c>
      <c r="AD16" s="11">
        <f t="shared" si="10"/>
        <v>0</v>
      </c>
      <c r="AE16" s="11">
        <f t="shared" si="10"/>
        <v>0</v>
      </c>
      <c r="AF16" s="38" t="e">
        <f t="shared" si="15"/>
        <v>#DIV/0!</v>
      </c>
      <c r="AG16" s="38" t="e">
        <f t="shared" si="16"/>
        <v>#DIV/0!</v>
      </c>
      <c r="AH16" s="38" t="e">
        <f t="shared" si="17"/>
        <v>#DIV/0!</v>
      </c>
      <c r="AI16" s="38" t="e">
        <f t="shared" si="18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1"/>
        <v>#DIV/0!</v>
      </c>
      <c r="O17" s="38" t="e">
        <f t="shared" si="12"/>
        <v>#DIV/0!</v>
      </c>
      <c r="P17" s="38" t="e">
        <f t="shared" si="13"/>
        <v>#DIV/0!</v>
      </c>
      <c r="Q17" s="38" t="e">
        <f t="shared" si="14"/>
        <v>#DIV/0!</v>
      </c>
      <c r="S17" s="40" t="s">
        <v>21</v>
      </c>
      <c r="T17" s="11">
        <f t="shared" si="0"/>
        <v>0</v>
      </c>
      <c r="U17" s="11">
        <f t="shared" si="1"/>
        <v>0</v>
      </c>
      <c r="V17" s="11">
        <f t="shared" si="2"/>
        <v>0</v>
      </c>
      <c r="W17" s="11">
        <f t="shared" si="3"/>
        <v>0</v>
      </c>
      <c r="X17" s="11">
        <f t="shared" si="4"/>
        <v>0</v>
      </c>
      <c r="Y17" s="11">
        <f t="shared" si="5"/>
        <v>0</v>
      </c>
      <c r="Z17" s="11">
        <f t="shared" si="6"/>
        <v>0</v>
      </c>
      <c r="AA17" s="11">
        <f t="shared" si="7"/>
        <v>0</v>
      </c>
      <c r="AB17" s="11">
        <f t="shared" si="8"/>
        <v>0</v>
      </c>
      <c r="AC17" s="11">
        <f t="shared" si="9"/>
        <v>0</v>
      </c>
      <c r="AD17" s="11">
        <f t="shared" si="10"/>
        <v>0</v>
      </c>
      <c r="AE17" s="11">
        <f t="shared" si="10"/>
        <v>0</v>
      </c>
      <c r="AF17" s="38" t="e">
        <f t="shared" si="15"/>
        <v>#DIV/0!</v>
      </c>
      <c r="AG17" s="38" t="e">
        <f t="shared" si="16"/>
        <v>#DIV/0!</v>
      </c>
      <c r="AH17" s="38" t="e">
        <f t="shared" si="17"/>
        <v>#DIV/0!</v>
      </c>
      <c r="AI17" s="38" t="e">
        <f t="shared" si="18"/>
        <v>#DIV/0!</v>
      </c>
    </row>
    <row r="18" spans="1:35">
      <c r="A18" s="61" t="s">
        <v>179</v>
      </c>
      <c r="B18" s="61">
        <f>SUM(B6:B17)</f>
        <v>0</v>
      </c>
      <c r="C18" s="61">
        <f t="shared" ref="C18:I18" si="19">SUM(C6:C17)</f>
        <v>0</v>
      </c>
      <c r="D18" s="61">
        <f t="shared" si="19"/>
        <v>0</v>
      </c>
      <c r="E18" s="61">
        <f t="shared" si="19"/>
        <v>0</v>
      </c>
      <c r="F18" s="61">
        <f t="shared" si="19"/>
        <v>0</v>
      </c>
      <c r="G18" s="61">
        <f t="shared" si="19"/>
        <v>0</v>
      </c>
      <c r="H18" s="61">
        <f t="shared" si="19"/>
        <v>0</v>
      </c>
      <c r="I18" s="61">
        <f t="shared" si="19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2"/>
        <v>#DIV/0!</v>
      </c>
      <c r="P18" s="62" t="e">
        <f t="shared" si="13"/>
        <v>#DIV/0!</v>
      </c>
      <c r="Q18" s="62" t="e">
        <f t="shared" si="14"/>
        <v>#DIV/0!</v>
      </c>
      <c r="S18" s="61" t="str">
        <f>BRMT!S18</f>
        <v>Upto  FEB</v>
      </c>
      <c r="T18" s="61">
        <f t="shared" ref="T18:AE18" si="20">SUM(T6:T9)</f>
        <v>0</v>
      </c>
      <c r="U18" s="61">
        <f t="shared" si="20"/>
        <v>0</v>
      </c>
      <c r="V18" s="61">
        <f t="shared" si="20"/>
        <v>0</v>
      </c>
      <c r="W18" s="61">
        <f t="shared" si="20"/>
        <v>0</v>
      </c>
      <c r="X18" s="61">
        <f t="shared" si="20"/>
        <v>0</v>
      </c>
      <c r="Y18" s="61">
        <f t="shared" si="20"/>
        <v>0</v>
      </c>
      <c r="Z18" s="61">
        <f t="shared" si="20"/>
        <v>0</v>
      </c>
      <c r="AA18" s="61">
        <f t="shared" si="20"/>
        <v>0</v>
      </c>
      <c r="AB18" s="61">
        <f t="shared" si="20"/>
        <v>0</v>
      </c>
      <c r="AC18" s="61">
        <f t="shared" si="20"/>
        <v>0</v>
      </c>
      <c r="AD18" s="61">
        <f t="shared" si="20"/>
        <v>0</v>
      </c>
      <c r="AE18" s="61">
        <f t="shared" si="20"/>
        <v>0</v>
      </c>
      <c r="AF18" s="38" t="e">
        <f t="shared" si="15"/>
        <v>#DIV/0!</v>
      </c>
      <c r="AG18" s="38" t="e">
        <f t="shared" si="16"/>
        <v>#DIV/0!</v>
      </c>
      <c r="AH18" s="38" t="e">
        <f t="shared" si="17"/>
        <v>#DIV/0!</v>
      </c>
      <c r="AI18" s="38" t="e">
        <f t="shared" si="18"/>
        <v>#DIV/0!</v>
      </c>
    </row>
    <row r="19" spans="1:35">
      <c r="A19" s="61" t="s">
        <v>128</v>
      </c>
      <c r="B19" s="61">
        <f>SUM(B6:B17)</f>
        <v>0</v>
      </c>
      <c r="C19" s="61">
        <f t="shared" ref="C19:I19" si="21">SUM(C6:C17)</f>
        <v>0</v>
      </c>
      <c r="D19" s="61">
        <f t="shared" si="21"/>
        <v>0</v>
      </c>
      <c r="E19" s="61">
        <f t="shared" si="21"/>
        <v>0</v>
      </c>
      <c r="F19" s="61">
        <f t="shared" si="21"/>
        <v>0</v>
      </c>
      <c r="G19" s="61">
        <f t="shared" si="21"/>
        <v>0</v>
      </c>
      <c r="H19" s="61">
        <f t="shared" si="21"/>
        <v>0</v>
      </c>
      <c r="I19" s="61">
        <f t="shared" si="21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2"/>
        <v>#DIV/0!</v>
      </c>
      <c r="P19" s="62" t="e">
        <f t="shared" si="13"/>
        <v>#DIV/0!</v>
      </c>
      <c r="Q19" s="62" t="e">
        <f t="shared" si="14"/>
        <v>#DIV/0!</v>
      </c>
      <c r="S19" s="61" t="str">
        <f>BRMT!S19</f>
        <v>Upto March</v>
      </c>
      <c r="T19" s="61">
        <f>SUM(T6:T17)</f>
        <v>0</v>
      </c>
      <c r="U19" s="61">
        <f t="shared" ref="U19:AE19" si="22">SUM(U6:U17)</f>
        <v>0</v>
      </c>
      <c r="V19" s="61">
        <f t="shared" si="22"/>
        <v>0</v>
      </c>
      <c r="W19" s="61">
        <f t="shared" si="22"/>
        <v>0</v>
      </c>
      <c r="X19" s="61">
        <f t="shared" si="22"/>
        <v>0</v>
      </c>
      <c r="Y19" s="61">
        <f t="shared" si="22"/>
        <v>0</v>
      </c>
      <c r="Z19" s="61">
        <f t="shared" si="22"/>
        <v>0</v>
      </c>
      <c r="AA19" s="61">
        <f t="shared" si="22"/>
        <v>0</v>
      </c>
      <c r="AB19" s="61">
        <f t="shared" si="22"/>
        <v>0</v>
      </c>
      <c r="AC19" s="61">
        <f t="shared" si="22"/>
        <v>0</v>
      </c>
      <c r="AD19" s="61">
        <f t="shared" si="22"/>
        <v>0</v>
      </c>
      <c r="AE19" s="61">
        <f t="shared" si="22"/>
        <v>0</v>
      </c>
      <c r="AF19" s="38" t="e">
        <f t="shared" si="15"/>
        <v>#DIV/0!</v>
      </c>
      <c r="AG19" s="38" t="e">
        <f t="shared" si="16"/>
        <v>#DIV/0!</v>
      </c>
      <c r="AH19" s="38" t="e">
        <f t="shared" si="17"/>
        <v>#DIV/0!</v>
      </c>
      <c r="AI19" s="38" t="e">
        <f t="shared" si="18"/>
        <v>#DIV/0!</v>
      </c>
    </row>
    <row r="20" spans="1:35">
      <c r="A20" s="63" t="s">
        <v>129</v>
      </c>
      <c r="B20" s="49">
        <f>B18/12</f>
        <v>0</v>
      </c>
      <c r="C20" s="49">
        <f t="shared" ref="C20:I20" si="23">C18/12</f>
        <v>0</v>
      </c>
      <c r="D20" s="49">
        <f t="shared" si="23"/>
        <v>0</v>
      </c>
      <c r="E20" s="49">
        <f t="shared" si="23"/>
        <v>0</v>
      </c>
      <c r="F20" s="49">
        <f t="shared" si="23"/>
        <v>0</v>
      </c>
      <c r="G20" s="49">
        <f t="shared" si="23"/>
        <v>0</v>
      </c>
      <c r="H20" s="49">
        <f t="shared" si="23"/>
        <v>0</v>
      </c>
      <c r="I20" s="49">
        <f t="shared" si="23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2"/>
        <v>#DIV/0!</v>
      </c>
      <c r="P20" s="62" t="e">
        <f t="shared" si="13"/>
        <v>#DIV/0!</v>
      </c>
      <c r="Q20" s="62" t="e">
        <f t="shared" si="14"/>
        <v>#DIV/0!</v>
      </c>
      <c r="S20" s="61" t="str">
        <f>BRMT!S20</f>
        <v>Mnthly Avg</v>
      </c>
      <c r="T20" s="49">
        <f>T18/4</f>
        <v>0</v>
      </c>
      <c r="U20" s="49">
        <f t="shared" ref="U20:AE20" si="24">U18/4</f>
        <v>0</v>
      </c>
      <c r="V20" s="49">
        <f t="shared" si="24"/>
        <v>0</v>
      </c>
      <c r="W20" s="49">
        <f t="shared" si="24"/>
        <v>0</v>
      </c>
      <c r="X20" s="49">
        <f t="shared" si="24"/>
        <v>0</v>
      </c>
      <c r="Y20" s="49">
        <f t="shared" si="24"/>
        <v>0</v>
      </c>
      <c r="Z20" s="49">
        <f t="shared" si="24"/>
        <v>0</v>
      </c>
      <c r="AA20" s="49">
        <f t="shared" si="24"/>
        <v>0</v>
      </c>
      <c r="AB20" s="49">
        <f t="shared" si="24"/>
        <v>0</v>
      </c>
      <c r="AC20" s="49">
        <f t="shared" si="24"/>
        <v>0</v>
      </c>
      <c r="AD20" s="49">
        <f t="shared" si="24"/>
        <v>0</v>
      </c>
      <c r="AE20" s="49">
        <f t="shared" si="24"/>
        <v>0</v>
      </c>
      <c r="AF20" s="38" t="e">
        <f t="shared" si="15"/>
        <v>#DIV/0!</v>
      </c>
      <c r="AG20" s="38" t="e">
        <f t="shared" si="16"/>
        <v>#DIV/0!</v>
      </c>
      <c r="AH20" s="38" t="e">
        <f t="shared" si="17"/>
        <v>#DIV/0!</v>
      </c>
      <c r="AI20" s="38" t="e">
        <f t="shared" si="18"/>
        <v>#DIV/0!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5">(G25-C25)/C25*100</f>
        <v>#DIV/0!</v>
      </c>
      <c r="P25" s="38" t="e">
        <f t="shared" si="25"/>
        <v>#DIV/0!</v>
      </c>
      <c r="Q25" s="38" t="e">
        <f t="shared" si="25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6">(F26-B26)/B26*100</f>
        <v>#DIV/0!</v>
      </c>
      <c r="O26" s="38" t="e">
        <f t="shared" si="25"/>
        <v>#DIV/0!</v>
      </c>
      <c r="P26" s="38" t="e">
        <f t="shared" si="25"/>
        <v>#DIV/0!</v>
      </c>
      <c r="Q26" s="38" t="e">
        <f t="shared" si="25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6"/>
        <v>#DIV/0!</v>
      </c>
      <c r="O27" s="38" t="e">
        <f t="shared" si="25"/>
        <v>#DIV/0!</v>
      </c>
      <c r="P27" s="38" t="e">
        <f t="shared" si="25"/>
        <v>#DIV/0!</v>
      </c>
      <c r="Q27" s="38" t="e">
        <f t="shared" si="25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6"/>
        <v>#DIV/0!</v>
      </c>
      <c r="O28" s="38" t="e">
        <f t="shared" si="25"/>
        <v>#DIV/0!</v>
      </c>
      <c r="P28" s="38" t="e">
        <f t="shared" si="25"/>
        <v>#DIV/0!</v>
      </c>
      <c r="Q28" s="38" t="e">
        <f t="shared" si="25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6"/>
        <v>#DIV/0!</v>
      </c>
      <c r="O29" s="38" t="e">
        <f t="shared" si="25"/>
        <v>#DIV/0!</v>
      </c>
      <c r="P29" s="38" t="e">
        <f t="shared" si="25"/>
        <v>#DIV/0!</v>
      </c>
      <c r="Q29" s="38" t="e">
        <f t="shared" si="25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6"/>
        <v>#DIV/0!</v>
      </c>
      <c r="O30" s="38" t="e">
        <f t="shared" si="25"/>
        <v>#DIV/0!</v>
      </c>
      <c r="P30" s="38" t="e">
        <f t="shared" si="25"/>
        <v>#DIV/0!</v>
      </c>
      <c r="Q30" s="38" t="e">
        <f t="shared" si="25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6"/>
        <v>#DIV/0!</v>
      </c>
      <c r="O31" s="38" t="e">
        <f t="shared" si="25"/>
        <v>#DIV/0!</v>
      </c>
      <c r="P31" s="38" t="e">
        <f t="shared" si="25"/>
        <v>#DIV/0!</v>
      </c>
      <c r="Q31" s="38" t="e">
        <f t="shared" si="25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6"/>
        <v>#DIV/0!</v>
      </c>
      <c r="O32" s="38" t="e">
        <f t="shared" si="25"/>
        <v>#DIV/0!</v>
      </c>
      <c r="P32" s="38" t="e">
        <f t="shared" si="25"/>
        <v>#DIV/0!</v>
      </c>
      <c r="Q32" s="38" t="e">
        <f t="shared" si="25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6"/>
        <v>#DIV/0!</v>
      </c>
      <c r="O33" s="38" t="e">
        <f t="shared" si="25"/>
        <v>#DIV/0!</v>
      </c>
      <c r="P33" s="38" t="e">
        <f t="shared" si="25"/>
        <v>#DIV/0!</v>
      </c>
      <c r="Q33" s="38" t="e">
        <f t="shared" si="25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6"/>
        <v>#DIV/0!</v>
      </c>
      <c r="O34" s="38" t="e">
        <f t="shared" si="25"/>
        <v>#DIV/0!</v>
      </c>
      <c r="P34" s="38" t="e">
        <f t="shared" si="25"/>
        <v>#DIV/0!</v>
      </c>
      <c r="Q34" s="38" t="e">
        <f t="shared" si="25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6"/>
        <v>#DIV/0!</v>
      </c>
      <c r="O35" s="38" t="e">
        <f t="shared" si="25"/>
        <v>#DIV/0!</v>
      </c>
      <c r="P35" s="38" t="e">
        <f t="shared" si="25"/>
        <v>#DIV/0!</v>
      </c>
      <c r="Q35" s="38" t="e">
        <f t="shared" si="25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6"/>
        <v>#DIV/0!</v>
      </c>
      <c r="O36" s="38" t="e">
        <f t="shared" si="25"/>
        <v>#DIV/0!</v>
      </c>
      <c r="P36" s="38" t="e">
        <f t="shared" si="25"/>
        <v>#DIV/0!</v>
      </c>
      <c r="Q36" s="38" t="e">
        <f t="shared" si="25"/>
        <v>#DIV/0!</v>
      </c>
    </row>
    <row r="37" spans="1:17">
      <c r="A37" s="61" t="s">
        <v>179</v>
      </c>
      <c r="B37" s="61">
        <f>SUM(B25:B36)</f>
        <v>0</v>
      </c>
      <c r="C37" s="61">
        <f t="shared" ref="C37:I37" si="27">SUM(C25:C36)</f>
        <v>0</v>
      </c>
      <c r="D37" s="61">
        <f t="shared" si="27"/>
        <v>0</v>
      </c>
      <c r="E37" s="61">
        <f t="shared" si="27"/>
        <v>0</v>
      </c>
      <c r="F37" s="61">
        <f t="shared" si="27"/>
        <v>0</v>
      </c>
      <c r="G37" s="61">
        <f t="shared" si="27"/>
        <v>0</v>
      </c>
      <c r="H37" s="61">
        <f t="shared" si="27"/>
        <v>0</v>
      </c>
      <c r="I37" s="61">
        <f t="shared" si="27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5"/>
        <v>#DIV/0!</v>
      </c>
      <c r="P37" s="62" t="e">
        <f t="shared" si="25"/>
        <v>#DIV/0!</v>
      </c>
      <c r="Q37" s="62" t="e">
        <f t="shared" si="25"/>
        <v>#DIV/0!</v>
      </c>
    </row>
    <row r="38" spans="1:17">
      <c r="A38" s="61" t="s">
        <v>128</v>
      </c>
      <c r="B38" s="61">
        <f>SUM(B25:B36)</f>
        <v>0</v>
      </c>
      <c r="C38" s="61">
        <f t="shared" ref="C38:I38" si="28">SUM(C25:C36)</f>
        <v>0</v>
      </c>
      <c r="D38" s="61">
        <f t="shared" si="28"/>
        <v>0</v>
      </c>
      <c r="E38" s="61">
        <f t="shared" si="28"/>
        <v>0</v>
      </c>
      <c r="F38" s="61">
        <f t="shared" si="28"/>
        <v>0</v>
      </c>
      <c r="G38" s="61">
        <f t="shared" si="28"/>
        <v>0</v>
      </c>
      <c r="H38" s="61">
        <f t="shared" si="28"/>
        <v>0</v>
      </c>
      <c r="I38" s="61">
        <f t="shared" si="28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5"/>
        <v>#DIV/0!</v>
      </c>
      <c r="P38" s="62" t="e">
        <f t="shared" si="25"/>
        <v>#DIV/0!</v>
      </c>
      <c r="Q38" s="62" t="e">
        <f t="shared" si="25"/>
        <v>#DIV/0!</v>
      </c>
    </row>
    <row r="39" spans="1:17">
      <c r="A39" s="63" t="s">
        <v>129</v>
      </c>
      <c r="B39" s="49">
        <f>B37/12</f>
        <v>0</v>
      </c>
      <c r="C39" s="49">
        <f t="shared" ref="C39:I39" si="29">C37/12</f>
        <v>0</v>
      </c>
      <c r="D39" s="49">
        <f t="shared" si="29"/>
        <v>0</v>
      </c>
      <c r="E39" s="49">
        <f t="shared" si="29"/>
        <v>0</v>
      </c>
      <c r="F39" s="49">
        <f t="shared" si="29"/>
        <v>0</v>
      </c>
      <c r="G39" s="49">
        <f t="shared" si="29"/>
        <v>0</v>
      </c>
      <c r="H39" s="49">
        <f t="shared" si="29"/>
        <v>0</v>
      </c>
      <c r="I39" s="49">
        <f t="shared" si="29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5"/>
        <v>#DIV/0!</v>
      </c>
      <c r="P39" s="62" t="e">
        <f t="shared" si="25"/>
        <v>#DIV/0!</v>
      </c>
      <c r="Q39" s="62" t="e">
        <f t="shared" si="25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0">(G44-C44)/C44*100</f>
        <v>#DIV/0!</v>
      </c>
      <c r="P44" s="38" t="e">
        <f t="shared" si="30"/>
        <v>#DIV/0!</v>
      </c>
      <c r="Q44" s="38" t="e">
        <f t="shared" si="30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1">(F45-B45)/B45*100</f>
        <v>#DIV/0!</v>
      </c>
      <c r="O45" s="38" t="e">
        <f t="shared" si="30"/>
        <v>#DIV/0!</v>
      </c>
      <c r="P45" s="38" t="e">
        <f t="shared" si="30"/>
        <v>#DIV/0!</v>
      </c>
      <c r="Q45" s="38" t="e">
        <f t="shared" si="30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1"/>
        <v>#DIV/0!</v>
      </c>
      <c r="O46" s="38" t="e">
        <f t="shared" si="30"/>
        <v>#DIV/0!</v>
      </c>
      <c r="P46" s="38" t="e">
        <f t="shared" si="30"/>
        <v>#DIV/0!</v>
      </c>
      <c r="Q46" s="38" t="e">
        <f t="shared" si="30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1"/>
        <v>#DIV/0!</v>
      </c>
      <c r="O47" s="38" t="e">
        <f t="shared" si="30"/>
        <v>#DIV/0!</v>
      </c>
      <c r="P47" s="38" t="e">
        <f t="shared" si="30"/>
        <v>#DIV/0!</v>
      </c>
      <c r="Q47" s="38" t="e">
        <f t="shared" si="30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1"/>
        <v>#DIV/0!</v>
      </c>
      <c r="O48" s="38" t="e">
        <f t="shared" si="30"/>
        <v>#DIV/0!</v>
      </c>
      <c r="P48" s="38" t="e">
        <f t="shared" si="30"/>
        <v>#DIV/0!</v>
      </c>
      <c r="Q48" s="38" t="e">
        <f t="shared" si="30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1"/>
        <v>#DIV/0!</v>
      </c>
      <c r="O49" s="38" t="e">
        <f t="shared" si="30"/>
        <v>#DIV/0!</v>
      </c>
      <c r="P49" s="38" t="e">
        <f t="shared" si="30"/>
        <v>#DIV/0!</v>
      </c>
      <c r="Q49" s="38" t="e">
        <f t="shared" si="30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1"/>
        <v>#DIV/0!</v>
      </c>
      <c r="O50" s="38" t="e">
        <f t="shared" si="30"/>
        <v>#DIV/0!</v>
      </c>
      <c r="P50" s="38" t="e">
        <f t="shared" si="30"/>
        <v>#DIV/0!</v>
      </c>
      <c r="Q50" s="38" t="e">
        <f t="shared" si="30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1"/>
        <v>#DIV/0!</v>
      </c>
      <c r="O51" s="38" t="e">
        <f t="shared" si="30"/>
        <v>#DIV/0!</v>
      </c>
      <c r="P51" s="38" t="e">
        <f t="shared" si="30"/>
        <v>#DIV/0!</v>
      </c>
      <c r="Q51" s="38" t="e">
        <f t="shared" si="30"/>
        <v>#DIV/0!</v>
      </c>
    </row>
    <row r="52" spans="1:17">
      <c r="A52" s="10" t="s">
        <v>18</v>
      </c>
      <c r="B52" s="42"/>
      <c r="C52" s="42"/>
      <c r="D52" s="42"/>
      <c r="E52" s="42"/>
      <c r="F52" s="10"/>
      <c r="G52" s="10"/>
      <c r="H52" s="10"/>
      <c r="I52" s="10"/>
      <c r="J52" s="10"/>
      <c r="K52" s="10"/>
      <c r="L52" s="10"/>
      <c r="M52" s="10"/>
      <c r="N52" s="38" t="e">
        <f t="shared" si="31"/>
        <v>#DIV/0!</v>
      </c>
      <c r="O52" s="38" t="e">
        <f t="shared" si="30"/>
        <v>#DIV/0!</v>
      </c>
      <c r="P52" s="38" t="e">
        <f t="shared" si="30"/>
        <v>#DIV/0!</v>
      </c>
      <c r="Q52" s="38" t="e">
        <f t="shared" si="30"/>
        <v>#DIV/0!</v>
      </c>
    </row>
    <row r="53" spans="1:17">
      <c r="A53" s="10" t="s">
        <v>19</v>
      </c>
      <c r="B53" s="42"/>
      <c r="C53" s="42"/>
      <c r="D53" s="42"/>
      <c r="E53" s="42"/>
      <c r="F53" s="10"/>
      <c r="G53" s="10"/>
      <c r="H53" s="10"/>
      <c r="I53" s="10"/>
      <c r="J53" s="10"/>
      <c r="K53" s="10"/>
      <c r="L53" s="10"/>
      <c r="M53" s="10"/>
      <c r="N53" s="38" t="e">
        <f t="shared" si="31"/>
        <v>#DIV/0!</v>
      </c>
      <c r="O53" s="38" t="e">
        <f t="shared" si="30"/>
        <v>#DIV/0!</v>
      </c>
      <c r="P53" s="38" t="e">
        <f t="shared" si="30"/>
        <v>#DIV/0!</v>
      </c>
      <c r="Q53" s="38" t="e">
        <f t="shared" si="30"/>
        <v>#DIV/0!</v>
      </c>
    </row>
    <row r="54" spans="1:17">
      <c r="A54" s="10" t="s">
        <v>20</v>
      </c>
      <c r="B54" s="42"/>
      <c r="C54" s="42"/>
      <c r="D54" s="42"/>
      <c r="E54" s="42"/>
      <c r="F54" s="10"/>
      <c r="G54" s="10"/>
      <c r="H54" s="10"/>
      <c r="I54" s="10"/>
      <c r="J54" s="10"/>
      <c r="K54" s="10"/>
      <c r="L54" s="10"/>
      <c r="M54" s="10"/>
      <c r="N54" s="38" t="e">
        <f t="shared" si="31"/>
        <v>#DIV/0!</v>
      </c>
      <c r="O54" s="38" t="e">
        <f t="shared" si="30"/>
        <v>#DIV/0!</v>
      </c>
      <c r="P54" s="38" t="e">
        <f t="shared" si="30"/>
        <v>#DIV/0!</v>
      </c>
      <c r="Q54" s="38" t="e">
        <f t="shared" si="30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1"/>
        <v>#DIV/0!</v>
      </c>
      <c r="O55" s="38" t="e">
        <f t="shared" si="30"/>
        <v>#DIV/0!</v>
      </c>
      <c r="P55" s="38" t="e">
        <f t="shared" si="30"/>
        <v>#DIV/0!</v>
      </c>
      <c r="Q55" s="38" t="e">
        <f t="shared" si="30"/>
        <v>#DIV/0!</v>
      </c>
    </row>
    <row r="56" spans="1:17">
      <c r="A56" s="61" t="s">
        <v>179</v>
      </c>
      <c r="B56" s="61">
        <f>SUM(B44:B55)</f>
        <v>0</v>
      </c>
      <c r="C56" s="61">
        <f t="shared" ref="C56:I56" si="32">SUM(C44:C55)</f>
        <v>0</v>
      </c>
      <c r="D56" s="61">
        <f t="shared" si="32"/>
        <v>0</v>
      </c>
      <c r="E56" s="61">
        <f t="shared" si="32"/>
        <v>0</v>
      </c>
      <c r="F56" s="61">
        <f t="shared" si="32"/>
        <v>0</v>
      </c>
      <c r="G56" s="61">
        <f t="shared" si="32"/>
        <v>0</v>
      </c>
      <c r="H56" s="61">
        <f t="shared" si="32"/>
        <v>0</v>
      </c>
      <c r="I56" s="61">
        <f t="shared" si="32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0"/>
        <v>#DIV/0!</v>
      </c>
      <c r="P56" s="62" t="e">
        <f t="shared" si="30"/>
        <v>#DIV/0!</v>
      </c>
      <c r="Q56" s="62" t="e">
        <f t="shared" si="30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3">SUM(C44:C55)</f>
        <v>0</v>
      </c>
      <c r="D57" s="61">
        <f t="shared" si="33"/>
        <v>0</v>
      </c>
      <c r="E57" s="61">
        <f t="shared" si="33"/>
        <v>0</v>
      </c>
      <c r="F57" s="61">
        <f t="shared" si="33"/>
        <v>0</v>
      </c>
      <c r="G57" s="61">
        <f t="shared" si="33"/>
        <v>0</v>
      </c>
      <c r="H57" s="61">
        <f t="shared" si="33"/>
        <v>0</v>
      </c>
      <c r="I57" s="61">
        <f t="shared" si="33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0"/>
        <v>#DIV/0!</v>
      </c>
      <c r="P57" s="62" t="e">
        <f t="shared" si="30"/>
        <v>#DIV/0!</v>
      </c>
      <c r="Q57" s="62" t="e">
        <f t="shared" si="30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4">C56/12</f>
        <v>0</v>
      </c>
      <c r="D58" s="49">
        <f t="shared" si="34"/>
        <v>0</v>
      </c>
      <c r="E58" s="49">
        <f t="shared" si="34"/>
        <v>0</v>
      </c>
      <c r="F58" s="49">
        <f t="shared" si="34"/>
        <v>0</v>
      </c>
      <c r="G58" s="49">
        <f t="shared" si="34"/>
        <v>0</v>
      </c>
      <c r="H58" s="49">
        <f t="shared" si="34"/>
        <v>0</v>
      </c>
      <c r="I58" s="49">
        <f t="shared" si="34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0"/>
        <v>#DIV/0!</v>
      </c>
      <c r="P58" s="62" t="e">
        <f t="shared" si="30"/>
        <v>#DIV/0!</v>
      </c>
      <c r="Q58" s="62" t="e">
        <f t="shared" si="30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5">(G63-C63)/C63*100</f>
        <v>#DIV/0!</v>
      </c>
      <c r="P63" s="38" t="e">
        <f t="shared" si="35"/>
        <v>#DIV/0!</v>
      </c>
      <c r="Q63" s="38" t="e">
        <f t="shared" si="35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6">(F64-B64)/B64*100</f>
        <v>#DIV/0!</v>
      </c>
      <c r="O64" s="38" t="e">
        <f t="shared" si="35"/>
        <v>#DIV/0!</v>
      </c>
      <c r="P64" s="38" t="e">
        <f t="shared" si="35"/>
        <v>#DIV/0!</v>
      </c>
      <c r="Q64" s="38" t="e">
        <f t="shared" si="35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6"/>
        <v>#DIV/0!</v>
      </c>
      <c r="O65" s="38" t="e">
        <f t="shared" si="35"/>
        <v>#DIV/0!</v>
      </c>
      <c r="P65" s="38" t="e">
        <f t="shared" si="35"/>
        <v>#DIV/0!</v>
      </c>
      <c r="Q65" s="38" t="e">
        <f t="shared" si="35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6"/>
        <v>#DIV/0!</v>
      </c>
      <c r="O66" s="38" t="e">
        <f t="shared" si="35"/>
        <v>#DIV/0!</v>
      </c>
      <c r="P66" s="38" t="e">
        <f t="shared" si="35"/>
        <v>#DIV/0!</v>
      </c>
      <c r="Q66" s="38" t="e">
        <f t="shared" si="35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6"/>
        <v>#DIV/0!</v>
      </c>
      <c r="O67" s="38" t="e">
        <f t="shared" si="35"/>
        <v>#DIV/0!</v>
      </c>
      <c r="P67" s="38" t="e">
        <f t="shared" si="35"/>
        <v>#DIV/0!</v>
      </c>
      <c r="Q67" s="38" t="e">
        <f t="shared" si="35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6"/>
        <v>#DIV/0!</v>
      </c>
      <c r="O68" s="38" t="e">
        <f t="shared" si="35"/>
        <v>#DIV/0!</v>
      </c>
      <c r="P68" s="38" t="e">
        <f t="shared" si="35"/>
        <v>#DIV/0!</v>
      </c>
      <c r="Q68" s="38" t="e">
        <f t="shared" si="35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6"/>
        <v>#DIV/0!</v>
      </c>
      <c r="O69" s="38" t="e">
        <f t="shared" si="35"/>
        <v>#DIV/0!</v>
      </c>
      <c r="P69" s="38" t="e">
        <f t="shared" si="35"/>
        <v>#DIV/0!</v>
      </c>
      <c r="Q69" s="38" t="e">
        <f t="shared" si="35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6"/>
        <v>#DIV/0!</v>
      </c>
      <c r="O70" s="38" t="e">
        <f t="shared" si="35"/>
        <v>#DIV/0!</v>
      </c>
      <c r="P70" s="38" t="e">
        <f t="shared" si="35"/>
        <v>#DIV/0!</v>
      </c>
      <c r="Q70" s="38" t="e">
        <f t="shared" si="35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6"/>
        <v>#DIV/0!</v>
      </c>
      <c r="O71" s="38" t="e">
        <f t="shared" si="35"/>
        <v>#DIV/0!</v>
      </c>
      <c r="P71" s="38" t="e">
        <f t="shared" si="35"/>
        <v>#DIV/0!</v>
      </c>
      <c r="Q71" s="38" t="e">
        <f t="shared" si="35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6"/>
        <v>#DIV/0!</v>
      </c>
      <c r="O72" s="38" t="e">
        <f t="shared" si="35"/>
        <v>#DIV/0!</v>
      </c>
      <c r="P72" s="38" t="e">
        <f t="shared" si="35"/>
        <v>#DIV/0!</v>
      </c>
      <c r="Q72" s="38" t="e">
        <f t="shared" si="35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6"/>
        <v>#DIV/0!</v>
      </c>
      <c r="O73" s="38" t="e">
        <f t="shared" si="35"/>
        <v>#DIV/0!</v>
      </c>
      <c r="P73" s="38" t="e">
        <f t="shared" si="35"/>
        <v>#DIV/0!</v>
      </c>
      <c r="Q73" s="38" t="e">
        <f t="shared" si="35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6"/>
        <v>#DIV/0!</v>
      </c>
      <c r="O74" s="38" t="e">
        <f t="shared" si="35"/>
        <v>#DIV/0!</v>
      </c>
      <c r="P74" s="38" t="e">
        <f t="shared" si="35"/>
        <v>#DIV/0!</v>
      </c>
      <c r="Q74" s="38" t="e">
        <f t="shared" si="35"/>
        <v>#DIV/0!</v>
      </c>
    </row>
    <row r="75" spans="1:17">
      <c r="A75" s="61" t="s">
        <v>179</v>
      </c>
      <c r="B75" s="61">
        <f>SUM(B63:B74)</f>
        <v>0</v>
      </c>
      <c r="C75" s="61">
        <f t="shared" ref="C75:I75" si="37">SUM(C63:C74)</f>
        <v>0</v>
      </c>
      <c r="D75" s="61">
        <f t="shared" si="37"/>
        <v>0</v>
      </c>
      <c r="E75" s="61">
        <f t="shared" si="37"/>
        <v>0</v>
      </c>
      <c r="F75" s="61">
        <f t="shared" si="37"/>
        <v>0</v>
      </c>
      <c r="G75" s="61">
        <f t="shared" si="37"/>
        <v>0</v>
      </c>
      <c r="H75" s="61">
        <f t="shared" si="37"/>
        <v>0</v>
      </c>
      <c r="I75" s="61">
        <f t="shared" si="37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5"/>
        <v>#DIV/0!</v>
      </c>
      <c r="P75" s="62" t="e">
        <f t="shared" si="35"/>
        <v>#DIV/0!</v>
      </c>
      <c r="Q75" s="62" t="e">
        <f t="shared" si="35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8">SUM(C63:C74)</f>
        <v>0</v>
      </c>
      <c r="D76" s="61">
        <f t="shared" si="38"/>
        <v>0</v>
      </c>
      <c r="E76" s="61">
        <f t="shared" si="38"/>
        <v>0</v>
      </c>
      <c r="F76" s="61">
        <f t="shared" si="38"/>
        <v>0</v>
      </c>
      <c r="G76" s="61">
        <f t="shared" si="38"/>
        <v>0</v>
      </c>
      <c r="H76" s="61">
        <f t="shared" si="38"/>
        <v>0</v>
      </c>
      <c r="I76" s="61">
        <f t="shared" si="38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5"/>
        <v>#DIV/0!</v>
      </c>
      <c r="P76" s="62" t="e">
        <f t="shared" si="35"/>
        <v>#DIV/0!</v>
      </c>
      <c r="Q76" s="62" t="e">
        <f t="shared" si="35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39">C75/12</f>
        <v>0</v>
      </c>
      <c r="D77" s="49">
        <f t="shared" si="39"/>
        <v>0</v>
      </c>
      <c r="E77" s="49">
        <f t="shared" si="39"/>
        <v>0</v>
      </c>
      <c r="F77" s="49">
        <f t="shared" si="39"/>
        <v>0</v>
      </c>
      <c r="G77" s="49">
        <f t="shared" si="39"/>
        <v>0</v>
      </c>
      <c r="H77" s="49">
        <f t="shared" si="39"/>
        <v>0</v>
      </c>
      <c r="I77" s="49">
        <f t="shared" si="39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5"/>
        <v>#DIV/0!</v>
      </c>
      <c r="P77" s="62" t="e">
        <f t="shared" si="35"/>
        <v>#DIV/0!</v>
      </c>
      <c r="Q77" s="62" t="e">
        <f t="shared" si="35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0">(G82-C82)/C82*100</f>
        <v>#DIV/0!</v>
      </c>
      <c r="P82" s="38" t="e">
        <f t="shared" si="40"/>
        <v>#DIV/0!</v>
      </c>
      <c r="Q82" s="38" t="e">
        <f t="shared" si="40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1">(F83-B83)/B83*100</f>
        <v>#DIV/0!</v>
      </c>
      <c r="O83" s="38" t="e">
        <f t="shared" si="40"/>
        <v>#DIV/0!</v>
      </c>
      <c r="P83" s="38" t="e">
        <f t="shared" si="40"/>
        <v>#DIV/0!</v>
      </c>
      <c r="Q83" s="38" t="e">
        <f t="shared" si="40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1"/>
        <v>#DIV/0!</v>
      </c>
      <c r="O84" s="38" t="e">
        <f t="shared" si="40"/>
        <v>#DIV/0!</v>
      </c>
      <c r="P84" s="38" t="e">
        <f t="shared" si="40"/>
        <v>#DIV/0!</v>
      </c>
      <c r="Q84" s="38" t="e">
        <f t="shared" si="40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1"/>
        <v>#DIV/0!</v>
      </c>
      <c r="O85" s="38" t="e">
        <f t="shared" si="40"/>
        <v>#DIV/0!</v>
      </c>
      <c r="P85" s="38" t="e">
        <f t="shared" si="40"/>
        <v>#DIV/0!</v>
      </c>
      <c r="Q85" s="38" t="e">
        <f t="shared" si="40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1"/>
        <v>#DIV/0!</v>
      </c>
      <c r="O86" s="38" t="e">
        <f t="shared" si="40"/>
        <v>#DIV/0!</v>
      </c>
      <c r="P86" s="38" t="e">
        <f t="shared" si="40"/>
        <v>#DIV/0!</v>
      </c>
      <c r="Q86" s="38" t="e">
        <f t="shared" si="40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1"/>
        <v>#DIV/0!</v>
      </c>
      <c r="O87" s="38" t="e">
        <f t="shared" si="40"/>
        <v>#DIV/0!</v>
      </c>
      <c r="P87" s="38" t="e">
        <f t="shared" si="40"/>
        <v>#DIV/0!</v>
      </c>
      <c r="Q87" s="38" t="e">
        <f t="shared" si="40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1"/>
        <v>#DIV/0!</v>
      </c>
      <c r="O88" s="38" t="e">
        <f t="shared" si="40"/>
        <v>#DIV/0!</v>
      </c>
      <c r="P88" s="38" t="e">
        <f t="shared" si="40"/>
        <v>#DIV/0!</v>
      </c>
      <c r="Q88" s="38" t="e">
        <f t="shared" si="40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1"/>
        <v>#DIV/0!</v>
      </c>
      <c r="O89" s="38" t="e">
        <f t="shared" si="40"/>
        <v>#DIV/0!</v>
      </c>
      <c r="P89" s="38" t="e">
        <f t="shared" si="40"/>
        <v>#DIV/0!</v>
      </c>
      <c r="Q89" s="38" t="e">
        <f t="shared" si="40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1"/>
        <v>#DIV/0!</v>
      </c>
      <c r="O90" s="38" t="e">
        <f t="shared" si="40"/>
        <v>#DIV/0!</v>
      </c>
      <c r="P90" s="38" t="e">
        <f t="shared" si="40"/>
        <v>#DIV/0!</v>
      </c>
      <c r="Q90" s="38" t="e">
        <f t="shared" si="40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1"/>
        <v>#DIV/0!</v>
      </c>
      <c r="O91" s="38" t="e">
        <f t="shared" si="40"/>
        <v>#DIV/0!</v>
      </c>
      <c r="P91" s="38" t="e">
        <f t="shared" si="40"/>
        <v>#DIV/0!</v>
      </c>
      <c r="Q91" s="38" t="e">
        <f t="shared" si="40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1"/>
        <v>#DIV/0!</v>
      </c>
      <c r="O92" s="38" t="e">
        <f t="shared" si="40"/>
        <v>#DIV/0!</v>
      </c>
      <c r="P92" s="38" t="e">
        <f t="shared" si="40"/>
        <v>#DIV/0!</v>
      </c>
      <c r="Q92" s="38" t="e">
        <f t="shared" si="40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1"/>
        <v>#DIV/0!</v>
      </c>
      <c r="O93" s="38" t="e">
        <f t="shared" si="40"/>
        <v>#DIV/0!</v>
      </c>
      <c r="P93" s="38" t="e">
        <f t="shared" si="40"/>
        <v>#DIV/0!</v>
      </c>
      <c r="Q93" s="38" t="e">
        <f t="shared" si="40"/>
        <v>#DIV/0!</v>
      </c>
    </row>
    <row r="94" spans="1:17">
      <c r="A94" s="61" t="s">
        <v>179</v>
      </c>
      <c r="B94" s="61">
        <f>SUM(B82:B93)</f>
        <v>0</v>
      </c>
      <c r="C94" s="61">
        <f t="shared" ref="C94:I94" si="42">SUM(C82:C93)</f>
        <v>0</v>
      </c>
      <c r="D94" s="61">
        <f t="shared" si="42"/>
        <v>0</v>
      </c>
      <c r="E94" s="61">
        <f t="shared" si="42"/>
        <v>0</v>
      </c>
      <c r="F94" s="61">
        <f t="shared" si="42"/>
        <v>0</v>
      </c>
      <c r="G94" s="61">
        <f t="shared" si="42"/>
        <v>0</v>
      </c>
      <c r="H94" s="61">
        <f t="shared" si="42"/>
        <v>0</v>
      </c>
      <c r="I94" s="61">
        <f t="shared" si="42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0"/>
        <v>#DIV/0!</v>
      </c>
      <c r="P94" s="62" t="e">
        <f t="shared" si="40"/>
        <v>#DIV/0!</v>
      </c>
      <c r="Q94" s="62" t="e">
        <f t="shared" si="40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3">SUM(C82:C93)</f>
        <v>0</v>
      </c>
      <c r="D95" s="61">
        <f t="shared" si="43"/>
        <v>0</v>
      </c>
      <c r="E95" s="61">
        <f t="shared" si="43"/>
        <v>0</v>
      </c>
      <c r="F95" s="61">
        <f t="shared" si="43"/>
        <v>0</v>
      </c>
      <c r="G95" s="61">
        <f t="shared" si="43"/>
        <v>0</v>
      </c>
      <c r="H95" s="61">
        <f t="shared" si="43"/>
        <v>0</v>
      </c>
      <c r="I95" s="61">
        <f t="shared" si="43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0"/>
        <v>#DIV/0!</v>
      </c>
      <c r="P95" s="62" t="e">
        <f t="shared" si="40"/>
        <v>#DIV/0!</v>
      </c>
      <c r="Q95" s="62" t="e">
        <f t="shared" si="40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4">C94/12</f>
        <v>0</v>
      </c>
      <c r="D96" s="49">
        <f t="shared" si="44"/>
        <v>0</v>
      </c>
      <c r="E96" s="49">
        <f t="shared" si="44"/>
        <v>0</v>
      </c>
      <c r="F96" s="49">
        <f t="shared" si="44"/>
        <v>0</v>
      </c>
      <c r="G96" s="49">
        <f t="shared" si="44"/>
        <v>0</v>
      </c>
      <c r="H96" s="49">
        <f t="shared" si="44"/>
        <v>0</v>
      </c>
      <c r="I96" s="49">
        <f t="shared" si="44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0"/>
        <v>#DIV/0!</v>
      </c>
      <c r="P96" s="62" t="e">
        <f t="shared" si="40"/>
        <v>#DIV/0!</v>
      </c>
      <c r="Q96" s="62" t="e">
        <f t="shared" si="40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5">(G101-C101)/C101*100</f>
        <v>#DIV/0!</v>
      </c>
      <c r="P101" s="38" t="e">
        <f t="shared" si="45"/>
        <v>#DIV/0!</v>
      </c>
      <c r="Q101" s="38" t="e">
        <f t="shared" si="45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6">(F102-B102)/B102*100</f>
        <v>#DIV/0!</v>
      </c>
      <c r="O102" s="38" t="e">
        <f t="shared" si="45"/>
        <v>#DIV/0!</v>
      </c>
      <c r="P102" s="38" t="e">
        <f t="shared" si="45"/>
        <v>#DIV/0!</v>
      </c>
      <c r="Q102" s="38" t="e">
        <f t="shared" si="45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6"/>
        <v>#DIV/0!</v>
      </c>
      <c r="O103" s="38" t="e">
        <f t="shared" si="45"/>
        <v>#DIV/0!</v>
      </c>
      <c r="P103" s="38" t="e">
        <f t="shared" si="45"/>
        <v>#DIV/0!</v>
      </c>
      <c r="Q103" s="38" t="e">
        <f t="shared" si="45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6"/>
        <v>#DIV/0!</v>
      </c>
      <c r="O104" s="38" t="e">
        <f t="shared" si="45"/>
        <v>#DIV/0!</v>
      </c>
      <c r="P104" s="38" t="e">
        <f t="shared" si="45"/>
        <v>#DIV/0!</v>
      </c>
      <c r="Q104" s="38" t="e">
        <f t="shared" si="45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6"/>
        <v>#DIV/0!</v>
      </c>
      <c r="O105" s="38" t="e">
        <f t="shared" si="45"/>
        <v>#DIV/0!</v>
      </c>
      <c r="P105" s="38" t="e">
        <f t="shared" si="45"/>
        <v>#DIV/0!</v>
      </c>
      <c r="Q105" s="38" t="e">
        <f t="shared" si="45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6"/>
        <v>#DIV/0!</v>
      </c>
      <c r="O106" s="38" t="e">
        <f t="shared" si="45"/>
        <v>#DIV/0!</v>
      </c>
      <c r="P106" s="38" t="e">
        <f t="shared" si="45"/>
        <v>#DIV/0!</v>
      </c>
      <c r="Q106" s="38" t="e">
        <f t="shared" si="45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6"/>
        <v>#DIV/0!</v>
      </c>
      <c r="O107" s="38" t="e">
        <f t="shared" si="45"/>
        <v>#DIV/0!</v>
      </c>
      <c r="P107" s="38" t="e">
        <f t="shared" si="45"/>
        <v>#DIV/0!</v>
      </c>
      <c r="Q107" s="38" t="e">
        <f t="shared" si="45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6"/>
        <v>#DIV/0!</v>
      </c>
      <c r="O108" s="38" t="e">
        <f t="shared" si="45"/>
        <v>#DIV/0!</v>
      </c>
      <c r="P108" s="38" t="e">
        <f t="shared" si="45"/>
        <v>#DIV/0!</v>
      </c>
      <c r="Q108" s="38" t="e">
        <f t="shared" si="45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6"/>
        <v>#DIV/0!</v>
      </c>
      <c r="O109" s="38" t="e">
        <f t="shared" si="45"/>
        <v>#DIV/0!</v>
      </c>
      <c r="P109" s="38" t="e">
        <f t="shared" si="45"/>
        <v>#DIV/0!</v>
      </c>
      <c r="Q109" s="38" t="e">
        <f t="shared" si="45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6"/>
        <v>#DIV/0!</v>
      </c>
      <c r="O110" s="38" t="e">
        <f t="shared" si="45"/>
        <v>#DIV/0!</v>
      </c>
      <c r="P110" s="38" t="e">
        <f t="shared" si="45"/>
        <v>#DIV/0!</v>
      </c>
      <c r="Q110" s="38" t="e">
        <f t="shared" si="45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6"/>
        <v>#DIV/0!</v>
      </c>
      <c r="O111" s="38" t="e">
        <f t="shared" si="45"/>
        <v>#DIV/0!</v>
      </c>
      <c r="P111" s="38" t="e">
        <f t="shared" si="45"/>
        <v>#DIV/0!</v>
      </c>
      <c r="Q111" s="38" t="e">
        <f t="shared" si="45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6"/>
        <v>#DIV/0!</v>
      </c>
      <c r="O112" s="38" t="e">
        <f t="shared" si="45"/>
        <v>#DIV/0!</v>
      </c>
      <c r="P112" s="38" t="e">
        <f t="shared" si="45"/>
        <v>#DIV/0!</v>
      </c>
      <c r="Q112" s="38" t="e">
        <f t="shared" si="45"/>
        <v>#DIV/0!</v>
      </c>
    </row>
    <row r="113" spans="1:17">
      <c r="A113" s="61" t="s">
        <v>179</v>
      </c>
      <c r="B113" s="61">
        <f>SUM(B101:B112)</f>
        <v>0</v>
      </c>
      <c r="C113" s="61">
        <f t="shared" ref="C113:I113" si="47">SUM(C101:C112)</f>
        <v>0</v>
      </c>
      <c r="D113" s="61">
        <f t="shared" si="47"/>
        <v>0</v>
      </c>
      <c r="E113" s="61">
        <f t="shared" si="47"/>
        <v>0</v>
      </c>
      <c r="F113" s="61">
        <f t="shared" si="47"/>
        <v>0</v>
      </c>
      <c r="G113" s="61">
        <f t="shared" si="47"/>
        <v>0</v>
      </c>
      <c r="H113" s="61">
        <f t="shared" si="47"/>
        <v>0</v>
      </c>
      <c r="I113" s="61">
        <f t="shared" si="47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5"/>
        <v>#DIV/0!</v>
      </c>
      <c r="P113" s="62" t="e">
        <f t="shared" si="45"/>
        <v>#DIV/0!</v>
      </c>
      <c r="Q113" s="62" t="e">
        <f t="shared" si="45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8">SUM(C101:C112)</f>
        <v>0</v>
      </c>
      <c r="D114" s="61">
        <f t="shared" si="48"/>
        <v>0</v>
      </c>
      <c r="E114" s="61">
        <f t="shared" si="48"/>
        <v>0</v>
      </c>
      <c r="F114" s="61">
        <f t="shared" si="48"/>
        <v>0</v>
      </c>
      <c r="G114" s="61">
        <f t="shared" si="48"/>
        <v>0</v>
      </c>
      <c r="H114" s="61">
        <f t="shared" si="48"/>
        <v>0</v>
      </c>
      <c r="I114" s="61">
        <f t="shared" si="48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5"/>
        <v>#DIV/0!</v>
      </c>
      <c r="P114" s="62" t="e">
        <f t="shared" si="45"/>
        <v>#DIV/0!</v>
      </c>
      <c r="Q114" s="62" t="e">
        <f t="shared" si="45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49">C113/12</f>
        <v>0</v>
      </c>
      <c r="D115" s="49">
        <f t="shared" si="49"/>
        <v>0</v>
      </c>
      <c r="E115" s="49">
        <f t="shared" si="49"/>
        <v>0</v>
      </c>
      <c r="F115" s="49">
        <f t="shared" si="49"/>
        <v>0</v>
      </c>
      <c r="G115" s="49">
        <f t="shared" si="49"/>
        <v>0</v>
      </c>
      <c r="H115" s="49">
        <f t="shared" si="49"/>
        <v>0</v>
      </c>
      <c r="I115" s="49">
        <f t="shared" si="49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5"/>
        <v>#DIV/0!</v>
      </c>
      <c r="P115" s="62" t="e">
        <f t="shared" si="45"/>
        <v>#DIV/0!</v>
      </c>
      <c r="Q115" s="62" t="e">
        <f t="shared" si="45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0">(G120-C120)/C120*100</f>
        <v>#DIV/0!</v>
      </c>
      <c r="P120" s="38" t="e">
        <f t="shared" si="50"/>
        <v>#DIV/0!</v>
      </c>
      <c r="Q120" s="38" t="e">
        <f t="shared" si="50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1">(F121-B121)/B121*100</f>
        <v>#DIV/0!</v>
      </c>
      <c r="O121" s="38" t="e">
        <f t="shared" si="50"/>
        <v>#DIV/0!</v>
      </c>
      <c r="P121" s="38" t="e">
        <f t="shared" si="50"/>
        <v>#DIV/0!</v>
      </c>
      <c r="Q121" s="38" t="e">
        <f t="shared" si="50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1"/>
        <v>#DIV/0!</v>
      </c>
      <c r="O122" s="38" t="e">
        <f t="shared" si="50"/>
        <v>#DIV/0!</v>
      </c>
      <c r="P122" s="38" t="e">
        <f t="shared" si="50"/>
        <v>#DIV/0!</v>
      </c>
      <c r="Q122" s="38" t="e">
        <f t="shared" si="50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1"/>
        <v>#DIV/0!</v>
      </c>
      <c r="O123" s="38" t="e">
        <f t="shared" si="50"/>
        <v>#DIV/0!</v>
      </c>
      <c r="P123" s="38" t="e">
        <f t="shared" si="50"/>
        <v>#DIV/0!</v>
      </c>
      <c r="Q123" s="38" t="e">
        <f t="shared" si="50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1"/>
        <v>#DIV/0!</v>
      </c>
      <c r="O124" s="38" t="e">
        <f t="shared" si="50"/>
        <v>#DIV/0!</v>
      </c>
      <c r="P124" s="38" t="e">
        <f t="shared" si="50"/>
        <v>#DIV/0!</v>
      </c>
      <c r="Q124" s="38" t="e">
        <f t="shared" si="50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1"/>
        <v>#DIV/0!</v>
      </c>
      <c r="O125" s="38" t="e">
        <f t="shared" si="50"/>
        <v>#DIV/0!</v>
      </c>
      <c r="P125" s="38" t="e">
        <f t="shared" si="50"/>
        <v>#DIV/0!</v>
      </c>
      <c r="Q125" s="38" t="e">
        <f t="shared" si="50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1"/>
        <v>#DIV/0!</v>
      </c>
      <c r="O126" s="38" t="e">
        <f t="shared" si="50"/>
        <v>#DIV/0!</v>
      </c>
      <c r="P126" s="38" t="e">
        <f t="shared" si="50"/>
        <v>#DIV/0!</v>
      </c>
      <c r="Q126" s="38" t="e">
        <f t="shared" si="50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1"/>
        <v>#DIV/0!</v>
      </c>
      <c r="O127" s="38" t="e">
        <f t="shared" si="50"/>
        <v>#DIV/0!</v>
      </c>
      <c r="P127" s="38" t="e">
        <f t="shared" si="50"/>
        <v>#DIV/0!</v>
      </c>
      <c r="Q127" s="38" t="e">
        <f t="shared" si="50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1"/>
        <v>#DIV/0!</v>
      </c>
      <c r="O128" s="38" t="e">
        <f t="shared" si="50"/>
        <v>#DIV/0!</v>
      </c>
      <c r="P128" s="38" t="e">
        <f t="shared" si="50"/>
        <v>#DIV/0!</v>
      </c>
      <c r="Q128" s="38" t="e">
        <f t="shared" si="50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1"/>
        <v>#DIV/0!</v>
      </c>
      <c r="O129" s="38" t="e">
        <f t="shared" si="50"/>
        <v>#DIV/0!</v>
      </c>
      <c r="P129" s="38" t="e">
        <f t="shared" si="50"/>
        <v>#DIV/0!</v>
      </c>
      <c r="Q129" s="38" t="e">
        <f t="shared" si="50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1"/>
        <v>#DIV/0!</v>
      </c>
      <c r="O130" s="38" t="e">
        <f t="shared" si="50"/>
        <v>#DIV/0!</v>
      </c>
      <c r="P130" s="38" t="e">
        <f t="shared" si="50"/>
        <v>#DIV/0!</v>
      </c>
      <c r="Q130" s="38" t="e">
        <f t="shared" si="50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1"/>
        <v>#DIV/0!</v>
      </c>
      <c r="O131" s="38" t="e">
        <f t="shared" si="50"/>
        <v>#DIV/0!</v>
      </c>
      <c r="P131" s="38" t="e">
        <f t="shared" si="50"/>
        <v>#DIV/0!</v>
      </c>
      <c r="Q131" s="38" t="e">
        <f t="shared" si="50"/>
        <v>#DIV/0!</v>
      </c>
    </row>
    <row r="132" spans="1:17">
      <c r="A132" s="61" t="s">
        <v>179</v>
      </c>
      <c r="B132" s="61">
        <f>SUM(B120:B131)</f>
        <v>0</v>
      </c>
      <c r="C132" s="61">
        <f t="shared" ref="C132:I132" si="52">SUM(C120:C131)</f>
        <v>0</v>
      </c>
      <c r="D132" s="61">
        <f t="shared" si="52"/>
        <v>0</v>
      </c>
      <c r="E132" s="61">
        <f t="shared" si="52"/>
        <v>0</v>
      </c>
      <c r="F132" s="61">
        <f t="shared" si="52"/>
        <v>0</v>
      </c>
      <c r="G132" s="61">
        <f t="shared" si="52"/>
        <v>0</v>
      </c>
      <c r="H132" s="61">
        <f t="shared" si="52"/>
        <v>0</v>
      </c>
      <c r="I132" s="61">
        <f t="shared" si="52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0"/>
        <v>#DIV/0!</v>
      </c>
      <c r="P132" s="62" t="e">
        <f t="shared" si="50"/>
        <v>#DIV/0!</v>
      </c>
      <c r="Q132" s="62" t="e">
        <f t="shared" si="50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3">SUM(C120:C131)</f>
        <v>0</v>
      </c>
      <c r="D133" s="61">
        <f t="shared" si="53"/>
        <v>0</v>
      </c>
      <c r="E133" s="61">
        <f t="shared" si="53"/>
        <v>0</v>
      </c>
      <c r="F133" s="61">
        <f t="shared" si="53"/>
        <v>0</v>
      </c>
      <c r="G133" s="61">
        <f t="shared" si="53"/>
        <v>0</v>
      </c>
      <c r="H133" s="61">
        <f t="shared" si="53"/>
        <v>0</v>
      </c>
      <c r="I133" s="61">
        <f t="shared" si="53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0"/>
        <v>#DIV/0!</v>
      </c>
      <c r="P133" s="62" t="e">
        <f t="shared" si="50"/>
        <v>#DIV/0!</v>
      </c>
      <c r="Q133" s="62" t="e">
        <f t="shared" si="50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4">C132/12</f>
        <v>0</v>
      </c>
      <c r="D134" s="49">
        <f t="shared" si="54"/>
        <v>0</v>
      </c>
      <c r="E134" s="49">
        <f t="shared" si="54"/>
        <v>0</v>
      </c>
      <c r="F134" s="49">
        <f t="shared" si="54"/>
        <v>0</v>
      </c>
      <c r="G134" s="49">
        <f t="shared" si="54"/>
        <v>0</v>
      </c>
      <c r="H134" s="49">
        <f t="shared" si="54"/>
        <v>0</v>
      </c>
      <c r="I134" s="49">
        <f t="shared" si="54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0"/>
        <v>#DIV/0!</v>
      </c>
      <c r="P134" s="62" t="e">
        <f t="shared" si="50"/>
        <v>#DIV/0!</v>
      </c>
      <c r="Q134" s="62" t="e">
        <f t="shared" si="50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5">(G139-C139)/C139*100</f>
        <v>#DIV/0!</v>
      </c>
      <c r="P139" s="38" t="e">
        <f t="shared" si="55"/>
        <v>#DIV/0!</v>
      </c>
      <c r="Q139" s="38" t="e">
        <f t="shared" si="55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6">(F140-B140)/B140*100</f>
        <v>#DIV/0!</v>
      </c>
      <c r="O140" s="38" t="e">
        <f t="shared" si="55"/>
        <v>#DIV/0!</v>
      </c>
      <c r="P140" s="38" t="e">
        <f t="shared" si="55"/>
        <v>#DIV/0!</v>
      </c>
      <c r="Q140" s="38" t="e">
        <f t="shared" si="55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6"/>
        <v>#DIV/0!</v>
      </c>
      <c r="O141" s="38" t="e">
        <f t="shared" si="55"/>
        <v>#DIV/0!</v>
      </c>
      <c r="P141" s="38" t="e">
        <f t="shared" si="55"/>
        <v>#DIV/0!</v>
      </c>
      <c r="Q141" s="38" t="e">
        <f t="shared" si="55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6"/>
        <v>#DIV/0!</v>
      </c>
      <c r="O142" s="38" t="e">
        <f t="shared" si="55"/>
        <v>#DIV/0!</v>
      </c>
      <c r="P142" s="38" t="e">
        <f t="shared" si="55"/>
        <v>#DIV/0!</v>
      </c>
      <c r="Q142" s="38" t="e">
        <f t="shared" si="55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6"/>
        <v>#DIV/0!</v>
      </c>
      <c r="O143" s="38" t="e">
        <f t="shared" si="55"/>
        <v>#DIV/0!</v>
      </c>
      <c r="P143" s="38" t="e">
        <f t="shared" si="55"/>
        <v>#DIV/0!</v>
      </c>
      <c r="Q143" s="38" t="e">
        <f t="shared" si="55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6"/>
        <v>#DIV/0!</v>
      </c>
      <c r="O144" s="38" t="e">
        <f t="shared" si="55"/>
        <v>#DIV/0!</v>
      </c>
      <c r="P144" s="38" t="e">
        <f t="shared" si="55"/>
        <v>#DIV/0!</v>
      </c>
      <c r="Q144" s="38" t="e">
        <f t="shared" si="55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6"/>
        <v>#DIV/0!</v>
      </c>
      <c r="O145" s="38" t="e">
        <f t="shared" si="55"/>
        <v>#DIV/0!</v>
      </c>
      <c r="P145" s="38" t="e">
        <f t="shared" si="55"/>
        <v>#DIV/0!</v>
      </c>
      <c r="Q145" s="38" t="e">
        <f t="shared" si="55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6"/>
        <v>#DIV/0!</v>
      </c>
      <c r="O146" s="38" t="e">
        <f t="shared" si="55"/>
        <v>#DIV/0!</v>
      </c>
      <c r="P146" s="38" t="e">
        <f t="shared" si="55"/>
        <v>#DIV/0!</v>
      </c>
      <c r="Q146" s="38" t="e">
        <f t="shared" si="55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6"/>
        <v>#DIV/0!</v>
      </c>
      <c r="O147" s="38" t="e">
        <f t="shared" si="55"/>
        <v>#DIV/0!</v>
      </c>
      <c r="P147" s="38" t="e">
        <f t="shared" si="55"/>
        <v>#DIV/0!</v>
      </c>
      <c r="Q147" s="38" t="e">
        <f t="shared" si="55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6"/>
        <v>#DIV/0!</v>
      </c>
      <c r="O148" s="38" t="e">
        <f t="shared" si="55"/>
        <v>#DIV/0!</v>
      </c>
      <c r="P148" s="38" t="e">
        <f t="shared" si="55"/>
        <v>#DIV/0!</v>
      </c>
      <c r="Q148" s="38" t="e">
        <f t="shared" si="55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6"/>
        <v>#DIV/0!</v>
      </c>
      <c r="O149" s="38" t="e">
        <f t="shared" si="55"/>
        <v>#DIV/0!</v>
      </c>
      <c r="P149" s="38" t="e">
        <f t="shared" si="55"/>
        <v>#DIV/0!</v>
      </c>
      <c r="Q149" s="38" t="e">
        <f t="shared" si="55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6"/>
        <v>#DIV/0!</v>
      </c>
      <c r="O150" s="38" t="e">
        <f t="shared" si="55"/>
        <v>#DIV/0!</v>
      </c>
      <c r="P150" s="38" t="e">
        <f t="shared" si="55"/>
        <v>#DIV/0!</v>
      </c>
      <c r="Q150" s="38" t="e">
        <f t="shared" si="55"/>
        <v>#DIV/0!</v>
      </c>
    </row>
    <row r="151" spans="1:17">
      <c r="A151" s="61" t="s">
        <v>179</v>
      </c>
      <c r="B151" s="61">
        <f>SUM(B139:B150)</f>
        <v>0</v>
      </c>
      <c r="C151" s="61">
        <f t="shared" ref="C151:I151" si="57">SUM(C139:C150)</f>
        <v>0</v>
      </c>
      <c r="D151" s="61">
        <f t="shared" si="57"/>
        <v>0</v>
      </c>
      <c r="E151" s="61">
        <f t="shared" si="57"/>
        <v>0</v>
      </c>
      <c r="F151" s="61">
        <f t="shared" si="57"/>
        <v>0</v>
      </c>
      <c r="G151" s="61">
        <f t="shared" si="57"/>
        <v>0</v>
      </c>
      <c r="H151" s="61">
        <f t="shared" si="57"/>
        <v>0</v>
      </c>
      <c r="I151" s="61">
        <f t="shared" si="57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5"/>
        <v>#DIV/0!</v>
      </c>
      <c r="P151" s="62" t="e">
        <f t="shared" si="55"/>
        <v>#DIV/0!</v>
      </c>
      <c r="Q151" s="62" t="e">
        <f t="shared" si="55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8">SUM(C139:C150)</f>
        <v>0</v>
      </c>
      <c r="D152" s="61">
        <f t="shared" si="58"/>
        <v>0</v>
      </c>
      <c r="E152" s="61">
        <f t="shared" si="58"/>
        <v>0</v>
      </c>
      <c r="F152" s="61">
        <f t="shared" si="58"/>
        <v>0</v>
      </c>
      <c r="G152" s="61">
        <f t="shared" si="58"/>
        <v>0</v>
      </c>
      <c r="H152" s="61">
        <f t="shared" si="58"/>
        <v>0</v>
      </c>
      <c r="I152" s="61">
        <f t="shared" si="58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5"/>
        <v>#DIV/0!</v>
      </c>
      <c r="P152" s="62" t="e">
        <f t="shared" si="55"/>
        <v>#DIV/0!</v>
      </c>
      <c r="Q152" s="62" t="e">
        <f t="shared" si="55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59">C151/12</f>
        <v>0</v>
      </c>
      <c r="D153" s="49">
        <f t="shared" si="59"/>
        <v>0</v>
      </c>
      <c r="E153" s="49">
        <f t="shared" si="59"/>
        <v>0</v>
      </c>
      <c r="F153" s="49">
        <f t="shared" si="59"/>
        <v>0</v>
      </c>
      <c r="G153" s="49">
        <f t="shared" si="59"/>
        <v>0</v>
      </c>
      <c r="H153" s="49">
        <f t="shared" si="59"/>
        <v>0</v>
      </c>
      <c r="I153" s="49">
        <f t="shared" si="59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5"/>
        <v>#DIV/0!</v>
      </c>
      <c r="P153" s="62" t="e">
        <f t="shared" si="55"/>
        <v>#DIV/0!</v>
      </c>
      <c r="Q153" s="62" t="e">
        <f t="shared" si="55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0">(G158-C158)/C158*100</f>
        <v>#DIV/0!</v>
      </c>
      <c r="P158" s="38" t="e">
        <f t="shared" si="60"/>
        <v>#DIV/0!</v>
      </c>
      <c r="Q158" s="38" t="e">
        <f t="shared" si="60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1">(F159-B159)/B159*100</f>
        <v>#DIV/0!</v>
      </c>
      <c r="O159" s="38" t="e">
        <f t="shared" si="60"/>
        <v>#DIV/0!</v>
      </c>
      <c r="P159" s="38" t="e">
        <f t="shared" si="60"/>
        <v>#DIV/0!</v>
      </c>
      <c r="Q159" s="38" t="e">
        <f t="shared" si="60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1"/>
        <v>#DIV/0!</v>
      </c>
      <c r="O160" s="38" t="e">
        <f t="shared" si="60"/>
        <v>#DIV/0!</v>
      </c>
      <c r="P160" s="38" t="e">
        <f t="shared" si="60"/>
        <v>#DIV/0!</v>
      </c>
      <c r="Q160" s="38" t="e">
        <f t="shared" si="60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1"/>
        <v>#DIV/0!</v>
      </c>
      <c r="O161" s="38" t="e">
        <f t="shared" si="60"/>
        <v>#DIV/0!</v>
      </c>
      <c r="P161" s="38" t="e">
        <f t="shared" si="60"/>
        <v>#DIV/0!</v>
      </c>
      <c r="Q161" s="38" t="e">
        <f t="shared" si="60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1"/>
        <v>#DIV/0!</v>
      </c>
      <c r="O162" s="38" t="e">
        <f t="shared" si="60"/>
        <v>#DIV/0!</v>
      </c>
      <c r="P162" s="38" t="e">
        <f t="shared" si="60"/>
        <v>#DIV/0!</v>
      </c>
      <c r="Q162" s="38" t="e">
        <f t="shared" si="60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1"/>
        <v>#DIV/0!</v>
      </c>
      <c r="O163" s="38" t="e">
        <f t="shared" si="60"/>
        <v>#DIV/0!</v>
      </c>
      <c r="P163" s="38" t="e">
        <f t="shared" si="60"/>
        <v>#DIV/0!</v>
      </c>
      <c r="Q163" s="38" t="e">
        <f t="shared" si="60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1"/>
        <v>#DIV/0!</v>
      </c>
      <c r="O164" s="38" t="e">
        <f t="shared" si="60"/>
        <v>#DIV/0!</v>
      </c>
      <c r="P164" s="38" t="e">
        <f t="shared" si="60"/>
        <v>#DIV/0!</v>
      </c>
      <c r="Q164" s="38" t="e">
        <f t="shared" si="60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1"/>
        <v>#DIV/0!</v>
      </c>
      <c r="O165" s="38" t="e">
        <f t="shared" si="60"/>
        <v>#DIV/0!</v>
      </c>
      <c r="P165" s="38" t="e">
        <f t="shared" si="60"/>
        <v>#DIV/0!</v>
      </c>
      <c r="Q165" s="38" t="e">
        <f t="shared" si="60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1"/>
        <v>#DIV/0!</v>
      </c>
      <c r="O166" s="38" t="e">
        <f t="shared" si="60"/>
        <v>#DIV/0!</v>
      </c>
      <c r="P166" s="38" t="e">
        <f t="shared" si="60"/>
        <v>#DIV/0!</v>
      </c>
      <c r="Q166" s="38" t="e">
        <f t="shared" si="60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1"/>
        <v>#DIV/0!</v>
      </c>
      <c r="O167" s="38" t="e">
        <f t="shared" si="60"/>
        <v>#DIV/0!</v>
      </c>
      <c r="P167" s="38" t="e">
        <f t="shared" si="60"/>
        <v>#DIV/0!</v>
      </c>
      <c r="Q167" s="38" t="e">
        <f t="shared" si="60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1"/>
        <v>#DIV/0!</v>
      </c>
      <c r="O168" s="38" t="e">
        <f t="shared" si="60"/>
        <v>#DIV/0!</v>
      </c>
      <c r="P168" s="38" t="e">
        <f t="shared" si="60"/>
        <v>#DIV/0!</v>
      </c>
      <c r="Q168" s="38" t="e">
        <f t="shared" si="60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1"/>
        <v>#DIV/0!</v>
      </c>
      <c r="O169" s="38" t="e">
        <f t="shared" si="60"/>
        <v>#DIV/0!</v>
      </c>
      <c r="P169" s="38" t="e">
        <f t="shared" si="60"/>
        <v>#DIV/0!</v>
      </c>
      <c r="Q169" s="38" t="e">
        <f t="shared" si="60"/>
        <v>#DIV/0!</v>
      </c>
    </row>
    <row r="170" spans="1:17">
      <c r="A170" s="61" t="s">
        <v>179</v>
      </c>
      <c r="B170" s="61">
        <f>SUM(B158:B169)</f>
        <v>0</v>
      </c>
      <c r="C170" s="61">
        <f t="shared" ref="C170:I170" si="62">SUM(C158:C169)</f>
        <v>0</v>
      </c>
      <c r="D170" s="61">
        <f t="shared" si="62"/>
        <v>0</v>
      </c>
      <c r="E170" s="61">
        <f t="shared" si="62"/>
        <v>0</v>
      </c>
      <c r="F170" s="61">
        <f t="shared" si="62"/>
        <v>0</v>
      </c>
      <c r="G170" s="61">
        <f t="shared" si="62"/>
        <v>0</v>
      </c>
      <c r="H170" s="61">
        <f t="shared" si="62"/>
        <v>0</v>
      </c>
      <c r="I170" s="61">
        <f t="shared" si="62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0"/>
        <v>#DIV/0!</v>
      </c>
      <c r="P170" s="62" t="e">
        <f t="shared" si="60"/>
        <v>#DIV/0!</v>
      </c>
      <c r="Q170" s="62" t="e">
        <f t="shared" si="60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3">SUM(C158:C169)</f>
        <v>0</v>
      </c>
      <c r="D171" s="61">
        <f t="shared" si="63"/>
        <v>0</v>
      </c>
      <c r="E171" s="61">
        <f t="shared" si="63"/>
        <v>0</v>
      </c>
      <c r="F171" s="61">
        <f t="shared" si="63"/>
        <v>0</v>
      </c>
      <c r="G171" s="61">
        <f t="shared" si="63"/>
        <v>0</v>
      </c>
      <c r="H171" s="61">
        <f t="shared" si="63"/>
        <v>0</v>
      </c>
      <c r="I171" s="61">
        <f t="shared" si="63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0"/>
        <v>#DIV/0!</v>
      </c>
      <c r="P171" s="62" t="e">
        <f t="shared" si="60"/>
        <v>#DIV/0!</v>
      </c>
      <c r="Q171" s="62" t="e">
        <f t="shared" si="60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4">C170/12</f>
        <v>0</v>
      </c>
      <c r="D172" s="49">
        <f t="shared" si="64"/>
        <v>0</v>
      </c>
      <c r="E172" s="49">
        <f t="shared" si="64"/>
        <v>0</v>
      </c>
      <c r="F172" s="49">
        <f t="shared" si="64"/>
        <v>0</v>
      </c>
      <c r="G172" s="49">
        <f t="shared" si="64"/>
        <v>0</v>
      </c>
      <c r="H172" s="49">
        <f t="shared" si="64"/>
        <v>0</v>
      </c>
      <c r="I172" s="49">
        <f t="shared" si="64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0"/>
        <v>#DIV/0!</v>
      </c>
      <c r="P172" s="62" t="e">
        <f t="shared" si="60"/>
        <v>#DIV/0!</v>
      </c>
      <c r="Q172" s="62" t="e">
        <f t="shared" si="60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5">(G177-C177)/C177*100</f>
        <v>#DIV/0!</v>
      </c>
      <c r="P177" s="38" t="e">
        <f t="shared" si="65"/>
        <v>#DIV/0!</v>
      </c>
      <c r="Q177" s="38" t="e">
        <f t="shared" si="65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6">(F178-B178)/B178*100</f>
        <v>#DIV/0!</v>
      </c>
      <c r="O178" s="38" t="e">
        <f t="shared" si="65"/>
        <v>#DIV/0!</v>
      </c>
      <c r="P178" s="38" t="e">
        <f t="shared" si="65"/>
        <v>#DIV/0!</v>
      </c>
      <c r="Q178" s="38" t="e">
        <f t="shared" si="65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6"/>
        <v>#DIV/0!</v>
      </c>
      <c r="O179" s="38" t="e">
        <f t="shared" si="65"/>
        <v>#DIV/0!</v>
      </c>
      <c r="P179" s="38" t="e">
        <f t="shared" si="65"/>
        <v>#DIV/0!</v>
      </c>
      <c r="Q179" s="38" t="e">
        <f t="shared" si="65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6"/>
        <v>#DIV/0!</v>
      </c>
      <c r="O180" s="38" t="e">
        <f t="shared" si="65"/>
        <v>#DIV/0!</v>
      </c>
      <c r="P180" s="38" t="e">
        <f t="shared" si="65"/>
        <v>#DIV/0!</v>
      </c>
      <c r="Q180" s="38" t="e">
        <f t="shared" si="65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6"/>
        <v>#DIV/0!</v>
      </c>
      <c r="O181" s="38" t="e">
        <f t="shared" si="65"/>
        <v>#DIV/0!</v>
      </c>
      <c r="P181" s="38" t="e">
        <f t="shared" si="65"/>
        <v>#DIV/0!</v>
      </c>
      <c r="Q181" s="38" t="e">
        <f t="shared" si="65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6"/>
        <v>#DIV/0!</v>
      </c>
      <c r="O182" s="38" t="e">
        <f t="shared" si="65"/>
        <v>#DIV/0!</v>
      </c>
      <c r="P182" s="38" t="e">
        <f t="shared" si="65"/>
        <v>#DIV/0!</v>
      </c>
      <c r="Q182" s="38" t="e">
        <f t="shared" si="65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6"/>
        <v>#DIV/0!</v>
      </c>
      <c r="O183" s="38" t="e">
        <f t="shared" si="65"/>
        <v>#DIV/0!</v>
      </c>
      <c r="P183" s="38" t="e">
        <f t="shared" si="65"/>
        <v>#DIV/0!</v>
      </c>
      <c r="Q183" s="38" t="e">
        <f t="shared" si="65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6"/>
        <v>#DIV/0!</v>
      </c>
      <c r="O184" s="38" t="e">
        <f t="shared" si="65"/>
        <v>#DIV/0!</v>
      </c>
      <c r="P184" s="38" t="e">
        <f t="shared" si="65"/>
        <v>#DIV/0!</v>
      </c>
      <c r="Q184" s="38" t="e">
        <f t="shared" si="65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6"/>
        <v>#DIV/0!</v>
      </c>
      <c r="O185" s="38" t="e">
        <f t="shared" si="65"/>
        <v>#DIV/0!</v>
      </c>
      <c r="P185" s="38" t="e">
        <f t="shared" si="65"/>
        <v>#DIV/0!</v>
      </c>
      <c r="Q185" s="38" t="e">
        <f t="shared" si="65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6"/>
        <v>#DIV/0!</v>
      </c>
      <c r="O186" s="38" t="e">
        <f t="shared" si="65"/>
        <v>#DIV/0!</v>
      </c>
      <c r="P186" s="38" t="e">
        <f t="shared" si="65"/>
        <v>#DIV/0!</v>
      </c>
      <c r="Q186" s="38" t="e">
        <f t="shared" si="65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6"/>
        <v>#DIV/0!</v>
      </c>
      <c r="O187" s="38" t="e">
        <f t="shared" si="65"/>
        <v>#DIV/0!</v>
      </c>
      <c r="P187" s="38" t="e">
        <f t="shared" si="65"/>
        <v>#DIV/0!</v>
      </c>
      <c r="Q187" s="38" t="e">
        <f t="shared" si="65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6"/>
        <v>#DIV/0!</v>
      </c>
      <c r="O188" s="38" t="e">
        <f t="shared" si="65"/>
        <v>#DIV/0!</v>
      </c>
      <c r="P188" s="38" t="e">
        <f t="shared" si="65"/>
        <v>#DIV/0!</v>
      </c>
      <c r="Q188" s="38" t="e">
        <f t="shared" si="65"/>
        <v>#DIV/0!</v>
      </c>
    </row>
    <row r="189" spans="1:17">
      <c r="A189" s="61" t="s">
        <v>179</v>
      </c>
      <c r="B189" s="61">
        <f>SUM(B177:B188)</f>
        <v>0</v>
      </c>
      <c r="C189" s="61">
        <f t="shared" ref="C189:I189" si="67">SUM(C177:C188)</f>
        <v>0</v>
      </c>
      <c r="D189" s="61">
        <f t="shared" si="67"/>
        <v>0</v>
      </c>
      <c r="E189" s="61">
        <f t="shared" si="67"/>
        <v>0</v>
      </c>
      <c r="F189" s="61">
        <f t="shared" si="67"/>
        <v>0</v>
      </c>
      <c r="G189" s="61">
        <f t="shared" si="67"/>
        <v>0</v>
      </c>
      <c r="H189" s="61">
        <f t="shared" si="67"/>
        <v>0</v>
      </c>
      <c r="I189" s="61">
        <f t="shared" si="67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5"/>
        <v>#DIV/0!</v>
      </c>
      <c r="P189" s="62" t="e">
        <f t="shared" si="65"/>
        <v>#DIV/0!</v>
      </c>
      <c r="Q189" s="62" t="e">
        <f t="shared" si="65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8">SUM(C177:C188)</f>
        <v>0</v>
      </c>
      <c r="D190" s="61">
        <f t="shared" si="68"/>
        <v>0</v>
      </c>
      <c r="E190" s="61">
        <f t="shared" si="68"/>
        <v>0</v>
      </c>
      <c r="F190" s="61">
        <f t="shared" si="68"/>
        <v>0</v>
      </c>
      <c r="G190" s="61">
        <f t="shared" si="68"/>
        <v>0</v>
      </c>
      <c r="H190" s="61">
        <f t="shared" si="68"/>
        <v>0</v>
      </c>
      <c r="I190" s="61">
        <f t="shared" si="68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5"/>
        <v>#DIV/0!</v>
      </c>
      <c r="P190" s="62" t="e">
        <f t="shared" si="65"/>
        <v>#DIV/0!</v>
      </c>
      <c r="Q190" s="62" t="e">
        <f t="shared" si="65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69">C189/12</f>
        <v>0</v>
      </c>
      <c r="D191" s="49">
        <f t="shared" si="69"/>
        <v>0</v>
      </c>
      <c r="E191" s="49">
        <f t="shared" si="69"/>
        <v>0</v>
      </c>
      <c r="F191" s="49">
        <f t="shared" si="69"/>
        <v>0</v>
      </c>
      <c r="G191" s="49">
        <f t="shared" si="69"/>
        <v>0</v>
      </c>
      <c r="H191" s="49">
        <f t="shared" si="69"/>
        <v>0</v>
      </c>
      <c r="I191" s="49">
        <f t="shared" si="69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5"/>
        <v>#DIV/0!</v>
      </c>
      <c r="P191" s="62" t="e">
        <f t="shared" si="65"/>
        <v>#DIV/0!</v>
      </c>
      <c r="Q191" s="62" t="e">
        <f t="shared" si="65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70">(G196-C196)/C196*100</f>
        <v>#DIV/0!</v>
      </c>
      <c r="P196" s="38" t="e">
        <f t="shared" si="70"/>
        <v>#DIV/0!</v>
      </c>
      <c r="Q196" s="38" t="e">
        <f t="shared" si="70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1">(F197-B197)/B197*100</f>
        <v>#DIV/0!</v>
      </c>
      <c r="O197" s="38" t="e">
        <f t="shared" si="70"/>
        <v>#DIV/0!</v>
      </c>
      <c r="P197" s="38" t="e">
        <f t="shared" si="70"/>
        <v>#DIV/0!</v>
      </c>
      <c r="Q197" s="38" t="e">
        <f t="shared" si="70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1"/>
        <v>#DIV/0!</v>
      </c>
      <c r="O198" s="38" t="e">
        <f t="shared" si="70"/>
        <v>#DIV/0!</v>
      </c>
      <c r="P198" s="38" t="e">
        <f t="shared" si="70"/>
        <v>#DIV/0!</v>
      </c>
      <c r="Q198" s="38" t="e">
        <f t="shared" si="70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1"/>
        <v>#DIV/0!</v>
      </c>
      <c r="O199" s="38" t="e">
        <f t="shared" si="70"/>
        <v>#DIV/0!</v>
      </c>
      <c r="P199" s="38" t="e">
        <f t="shared" si="70"/>
        <v>#DIV/0!</v>
      </c>
      <c r="Q199" s="38" t="e">
        <f t="shared" si="70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1"/>
        <v>#DIV/0!</v>
      </c>
      <c r="O200" s="38" t="e">
        <f t="shared" si="70"/>
        <v>#DIV/0!</v>
      </c>
      <c r="P200" s="38" t="e">
        <f t="shared" si="70"/>
        <v>#DIV/0!</v>
      </c>
      <c r="Q200" s="38" t="e">
        <f t="shared" si="70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1"/>
        <v>#DIV/0!</v>
      </c>
      <c r="O201" s="38" t="e">
        <f t="shared" si="70"/>
        <v>#DIV/0!</v>
      </c>
      <c r="P201" s="38" t="e">
        <f t="shared" si="70"/>
        <v>#DIV/0!</v>
      </c>
      <c r="Q201" s="38" t="e">
        <f t="shared" si="70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1"/>
        <v>#DIV/0!</v>
      </c>
      <c r="O202" s="38" t="e">
        <f t="shared" si="70"/>
        <v>#DIV/0!</v>
      </c>
      <c r="P202" s="38" t="e">
        <f t="shared" si="70"/>
        <v>#DIV/0!</v>
      </c>
      <c r="Q202" s="38" t="e">
        <f t="shared" si="70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1"/>
        <v>#DIV/0!</v>
      </c>
      <c r="O203" s="38" t="e">
        <f t="shared" si="70"/>
        <v>#DIV/0!</v>
      </c>
      <c r="P203" s="38" t="e">
        <f t="shared" si="70"/>
        <v>#DIV/0!</v>
      </c>
      <c r="Q203" s="38" t="e">
        <f t="shared" si="70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1"/>
        <v>#DIV/0!</v>
      </c>
      <c r="O204" s="38" t="e">
        <f t="shared" si="70"/>
        <v>#DIV/0!</v>
      </c>
      <c r="P204" s="38" t="e">
        <f t="shared" si="70"/>
        <v>#DIV/0!</v>
      </c>
      <c r="Q204" s="38" t="e">
        <f t="shared" si="70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1"/>
        <v>#DIV/0!</v>
      </c>
      <c r="O205" s="38" t="e">
        <f t="shared" si="70"/>
        <v>#DIV/0!</v>
      </c>
      <c r="P205" s="38" t="e">
        <f t="shared" si="70"/>
        <v>#DIV/0!</v>
      </c>
      <c r="Q205" s="38" t="e">
        <f t="shared" si="70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1"/>
        <v>#DIV/0!</v>
      </c>
      <c r="O206" s="38" t="e">
        <f t="shared" si="70"/>
        <v>#DIV/0!</v>
      </c>
      <c r="P206" s="38" t="e">
        <f t="shared" si="70"/>
        <v>#DIV/0!</v>
      </c>
      <c r="Q206" s="38" t="e">
        <f t="shared" si="70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1"/>
        <v>#DIV/0!</v>
      </c>
      <c r="O207" s="38" t="e">
        <f t="shared" si="70"/>
        <v>#DIV/0!</v>
      </c>
      <c r="P207" s="38" t="e">
        <f t="shared" si="70"/>
        <v>#DIV/0!</v>
      </c>
      <c r="Q207" s="38" t="e">
        <f t="shared" si="70"/>
        <v>#DIV/0!</v>
      </c>
    </row>
    <row r="208" spans="1:17">
      <c r="A208" s="61" t="s">
        <v>179</v>
      </c>
      <c r="B208" s="61">
        <f>SUM(B196:B207)</f>
        <v>0</v>
      </c>
      <c r="C208" s="61">
        <f t="shared" ref="C208:I208" si="72">SUM(C196:C207)</f>
        <v>0</v>
      </c>
      <c r="D208" s="61">
        <f t="shared" si="72"/>
        <v>0</v>
      </c>
      <c r="E208" s="61">
        <f t="shared" si="72"/>
        <v>0</v>
      </c>
      <c r="F208" s="61">
        <f t="shared" si="72"/>
        <v>0</v>
      </c>
      <c r="G208" s="61">
        <f t="shared" si="72"/>
        <v>0</v>
      </c>
      <c r="H208" s="61">
        <f t="shared" si="72"/>
        <v>0</v>
      </c>
      <c r="I208" s="61">
        <f t="shared" si="72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0"/>
        <v>#DIV/0!</v>
      </c>
      <c r="P208" s="62" t="e">
        <f t="shared" si="70"/>
        <v>#DIV/0!</v>
      </c>
      <c r="Q208" s="62" t="e">
        <f t="shared" si="70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3">SUM(C196:C207)</f>
        <v>0</v>
      </c>
      <c r="D209" s="61">
        <f t="shared" si="73"/>
        <v>0</v>
      </c>
      <c r="E209" s="61">
        <f t="shared" si="73"/>
        <v>0</v>
      </c>
      <c r="F209" s="61">
        <f t="shared" si="73"/>
        <v>0</v>
      </c>
      <c r="G209" s="61">
        <f t="shared" si="73"/>
        <v>0</v>
      </c>
      <c r="H209" s="61">
        <f t="shared" si="73"/>
        <v>0</v>
      </c>
      <c r="I209" s="61">
        <f t="shared" si="73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0"/>
        <v>#DIV/0!</v>
      </c>
      <c r="P209" s="62" t="e">
        <f t="shared" si="70"/>
        <v>#DIV/0!</v>
      </c>
      <c r="Q209" s="62" t="e">
        <f t="shared" si="70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4">C208/12</f>
        <v>0</v>
      </c>
      <c r="D210" s="49">
        <f t="shared" si="74"/>
        <v>0</v>
      </c>
      <c r="E210" s="49">
        <f t="shared" si="74"/>
        <v>0</v>
      </c>
      <c r="F210" s="49">
        <f t="shared" si="74"/>
        <v>0</v>
      </c>
      <c r="G210" s="49">
        <f t="shared" si="74"/>
        <v>0</v>
      </c>
      <c r="H210" s="49">
        <f t="shared" si="74"/>
        <v>0</v>
      </c>
      <c r="I210" s="49">
        <f t="shared" si="74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0"/>
        <v>#DIV/0!</v>
      </c>
      <c r="P210" s="62" t="e">
        <f t="shared" si="70"/>
        <v>#DIV/0!</v>
      </c>
      <c r="Q210" s="62" t="e">
        <f t="shared" si="70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5">(G215-C215)/C215*100</f>
        <v>#DIV/0!</v>
      </c>
      <c r="P215" s="38" t="e">
        <f t="shared" si="75"/>
        <v>#DIV/0!</v>
      </c>
      <c r="Q215" s="38" t="e">
        <f t="shared" si="75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6">(F216-B216)/B216*100</f>
        <v>#DIV/0!</v>
      </c>
      <c r="O216" s="38" t="e">
        <f t="shared" si="75"/>
        <v>#DIV/0!</v>
      </c>
      <c r="P216" s="38" t="e">
        <f t="shared" si="75"/>
        <v>#DIV/0!</v>
      </c>
      <c r="Q216" s="38" t="e">
        <f t="shared" si="75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6"/>
        <v>#DIV/0!</v>
      </c>
      <c r="O217" s="38" t="e">
        <f t="shared" si="75"/>
        <v>#DIV/0!</v>
      </c>
      <c r="P217" s="38" t="e">
        <f t="shared" si="75"/>
        <v>#DIV/0!</v>
      </c>
      <c r="Q217" s="38" t="e">
        <f t="shared" si="75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6"/>
        <v>#DIV/0!</v>
      </c>
      <c r="O218" s="38" t="e">
        <f t="shared" si="75"/>
        <v>#DIV/0!</v>
      </c>
      <c r="P218" s="38" t="e">
        <f t="shared" si="75"/>
        <v>#DIV/0!</v>
      </c>
      <c r="Q218" s="38" t="e">
        <f t="shared" si="75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6"/>
        <v>#DIV/0!</v>
      </c>
      <c r="O219" s="38" t="e">
        <f t="shared" si="75"/>
        <v>#DIV/0!</v>
      </c>
      <c r="P219" s="38" t="e">
        <f t="shared" si="75"/>
        <v>#DIV/0!</v>
      </c>
      <c r="Q219" s="38" t="e">
        <f t="shared" si="75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6"/>
        <v>#DIV/0!</v>
      </c>
      <c r="O220" s="38" t="e">
        <f t="shared" si="75"/>
        <v>#DIV/0!</v>
      </c>
      <c r="P220" s="38" t="e">
        <f t="shared" si="75"/>
        <v>#DIV/0!</v>
      </c>
      <c r="Q220" s="38" t="e">
        <f t="shared" si="75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6"/>
        <v>#DIV/0!</v>
      </c>
      <c r="O221" s="38" t="e">
        <f t="shared" si="75"/>
        <v>#DIV/0!</v>
      </c>
      <c r="P221" s="38" t="e">
        <f t="shared" si="75"/>
        <v>#DIV/0!</v>
      </c>
      <c r="Q221" s="38" t="e">
        <f t="shared" si="75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6"/>
        <v>#DIV/0!</v>
      </c>
      <c r="O222" s="38" t="e">
        <f t="shared" si="75"/>
        <v>#DIV/0!</v>
      </c>
      <c r="P222" s="38" t="e">
        <f t="shared" si="75"/>
        <v>#DIV/0!</v>
      </c>
      <c r="Q222" s="38" t="e">
        <f t="shared" si="75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6"/>
        <v>#DIV/0!</v>
      </c>
      <c r="O223" s="38" t="e">
        <f t="shared" si="75"/>
        <v>#DIV/0!</v>
      </c>
      <c r="P223" s="38" t="e">
        <f t="shared" si="75"/>
        <v>#DIV/0!</v>
      </c>
      <c r="Q223" s="38" t="e">
        <f t="shared" si="75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6"/>
        <v>#DIV/0!</v>
      </c>
      <c r="O224" s="38" t="e">
        <f t="shared" si="75"/>
        <v>#DIV/0!</v>
      </c>
      <c r="P224" s="38" t="e">
        <f t="shared" si="75"/>
        <v>#DIV/0!</v>
      </c>
      <c r="Q224" s="38" t="e">
        <f t="shared" si="75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6"/>
        <v>#DIV/0!</v>
      </c>
      <c r="O225" s="38" t="e">
        <f t="shared" si="75"/>
        <v>#DIV/0!</v>
      </c>
      <c r="P225" s="38" t="e">
        <f t="shared" si="75"/>
        <v>#DIV/0!</v>
      </c>
      <c r="Q225" s="38" t="e">
        <f t="shared" si="75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6"/>
        <v>#DIV/0!</v>
      </c>
      <c r="O226" s="38" t="e">
        <f t="shared" si="75"/>
        <v>#DIV/0!</v>
      </c>
      <c r="P226" s="38" t="e">
        <f t="shared" si="75"/>
        <v>#DIV/0!</v>
      </c>
      <c r="Q226" s="38" t="e">
        <f t="shared" si="75"/>
        <v>#DIV/0!</v>
      </c>
    </row>
    <row r="227" spans="1:17">
      <c r="A227" s="61" t="s">
        <v>179</v>
      </c>
      <c r="B227" s="61">
        <f>SUM(B215:B226)</f>
        <v>0</v>
      </c>
      <c r="C227" s="61">
        <f t="shared" ref="C227:I227" si="77">SUM(C215:C226)</f>
        <v>0</v>
      </c>
      <c r="D227" s="61">
        <f t="shared" si="77"/>
        <v>0</v>
      </c>
      <c r="E227" s="61">
        <f t="shared" si="77"/>
        <v>0</v>
      </c>
      <c r="F227" s="61">
        <f t="shared" si="77"/>
        <v>0</v>
      </c>
      <c r="G227" s="61">
        <f t="shared" si="77"/>
        <v>0</v>
      </c>
      <c r="H227" s="61">
        <f t="shared" si="77"/>
        <v>0</v>
      </c>
      <c r="I227" s="61">
        <f t="shared" si="77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5"/>
        <v>#DIV/0!</v>
      </c>
      <c r="P227" s="62" t="e">
        <f t="shared" si="75"/>
        <v>#DIV/0!</v>
      </c>
      <c r="Q227" s="62" t="e">
        <f t="shared" si="75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8">SUM(C215:C226)</f>
        <v>0</v>
      </c>
      <c r="D228" s="61">
        <f t="shared" si="78"/>
        <v>0</v>
      </c>
      <c r="E228" s="61">
        <f t="shared" si="78"/>
        <v>0</v>
      </c>
      <c r="F228" s="61">
        <f t="shared" si="78"/>
        <v>0</v>
      </c>
      <c r="G228" s="61">
        <f t="shared" si="78"/>
        <v>0</v>
      </c>
      <c r="H228" s="61">
        <f t="shared" si="78"/>
        <v>0</v>
      </c>
      <c r="I228" s="61">
        <f t="shared" si="78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5"/>
        <v>#DIV/0!</v>
      </c>
      <c r="P228" s="62" t="e">
        <f t="shared" si="75"/>
        <v>#DIV/0!</v>
      </c>
      <c r="Q228" s="62" t="e">
        <f t="shared" si="75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79">C227/12</f>
        <v>0</v>
      </c>
      <c r="D229" s="49">
        <f t="shared" si="79"/>
        <v>0</v>
      </c>
      <c r="E229" s="49">
        <f t="shared" si="79"/>
        <v>0</v>
      </c>
      <c r="F229" s="49">
        <f t="shared" si="79"/>
        <v>0</v>
      </c>
      <c r="G229" s="49">
        <f t="shared" si="79"/>
        <v>0</v>
      </c>
      <c r="H229" s="49">
        <f t="shared" si="79"/>
        <v>0</v>
      </c>
      <c r="I229" s="49">
        <f t="shared" si="79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5"/>
        <v>#DIV/0!</v>
      </c>
      <c r="P229" s="62" t="e">
        <f t="shared" si="75"/>
        <v>#DIV/0!</v>
      </c>
      <c r="Q229" s="62" t="e">
        <f t="shared" si="75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80">(G234-C234)/C234*100</f>
        <v>#DIV/0!</v>
      </c>
      <c r="P234" s="38" t="e">
        <f t="shared" si="80"/>
        <v>#DIV/0!</v>
      </c>
      <c r="Q234" s="38" t="e">
        <f t="shared" si="80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1">(F235-B235)/B235*100</f>
        <v>#DIV/0!</v>
      </c>
      <c r="O235" s="38" t="e">
        <f t="shared" si="80"/>
        <v>#DIV/0!</v>
      </c>
      <c r="P235" s="38" t="e">
        <f t="shared" si="80"/>
        <v>#DIV/0!</v>
      </c>
      <c r="Q235" s="38" t="e">
        <f t="shared" si="80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1"/>
        <v>#DIV/0!</v>
      </c>
      <c r="O236" s="38" t="e">
        <f t="shared" si="80"/>
        <v>#DIV/0!</v>
      </c>
      <c r="P236" s="38" t="e">
        <f t="shared" si="80"/>
        <v>#DIV/0!</v>
      </c>
      <c r="Q236" s="38" t="e">
        <f t="shared" si="80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1"/>
        <v>#DIV/0!</v>
      </c>
      <c r="O237" s="38" t="e">
        <f t="shared" si="80"/>
        <v>#DIV/0!</v>
      </c>
      <c r="P237" s="38" t="e">
        <f t="shared" si="80"/>
        <v>#DIV/0!</v>
      </c>
      <c r="Q237" s="38" t="e">
        <f t="shared" si="80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1"/>
        <v>#DIV/0!</v>
      </c>
      <c r="O238" s="38" t="e">
        <f t="shared" si="80"/>
        <v>#DIV/0!</v>
      </c>
      <c r="P238" s="38" t="e">
        <f t="shared" si="80"/>
        <v>#DIV/0!</v>
      </c>
      <c r="Q238" s="38" t="e">
        <f t="shared" si="80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1"/>
        <v>#DIV/0!</v>
      </c>
      <c r="O239" s="38" t="e">
        <f t="shared" si="80"/>
        <v>#DIV/0!</v>
      </c>
      <c r="P239" s="38" t="e">
        <f t="shared" si="80"/>
        <v>#DIV/0!</v>
      </c>
      <c r="Q239" s="38" t="e">
        <f t="shared" si="80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1"/>
        <v>#DIV/0!</v>
      </c>
      <c r="O240" s="38" t="e">
        <f t="shared" si="80"/>
        <v>#DIV/0!</v>
      </c>
      <c r="P240" s="38" t="e">
        <f t="shared" si="80"/>
        <v>#DIV/0!</v>
      </c>
      <c r="Q240" s="38" t="e">
        <f t="shared" si="80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1"/>
        <v>#DIV/0!</v>
      </c>
      <c r="O241" s="38" t="e">
        <f t="shared" si="80"/>
        <v>#DIV/0!</v>
      </c>
      <c r="P241" s="38" t="e">
        <f t="shared" si="80"/>
        <v>#DIV/0!</v>
      </c>
      <c r="Q241" s="38" t="e">
        <f t="shared" si="80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1"/>
        <v>#DIV/0!</v>
      </c>
      <c r="O242" s="38" t="e">
        <f t="shared" si="80"/>
        <v>#DIV/0!</v>
      </c>
      <c r="P242" s="38" t="e">
        <f t="shared" si="80"/>
        <v>#DIV/0!</v>
      </c>
      <c r="Q242" s="38" t="e">
        <f t="shared" si="80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1"/>
        <v>#DIV/0!</v>
      </c>
      <c r="O243" s="38" t="e">
        <f t="shared" si="80"/>
        <v>#DIV/0!</v>
      </c>
      <c r="P243" s="38" t="e">
        <f t="shared" si="80"/>
        <v>#DIV/0!</v>
      </c>
      <c r="Q243" s="38" t="e">
        <f t="shared" si="80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1"/>
        <v>#DIV/0!</v>
      </c>
      <c r="O244" s="38" t="e">
        <f t="shared" si="80"/>
        <v>#DIV/0!</v>
      </c>
      <c r="P244" s="38" t="e">
        <f t="shared" si="80"/>
        <v>#DIV/0!</v>
      </c>
      <c r="Q244" s="38" t="e">
        <f t="shared" si="80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1"/>
        <v>#DIV/0!</v>
      </c>
      <c r="O245" s="38" t="e">
        <f t="shared" si="80"/>
        <v>#DIV/0!</v>
      </c>
      <c r="P245" s="38" t="e">
        <f t="shared" si="80"/>
        <v>#DIV/0!</v>
      </c>
      <c r="Q245" s="38" t="e">
        <f t="shared" si="80"/>
        <v>#DIV/0!</v>
      </c>
    </row>
    <row r="246" spans="1:17">
      <c r="A246" s="61" t="s">
        <v>179</v>
      </c>
      <c r="B246" s="61">
        <f>SUM(B234:B245)</f>
        <v>0</v>
      </c>
      <c r="C246" s="61">
        <f t="shared" ref="C246:I246" si="82">SUM(C234:C245)</f>
        <v>0</v>
      </c>
      <c r="D246" s="61">
        <f t="shared" si="82"/>
        <v>0</v>
      </c>
      <c r="E246" s="61">
        <f t="shared" si="82"/>
        <v>0</v>
      </c>
      <c r="F246" s="61">
        <f t="shared" si="82"/>
        <v>0</v>
      </c>
      <c r="G246" s="61">
        <f t="shared" si="82"/>
        <v>0</v>
      </c>
      <c r="H246" s="61">
        <f t="shared" si="82"/>
        <v>0</v>
      </c>
      <c r="I246" s="61">
        <f t="shared" si="82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80"/>
        <v>#DIV/0!</v>
      </c>
      <c r="P246" s="62" t="e">
        <f t="shared" si="80"/>
        <v>#DIV/0!</v>
      </c>
      <c r="Q246" s="62" t="e">
        <f t="shared" si="80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3">SUM(C234:C245)</f>
        <v>0</v>
      </c>
      <c r="D247" s="61">
        <f t="shared" si="83"/>
        <v>0</v>
      </c>
      <c r="E247" s="61">
        <f t="shared" si="83"/>
        <v>0</v>
      </c>
      <c r="F247" s="61">
        <f t="shared" si="83"/>
        <v>0</v>
      </c>
      <c r="G247" s="61">
        <f t="shared" si="83"/>
        <v>0</v>
      </c>
      <c r="H247" s="61">
        <f t="shared" si="83"/>
        <v>0</v>
      </c>
      <c r="I247" s="61">
        <f t="shared" si="83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80"/>
        <v>#DIV/0!</v>
      </c>
      <c r="P247" s="62" t="e">
        <f t="shared" si="80"/>
        <v>#DIV/0!</v>
      </c>
      <c r="Q247" s="62" t="e">
        <f t="shared" si="80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4">C246/12</f>
        <v>0</v>
      </c>
      <c r="D248" s="49">
        <f t="shared" si="84"/>
        <v>0</v>
      </c>
      <c r="E248" s="49">
        <f t="shared" si="84"/>
        <v>0</v>
      </c>
      <c r="F248" s="49">
        <f t="shared" si="84"/>
        <v>0</v>
      </c>
      <c r="G248" s="49">
        <f t="shared" si="84"/>
        <v>0</v>
      </c>
      <c r="H248" s="49">
        <f t="shared" si="84"/>
        <v>0</v>
      </c>
      <c r="I248" s="49">
        <f t="shared" si="84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80"/>
        <v>#DIV/0!</v>
      </c>
      <c r="P248" s="62" t="e">
        <f t="shared" si="80"/>
        <v>#DIV/0!</v>
      </c>
      <c r="Q248" s="62" t="e">
        <f t="shared" si="80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5">(G253-C253)/C253*100</f>
        <v>#DIV/0!</v>
      </c>
      <c r="P253" s="38" t="e">
        <f t="shared" si="85"/>
        <v>#DIV/0!</v>
      </c>
      <c r="Q253" s="38" t="e">
        <f t="shared" si="85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6">(F254-B254)/B254*100</f>
        <v>#DIV/0!</v>
      </c>
      <c r="O254" s="38" t="e">
        <f t="shared" si="85"/>
        <v>#DIV/0!</v>
      </c>
      <c r="P254" s="38" t="e">
        <f t="shared" si="85"/>
        <v>#DIV/0!</v>
      </c>
      <c r="Q254" s="38" t="e">
        <f t="shared" si="85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6"/>
        <v>#DIV/0!</v>
      </c>
      <c r="O255" s="38" t="e">
        <f t="shared" si="85"/>
        <v>#DIV/0!</v>
      </c>
      <c r="P255" s="38" t="e">
        <f t="shared" si="85"/>
        <v>#DIV/0!</v>
      </c>
      <c r="Q255" s="38" t="e">
        <f t="shared" si="85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6"/>
        <v>#DIV/0!</v>
      </c>
      <c r="O256" s="38" t="e">
        <f t="shared" si="85"/>
        <v>#DIV/0!</v>
      </c>
      <c r="P256" s="38" t="e">
        <f t="shared" si="85"/>
        <v>#DIV/0!</v>
      </c>
      <c r="Q256" s="38" t="e">
        <f t="shared" si="85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6"/>
        <v>#DIV/0!</v>
      </c>
      <c r="O257" s="38" t="e">
        <f t="shared" si="85"/>
        <v>#DIV/0!</v>
      </c>
      <c r="P257" s="38" t="e">
        <f t="shared" si="85"/>
        <v>#DIV/0!</v>
      </c>
      <c r="Q257" s="38" t="e">
        <f t="shared" si="85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6"/>
        <v>#DIV/0!</v>
      </c>
      <c r="O258" s="38" t="e">
        <f t="shared" si="85"/>
        <v>#DIV/0!</v>
      </c>
      <c r="P258" s="38" t="e">
        <f t="shared" si="85"/>
        <v>#DIV/0!</v>
      </c>
      <c r="Q258" s="38" t="e">
        <f t="shared" si="85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6"/>
        <v>#DIV/0!</v>
      </c>
      <c r="O259" s="38" t="e">
        <f t="shared" si="85"/>
        <v>#DIV/0!</v>
      </c>
      <c r="P259" s="38" t="e">
        <f t="shared" si="85"/>
        <v>#DIV/0!</v>
      </c>
      <c r="Q259" s="38" t="e">
        <f t="shared" si="85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6"/>
        <v>#DIV/0!</v>
      </c>
      <c r="O260" s="38" t="e">
        <f t="shared" si="85"/>
        <v>#DIV/0!</v>
      </c>
      <c r="P260" s="38" t="e">
        <f t="shared" si="85"/>
        <v>#DIV/0!</v>
      </c>
      <c r="Q260" s="38" t="e">
        <f t="shared" si="85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6"/>
        <v>#DIV/0!</v>
      </c>
      <c r="O261" s="38" t="e">
        <f t="shared" si="85"/>
        <v>#DIV/0!</v>
      </c>
      <c r="P261" s="38" t="e">
        <f t="shared" si="85"/>
        <v>#DIV/0!</v>
      </c>
      <c r="Q261" s="38" t="e">
        <f t="shared" si="85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6"/>
        <v>#DIV/0!</v>
      </c>
      <c r="O262" s="38" t="e">
        <f t="shared" si="85"/>
        <v>#DIV/0!</v>
      </c>
      <c r="P262" s="38" t="e">
        <f t="shared" si="85"/>
        <v>#DIV/0!</v>
      </c>
      <c r="Q262" s="38" t="e">
        <f t="shared" si="85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6"/>
        <v>#DIV/0!</v>
      </c>
      <c r="O263" s="38" t="e">
        <f t="shared" si="85"/>
        <v>#DIV/0!</v>
      </c>
      <c r="P263" s="38" t="e">
        <f t="shared" si="85"/>
        <v>#DIV/0!</v>
      </c>
      <c r="Q263" s="38" t="e">
        <f t="shared" si="85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6"/>
        <v>#DIV/0!</v>
      </c>
      <c r="O264" s="38" t="e">
        <f t="shared" si="85"/>
        <v>#DIV/0!</v>
      </c>
      <c r="P264" s="38" t="e">
        <f t="shared" si="85"/>
        <v>#DIV/0!</v>
      </c>
      <c r="Q264" s="38" t="e">
        <f t="shared" si="85"/>
        <v>#DIV/0!</v>
      </c>
    </row>
    <row r="265" spans="1:17">
      <c r="A265" s="61" t="s">
        <v>179</v>
      </c>
      <c r="B265" s="61">
        <f>SUM(B253:B264)</f>
        <v>0</v>
      </c>
      <c r="C265" s="61">
        <f t="shared" ref="C265:I265" si="87">SUM(C253:C264)</f>
        <v>0</v>
      </c>
      <c r="D265" s="61">
        <f t="shared" si="87"/>
        <v>0</v>
      </c>
      <c r="E265" s="61">
        <f t="shared" si="87"/>
        <v>0</v>
      </c>
      <c r="F265" s="61">
        <f t="shared" si="87"/>
        <v>0</v>
      </c>
      <c r="G265" s="61">
        <f t="shared" si="87"/>
        <v>0</v>
      </c>
      <c r="H265" s="61">
        <f t="shared" si="87"/>
        <v>0</v>
      </c>
      <c r="I265" s="61">
        <f t="shared" si="87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5"/>
        <v>#DIV/0!</v>
      </c>
      <c r="P265" s="62" t="e">
        <f t="shared" si="85"/>
        <v>#DIV/0!</v>
      </c>
      <c r="Q265" s="62" t="e">
        <f t="shared" si="85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8">SUM(C253:C264)</f>
        <v>0</v>
      </c>
      <c r="D266" s="61">
        <f t="shared" si="88"/>
        <v>0</v>
      </c>
      <c r="E266" s="61">
        <f t="shared" si="88"/>
        <v>0</v>
      </c>
      <c r="F266" s="61">
        <f t="shared" si="88"/>
        <v>0</v>
      </c>
      <c r="G266" s="61">
        <f t="shared" si="88"/>
        <v>0</v>
      </c>
      <c r="H266" s="61">
        <f t="shared" si="88"/>
        <v>0</v>
      </c>
      <c r="I266" s="61">
        <f t="shared" si="88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5"/>
        <v>#DIV/0!</v>
      </c>
      <c r="P266" s="62" t="e">
        <f t="shared" si="85"/>
        <v>#DIV/0!</v>
      </c>
      <c r="Q266" s="62" t="e">
        <f t="shared" si="85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89">C265/12</f>
        <v>0</v>
      </c>
      <c r="D267" s="49">
        <f t="shared" si="89"/>
        <v>0</v>
      </c>
      <c r="E267" s="49">
        <f t="shared" si="89"/>
        <v>0</v>
      </c>
      <c r="F267" s="49">
        <f t="shared" si="89"/>
        <v>0</v>
      </c>
      <c r="G267" s="49">
        <f t="shared" si="89"/>
        <v>0</v>
      </c>
      <c r="H267" s="49">
        <f t="shared" si="89"/>
        <v>0</v>
      </c>
      <c r="I267" s="49">
        <f t="shared" si="89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5"/>
        <v>#DIV/0!</v>
      </c>
      <c r="P267" s="62" t="e">
        <f t="shared" si="85"/>
        <v>#DIV/0!</v>
      </c>
      <c r="Q267" s="62" t="e">
        <f t="shared" si="85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90">(G272-C272)/C272*100</f>
        <v>#DIV/0!</v>
      </c>
      <c r="P272" s="38" t="e">
        <f t="shared" si="90"/>
        <v>#DIV/0!</v>
      </c>
      <c r="Q272" s="38" t="e">
        <f t="shared" si="90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91">(F273-B273)/B273*100</f>
        <v>#DIV/0!</v>
      </c>
      <c r="O273" s="38" t="e">
        <f t="shared" si="90"/>
        <v>#DIV/0!</v>
      </c>
      <c r="P273" s="38" t="e">
        <f t="shared" si="90"/>
        <v>#DIV/0!</v>
      </c>
      <c r="Q273" s="38" t="e">
        <f t="shared" si="90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91"/>
        <v>#DIV/0!</v>
      </c>
      <c r="O274" s="38" t="e">
        <f t="shared" si="90"/>
        <v>#DIV/0!</v>
      </c>
      <c r="P274" s="38" t="e">
        <f t="shared" si="90"/>
        <v>#DIV/0!</v>
      </c>
      <c r="Q274" s="38" t="e">
        <f t="shared" si="90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91"/>
        <v>#DIV/0!</v>
      </c>
      <c r="O275" s="38" t="e">
        <f t="shared" si="90"/>
        <v>#DIV/0!</v>
      </c>
      <c r="P275" s="38" t="e">
        <f t="shared" si="90"/>
        <v>#DIV/0!</v>
      </c>
      <c r="Q275" s="38" t="e">
        <f t="shared" si="90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91"/>
        <v>#DIV/0!</v>
      </c>
      <c r="O276" s="38" t="e">
        <f t="shared" si="90"/>
        <v>#DIV/0!</v>
      </c>
      <c r="P276" s="38" t="e">
        <f t="shared" si="90"/>
        <v>#DIV/0!</v>
      </c>
      <c r="Q276" s="38" t="e">
        <f t="shared" si="90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91"/>
        <v>#DIV/0!</v>
      </c>
      <c r="O277" s="38" t="e">
        <f t="shared" si="90"/>
        <v>#DIV/0!</v>
      </c>
      <c r="P277" s="38" t="e">
        <f t="shared" si="90"/>
        <v>#DIV/0!</v>
      </c>
      <c r="Q277" s="38" t="e">
        <f t="shared" si="90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91"/>
        <v>#DIV/0!</v>
      </c>
      <c r="O278" s="38" t="e">
        <f t="shared" si="90"/>
        <v>#DIV/0!</v>
      </c>
      <c r="P278" s="38" t="e">
        <f t="shared" si="90"/>
        <v>#DIV/0!</v>
      </c>
      <c r="Q278" s="38" t="e">
        <f t="shared" si="90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91"/>
        <v>#DIV/0!</v>
      </c>
      <c r="O279" s="38" t="e">
        <f t="shared" si="90"/>
        <v>#DIV/0!</v>
      </c>
      <c r="P279" s="38" t="e">
        <f t="shared" si="90"/>
        <v>#DIV/0!</v>
      </c>
      <c r="Q279" s="38" t="e">
        <f t="shared" si="90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91"/>
        <v>#DIV/0!</v>
      </c>
      <c r="O280" s="38" t="e">
        <f t="shared" si="90"/>
        <v>#DIV/0!</v>
      </c>
      <c r="P280" s="38" t="e">
        <f t="shared" si="90"/>
        <v>#DIV/0!</v>
      </c>
      <c r="Q280" s="38" t="e">
        <f t="shared" si="90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91"/>
        <v>#DIV/0!</v>
      </c>
      <c r="O281" s="38" t="e">
        <f t="shared" si="90"/>
        <v>#DIV/0!</v>
      </c>
      <c r="P281" s="38" t="e">
        <f t="shared" si="90"/>
        <v>#DIV/0!</v>
      </c>
      <c r="Q281" s="38" t="e">
        <f t="shared" si="90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91"/>
        <v>#DIV/0!</v>
      </c>
      <c r="O282" s="38" t="e">
        <f t="shared" si="90"/>
        <v>#DIV/0!</v>
      </c>
      <c r="P282" s="38" t="e">
        <f t="shared" si="90"/>
        <v>#DIV/0!</v>
      </c>
      <c r="Q282" s="38" t="e">
        <f t="shared" si="90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91"/>
        <v>#DIV/0!</v>
      </c>
      <c r="O283" s="38" t="e">
        <f t="shared" si="90"/>
        <v>#DIV/0!</v>
      </c>
      <c r="P283" s="38" t="e">
        <f t="shared" si="90"/>
        <v>#DIV/0!</v>
      </c>
      <c r="Q283" s="38" t="e">
        <f t="shared" si="90"/>
        <v>#DIV/0!</v>
      </c>
    </row>
    <row r="284" spans="1:17">
      <c r="A284" s="61" t="s">
        <v>179</v>
      </c>
      <c r="B284" s="61">
        <f>SUM(B272:B283)</f>
        <v>0</v>
      </c>
      <c r="C284" s="61">
        <f t="shared" ref="C284:I284" si="92">SUM(C272:C283)</f>
        <v>0</v>
      </c>
      <c r="D284" s="61">
        <f t="shared" si="92"/>
        <v>0</v>
      </c>
      <c r="E284" s="61">
        <f t="shared" si="92"/>
        <v>0</v>
      </c>
      <c r="F284" s="61">
        <f t="shared" si="92"/>
        <v>0</v>
      </c>
      <c r="G284" s="61">
        <f t="shared" si="92"/>
        <v>0</v>
      </c>
      <c r="H284" s="61">
        <f t="shared" si="92"/>
        <v>0</v>
      </c>
      <c r="I284" s="61">
        <f t="shared" si="92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90"/>
        <v>#DIV/0!</v>
      </c>
      <c r="P284" s="62" t="e">
        <f t="shared" si="90"/>
        <v>#DIV/0!</v>
      </c>
      <c r="Q284" s="62" t="e">
        <f t="shared" si="90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3">SUM(C272:C283)</f>
        <v>0</v>
      </c>
      <c r="D285" s="61">
        <f t="shared" si="93"/>
        <v>0</v>
      </c>
      <c r="E285" s="61">
        <f t="shared" si="93"/>
        <v>0</v>
      </c>
      <c r="F285" s="61">
        <f t="shared" si="93"/>
        <v>0</v>
      </c>
      <c r="G285" s="61">
        <f t="shared" si="93"/>
        <v>0</v>
      </c>
      <c r="H285" s="61">
        <f t="shared" si="93"/>
        <v>0</v>
      </c>
      <c r="I285" s="61">
        <f t="shared" si="93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90"/>
        <v>#DIV/0!</v>
      </c>
      <c r="P285" s="62" t="e">
        <f t="shared" si="90"/>
        <v>#DIV/0!</v>
      </c>
      <c r="Q285" s="62" t="e">
        <f t="shared" si="90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4">C284/12</f>
        <v>0</v>
      </c>
      <c r="D286" s="49">
        <f t="shared" si="94"/>
        <v>0</v>
      </c>
      <c r="E286" s="49">
        <f t="shared" si="94"/>
        <v>0</v>
      </c>
      <c r="F286" s="49">
        <f t="shared" si="94"/>
        <v>0</v>
      </c>
      <c r="G286" s="49">
        <f t="shared" si="94"/>
        <v>0</v>
      </c>
      <c r="H286" s="49">
        <f t="shared" si="94"/>
        <v>0</v>
      </c>
      <c r="I286" s="49">
        <f t="shared" si="94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90"/>
        <v>#DIV/0!</v>
      </c>
      <c r="P286" s="62" t="e">
        <f t="shared" si="90"/>
        <v>#DIV/0!</v>
      </c>
      <c r="Q286" s="62" t="e">
        <f t="shared" si="90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5">(G291-C291)/C291*100</f>
        <v>#DIV/0!</v>
      </c>
      <c r="P291" s="38" t="e">
        <f t="shared" si="95"/>
        <v>#DIV/0!</v>
      </c>
      <c r="Q291" s="38" t="e">
        <f t="shared" si="95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6">(F292-B292)/B292*100</f>
        <v>#DIV/0!</v>
      </c>
      <c r="O292" s="38" t="e">
        <f t="shared" si="95"/>
        <v>#DIV/0!</v>
      </c>
      <c r="P292" s="38" t="e">
        <f t="shared" si="95"/>
        <v>#DIV/0!</v>
      </c>
      <c r="Q292" s="38" t="e">
        <f t="shared" si="95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6"/>
        <v>#DIV/0!</v>
      </c>
      <c r="O293" s="38" t="e">
        <f t="shared" si="95"/>
        <v>#DIV/0!</v>
      </c>
      <c r="P293" s="38" t="e">
        <f t="shared" si="95"/>
        <v>#DIV/0!</v>
      </c>
      <c r="Q293" s="38" t="e">
        <f t="shared" si="95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6"/>
        <v>#DIV/0!</v>
      </c>
      <c r="O294" s="38" t="e">
        <f t="shared" si="95"/>
        <v>#DIV/0!</v>
      </c>
      <c r="P294" s="38" t="e">
        <f t="shared" si="95"/>
        <v>#DIV/0!</v>
      </c>
      <c r="Q294" s="38" t="e">
        <f t="shared" si="95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6"/>
        <v>#DIV/0!</v>
      </c>
      <c r="O295" s="38" t="e">
        <f t="shared" si="95"/>
        <v>#DIV/0!</v>
      </c>
      <c r="P295" s="38" t="e">
        <f t="shared" si="95"/>
        <v>#DIV/0!</v>
      </c>
      <c r="Q295" s="38" t="e">
        <f t="shared" si="95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6"/>
        <v>#DIV/0!</v>
      </c>
      <c r="O296" s="38" t="e">
        <f t="shared" si="95"/>
        <v>#DIV/0!</v>
      </c>
      <c r="P296" s="38" t="e">
        <f t="shared" si="95"/>
        <v>#DIV/0!</v>
      </c>
      <c r="Q296" s="38" t="e">
        <f t="shared" si="95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6"/>
        <v>#DIV/0!</v>
      </c>
      <c r="O297" s="38" t="e">
        <f t="shared" si="95"/>
        <v>#DIV/0!</v>
      </c>
      <c r="P297" s="38" t="e">
        <f t="shared" si="95"/>
        <v>#DIV/0!</v>
      </c>
      <c r="Q297" s="38" t="e">
        <f t="shared" si="95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6"/>
        <v>#DIV/0!</v>
      </c>
      <c r="O298" s="38" t="e">
        <f t="shared" si="95"/>
        <v>#DIV/0!</v>
      </c>
      <c r="P298" s="38" t="e">
        <f t="shared" si="95"/>
        <v>#DIV/0!</v>
      </c>
      <c r="Q298" s="38" t="e">
        <f t="shared" si="95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6"/>
        <v>#DIV/0!</v>
      </c>
      <c r="O299" s="38" t="e">
        <f t="shared" si="95"/>
        <v>#DIV/0!</v>
      </c>
      <c r="P299" s="38" t="e">
        <f t="shared" si="95"/>
        <v>#DIV/0!</v>
      </c>
      <c r="Q299" s="38" t="e">
        <f t="shared" si="95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6"/>
        <v>#DIV/0!</v>
      </c>
      <c r="O300" s="38" t="e">
        <f t="shared" si="95"/>
        <v>#DIV/0!</v>
      </c>
      <c r="P300" s="38" t="e">
        <f t="shared" si="95"/>
        <v>#DIV/0!</v>
      </c>
      <c r="Q300" s="38" t="e">
        <f t="shared" si="95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6"/>
        <v>#DIV/0!</v>
      </c>
      <c r="O301" s="38" t="e">
        <f t="shared" si="95"/>
        <v>#DIV/0!</v>
      </c>
      <c r="P301" s="38" t="e">
        <f t="shared" si="95"/>
        <v>#DIV/0!</v>
      </c>
      <c r="Q301" s="38" t="e">
        <f t="shared" si="95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6"/>
        <v>#DIV/0!</v>
      </c>
      <c r="O302" s="38" t="e">
        <f t="shared" si="95"/>
        <v>#DIV/0!</v>
      </c>
      <c r="P302" s="38" t="e">
        <f t="shared" si="95"/>
        <v>#DIV/0!</v>
      </c>
      <c r="Q302" s="38" t="e">
        <f t="shared" si="95"/>
        <v>#DIV/0!</v>
      </c>
    </row>
    <row r="303" spans="1:19">
      <c r="A303" s="61" t="s">
        <v>179</v>
      </c>
      <c r="B303" s="61">
        <f>SUM(B291:B302)</f>
        <v>0</v>
      </c>
      <c r="C303" s="61">
        <f t="shared" ref="C303:I303" si="97">SUM(C291:C302)</f>
        <v>0</v>
      </c>
      <c r="D303" s="61">
        <f t="shared" si="97"/>
        <v>0</v>
      </c>
      <c r="E303" s="61">
        <f t="shared" si="97"/>
        <v>0</v>
      </c>
      <c r="F303" s="61">
        <f t="shared" si="97"/>
        <v>0</v>
      </c>
      <c r="G303" s="61">
        <f t="shared" si="97"/>
        <v>0</v>
      </c>
      <c r="H303" s="61">
        <f t="shared" si="97"/>
        <v>0</v>
      </c>
      <c r="I303" s="61">
        <f t="shared" si="97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5"/>
        <v>#DIV/0!</v>
      </c>
      <c r="P303" s="62" t="e">
        <f t="shared" si="95"/>
        <v>#DIV/0!</v>
      </c>
      <c r="Q303" s="62" t="e">
        <f t="shared" si="95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8">SUM(C291:C302)</f>
        <v>0</v>
      </c>
      <c r="D304" s="61">
        <f t="shared" si="98"/>
        <v>0</v>
      </c>
      <c r="E304" s="61">
        <f t="shared" si="98"/>
        <v>0</v>
      </c>
      <c r="F304" s="61">
        <f t="shared" si="98"/>
        <v>0</v>
      </c>
      <c r="G304" s="61">
        <f t="shared" si="98"/>
        <v>0</v>
      </c>
      <c r="H304" s="61">
        <f t="shared" si="98"/>
        <v>0</v>
      </c>
      <c r="I304" s="61">
        <f t="shared" si="98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5"/>
        <v>#DIV/0!</v>
      </c>
      <c r="P304" s="62" t="e">
        <f t="shared" si="95"/>
        <v>#DIV/0!</v>
      </c>
      <c r="Q304" s="62" t="e">
        <f t="shared" si="95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99">C303/12</f>
        <v>0</v>
      </c>
      <c r="D305" s="49">
        <f t="shared" si="99"/>
        <v>0</v>
      </c>
      <c r="E305" s="49">
        <f t="shared" si="99"/>
        <v>0</v>
      </c>
      <c r="F305" s="49">
        <f t="shared" si="99"/>
        <v>0</v>
      </c>
      <c r="G305" s="49">
        <f t="shared" si="99"/>
        <v>0</v>
      </c>
      <c r="H305" s="49">
        <f t="shared" si="99"/>
        <v>0</v>
      </c>
      <c r="I305" s="49">
        <f t="shared" si="99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5"/>
        <v>#DIV/0!</v>
      </c>
      <c r="P305" s="62" t="e">
        <f t="shared" si="95"/>
        <v>#DIV/0!</v>
      </c>
      <c r="Q305" s="62" t="e">
        <f t="shared" si="95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100">(G310-C310)/C310*100</f>
        <v>#DIV/0!</v>
      </c>
      <c r="P310" s="38" t="e">
        <f t="shared" si="100"/>
        <v>#DIV/0!</v>
      </c>
      <c r="Q310" s="38" t="e">
        <f t="shared" si="100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01">(F311-B311)/B311*100</f>
        <v>#DIV/0!</v>
      </c>
      <c r="O311" s="38" t="e">
        <f t="shared" si="100"/>
        <v>#DIV/0!</v>
      </c>
      <c r="P311" s="38" t="e">
        <f t="shared" si="100"/>
        <v>#DIV/0!</v>
      </c>
      <c r="Q311" s="38" t="e">
        <f t="shared" si="100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01"/>
        <v>#DIV/0!</v>
      </c>
      <c r="O312" s="38" t="e">
        <f t="shared" si="100"/>
        <v>#DIV/0!</v>
      </c>
      <c r="P312" s="38" t="e">
        <f t="shared" si="100"/>
        <v>#DIV/0!</v>
      </c>
      <c r="Q312" s="38" t="e">
        <f t="shared" si="100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01"/>
        <v>#DIV/0!</v>
      </c>
      <c r="O313" s="38" t="e">
        <f t="shared" si="100"/>
        <v>#DIV/0!</v>
      </c>
      <c r="P313" s="38" t="e">
        <f t="shared" si="100"/>
        <v>#DIV/0!</v>
      </c>
      <c r="Q313" s="38" t="e">
        <f t="shared" si="100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01"/>
        <v>#DIV/0!</v>
      </c>
      <c r="O314" s="38" t="e">
        <f t="shared" si="100"/>
        <v>#DIV/0!</v>
      </c>
      <c r="P314" s="38" t="e">
        <f t="shared" si="100"/>
        <v>#DIV/0!</v>
      </c>
      <c r="Q314" s="38" t="e">
        <f t="shared" si="100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01"/>
        <v>#DIV/0!</v>
      </c>
      <c r="O315" s="38" t="e">
        <f t="shared" si="100"/>
        <v>#DIV/0!</v>
      </c>
      <c r="P315" s="38" t="e">
        <f t="shared" si="100"/>
        <v>#DIV/0!</v>
      </c>
      <c r="Q315" s="38" t="e">
        <f t="shared" si="100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01"/>
        <v>#DIV/0!</v>
      </c>
      <c r="O316" s="38" t="e">
        <f t="shared" si="100"/>
        <v>#DIV/0!</v>
      </c>
      <c r="P316" s="38" t="e">
        <f t="shared" si="100"/>
        <v>#DIV/0!</v>
      </c>
      <c r="Q316" s="38" t="e">
        <f t="shared" si="100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01"/>
        <v>#DIV/0!</v>
      </c>
      <c r="O317" s="38" t="e">
        <f t="shared" si="100"/>
        <v>#DIV/0!</v>
      </c>
      <c r="P317" s="38" t="e">
        <f t="shared" si="100"/>
        <v>#DIV/0!</v>
      </c>
      <c r="Q317" s="38" t="e">
        <f t="shared" si="100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01"/>
        <v>#DIV/0!</v>
      </c>
      <c r="O318" s="38" t="e">
        <f t="shared" si="100"/>
        <v>#DIV/0!</v>
      </c>
      <c r="P318" s="38" t="e">
        <f t="shared" si="100"/>
        <v>#DIV/0!</v>
      </c>
      <c r="Q318" s="38" t="e">
        <f t="shared" si="100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01"/>
        <v>#DIV/0!</v>
      </c>
      <c r="O319" s="38" t="e">
        <f t="shared" si="100"/>
        <v>#DIV/0!</v>
      </c>
      <c r="P319" s="38" t="e">
        <f t="shared" si="100"/>
        <v>#DIV/0!</v>
      </c>
      <c r="Q319" s="38" t="e">
        <f t="shared" si="100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01"/>
        <v>#DIV/0!</v>
      </c>
      <c r="O320" s="38" t="e">
        <f t="shared" si="100"/>
        <v>#DIV/0!</v>
      </c>
      <c r="P320" s="38" t="e">
        <f t="shared" si="100"/>
        <v>#DIV/0!</v>
      </c>
      <c r="Q320" s="38" t="e">
        <f t="shared" si="100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01"/>
        <v>#DIV/0!</v>
      </c>
      <c r="O321" s="38" t="e">
        <f t="shared" si="100"/>
        <v>#DIV/0!</v>
      </c>
      <c r="P321" s="38" t="e">
        <f t="shared" si="100"/>
        <v>#DIV/0!</v>
      </c>
      <c r="Q321" s="38" t="e">
        <f t="shared" si="100"/>
        <v>#DIV/0!</v>
      </c>
    </row>
    <row r="322" spans="1:17">
      <c r="A322" s="61" t="s">
        <v>179</v>
      </c>
      <c r="B322" s="61">
        <f>SUM(B310:B321)</f>
        <v>0</v>
      </c>
      <c r="C322" s="61">
        <f t="shared" ref="C322:I322" si="102">SUM(C310:C321)</f>
        <v>0</v>
      </c>
      <c r="D322" s="61">
        <f t="shared" si="102"/>
        <v>0</v>
      </c>
      <c r="E322" s="61">
        <f t="shared" si="102"/>
        <v>0</v>
      </c>
      <c r="F322" s="61">
        <f t="shared" si="102"/>
        <v>0</v>
      </c>
      <c r="G322" s="61">
        <f t="shared" si="102"/>
        <v>0</v>
      </c>
      <c r="H322" s="61">
        <f t="shared" si="102"/>
        <v>0</v>
      </c>
      <c r="I322" s="61">
        <f t="shared" si="102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00"/>
        <v>#DIV/0!</v>
      </c>
      <c r="P322" s="62" t="e">
        <f t="shared" si="100"/>
        <v>#DIV/0!</v>
      </c>
      <c r="Q322" s="62" t="e">
        <f t="shared" si="100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03">SUM(C310:C321)</f>
        <v>0</v>
      </c>
      <c r="D323" s="61">
        <f t="shared" si="103"/>
        <v>0</v>
      </c>
      <c r="E323" s="61">
        <f t="shared" si="103"/>
        <v>0</v>
      </c>
      <c r="F323" s="61">
        <f t="shared" si="103"/>
        <v>0</v>
      </c>
      <c r="G323" s="61">
        <f t="shared" si="103"/>
        <v>0</v>
      </c>
      <c r="H323" s="61">
        <f t="shared" si="103"/>
        <v>0</v>
      </c>
      <c r="I323" s="61">
        <f t="shared" si="103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00"/>
        <v>#DIV/0!</v>
      </c>
      <c r="P323" s="62" t="e">
        <f t="shared" si="100"/>
        <v>#DIV/0!</v>
      </c>
      <c r="Q323" s="62" t="e">
        <f t="shared" si="100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4">C322/12</f>
        <v>0</v>
      </c>
      <c r="D324" s="49">
        <f t="shared" si="104"/>
        <v>0</v>
      </c>
      <c r="E324" s="49">
        <f t="shared" si="104"/>
        <v>0</v>
      </c>
      <c r="F324" s="49">
        <f t="shared" si="104"/>
        <v>0</v>
      </c>
      <c r="G324" s="49">
        <f t="shared" si="104"/>
        <v>0</v>
      </c>
      <c r="H324" s="49">
        <f t="shared" si="104"/>
        <v>0</v>
      </c>
      <c r="I324" s="49">
        <f t="shared" si="104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00"/>
        <v>#DIV/0!</v>
      </c>
      <c r="P324" s="62" t="e">
        <f t="shared" si="100"/>
        <v>#DIV/0!</v>
      </c>
      <c r="Q324" s="62" t="e">
        <f t="shared" si="100"/>
        <v>#DIV/0!</v>
      </c>
    </row>
  </sheetData>
  <mergeCells count="77"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  <mergeCell ref="AB4:AE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51"/>
  </sheetPr>
  <dimension ref="A1:AK324"/>
  <sheetViews>
    <sheetView topLeftCell="P1" workbookViewId="0">
      <selection activeCell="AB4" sqref="AB4:AE5"/>
    </sheetView>
  </sheetViews>
  <sheetFormatPr defaultRowHeight="15.75"/>
  <cols>
    <col min="1" max="1" width="13.140625" style="14" customWidth="1"/>
    <col min="2" max="2" width="8.42578125" style="14" customWidth="1"/>
    <col min="3" max="3" width="8.28515625" style="14" customWidth="1"/>
    <col min="4" max="5" width="9.140625" style="14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3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16384" width="9.140625" style="14"/>
  </cols>
  <sheetData>
    <row r="1" spans="1:37">
      <c r="A1" s="340" t="s">
        <v>101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30" t="s">
        <v>90</v>
      </c>
      <c r="AC5" s="30" t="s">
        <v>7</v>
      </c>
      <c r="AD5" s="30" t="s">
        <v>8</v>
      </c>
      <c r="AE5" s="29" t="s">
        <v>9</v>
      </c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7" si="0">B6+B25+B44+B63+B82+B101+B120+B139+B158+B177+B196+B215+B234+B253+B272+B291+B310</f>
        <v>0</v>
      </c>
      <c r="U6" s="11">
        <f t="shared" ref="U6:U17" si="1">C6+C25+C44+C63+C82+C101+C120+C139+C158+C177+C196+C215+C234+C253+C272+C291+C310</f>
        <v>0</v>
      </c>
      <c r="V6" s="11">
        <f t="shared" ref="V6:V17" si="2">D6+D25+D44+D63+D82+D101+D120+D139+D158+D177+D196+D215+D234+D253+D272+D291+D310</f>
        <v>0</v>
      </c>
      <c r="W6" s="11">
        <f t="shared" ref="W6:W17" si="3">E6+E25+E44+E63+E82+E101+E120+E139+E158+E177+E196+E215+E234+E253+E272+E291+E310</f>
        <v>0</v>
      </c>
      <c r="X6" s="11">
        <f t="shared" ref="X6:X17" si="4">F6+F25+F44+F63+F82+F101+F120+F139+F158+F177+F196+F215+F234+F253+F272+F291+F310</f>
        <v>0</v>
      </c>
      <c r="Y6" s="11">
        <f t="shared" ref="Y6:Y17" si="5">G6+G25+G44+G63+G82+G101+G120+G139+G158+G177+G196+G215+G234+G253+G272+G291+G310</f>
        <v>0</v>
      </c>
      <c r="Z6" s="11">
        <f t="shared" ref="Z6:Z17" si="6">H6+H25+H44+H63+H82+H101+H120+H139+H158+H177+H196+H215+H234+H253+H272+H291+H310</f>
        <v>0</v>
      </c>
      <c r="AA6" s="11">
        <f t="shared" ref="AA6:AA17" si="7">I6+I25+I44+I63+I82+I101+I120+I139+I158+I177+I196+I215+I234+I253+I272+I291+I310</f>
        <v>0</v>
      </c>
      <c r="AB6" s="11">
        <f t="shared" ref="AB6:AB17" si="8">J6+J25+J44+J63+J82+J101+J120+J139+J158+J177+J196+J215+J234+J253+J272+J291+J310</f>
        <v>0</v>
      </c>
      <c r="AC6" s="11">
        <f t="shared" ref="AC6:AC17" si="9">K6+K25+K44+K63+K82+K101+K120+K139+K158+K177+K196+K215+K234+K253+K272+K291+K310</f>
        <v>0</v>
      </c>
      <c r="AD6" s="11">
        <f t="shared" ref="AD6:AD17" si="10">L6+L25+L44+L63+L82+L101+L120+L139+L158+L177+L196+L215+L234+L253+L272+L291+L310</f>
        <v>0</v>
      </c>
      <c r="AE6" s="11">
        <f t="shared" ref="AE6:AE17" si="11">M6+M25+M44+M63+M82+M101+M120+M139+M158+M177+M196+M215+M234+M253+M272+M291+M310</f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2">(F7-B7)/B7*100</f>
        <v>#DIV/0!</v>
      </c>
      <c r="O7" s="38" t="e">
        <f t="shared" ref="O7:O20" si="13">(G7-C7)/C7*100</f>
        <v>#DIV/0!</v>
      </c>
      <c r="P7" s="38" t="e">
        <f t="shared" ref="P7:P20" si="14">(H7-D7)/D7*100</f>
        <v>#DIV/0!</v>
      </c>
      <c r="Q7" s="38" t="e">
        <f t="shared" ref="Q7:Q20" si="15">(I7-E7)/E7*100</f>
        <v>#DIV/0!</v>
      </c>
      <c r="S7" s="40" t="s">
        <v>11</v>
      </c>
      <c r="T7" s="11">
        <f t="shared" si="0"/>
        <v>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>
        <f t="shared" si="8"/>
        <v>0</v>
      </c>
      <c r="AC7" s="11">
        <f t="shared" si="9"/>
        <v>0</v>
      </c>
      <c r="AD7" s="11">
        <f t="shared" si="10"/>
        <v>0</v>
      </c>
      <c r="AE7" s="11">
        <f t="shared" si="11"/>
        <v>0</v>
      </c>
      <c r="AF7" s="38" t="e">
        <f t="shared" ref="AF7:AF20" si="16">(AB7-X7)/X7*100</f>
        <v>#DIV/0!</v>
      </c>
      <c r="AG7" s="38" t="e">
        <f t="shared" ref="AG7:AG20" si="17">(AC7-Y7)/Y7*100</f>
        <v>#DIV/0!</v>
      </c>
      <c r="AH7" s="38" t="e">
        <f t="shared" ref="AH7:AH20" si="18">(AD7-Z7)/Z7*100</f>
        <v>#DIV/0!</v>
      </c>
      <c r="AI7" s="38" t="e">
        <f t="shared" ref="AI7:AI20" si="19">(AE7-AA7)/AA7*100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2"/>
        <v>#DIV/0!</v>
      </c>
      <c r="O8" s="38" t="e">
        <f t="shared" si="13"/>
        <v>#DIV/0!</v>
      </c>
      <c r="P8" s="38" t="e">
        <f t="shared" si="14"/>
        <v>#DIV/0!</v>
      </c>
      <c r="Q8" s="38" t="e">
        <f t="shared" si="15"/>
        <v>#DIV/0!</v>
      </c>
      <c r="S8" s="40" t="s">
        <v>12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0</v>
      </c>
      <c r="AB8" s="11">
        <f t="shared" si="8"/>
        <v>0</v>
      </c>
      <c r="AC8" s="11">
        <f t="shared" si="9"/>
        <v>0</v>
      </c>
      <c r="AD8" s="11">
        <f t="shared" si="10"/>
        <v>0</v>
      </c>
      <c r="AE8" s="11">
        <f t="shared" si="11"/>
        <v>0</v>
      </c>
      <c r="AF8" s="38" t="e">
        <f t="shared" si="16"/>
        <v>#DIV/0!</v>
      </c>
      <c r="AG8" s="38" t="e">
        <f t="shared" si="17"/>
        <v>#DIV/0!</v>
      </c>
      <c r="AH8" s="38" t="e">
        <f t="shared" si="18"/>
        <v>#DIV/0!</v>
      </c>
      <c r="AI8" s="38" t="e">
        <f t="shared" si="19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2"/>
        <v>#DIV/0!</v>
      </c>
      <c r="O9" s="38" t="e">
        <f t="shared" si="13"/>
        <v>#DIV/0!</v>
      </c>
      <c r="P9" s="38" t="e">
        <f t="shared" si="14"/>
        <v>#DIV/0!</v>
      </c>
      <c r="Q9" s="38" t="e">
        <f t="shared" si="15"/>
        <v>#DIV/0!</v>
      </c>
      <c r="S9" s="40" t="s">
        <v>13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>
        <f t="shared" si="8"/>
        <v>0</v>
      </c>
      <c r="AC9" s="11">
        <f t="shared" si="9"/>
        <v>0</v>
      </c>
      <c r="AD9" s="11">
        <f t="shared" si="10"/>
        <v>0</v>
      </c>
      <c r="AE9" s="11">
        <f t="shared" si="11"/>
        <v>0</v>
      </c>
      <c r="AF9" s="38" t="e">
        <f t="shared" si="16"/>
        <v>#DIV/0!</v>
      </c>
      <c r="AG9" s="38" t="e">
        <f t="shared" si="17"/>
        <v>#DIV/0!</v>
      </c>
      <c r="AH9" s="38" t="e">
        <f t="shared" si="18"/>
        <v>#DIV/0!</v>
      </c>
      <c r="AI9" s="38" t="e">
        <f t="shared" si="19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2"/>
        <v>#DIV/0!</v>
      </c>
      <c r="O10" s="38" t="e">
        <f t="shared" si="13"/>
        <v>#DIV/0!</v>
      </c>
      <c r="P10" s="38" t="e">
        <f t="shared" si="14"/>
        <v>#DIV/0!</v>
      </c>
      <c r="Q10" s="38" t="e">
        <f t="shared" si="15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>
        <f t="shared" si="8"/>
        <v>0</v>
      </c>
      <c r="AC10" s="11">
        <f t="shared" si="9"/>
        <v>0</v>
      </c>
      <c r="AD10" s="11">
        <f t="shared" si="10"/>
        <v>0</v>
      </c>
      <c r="AE10" s="11">
        <f t="shared" si="11"/>
        <v>0</v>
      </c>
      <c r="AF10" s="38" t="e">
        <f t="shared" si="16"/>
        <v>#DIV/0!</v>
      </c>
      <c r="AG10" s="38" t="e">
        <f t="shared" si="17"/>
        <v>#DIV/0!</v>
      </c>
      <c r="AH10" s="38" t="e">
        <f t="shared" si="18"/>
        <v>#DIV/0!</v>
      </c>
      <c r="AI10" s="38" t="e">
        <f t="shared" si="19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2"/>
        <v>#DIV/0!</v>
      </c>
      <c r="O11" s="38" t="e">
        <f t="shared" si="13"/>
        <v>#DIV/0!</v>
      </c>
      <c r="P11" s="38" t="e">
        <f t="shared" si="14"/>
        <v>#DIV/0!</v>
      </c>
      <c r="Q11" s="38" t="e">
        <f t="shared" si="15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>
        <f t="shared" si="8"/>
        <v>0</v>
      </c>
      <c r="AC11" s="11">
        <f t="shared" si="9"/>
        <v>0</v>
      </c>
      <c r="AD11" s="11">
        <f t="shared" si="10"/>
        <v>0</v>
      </c>
      <c r="AE11" s="11">
        <f t="shared" si="11"/>
        <v>0</v>
      </c>
      <c r="AF11" s="38" t="e">
        <f t="shared" si="16"/>
        <v>#DIV/0!</v>
      </c>
      <c r="AG11" s="38" t="e">
        <f t="shared" si="17"/>
        <v>#DIV/0!</v>
      </c>
      <c r="AH11" s="38" t="e">
        <f t="shared" si="18"/>
        <v>#DIV/0!</v>
      </c>
      <c r="AI11" s="38" t="e">
        <f t="shared" si="19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2"/>
        <v>#DIV/0!</v>
      </c>
      <c r="O12" s="38" t="e">
        <f t="shared" si="13"/>
        <v>#DIV/0!</v>
      </c>
      <c r="P12" s="38" t="e">
        <f t="shared" si="14"/>
        <v>#DIV/0!</v>
      </c>
      <c r="Q12" s="38" t="e">
        <f t="shared" si="15"/>
        <v>#DIV/0!</v>
      </c>
      <c r="S12" s="40" t="s">
        <v>16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0</v>
      </c>
      <c r="Z12" s="11">
        <f t="shared" si="6"/>
        <v>0</v>
      </c>
      <c r="AA12" s="11">
        <f t="shared" si="7"/>
        <v>0</v>
      </c>
      <c r="AB12" s="11">
        <f t="shared" si="8"/>
        <v>0</v>
      </c>
      <c r="AC12" s="11">
        <f t="shared" si="9"/>
        <v>0</v>
      </c>
      <c r="AD12" s="11">
        <f t="shared" si="10"/>
        <v>0</v>
      </c>
      <c r="AE12" s="11">
        <f t="shared" si="11"/>
        <v>0</v>
      </c>
      <c r="AF12" s="38" t="e">
        <f t="shared" si="16"/>
        <v>#DIV/0!</v>
      </c>
      <c r="AG12" s="38" t="e">
        <f t="shared" si="17"/>
        <v>#DIV/0!</v>
      </c>
      <c r="AH12" s="38" t="e">
        <f t="shared" si="18"/>
        <v>#DIV/0!</v>
      </c>
      <c r="AI12" s="38" t="e">
        <f t="shared" si="19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2"/>
        <v>#DIV/0!</v>
      </c>
      <c r="O13" s="38" t="e">
        <f t="shared" si="13"/>
        <v>#DIV/0!</v>
      </c>
      <c r="P13" s="38" t="e">
        <f t="shared" si="14"/>
        <v>#DIV/0!</v>
      </c>
      <c r="Q13" s="38" t="e">
        <f t="shared" si="15"/>
        <v>#DIV/0!</v>
      </c>
      <c r="S13" s="40" t="s">
        <v>17</v>
      </c>
      <c r="T13" s="11">
        <f t="shared" si="0"/>
        <v>0</v>
      </c>
      <c r="U13" s="11">
        <f t="shared" si="1"/>
        <v>0</v>
      </c>
      <c r="V13" s="11">
        <f t="shared" si="2"/>
        <v>0</v>
      </c>
      <c r="W13" s="11">
        <f t="shared" si="3"/>
        <v>0</v>
      </c>
      <c r="X13" s="11">
        <f t="shared" si="4"/>
        <v>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>
        <f t="shared" si="8"/>
        <v>0</v>
      </c>
      <c r="AC13" s="11">
        <f t="shared" si="9"/>
        <v>0</v>
      </c>
      <c r="AD13" s="11">
        <f t="shared" si="10"/>
        <v>0</v>
      </c>
      <c r="AE13" s="11">
        <f t="shared" si="11"/>
        <v>0</v>
      </c>
      <c r="AF13" s="38" t="e">
        <f t="shared" si="16"/>
        <v>#DIV/0!</v>
      </c>
      <c r="AG13" s="38" t="e">
        <f t="shared" si="17"/>
        <v>#DIV/0!</v>
      </c>
      <c r="AH13" s="38" t="e">
        <f t="shared" si="18"/>
        <v>#DIV/0!</v>
      </c>
      <c r="AI13" s="38" t="e">
        <f t="shared" si="19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2"/>
        <v>#DIV/0!</v>
      </c>
      <c r="O14" s="38" t="e">
        <f t="shared" si="13"/>
        <v>#DIV/0!</v>
      </c>
      <c r="P14" s="38" t="e">
        <f t="shared" si="14"/>
        <v>#DIV/0!</v>
      </c>
      <c r="Q14" s="38" t="e">
        <f t="shared" si="15"/>
        <v>#DIV/0!</v>
      </c>
      <c r="S14" s="40" t="s">
        <v>18</v>
      </c>
      <c r="T14" s="11">
        <f t="shared" si="0"/>
        <v>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>
        <f t="shared" si="8"/>
        <v>0</v>
      </c>
      <c r="AC14" s="11">
        <f t="shared" si="9"/>
        <v>0</v>
      </c>
      <c r="AD14" s="11">
        <f t="shared" si="10"/>
        <v>0</v>
      </c>
      <c r="AE14" s="11">
        <f t="shared" si="11"/>
        <v>0</v>
      </c>
      <c r="AF14" s="38" t="e">
        <f t="shared" si="16"/>
        <v>#DIV/0!</v>
      </c>
      <c r="AG14" s="38" t="e">
        <f t="shared" si="17"/>
        <v>#DIV/0!</v>
      </c>
      <c r="AH14" s="38" t="e">
        <f t="shared" si="18"/>
        <v>#DIV/0!</v>
      </c>
      <c r="AI14" s="38" t="e">
        <f t="shared" si="19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2"/>
        <v>#DIV/0!</v>
      </c>
      <c r="O15" s="38" t="e">
        <f t="shared" si="13"/>
        <v>#DIV/0!</v>
      </c>
      <c r="P15" s="38" t="e">
        <f t="shared" si="14"/>
        <v>#DIV/0!</v>
      </c>
      <c r="Q15" s="38" t="e">
        <f t="shared" si="15"/>
        <v>#DIV/0!</v>
      </c>
      <c r="S15" s="40" t="s">
        <v>19</v>
      </c>
      <c r="T15" s="11">
        <f t="shared" si="0"/>
        <v>0</v>
      </c>
      <c r="U15" s="11">
        <f t="shared" si="1"/>
        <v>0</v>
      </c>
      <c r="V15" s="11">
        <f t="shared" si="2"/>
        <v>0</v>
      </c>
      <c r="W15" s="11">
        <f t="shared" si="3"/>
        <v>0</v>
      </c>
      <c r="X15" s="11">
        <f t="shared" si="4"/>
        <v>0</v>
      </c>
      <c r="Y15" s="11">
        <f t="shared" si="5"/>
        <v>0</v>
      </c>
      <c r="Z15" s="11">
        <f t="shared" si="6"/>
        <v>0</v>
      </c>
      <c r="AA15" s="11">
        <f t="shared" si="7"/>
        <v>0</v>
      </c>
      <c r="AB15" s="11">
        <f t="shared" si="8"/>
        <v>0</v>
      </c>
      <c r="AC15" s="11">
        <f t="shared" si="9"/>
        <v>0</v>
      </c>
      <c r="AD15" s="11">
        <f t="shared" si="10"/>
        <v>0</v>
      </c>
      <c r="AE15" s="11">
        <f t="shared" si="11"/>
        <v>0</v>
      </c>
      <c r="AF15" s="38" t="e">
        <f t="shared" si="16"/>
        <v>#DIV/0!</v>
      </c>
      <c r="AG15" s="38" t="e">
        <f t="shared" si="17"/>
        <v>#DIV/0!</v>
      </c>
      <c r="AH15" s="38" t="e">
        <f t="shared" si="18"/>
        <v>#DIV/0!</v>
      </c>
      <c r="AI15" s="38" t="e">
        <f t="shared" si="19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2"/>
        <v>#DIV/0!</v>
      </c>
      <c r="O16" s="38" t="e">
        <f t="shared" si="13"/>
        <v>#DIV/0!</v>
      </c>
      <c r="P16" s="38" t="e">
        <f t="shared" si="14"/>
        <v>#DIV/0!</v>
      </c>
      <c r="Q16" s="38" t="e">
        <f t="shared" si="15"/>
        <v>#DIV/0!</v>
      </c>
      <c r="S16" s="40" t="s">
        <v>20</v>
      </c>
      <c r="T16" s="11">
        <f t="shared" si="0"/>
        <v>0</v>
      </c>
      <c r="U16" s="11">
        <f t="shared" si="1"/>
        <v>0</v>
      </c>
      <c r="V16" s="11">
        <f t="shared" si="2"/>
        <v>0</v>
      </c>
      <c r="W16" s="11">
        <f t="shared" si="3"/>
        <v>0</v>
      </c>
      <c r="X16" s="11">
        <f t="shared" si="4"/>
        <v>0</v>
      </c>
      <c r="Y16" s="11">
        <f t="shared" si="5"/>
        <v>0</v>
      </c>
      <c r="Z16" s="11">
        <f t="shared" si="6"/>
        <v>0</v>
      </c>
      <c r="AA16" s="11">
        <f t="shared" si="7"/>
        <v>0</v>
      </c>
      <c r="AB16" s="11">
        <f t="shared" si="8"/>
        <v>0</v>
      </c>
      <c r="AC16" s="11">
        <f t="shared" si="9"/>
        <v>0</v>
      </c>
      <c r="AD16" s="11">
        <f t="shared" si="10"/>
        <v>0</v>
      </c>
      <c r="AE16" s="11">
        <f t="shared" si="11"/>
        <v>0</v>
      </c>
      <c r="AF16" s="38" t="e">
        <f t="shared" si="16"/>
        <v>#DIV/0!</v>
      </c>
      <c r="AG16" s="38" t="e">
        <f t="shared" si="17"/>
        <v>#DIV/0!</v>
      </c>
      <c r="AH16" s="38" t="e">
        <f t="shared" si="18"/>
        <v>#DIV/0!</v>
      </c>
      <c r="AI16" s="38" t="e">
        <f t="shared" si="19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2"/>
        <v>#DIV/0!</v>
      </c>
      <c r="O17" s="38" t="e">
        <f t="shared" si="13"/>
        <v>#DIV/0!</v>
      </c>
      <c r="P17" s="38" t="e">
        <f t="shared" si="14"/>
        <v>#DIV/0!</v>
      </c>
      <c r="Q17" s="38" t="e">
        <f t="shared" si="15"/>
        <v>#DIV/0!</v>
      </c>
      <c r="S17" s="40" t="s">
        <v>21</v>
      </c>
      <c r="T17" s="11">
        <f t="shared" si="0"/>
        <v>0</v>
      </c>
      <c r="U17" s="11">
        <f t="shared" si="1"/>
        <v>0</v>
      </c>
      <c r="V17" s="11">
        <f t="shared" si="2"/>
        <v>0</v>
      </c>
      <c r="W17" s="11">
        <f t="shared" si="3"/>
        <v>0</v>
      </c>
      <c r="X17" s="11">
        <f t="shared" si="4"/>
        <v>0</v>
      </c>
      <c r="Y17" s="11">
        <f t="shared" si="5"/>
        <v>0</v>
      </c>
      <c r="Z17" s="11">
        <f t="shared" si="6"/>
        <v>0</v>
      </c>
      <c r="AA17" s="11">
        <f t="shared" si="7"/>
        <v>0</v>
      </c>
      <c r="AB17" s="11">
        <f t="shared" si="8"/>
        <v>0</v>
      </c>
      <c r="AC17" s="11">
        <f t="shared" si="9"/>
        <v>0</v>
      </c>
      <c r="AD17" s="11">
        <f t="shared" si="10"/>
        <v>0</v>
      </c>
      <c r="AE17" s="11">
        <f t="shared" si="11"/>
        <v>0</v>
      </c>
      <c r="AF17" s="38" t="e">
        <f t="shared" si="16"/>
        <v>#DIV/0!</v>
      </c>
      <c r="AG17" s="38" t="e">
        <f t="shared" si="17"/>
        <v>#DIV/0!</v>
      </c>
      <c r="AH17" s="38" t="e">
        <f t="shared" si="18"/>
        <v>#DIV/0!</v>
      </c>
      <c r="AI17" s="38" t="e">
        <f t="shared" si="19"/>
        <v>#DIV/0!</v>
      </c>
    </row>
    <row r="18" spans="1:35">
      <c r="A18" s="61" t="s">
        <v>179</v>
      </c>
      <c r="B18" s="61">
        <f>SUM(B6:B17)</f>
        <v>0</v>
      </c>
      <c r="C18" s="61">
        <f t="shared" ref="C18:I18" si="20">SUM(C6:C17)</f>
        <v>0</v>
      </c>
      <c r="D18" s="61">
        <f t="shared" si="20"/>
        <v>0</v>
      </c>
      <c r="E18" s="61">
        <f t="shared" si="20"/>
        <v>0</v>
      </c>
      <c r="F18" s="61">
        <f t="shared" si="20"/>
        <v>0</v>
      </c>
      <c r="G18" s="61">
        <f t="shared" si="20"/>
        <v>0</v>
      </c>
      <c r="H18" s="61">
        <f t="shared" si="20"/>
        <v>0</v>
      </c>
      <c r="I18" s="61">
        <f t="shared" si="20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3"/>
        <v>#DIV/0!</v>
      </c>
      <c r="P18" s="62" t="e">
        <f t="shared" si="14"/>
        <v>#DIV/0!</v>
      </c>
      <c r="Q18" s="62" t="e">
        <f t="shared" si="15"/>
        <v>#DIV/0!</v>
      </c>
      <c r="S18" s="61" t="str">
        <f>BRMT!S18</f>
        <v>Upto  FEB</v>
      </c>
      <c r="T18" s="61">
        <f t="shared" ref="T18:AE18" si="21">SUM(T6:T9)</f>
        <v>0</v>
      </c>
      <c r="U18" s="61">
        <f t="shared" si="21"/>
        <v>0</v>
      </c>
      <c r="V18" s="61">
        <f t="shared" si="21"/>
        <v>0</v>
      </c>
      <c r="W18" s="61">
        <f t="shared" si="21"/>
        <v>0</v>
      </c>
      <c r="X18" s="61">
        <f t="shared" si="21"/>
        <v>0</v>
      </c>
      <c r="Y18" s="61">
        <f t="shared" si="21"/>
        <v>0</v>
      </c>
      <c r="Z18" s="61">
        <f t="shared" si="21"/>
        <v>0</v>
      </c>
      <c r="AA18" s="61">
        <f t="shared" si="21"/>
        <v>0</v>
      </c>
      <c r="AB18" s="61">
        <f t="shared" si="21"/>
        <v>0</v>
      </c>
      <c r="AC18" s="61">
        <f t="shared" si="21"/>
        <v>0</v>
      </c>
      <c r="AD18" s="61">
        <f t="shared" si="21"/>
        <v>0</v>
      </c>
      <c r="AE18" s="61">
        <f t="shared" si="21"/>
        <v>0</v>
      </c>
      <c r="AF18" s="38" t="e">
        <f t="shared" si="16"/>
        <v>#DIV/0!</v>
      </c>
      <c r="AG18" s="38" t="e">
        <f t="shared" si="17"/>
        <v>#DIV/0!</v>
      </c>
      <c r="AH18" s="38" t="e">
        <f t="shared" si="18"/>
        <v>#DIV/0!</v>
      </c>
      <c r="AI18" s="38" t="e">
        <f t="shared" si="19"/>
        <v>#DIV/0!</v>
      </c>
    </row>
    <row r="19" spans="1:35">
      <c r="A19" s="61" t="s">
        <v>128</v>
      </c>
      <c r="B19" s="61">
        <f>SUM(B6:B17)</f>
        <v>0</v>
      </c>
      <c r="C19" s="61">
        <f t="shared" ref="C19:I19" si="22">SUM(C6:C17)</f>
        <v>0</v>
      </c>
      <c r="D19" s="61">
        <f t="shared" si="22"/>
        <v>0</v>
      </c>
      <c r="E19" s="61">
        <f t="shared" si="22"/>
        <v>0</v>
      </c>
      <c r="F19" s="61">
        <f t="shared" si="22"/>
        <v>0</v>
      </c>
      <c r="G19" s="61">
        <f t="shared" si="22"/>
        <v>0</v>
      </c>
      <c r="H19" s="61">
        <f t="shared" si="22"/>
        <v>0</v>
      </c>
      <c r="I19" s="61">
        <f t="shared" si="22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3"/>
        <v>#DIV/0!</v>
      </c>
      <c r="P19" s="62" t="e">
        <f t="shared" si="14"/>
        <v>#DIV/0!</v>
      </c>
      <c r="Q19" s="62" t="e">
        <f t="shared" si="15"/>
        <v>#DIV/0!</v>
      </c>
      <c r="S19" s="61" t="str">
        <f>BRMT!S19</f>
        <v>Upto March</v>
      </c>
      <c r="T19" s="61">
        <f>SUM(T6:T17)</f>
        <v>0</v>
      </c>
      <c r="U19" s="61">
        <f t="shared" ref="U19:AE19" si="23">SUM(U6:U17)</f>
        <v>0</v>
      </c>
      <c r="V19" s="61">
        <f t="shared" si="23"/>
        <v>0</v>
      </c>
      <c r="W19" s="61">
        <f t="shared" si="23"/>
        <v>0</v>
      </c>
      <c r="X19" s="61">
        <f t="shared" si="23"/>
        <v>0</v>
      </c>
      <c r="Y19" s="61">
        <f t="shared" si="23"/>
        <v>0</v>
      </c>
      <c r="Z19" s="61">
        <f t="shared" si="23"/>
        <v>0</v>
      </c>
      <c r="AA19" s="61">
        <f t="shared" si="23"/>
        <v>0</v>
      </c>
      <c r="AB19" s="61">
        <f t="shared" si="23"/>
        <v>0</v>
      </c>
      <c r="AC19" s="61">
        <f t="shared" si="23"/>
        <v>0</v>
      </c>
      <c r="AD19" s="61">
        <f t="shared" si="23"/>
        <v>0</v>
      </c>
      <c r="AE19" s="61">
        <f t="shared" si="23"/>
        <v>0</v>
      </c>
      <c r="AF19" s="38" t="e">
        <f t="shared" si="16"/>
        <v>#DIV/0!</v>
      </c>
      <c r="AG19" s="38" t="e">
        <f t="shared" si="17"/>
        <v>#DIV/0!</v>
      </c>
      <c r="AH19" s="38" t="e">
        <f t="shared" si="18"/>
        <v>#DIV/0!</v>
      </c>
      <c r="AI19" s="38" t="e">
        <f t="shared" si="19"/>
        <v>#DIV/0!</v>
      </c>
    </row>
    <row r="20" spans="1:35">
      <c r="A20" s="63" t="s">
        <v>129</v>
      </c>
      <c r="B20" s="49">
        <f>B18/12</f>
        <v>0</v>
      </c>
      <c r="C20" s="49">
        <f t="shared" ref="C20:I20" si="24">C18/12</f>
        <v>0</v>
      </c>
      <c r="D20" s="49">
        <f t="shared" si="24"/>
        <v>0</v>
      </c>
      <c r="E20" s="49">
        <f t="shared" si="24"/>
        <v>0</v>
      </c>
      <c r="F20" s="49">
        <f t="shared" si="24"/>
        <v>0</v>
      </c>
      <c r="G20" s="49">
        <f t="shared" si="24"/>
        <v>0</v>
      </c>
      <c r="H20" s="49">
        <f t="shared" si="24"/>
        <v>0</v>
      </c>
      <c r="I20" s="49">
        <f t="shared" si="24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3"/>
        <v>#DIV/0!</v>
      </c>
      <c r="P20" s="62" t="e">
        <f t="shared" si="14"/>
        <v>#DIV/0!</v>
      </c>
      <c r="Q20" s="62" t="e">
        <f t="shared" si="15"/>
        <v>#DIV/0!</v>
      </c>
      <c r="S20" s="61" t="str">
        <f>BRMT!S20</f>
        <v>Mnthly Avg</v>
      </c>
      <c r="T20" s="49">
        <f>T18/4</f>
        <v>0</v>
      </c>
      <c r="U20" s="49">
        <f t="shared" ref="U20:AE20" si="25">U18/4</f>
        <v>0</v>
      </c>
      <c r="V20" s="49">
        <f t="shared" si="25"/>
        <v>0</v>
      </c>
      <c r="W20" s="49">
        <f t="shared" si="25"/>
        <v>0</v>
      </c>
      <c r="X20" s="49">
        <f t="shared" si="25"/>
        <v>0</v>
      </c>
      <c r="Y20" s="49">
        <f t="shared" si="25"/>
        <v>0</v>
      </c>
      <c r="Z20" s="49">
        <f t="shared" si="25"/>
        <v>0</v>
      </c>
      <c r="AA20" s="49">
        <f t="shared" si="25"/>
        <v>0</v>
      </c>
      <c r="AB20" s="49">
        <f t="shared" si="25"/>
        <v>0</v>
      </c>
      <c r="AC20" s="49">
        <f t="shared" si="25"/>
        <v>0</v>
      </c>
      <c r="AD20" s="49">
        <f t="shared" si="25"/>
        <v>0</v>
      </c>
      <c r="AE20" s="49">
        <f t="shared" si="25"/>
        <v>0</v>
      </c>
      <c r="AF20" s="38" t="e">
        <f t="shared" si="16"/>
        <v>#DIV/0!</v>
      </c>
      <c r="AG20" s="38" t="e">
        <f t="shared" si="17"/>
        <v>#DIV/0!</v>
      </c>
      <c r="AH20" s="38" t="e">
        <f t="shared" si="18"/>
        <v>#DIV/0!</v>
      </c>
      <c r="AI20" s="38" t="e">
        <f t="shared" si="19"/>
        <v>#DIV/0!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6">(G25-C25)/C25*100</f>
        <v>#DIV/0!</v>
      </c>
      <c r="P25" s="38" t="e">
        <f t="shared" si="26"/>
        <v>#DIV/0!</v>
      </c>
      <c r="Q25" s="38" t="e">
        <f t="shared" si="26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7">(F26-B26)/B26*100</f>
        <v>#DIV/0!</v>
      </c>
      <c r="O26" s="38" t="e">
        <f t="shared" si="26"/>
        <v>#DIV/0!</v>
      </c>
      <c r="P26" s="38" t="e">
        <f t="shared" si="26"/>
        <v>#DIV/0!</v>
      </c>
      <c r="Q26" s="38" t="e">
        <f t="shared" si="26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7"/>
        <v>#DIV/0!</v>
      </c>
      <c r="O27" s="38" t="e">
        <f t="shared" si="26"/>
        <v>#DIV/0!</v>
      </c>
      <c r="P27" s="38" t="e">
        <f t="shared" si="26"/>
        <v>#DIV/0!</v>
      </c>
      <c r="Q27" s="38" t="e">
        <f t="shared" si="26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7"/>
        <v>#DIV/0!</v>
      </c>
      <c r="O28" s="38" t="e">
        <f t="shared" si="26"/>
        <v>#DIV/0!</v>
      </c>
      <c r="P28" s="38" t="e">
        <f t="shared" si="26"/>
        <v>#DIV/0!</v>
      </c>
      <c r="Q28" s="38" t="e">
        <f t="shared" si="26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7"/>
        <v>#DIV/0!</v>
      </c>
      <c r="O29" s="38" t="e">
        <f t="shared" si="26"/>
        <v>#DIV/0!</v>
      </c>
      <c r="P29" s="38" t="e">
        <f t="shared" si="26"/>
        <v>#DIV/0!</v>
      </c>
      <c r="Q29" s="38" t="e">
        <f t="shared" si="26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7"/>
        <v>#DIV/0!</v>
      </c>
      <c r="O30" s="38" t="e">
        <f t="shared" si="26"/>
        <v>#DIV/0!</v>
      </c>
      <c r="P30" s="38" t="e">
        <f t="shared" si="26"/>
        <v>#DIV/0!</v>
      </c>
      <c r="Q30" s="38" t="e">
        <f t="shared" si="26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7"/>
        <v>#DIV/0!</v>
      </c>
      <c r="O31" s="38" t="e">
        <f t="shared" si="26"/>
        <v>#DIV/0!</v>
      </c>
      <c r="P31" s="38" t="e">
        <f t="shared" si="26"/>
        <v>#DIV/0!</v>
      </c>
      <c r="Q31" s="38" t="e">
        <f t="shared" si="26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7"/>
        <v>#DIV/0!</v>
      </c>
      <c r="O32" s="38" t="e">
        <f t="shared" si="26"/>
        <v>#DIV/0!</v>
      </c>
      <c r="P32" s="38" t="e">
        <f t="shared" si="26"/>
        <v>#DIV/0!</v>
      </c>
      <c r="Q32" s="38" t="e">
        <f t="shared" si="26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7"/>
        <v>#DIV/0!</v>
      </c>
      <c r="O33" s="38" t="e">
        <f t="shared" si="26"/>
        <v>#DIV/0!</v>
      </c>
      <c r="P33" s="38" t="e">
        <f t="shared" si="26"/>
        <v>#DIV/0!</v>
      </c>
      <c r="Q33" s="38" t="e">
        <f t="shared" si="26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7"/>
        <v>#DIV/0!</v>
      </c>
      <c r="O34" s="38" t="e">
        <f t="shared" si="26"/>
        <v>#DIV/0!</v>
      </c>
      <c r="P34" s="38" t="e">
        <f t="shared" si="26"/>
        <v>#DIV/0!</v>
      </c>
      <c r="Q34" s="38" t="e">
        <f t="shared" si="26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7"/>
        <v>#DIV/0!</v>
      </c>
      <c r="O35" s="38" t="e">
        <f t="shared" si="26"/>
        <v>#DIV/0!</v>
      </c>
      <c r="P35" s="38" t="e">
        <f t="shared" si="26"/>
        <v>#DIV/0!</v>
      </c>
      <c r="Q35" s="38" t="e">
        <f t="shared" si="26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7"/>
        <v>#DIV/0!</v>
      </c>
      <c r="O36" s="38" t="e">
        <f t="shared" si="26"/>
        <v>#DIV/0!</v>
      </c>
      <c r="P36" s="38" t="e">
        <f t="shared" si="26"/>
        <v>#DIV/0!</v>
      </c>
      <c r="Q36" s="38" t="e">
        <f t="shared" si="26"/>
        <v>#DIV/0!</v>
      </c>
    </row>
    <row r="37" spans="1:17">
      <c r="A37" s="61" t="s">
        <v>179</v>
      </c>
      <c r="B37" s="61">
        <f>SUM(B25:B36)</f>
        <v>0</v>
      </c>
      <c r="C37" s="61">
        <f t="shared" ref="C37:I37" si="28">SUM(C25:C36)</f>
        <v>0</v>
      </c>
      <c r="D37" s="61">
        <f t="shared" si="28"/>
        <v>0</v>
      </c>
      <c r="E37" s="61">
        <f t="shared" si="28"/>
        <v>0</v>
      </c>
      <c r="F37" s="61">
        <f t="shared" si="28"/>
        <v>0</v>
      </c>
      <c r="G37" s="61">
        <f t="shared" si="28"/>
        <v>0</v>
      </c>
      <c r="H37" s="61">
        <f t="shared" si="28"/>
        <v>0</v>
      </c>
      <c r="I37" s="61">
        <f t="shared" si="28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6"/>
        <v>#DIV/0!</v>
      </c>
      <c r="P37" s="62" t="e">
        <f t="shared" si="26"/>
        <v>#DIV/0!</v>
      </c>
      <c r="Q37" s="62" t="e">
        <f t="shared" si="26"/>
        <v>#DIV/0!</v>
      </c>
    </row>
    <row r="38" spans="1:17">
      <c r="A38" s="61" t="s">
        <v>128</v>
      </c>
      <c r="B38" s="61">
        <f>SUM(B25:B36)</f>
        <v>0</v>
      </c>
      <c r="C38" s="61">
        <f t="shared" ref="C38:I38" si="29">SUM(C25:C36)</f>
        <v>0</v>
      </c>
      <c r="D38" s="61">
        <f t="shared" si="29"/>
        <v>0</v>
      </c>
      <c r="E38" s="61">
        <f t="shared" si="29"/>
        <v>0</v>
      </c>
      <c r="F38" s="61">
        <f t="shared" si="29"/>
        <v>0</v>
      </c>
      <c r="G38" s="61">
        <f t="shared" si="29"/>
        <v>0</v>
      </c>
      <c r="H38" s="61">
        <f t="shared" si="29"/>
        <v>0</v>
      </c>
      <c r="I38" s="61">
        <f t="shared" si="29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6"/>
        <v>#DIV/0!</v>
      </c>
      <c r="P38" s="62" t="e">
        <f t="shared" si="26"/>
        <v>#DIV/0!</v>
      </c>
      <c r="Q38" s="62" t="e">
        <f t="shared" si="26"/>
        <v>#DIV/0!</v>
      </c>
    </row>
    <row r="39" spans="1:17">
      <c r="A39" s="63" t="s">
        <v>129</v>
      </c>
      <c r="B39" s="49">
        <f>B37/12</f>
        <v>0</v>
      </c>
      <c r="C39" s="49">
        <f t="shared" ref="C39:I39" si="30">C37/12</f>
        <v>0</v>
      </c>
      <c r="D39" s="49">
        <f t="shared" si="30"/>
        <v>0</v>
      </c>
      <c r="E39" s="49">
        <f t="shared" si="30"/>
        <v>0</v>
      </c>
      <c r="F39" s="49">
        <f t="shared" si="30"/>
        <v>0</v>
      </c>
      <c r="G39" s="49">
        <f t="shared" si="30"/>
        <v>0</v>
      </c>
      <c r="H39" s="49">
        <f t="shared" si="30"/>
        <v>0</v>
      </c>
      <c r="I39" s="49">
        <f t="shared" si="30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6"/>
        <v>#DIV/0!</v>
      </c>
      <c r="P39" s="62" t="e">
        <f t="shared" si="26"/>
        <v>#DIV/0!</v>
      </c>
      <c r="Q39" s="62" t="e">
        <f t="shared" si="26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1">(G44-C44)/C44*100</f>
        <v>#DIV/0!</v>
      </c>
      <c r="P44" s="38" t="e">
        <f t="shared" si="31"/>
        <v>#DIV/0!</v>
      </c>
      <c r="Q44" s="38" t="e">
        <f t="shared" si="31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2">(F45-B45)/B45*100</f>
        <v>#DIV/0!</v>
      </c>
      <c r="O45" s="38" t="e">
        <f t="shared" si="31"/>
        <v>#DIV/0!</v>
      </c>
      <c r="P45" s="38" t="e">
        <f t="shared" si="31"/>
        <v>#DIV/0!</v>
      </c>
      <c r="Q45" s="38" t="e">
        <f t="shared" si="31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2"/>
        <v>#DIV/0!</v>
      </c>
      <c r="O46" s="38" t="e">
        <f t="shared" si="31"/>
        <v>#DIV/0!</v>
      </c>
      <c r="P46" s="38" t="e">
        <f t="shared" si="31"/>
        <v>#DIV/0!</v>
      </c>
      <c r="Q46" s="38" t="e">
        <f t="shared" si="31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2"/>
        <v>#DIV/0!</v>
      </c>
      <c r="O47" s="38" t="e">
        <f t="shared" si="31"/>
        <v>#DIV/0!</v>
      </c>
      <c r="P47" s="38" t="e">
        <f t="shared" si="31"/>
        <v>#DIV/0!</v>
      </c>
      <c r="Q47" s="38" t="e">
        <f t="shared" si="31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2"/>
        <v>#DIV/0!</v>
      </c>
      <c r="O48" s="38" t="e">
        <f t="shared" si="31"/>
        <v>#DIV/0!</v>
      </c>
      <c r="P48" s="38" t="e">
        <f t="shared" si="31"/>
        <v>#DIV/0!</v>
      </c>
      <c r="Q48" s="38" t="e">
        <f t="shared" si="31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2"/>
        <v>#DIV/0!</v>
      </c>
      <c r="O49" s="38" t="e">
        <f t="shared" si="31"/>
        <v>#DIV/0!</v>
      </c>
      <c r="P49" s="38" t="e">
        <f t="shared" si="31"/>
        <v>#DIV/0!</v>
      </c>
      <c r="Q49" s="38" t="e">
        <f t="shared" si="31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2"/>
        <v>#DIV/0!</v>
      </c>
      <c r="O50" s="38" t="e">
        <f t="shared" si="31"/>
        <v>#DIV/0!</v>
      </c>
      <c r="P50" s="38" t="e">
        <f t="shared" si="31"/>
        <v>#DIV/0!</v>
      </c>
      <c r="Q50" s="38" t="e">
        <f t="shared" si="31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2"/>
        <v>#DIV/0!</v>
      </c>
      <c r="O51" s="38" t="e">
        <f t="shared" si="31"/>
        <v>#DIV/0!</v>
      </c>
      <c r="P51" s="38" t="e">
        <f t="shared" si="31"/>
        <v>#DIV/0!</v>
      </c>
      <c r="Q51" s="38" t="e">
        <f t="shared" si="31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2"/>
        <v>#DIV/0!</v>
      </c>
      <c r="O52" s="38" t="e">
        <f t="shared" si="31"/>
        <v>#DIV/0!</v>
      </c>
      <c r="P52" s="38" t="e">
        <f t="shared" si="31"/>
        <v>#DIV/0!</v>
      </c>
      <c r="Q52" s="38" t="e">
        <f t="shared" si="31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2"/>
        <v>#DIV/0!</v>
      </c>
      <c r="O53" s="38" t="e">
        <f t="shared" si="31"/>
        <v>#DIV/0!</v>
      </c>
      <c r="P53" s="38" t="e">
        <f t="shared" si="31"/>
        <v>#DIV/0!</v>
      </c>
      <c r="Q53" s="38" t="e">
        <f t="shared" si="31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2"/>
        <v>#DIV/0!</v>
      </c>
      <c r="O54" s="38" t="e">
        <f t="shared" si="31"/>
        <v>#DIV/0!</v>
      </c>
      <c r="P54" s="38" t="e">
        <f t="shared" si="31"/>
        <v>#DIV/0!</v>
      </c>
      <c r="Q54" s="38" t="e">
        <f t="shared" si="31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2"/>
        <v>#DIV/0!</v>
      </c>
      <c r="O55" s="38" t="e">
        <f t="shared" si="31"/>
        <v>#DIV/0!</v>
      </c>
      <c r="P55" s="38" t="e">
        <f t="shared" si="31"/>
        <v>#DIV/0!</v>
      </c>
      <c r="Q55" s="38" t="e">
        <f t="shared" si="31"/>
        <v>#DIV/0!</v>
      </c>
    </row>
    <row r="56" spans="1:17">
      <c r="A56" s="61" t="s">
        <v>179</v>
      </c>
      <c r="B56" s="61">
        <f>SUM(B44:B55)</f>
        <v>0</v>
      </c>
      <c r="C56" s="61">
        <f t="shared" ref="C56:I56" si="33">SUM(C44:C55)</f>
        <v>0</v>
      </c>
      <c r="D56" s="61">
        <f t="shared" si="33"/>
        <v>0</v>
      </c>
      <c r="E56" s="61">
        <f t="shared" si="33"/>
        <v>0</v>
      </c>
      <c r="F56" s="61">
        <f t="shared" si="33"/>
        <v>0</v>
      </c>
      <c r="G56" s="61">
        <f t="shared" si="33"/>
        <v>0</v>
      </c>
      <c r="H56" s="61">
        <f t="shared" si="33"/>
        <v>0</v>
      </c>
      <c r="I56" s="61">
        <f t="shared" si="33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1"/>
        <v>#DIV/0!</v>
      </c>
      <c r="P56" s="62" t="e">
        <f t="shared" si="31"/>
        <v>#DIV/0!</v>
      </c>
      <c r="Q56" s="62" t="e">
        <f t="shared" si="31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4">SUM(C44:C55)</f>
        <v>0</v>
      </c>
      <c r="D57" s="61">
        <f t="shared" si="34"/>
        <v>0</v>
      </c>
      <c r="E57" s="61">
        <f t="shared" si="34"/>
        <v>0</v>
      </c>
      <c r="F57" s="61">
        <f t="shared" si="34"/>
        <v>0</v>
      </c>
      <c r="G57" s="61">
        <f t="shared" si="34"/>
        <v>0</v>
      </c>
      <c r="H57" s="61">
        <f t="shared" si="34"/>
        <v>0</v>
      </c>
      <c r="I57" s="61">
        <f t="shared" si="34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1"/>
        <v>#DIV/0!</v>
      </c>
      <c r="P57" s="62" t="e">
        <f t="shared" si="31"/>
        <v>#DIV/0!</v>
      </c>
      <c r="Q57" s="62" t="e">
        <f t="shared" si="31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5">C56/12</f>
        <v>0</v>
      </c>
      <c r="D58" s="49">
        <f t="shared" si="35"/>
        <v>0</v>
      </c>
      <c r="E58" s="49">
        <f t="shared" si="35"/>
        <v>0</v>
      </c>
      <c r="F58" s="49">
        <f t="shared" si="35"/>
        <v>0</v>
      </c>
      <c r="G58" s="49">
        <f t="shared" si="35"/>
        <v>0</v>
      </c>
      <c r="H58" s="49">
        <f t="shared" si="35"/>
        <v>0</v>
      </c>
      <c r="I58" s="49">
        <f t="shared" si="35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1"/>
        <v>#DIV/0!</v>
      </c>
      <c r="P58" s="62" t="e">
        <f t="shared" si="31"/>
        <v>#DIV/0!</v>
      </c>
      <c r="Q58" s="62" t="e">
        <f t="shared" si="31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6">(G63-C63)/C63*100</f>
        <v>#DIV/0!</v>
      </c>
      <c r="P63" s="38" t="e">
        <f t="shared" si="36"/>
        <v>#DIV/0!</v>
      </c>
      <c r="Q63" s="38" t="e">
        <f t="shared" si="36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7">(F64-B64)/B64*100</f>
        <v>#DIV/0!</v>
      </c>
      <c r="O64" s="38" t="e">
        <f t="shared" si="36"/>
        <v>#DIV/0!</v>
      </c>
      <c r="P64" s="38" t="e">
        <f t="shared" si="36"/>
        <v>#DIV/0!</v>
      </c>
      <c r="Q64" s="38" t="e">
        <f t="shared" si="36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7"/>
        <v>#DIV/0!</v>
      </c>
      <c r="O65" s="38" t="e">
        <f t="shared" si="36"/>
        <v>#DIV/0!</v>
      </c>
      <c r="P65" s="38" t="e">
        <f t="shared" si="36"/>
        <v>#DIV/0!</v>
      </c>
      <c r="Q65" s="38" t="e">
        <f t="shared" si="36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7"/>
        <v>#DIV/0!</v>
      </c>
      <c r="O66" s="38" t="e">
        <f t="shared" si="36"/>
        <v>#DIV/0!</v>
      </c>
      <c r="P66" s="38" t="e">
        <f t="shared" si="36"/>
        <v>#DIV/0!</v>
      </c>
      <c r="Q66" s="38" t="e">
        <f t="shared" si="36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7"/>
        <v>#DIV/0!</v>
      </c>
      <c r="O67" s="38" t="e">
        <f t="shared" si="36"/>
        <v>#DIV/0!</v>
      </c>
      <c r="P67" s="38" t="e">
        <f t="shared" si="36"/>
        <v>#DIV/0!</v>
      </c>
      <c r="Q67" s="38" t="e">
        <f t="shared" si="36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7"/>
        <v>#DIV/0!</v>
      </c>
      <c r="O68" s="38" t="e">
        <f t="shared" si="36"/>
        <v>#DIV/0!</v>
      </c>
      <c r="P68" s="38" t="e">
        <f t="shared" si="36"/>
        <v>#DIV/0!</v>
      </c>
      <c r="Q68" s="38" t="e">
        <f t="shared" si="36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7"/>
        <v>#DIV/0!</v>
      </c>
      <c r="O69" s="38" t="e">
        <f t="shared" si="36"/>
        <v>#DIV/0!</v>
      </c>
      <c r="P69" s="38" t="e">
        <f t="shared" si="36"/>
        <v>#DIV/0!</v>
      </c>
      <c r="Q69" s="38" t="e">
        <f t="shared" si="36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7"/>
        <v>#DIV/0!</v>
      </c>
      <c r="O70" s="38" t="e">
        <f t="shared" si="36"/>
        <v>#DIV/0!</v>
      </c>
      <c r="P70" s="38" t="e">
        <f t="shared" si="36"/>
        <v>#DIV/0!</v>
      </c>
      <c r="Q70" s="38" t="e">
        <f t="shared" si="36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7"/>
        <v>#DIV/0!</v>
      </c>
      <c r="O71" s="38" t="e">
        <f t="shared" si="36"/>
        <v>#DIV/0!</v>
      </c>
      <c r="P71" s="38" t="e">
        <f t="shared" si="36"/>
        <v>#DIV/0!</v>
      </c>
      <c r="Q71" s="38" t="e">
        <f t="shared" si="36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7"/>
        <v>#DIV/0!</v>
      </c>
      <c r="O72" s="38" t="e">
        <f t="shared" si="36"/>
        <v>#DIV/0!</v>
      </c>
      <c r="P72" s="38" t="e">
        <f t="shared" si="36"/>
        <v>#DIV/0!</v>
      </c>
      <c r="Q72" s="38" t="e">
        <f t="shared" si="36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7"/>
        <v>#DIV/0!</v>
      </c>
      <c r="O73" s="38" t="e">
        <f t="shared" si="36"/>
        <v>#DIV/0!</v>
      </c>
      <c r="P73" s="38" t="e">
        <f t="shared" si="36"/>
        <v>#DIV/0!</v>
      </c>
      <c r="Q73" s="38" t="e">
        <f t="shared" si="36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7"/>
        <v>#DIV/0!</v>
      </c>
      <c r="O74" s="38" t="e">
        <f t="shared" si="36"/>
        <v>#DIV/0!</v>
      </c>
      <c r="P74" s="38" t="e">
        <f t="shared" si="36"/>
        <v>#DIV/0!</v>
      </c>
      <c r="Q74" s="38" t="e">
        <f t="shared" si="36"/>
        <v>#DIV/0!</v>
      </c>
    </row>
    <row r="75" spans="1:17">
      <c r="A75" s="61" t="s">
        <v>179</v>
      </c>
      <c r="B75" s="61">
        <f>SUM(B63:B74)</f>
        <v>0</v>
      </c>
      <c r="C75" s="61">
        <f t="shared" ref="C75:I75" si="38">SUM(C63:C74)</f>
        <v>0</v>
      </c>
      <c r="D75" s="61">
        <f t="shared" si="38"/>
        <v>0</v>
      </c>
      <c r="E75" s="61">
        <f t="shared" si="38"/>
        <v>0</v>
      </c>
      <c r="F75" s="61">
        <f t="shared" si="38"/>
        <v>0</v>
      </c>
      <c r="G75" s="61">
        <f t="shared" si="38"/>
        <v>0</v>
      </c>
      <c r="H75" s="61">
        <f t="shared" si="38"/>
        <v>0</v>
      </c>
      <c r="I75" s="61">
        <f t="shared" si="38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6"/>
        <v>#DIV/0!</v>
      </c>
      <c r="P75" s="62" t="e">
        <f t="shared" si="36"/>
        <v>#DIV/0!</v>
      </c>
      <c r="Q75" s="62" t="e">
        <f t="shared" si="36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9">SUM(C63:C74)</f>
        <v>0</v>
      </c>
      <c r="D76" s="61">
        <f t="shared" si="39"/>
        <v>0</v>
      </c>
      <c r="E76" s="61">
        <f t="shared" si="39"/>
        <v>0</v>
      </c>
      <c r="F76" s="61">
        <f t="shared" si="39"/>
        <v>0</v>
      </c>
      <c r="G76" s="61">
        <f t="shared" si="39"/>
        <v>0</v>
      </c>
      <c r="H76" s="61">
        <f t="shared" si="39"/>
        <v>0</v>
      </c>
      <c r="I76" s="61">
        <f t="shared" si="39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6"/>
        <v>#DIV/0!</v>
      </c>
      <c r="P76" s="62" t="e">
        <f t="shared" si="36"/>
        <v>#DIV/0!</v>
      </c>
      <c r="Q76" s="62" t="e">
        <f t="shared" si="36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40">C75/12</f>
        <v>0</v>
      </c>
      <c r="D77" s="49">
        <f t="shared" si="40"/>
        <v>0</v>
      </c>
      <c r="E77" s="49">
        <f t="shared" si="40"/>
        <v>0</v>
      </c>
      <c r="F77" s="49">
        <f t="shared" si="40"/>
        <v>0</v>
      </c>
      <c r="G77" s="49">
        <f t="shared" si="40"/>
        <v>0</v>
      </c>
      <c r="H77" s="49">
        <f t="shared" si="40"/>
        <v>0</v>
      </c>
      <c r="I77" s="49">
        <f t="shared" si="40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6"/>
        <v>#DIV/0!</v>
      </c>
      <c r="P77" s="62" t="e">
        <f t="shared" si="36"/>
        <v>#DIV/0!</v>
      </c>
      <c r="Q77" s="62" t="e">
        <f t="shared" si="36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1">(G82-C82)/C82*100</f>
        <v>#DIV/0!</v>
      </c>
      <c r="P82" s="38" t="e">
        <f t="shared" si="41"/>
        <v>#DIV/0!</v>
      </c>
      <c r="Q82" s="38" t="e">
        <f t="shared" si="41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2">(F83-B83)/B83*100</f>
        <v>#DIV/0!</v>
      </c>
      <c r="O83" s="38" t="e">
        <f t="shared" si="41"/>
        <v>#DIV/0!</v>
      </c>
      <c r="P83" s="38" t="e">
        <f t="shared" si="41"/>
        <v>#DIV/0!</v>
      </c>
      <c r="Q83" s="38" t="e">
        <f t="shared" si="41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2"/>
        <v>#DIV/0!</v>
      </c>
      <c r="O84" s="38" t="e">
        <f t="shared" si="41"/>
        <v>#DIV/0!</v>
      </c>
      <c r="P84" s="38" t="e">
        <f t="shared" si="41"/>
        <v>#DIV/0!</v>
      </c>
      <c r="Q84" s="38" t="e">
        <f t="shared" si="41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2"/>
        <v>#DIV/0!</v>
      </c>
      <c r="O85" s="38" t="e">
        <f t="shared" si="41"/>
        <v>#DIV/0!</v>
      </c>
      <c r="P85" s="38" t="e">
        <f t="shared" si="41"/>
        <v>#DIV/0!</v>
      </c>
      <c r="Q85" s="38" t="e">
        <f t="shared" si="41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2"/>
        <v>#DIV/0!</v>
      </c>
      <c r="O86" s="38" t="e">
        <f t="shared" si="41"/>
        <v>#DIV/0!</v>
      </c>
      <c r="P86" s="38" t="e">
        <f t="shared" si="41"/>
        <v>#DIV/0!</v>
      </c>
      <c r="Q86" s="38" t="e">
        <f t="shared" si="41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2"/>
        <v>#DIV/0!</v>
      </c>
      <c r="O87" s="38" t="e">
        <f t="shared" si="41"/>
        <v>#DIV/0!</v>
      </c>
      <c r="P87" s="38" t="e">
        <f t="shared" si="41"/>
        <v>#DIV/0!</v>
      </c>
      <c r="Q87" s="38" t="e">
        <f t="shared" si="41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2"/>
        <v>#DIV/0!</v>
      </c>
      <c r="O88" s="38" t="e">
        <f t="shared" si="41"/>
        <v>#DIV/0!</v>
      </c>
      <c r="P88" s="38" t="e">
        <f t="shared" si="41"/>
        <v>#DIV/0!</v>
      </c>
      <c r="Q88" s="38" t="e">
        <f t="shared" si="41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2"/>
        <v>#DIV/0!</v>
      </c>
      <c r="O89" s="38" t="e">
        <f t="shared" si="41"/>
        <v>#DIV/0!</v>
      </c>
      <c r="P89" s="38" t="e">
        <f t="shared" si="41"/>
        <v>#DIV/0!</v>
      </c>
      <c r="Q89" s="38" t="e">
        <f t="shared" si="41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2"/>
        <v>#DIV/0!</v>
      </c>
      <c r="O90" s="38" t="e">
        <f t="shared" si="41"/>
        <v>#DIV/0!</v>
      </c>
      <c r="P90" s="38" t="e">
        <f t="shared" si="41"/>
        <v>#DIV/0!</v>
      </c>
      <c r="Q90" s="38" t="e">
        <f t="shared" si="41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2"/>
        <v>#DIV/0!</v>
      </c>
      <c r="O91" s="38" t="e">
        <f t="shared" si="41"/>
        <v>#DIV/0!</v>
      </c>
      <c r="P91" s="38" t="e">
        <f t="shared" si="41"/>
        <v>#DIV/0!</v>
      </c>
      <c r="Q91" s="38" t="e">
        <f t="shared" si="41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2"/>
        <v>#DIV/0!</v>
      </c>
      <c r="O92" s="38" t="e">
        <f t="shared" si="41"/>
        <v>#DIV/0!</v>
      </c>
      <c r="P92" s="38" t="e">
        <f t="shared" si="41"/>
        <v>#DIV/0!</v>
      </c>
      <c r="Q92" s="38" t="e">
        <f t="shared" si="41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2"/>
        <v>#DIV/0!</v>
      </c>
      <c r="O93" s="38" t="e">
        <f t="shared" si="41"/>
        <v>#DIV/0!</v>
      </c>
      <c r="P93" s="38" t="e">
        <f t="shared" si="41"/>
        <v>#DIV/0!</v>
      </c>
      <c r="Q93" s="38" t="e">
        <f t="shared" si="41"/>
        <v>#DIV/0!</v>
      </c>
    </row>
    <row r="94" spans="1:17">
      <c r="A94" s="61" t="s">
        <v>179</v>
      </c>
      <c r="B94" s="61">
        <f>SUM(B82:B93)</f>
        <v>0</v>
      </c>
      <c r="C94" s="61">
        <f t="shared" ref="C94:I94" si="43">SUM(C82:C93)</f>
        <v>0</v>
      </c>
      <c r="D94" s="61">
        <f t="shared" si="43"/>
        <v>0</v>
      </c>
      <c r="E94" s="61">
        <f t="shared" si="43"/>
        <v>0</v>
      </c>
      <c r="F94" s="61">
        <f t="shared" si="43"/>
        <v>0</v>
      </c>
      <c r="G94" s="61">
        <f t="shared" si="43"/>
        <v>0</v>
      </c>
      <c r="H94" s="61">
        <f t="shared" si="43"/>
        <v>0</v>
      </c>
      <c r="I94" s="61">
        <f t="shared" si="43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1"/>
        <v>#DIV/0!</v>
      </c>
      <c r="P94" s="62" t="e">
        <f t="shared" si="41"/>
        <v>#DIV/0!</v>
      </c>
      <c r="Q94" s="62" t="e">
        <f t="shared" si="41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4">SUM(C82:C93)</f>
        <v>0</v>
      </c>
      <c r="D95" s="61">
        <f t="shared" si="44"/>
        <v>0</v>
      </c>
      <c r="E95" s="61">
        <f t="shared" si="44"/>
        <v>0</v>
      </c>
      <c r="F95" s="61">
        <f t="shared" si="44"/>
        <v>0</v>
      </c>
      <c r="G95" s="61">
        <f t="shared" si="44"/>
        <v>0</v>
      </c>
      <c r="H95" s="61">
        <f t="shared" si="44"/>
        <v>0</v>
      </c>
      <c r="I95" s="61">
        <f t="shared" si="44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1"/>
        <v>#DIV/0!</v>
      </c>
      <c r="P95" s="62" t="e">
        <f t="shared" si="41"/>
        <v>#DIV/0!</v>
      </c>
      <c r="Q95" s="62" t="e">
        <f t="shared" si="41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5">C94/12</f>
        <v>0</v>
      </c>
      <c r="D96" s="49">
        <f t="shared" si="45"/>
        <v>0</v>
      </c>
      <c r="E96" s="49">
        <f t="shared" si="45"/>
        <v>0</v>
      </c>
      <c r="F96" s="49">
        <f t="shared" si="45"/>
        <v>0</v>
      </c>
      <c r="G96" s="49">
        <f t="shared" si="45"/>
        <v>0</v>
      </c>
      <c r="H96" s="49">
        <f t="shared" si="45"/>
        <v>0</v>
      </c>
      <c r="I96" s="49">
        <f t="shared" si="45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1"/>
        <v>#DIV/0!</v>
      </c>
      <c r="P96" s="62" t="e">
        <f t="shared" si="41"/>
        <v>#DIV/0!</v>
      </c>
      <c r="Q96" s="62" t="e">
        <f t="shared" si="41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6">(G101-C101)/C101*100</f>
        <v>#DIV/0!</v>
      </c>
      <c r="P101" s="38" t="e">
        <f t="shared" si="46"/>
        <v>#DIV/0!</v>
      </c>
      <c r="Q101" s="38" t="e">
        <f t="shared" si="46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7">(F102-B102)/B102*100</f>
        <v>#DIV/0!</v>
      </c>
      <c r="O102" s="38" t="e">
        <f t="shared" si="46"/>
        <v>#DIV/0!</v>
      </c>
      <c r="P102" s="38" t="e">
        <f t="shared" si="46"/>
        <v>#DIV/0!</v>
      </c>
      <c r="Q102" s="38" t="e">
        <f t="shared" si="46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7"/>
        <v>#DIV/0!</v>
      </c>
      <c r="O103" s="38" t="e">
        <f t="shared" si="46"/>
        <v>#DIV/0!</v>
      </c>
      <c r="P103" s="38" t="e">
        <f t="shared" si="46"/>
        <v>#DIV/0!</v>
      </c>
      <c r="Q103" s="38" t="e">
        <f t="shared" si="46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7"/>
        <v>#DIV/0!</v>
      </c>
      <c r="O104" s="38" t="e">
        <f t="shared" si="46"/>
        <v>#DIV/0!</v>
      </c>
      <c r="P104" s="38" t="e">
        <f t="shared" si="46"/>
        <v>#DIV/0!</v>
      </c>
      <c r="Q104" s="38" t="e">
        <f t="shared" si="46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7"/>
        <v>#DIV/0!</v>
      </c>
      <c r="O105" s="38" t="e">
        <f t="shared" si="46"/>
        <v>#DIV/0!</v>
      </c>
      <c r="P105" s="38" t="e">
        <f t="shared" si="46"/>
        <v>#DIV/0!</v>
      </c>
      <c r="Q105" s="38" t="e">
        <f t="shared" si="46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7"/>
        <v>#DIV/0!</v>
      </c>
      <c r="O106" s="38" t="e">
        <f t="shared" si="46"/>
        <v>#DIV/0!</v>
      </c>
      <c r="P106" s="38" t="e">
        <f t="shared" si="46"/>
        <v>#DIV/0!</v>
      </c>
      <c r="Q106" s="38" t="e">
        <f t="shared" si="46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7"/>
        <v>#DIV/0!</v>
      </c>
      <c r="O107" s="38" t="e">
        <f t="shared" si="46"/>
        <v>#DIV/0!</v>
      </c>
      <c r="P107" s="38" t="e">
        <f t="shared" si="46"/>
        <v>#DIV/0!</v>
      </c>
      <c r="Q107" s="38" t="e">
        <f t="shared" si="46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7"/>
        <v>#DIV/0!</v>
      </c>
      <c r="O108" s="38" t="e">
        <f t="shared" si="46"/>
        <v>#DIV/0!</v>
      </c>
      <c r="P108" s="38" t="e">
        <f t="shared" si="46"/>
        <v>#DIV/0!</v>
      </c>
      <c r="Q108" s="38" t="e">
        <f t="shared" si="46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7"/>
        <v>#DIV/0!</v>
      </c>
      <c r="O109" s="38" t="e">
        <f t="shared" si="46"/>
        <v>#DIV/0!</v>
      </c>
      <c r="P109" s="38" t="e">
        <f t="shared" si="46"/>
        <v>#DIV/0!</v>
      </c>
      <c r="Q109" s="38" t="e">
        <f t="shared" si="46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7"/>
        <v>#DIV/0!</v>
      </c>
      <c r="O110" s="38" t="e">
        <f t="shared" si="46"/>
        <v>#DIV/0!</v>
      </c>
      <c r="P110" s="38" t="e">
        <f t="shared" si="46"/>
        <v>#DIV/0!</v>
      </c>
      <c r="Q110" s="38" t="e">
        <f t="shared" si="46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7"/>
        <v>#DIV/0!</v>
      </c>
      <c r="O111" s="38" t="e">
        <f t="shared" si="46"/>
        <v>#DIV/0!</v>
      </c>
      <c r="P111" s="38" t="e">
        <f t="shared" si="46"/>
        <v>#DIV/0!</v>
      </c>
      <c r="Q111" s="38" t="e">
        <f t="shared" si="46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7"/>
        <v>#DIV/0!</v>
      </c>
      <c r="O112" s="38" t="e">
        <f t="shared" si="46"/>
        <v>#DIV/0!</v>
      </c>
      <c r="P112" s="38" t="e">
        <f t="shared" si="46"/>
        <v>#DIV/0!</v>
      </c>
      <c r="Q112" s="38" t="e">
        <f t="shared" si="46"/>
        <v>#DIV/0!</v>
      </c>
    </row>
    <row r="113" spans="1:17">
      <c r="A113" s="61" t="s">
        <v>179</v>
      </c>
      <c r="B113" s="61">
        <f>SUM(B101:B112)</f>
        <v>0</v>
      </c>
      <c r="C113" s="61">
        <f t="shared" ref="C113:I113" si="48">SUM(C101:C112)</f>
        <v>0</v>
      </c>
      <c r="D113" s="61">
        <f t="shared" si="48"/>
        <v>0</v>
      </c>
      <c r="E113" s="61">
        <f t="shared" si="48"/>
        <v>0</v>
      </c>
      <c r="F113" s="61">
        <f t="shared" si="48"/>
        <v>0</v>
      </c>
      <c r="G113" s="61">
        <f t="shared" si="48"/>
        <v>0</v>
      </c>
      <c r="H113" s="61">
        <f t="shared" si="48"/>
        <v>0</v>
      </c>
      <c r="I113" s="61">
        <f t="shared" si="48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6"/>
        <v>#DIV/0!</v>
      </c>
      <c r="P113" s="62" t="e">
        <f t="shared" si="46"/>
        <v>#DIV/0!</v>
      </c>
      <c r="Q113" s="62" t="e">
        <f t="shared" si="46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9">SUM(C101:C112)</f>
        <v>0</v>
      </c>
      <c r="D114" s="61">
        <f t="shared" si="49"/>
        <v>0</v>
      </c>
      <c r="E114" s="61">
        <f t="shared" si="49"/>
        <v>0</v>
      </c>
      <c r="F114" s="61">
        <f t="shared" si="49"/>
        <v>0</v>
      </c>
      <c r="G114" s="61">
        <f t="shared" si="49"/>
        <v>0</v>
      </c>
      <c r="H114" s="61">
        <f t="shared" si="49"/>
        <v>0</v>
      </c>
      <c r="I114" s="61">
        <f t="shared" si="49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6"/>
        <v>#DIV/0!</v>
      </c>
      <c r="P114" s="62" t="e">
        <f t="shared" si="46"/>
        <v>#DIV/0!</v>
      </c>
      <c r="Q114" s="62" t="e">
        <f t="shared" si="46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50">C113/12</f>
        <v>0</v>
      </c>
      <c r="D115" s="49">
        <f t="shared" si="50"/>
        <v>0</v>
      </c>
      <c r="E115" s="49">
        <f t="shared" si="50"/>
        <v>0</v>
      </c>
      <c r="F115" s="49">
        <f t="shared" si="50"/>
        <v>0</v>
      </c>
      <c r="G115" s="49">
        <f t="shared" si="50"/>
        <v>0</v>
      </c>
      <c r="H115" s="49">
        <f t="shared" si="50"/>
        <v>0</v>
      </c>
      <c r="I115" s="49">
        <f t="shared" si="50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6"/>
        <v>#DIV/0!</v>
      </c>
      <c r="P115" s="62" t="e">
        <f t="shared" si="46"/>
        <v>#DIV/0!</v>
      </c>
      <c r="Q115" s="62" t="e">
        <f t="shared" si="46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1">(G120-C120)/C120*100</f>
        <v>#DIV/0!</v>
      </c>
      <c r="P120" s="38" t="e">
        <f t="shared" si="51"/>
        <v>#DIV/0!</v>
      </c>
      <c r="Q120" s="38" t="e">
        <f t="shared" si="51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2">(F121-B121)/B121*100</f>
        <v>#DIV/0!</v>
      </c>
      <c r="O121" s="38" t="e">
        <f t="shared" si="51"/>
        <v>#DIV/0!</v>
      </c>
      <c r="P121" s="38" t="e">
        <f t="shared" si="51"/>
        <v>#DIV/0!</v>
      </c>
      <c r="Q121" s="38" t="e">
        <f t="shared" si="51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2"/>
        <v>#DIV/0!</v>
      </c>
      <c r="O122" s="38" t="e">
        <f t="shared" si="51"/>
        <v>#DIV/0!</v>
      </c>
      <c r="P122" s="38" t="e">
        <f t="shared" si="51"/>
        <v>#DIV/0!</v>
      </c>
      <c r="Q122" s="38" t="e">
        <f t="shared" si="51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2"/>
        <v>#DIV/0!</v>
      </c>
      <c r="O123" s="38" t="e">
        <f t="shared" si="51"/>
        <v>#DIV/0!</v>
      </c>
      <c r="P123" s="38" t="e">
        <f t="shared" si="51"/>
        <v>#DIV/0!</v>
      </c>
      <c r="Q123" s="38" t="e">
        <f t="shared" si="51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2"/>
        <v>#DIV/0!</v>
      </c>
      <c r="O124" s="38" t="e">
        <f t="shared" si="51"/>
        <v>#DIV/0!</v>
      </c>
      <c r="P124" s="38" t="e">
        <f t="shared" si="51"/>
        <v>#DIV/0!</v>
      </c>
      <c r="Q124" s="38" t="e">
        <f t="shared" si="51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2"/>
        <v>#DIV/0!</v>
      </c>
      <c r="O125" s="38" t="e">
        <f t="shared" si="51"/>
        <v>#DIV/0!</v>
      </c>
      <c r="P125" s="38" t="e">
        <f t="shared" si="51"/>
        <v>#DIV/0!</v>
      </c>
      <c r="Q125" s="38" t="e">
        <f t="shared" si="51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2"/>
        <v>#DIV/0!</v>
      </c>
      <c r="O126" s="38" t="e">
        <f t="shared" si="51"/>
        <v>#DIV/0!</v>
      </c>
      <c r="P126" s="38" t="e">
        <f t="shared" si="51"/>
        <v>#DIV/0!</v>
      </c>
      <c r="Q126" s="38" t="e">
        <f t="shared" si="51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2"/>
        <v>#DIV/0!</v>
      </c>
      <c r="O127" s="38" t="e">
        <f t="shared" si="51"/>
        <v>#DIV/0!</v>
      </c>
      <c r="P127" s="38" t="e">
        <f t="shared" si="51"/>
        <v>#DIV/0!</v>
      </c>
      <c r="Q127" s="38" t="e">
        <f t="shared" si="51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2"/>
        <v>#DIV/0!</v>
      </c>
      <c r="O128" s="38" t="e">
        <f t="shared" si="51"/>
        <v>#DIV/0!</v>
      </c>
      <c r="P128" s="38" t="e">
        <f t="shared" si="51"/>
        <v>#DIV/0!</v>
      </c>
      <c r="Q128" s="38" t="e">
        <f t="shared" si="51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2"/>
        <v>#DIV/0!</v>
      </c>
      <c r="O129" s="38" t="e">
        <f t="shared" si="51"/>
        <v>#DIV/0!</v>
      </c>
      <c r="P129" s="38" t="e">
        <f t="shared" si="51"/>
        <v>#DIV/0!</v>
      </c>
      <c r="Q129" s="38" t="e">
        <f t="shared" si="51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2"/>
        <v>#DIV/0!</v>
      </c>
      <c r="O130" s="38" t="e">
        <f t="shared" si="51"/>
        <v>#DIV/0!</v>
      </c>
      <c r="P130" s="38" t="e">
        <f t="shared" si="51"/>
        <v>#DIV/0!</v>
      </c>
      <c r="Q130" s="38" t="e">
        <f t="shared" si="51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2"/>
        <v>#DIV/0!</v>
      </c>
      <c r="O131" s="38" t="e">
        <f t="shared" si="51"/>
        <v>#DIV/0!</v>
      </c>
      <c r="P131" s="38" t="e">
        <f t="shared" si="51"/>
        <v>#DIV/0!</v>
      </c>
      <c r="Q131" s="38" t="e">
        <f t="shared" si="51"/>
        <v>#DIV/0!</v>
      </c>
    </row>
    <row r="132" spans="1:17">
      <c r="A132" s="61" t="s">
        <v>179</v>
      </c>
      <c r="B132" s="61">
        <f>SUM(B120:B131)</f>
        <v>0</v>
      </c>
      <c r="C132" s="61">
        <f t="shared" ref="C132:I132" si="53">SUM(C120:C131)</f>
        <v>0</v>
      </c>
      <c r="D132" s="61">
        <f t="shared" si="53"/>
        <v>0</v>
      </c>
      <c r="E132" s="61">
        <f t="shared" si="53"/>
        <v>0</v>
      </c>
      <c r="F132" s="61">
        <f t="shared" si="53"/>
        <v>0</v>
      </c>
      <c r="G132" s="61">
        <f t="shared" si="53"/>
        <v>0</v>
      </c>
      <c r="H132" s="61">
        <f t="shared" si="53"/>
        <v>0</v>
      </c>
      <c r="I132" s="61">
        <f t="shared" si="53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1"/>
        <v>#DIV/0!</v>
      </c>
      <c r="P132" s="62" t="e">
        <f t="shared" si="51"/>
        <v>#DIV/0!</v>
      </c>
      <c r="Q132" s="62" t="e">
        <f t="shared" si="51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4">SUM(C120:C131)</f>
        <v>0</v>
      </c>
      <c r="D133" s="61">
        <f t="shared" si="54"/>
        <v>0</v>
      </c>
      <c r="E133" s="61">
        <f t="shared" si="54"/>
        <v>0</v>
      </c>
      <c r="F133" s="61">
        <f t="shared" si="54"/>
        <v>0</v>
      </c>
      <c r="G133" s="61">
        <f t="shared" si="54"/>
        <v>0</v>
      </c>
      <c r="H133" s="61">
        <f t="shared" si="54"/>
        <v>0</v>
      </c>
      <c r="I133" s="61">
        <f t="shared" si="54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1"/>
        <v>#DIV/0!</v>
      </c>
      <c r="P133" s="62" t="e">
        <f t="shared" si="51"/>
        <v>#DIV/0!</v>
      </c>
      <c r="Q133" s="62" t="e">
        <f t="shared" si="51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5">C132/12</f>
        <v>0</v>
      </c>
      <c r="D134" s="49">
        <f t="shared" si="55"/>
        <v>0</v>
      </c>
      <c r="E134" s="49">
        <f t="shared" si="55"/>
        <v>0</v>
      </c>
      <c r="F134" s="49">
        <f t="shared" si="55"/>
        <v>0</v>
      </c>
      <c r="G134" s="49">
        <f t="shared" si="55"/>
        <v>0</v>
      </c>
      <c r="H134" s="49">
        <f t="shared" si="55"/>
        <v>0</v>
      </c>
      <c r="I134" s="49">
        <f t="shared" si="55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1"/>
        <v>#DIV/0!</v>
      </c>
      <c r="P134" s="62" t="e">
        <f t="shared" si="51"/>
        <v>#DIV/0!</v>
      </c>
      <c r="Q134" s="62" t="e">
        <f t="shared" si="51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6">(G139-C139)/C139*100</f>
        <v>#DIV/0!</v>
      </c>
      <c r="P139" s="38" t="e">
        <f t="shared" si="56"/>
        <v>#DIV/0!</v>
      </c>
      <c r="Q139" s="38" t="e">
        <f t="shared" si="56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7">(F140-B140)/B140*100</f>
        <v>#DIV/0!</v>
      </c>
      <c r="O140" s="38" t="e">
        <f t="shared" si="56"/>
        <v>#DIV/0!</v>
      </c>
      <c r="P140" s="38" t="e">
        <f t="shared" si="56"/>
        <v>#DIV/0!</v>
      </c>
      <c r="Q140" s="38" t="e">
        <f t="shared" si="56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7"/>
        <v>#DIV/0!</v>
      </c>
      <c r="O141" s="38" t="e">
        <f t="shared" si="56"/>
        <v>#DIV/0!</v>
      </c>
      <c r="P141" s="38" t="e">
        <f t="shared" si="56"/>
        <v>#DIV/0!</v>
      </c>
      <c r="Q141" s="38" t="e">
        <f t="shared" si="56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7"/>
        <v>#DIV/0!</v>
      </c>
      <c r="O142" s="38" t="e">
        <f t="shared" si="56"/>
        <v>#DIV/0!</v>
      </c>
      <c r="P142" s="38" t="e">
        <f t="shared" si="56"/>
        <v>#DIV/0!</v>
      </c>
      <c r="Q142" s="38" t="e">
        <f t="shared" si="56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7"/>
        <v>#DIV/0!</v>
      </c>
      <c r="O143" s="38" t="e">
        <f t="shared" si="56"/>
        <v>#DIV/0!</v>
      </c>
      <c r="P143" s="38" t="e">
        <f t="shared" si="56"/>
        <v>#DIV/0!</v>
      </c>
      <c r="Q143" s="38" t="e">
        <f t="shared" si="56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7"/>
        <v>#DIV/0!</v>
      </c>
      <c r="O144" s="38" t="e">
        <f t="shared" si="56"/>
        <v>#DIV/0!</v>
      </c>
      <c r="P144" s="38" t="e">
        <f t="shared" si="56"/>
        <v>#DIV/0!</v>
      </c>
      <c r="Q144" s="38" t="e">
        <f t="shared" si="56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7"/>
        <v>#DIV/0!</v>
      </c>
      <c r="O145" s="38" t="e">
        <f t="shared" si="56"/>
        <v>#DIV/0!</v>
      </c>
      <c r="P145" s="38" t="e">
        <f t="shared" si="56"/>
        <v>#DIV/0!</v>
      </c>
      <c r="Q145" s="38" t="e">
        <f t="shared" si="56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7"/>
        <v>#DIV/0!</v>
      </c>
      <c r="O146" s="38" t="e">
        <f t="shared" si="56"/>
        <v>#DIV/0!</v>
      </c>
      <c r="P146" s="38" t="e">
        <f t="shared" si="56"/>
        <v>#DIV/0!</v>
      </c>
      <c r="Q146" s="38" t="e">
        <f t="shared" si="56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7"/>
        <v>#DIV/0!</v>
      </c>
      <c r="O147" s="38" t="e">
        <f t="shared" si="56"/>
        <v>#DIV/0!</v>
      </c>
      <c r="P147" s="38" t="e">
        <f t="shared" si="56"/>
        <v>#DIV/0!</v>
      </c>
      <c r="Q147" s="38" t="e">
        <f t="shared" si="56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7"/>
        <v>#DIV/0!</v>
      </c>
      <c r="O148" s="38" t="e">
        <f t="shared" si="56"/>
        <v>#DIV/0!</v>
      </c>
      <c r="P148" s="38" t="e">
        <f t="shared" si="56"/>
        <v>#DIV/0!</v>
      </c>
      <c r="Q148" s="38" t="e">
        <f t="shared" si="56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7"/>
        <v>#DIV/0!</v>
      </c>
      <c r="O149" s="38" t="e">
        <f t="shared" si="56"/>
        <v>#DIV/0!</v>
      </c>
      <c r="P149" s="38" t="e">
        <f t="shared" si="56"/>
        <v>#DIV/0!</v>
      </c>
      <c r="Q149" s="38" t="e">
        <f t="shared" si="56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7"/>
        <v>#DIV/0!</v>
      </c>
      <c r="O150" s="38" t="e">
        <f t="shared" si="56"/>
        <v>#DIV/0!</v>
      </c>
      <c r="P150" s="38" t="e">
        <f t="shared" si="56"/>
        <v>#DIV/0!</v>
      </c>
      <c r="Q150" s="38" t="e">
        <f t="shared" si="56"/>
        <v>#DIV/0!</v>
      </c>
    </row>
    <row r="151" spans="1:17">
      <c r="A151" s="61" t="s">
        <v>179</v>
      </c>
      <c r="B151" s="61">
        <f>SUM(B139:B150)</f>
        <v>0</v>
      </c>
      <c r="C151" s="61">
        <f t="shared" ref="C151:I151" si="58">SUM(C139:C150)</f>
        <v>0</v>
      </c>
      <c r="D151" s="61">
        <f t="shared" si="58"/>
        <v>0</v>
      </c>
      <c r="E151" s="61">
        <f t="shared" si="58"/>
        <v>0</v>
      </c>
      <c r="F151" s="61">
        <f t="shared" si="58"/>
        <v>0</v>
      </c>
      <c r="G151" s="61">
        <f t="shared" si="58"/>
        <v>0</v>
      </c>
      <c r="H151" s="61">
        <f t="shared" si="58"/>
        <v>0</v>
      </c>
      <c r="I151" s="61">
        <f t="shared" si="58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6"/>
        <v>#DIV/0!</v>
      </c>
      <c r="P151" s="62" t="e">
        <f t="shared" si="56"/>
        <v>#DIV/0!</v>
      </c>
      <c r="Q151" s="62" t="e">
        <f t="shared" si="56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9">SUM(C139:C150)</f>
        <v>0</v>
      </c>
      <c r="D152" s="61">
        <f t="shared" si="59"/>
        <v>0</v>
      </c>
      <c r="E152" s="61">
        <f t="shared" si="59"/>
        <v>0</v>
      </c>
      <c r="F152" s="61">
        <f t="shared" si="59"/>
        <v>0</v>
      </c>
      <c r="G152" s="61">
        <f t="shared" si="59"/>
        <v>0</v>
      </c>
      <c r="H152" s="61">
        <f t="shared" si="59"/>
        <v>0</v>
      </c>
      <c r="I152" s="61">
        <f t="shared" si="59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6"/>
        <v>#DIV/0!</v>
      </c>
      <c r="P152" s="62" t="e">
        <f t="shared" si="56"/>
        <v>#DIV/0!</v>
      </c>
      <c r="Q152" s="62" t="e">
        <f t="shared" si="56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60">C151/12</f>
        <v>0</v>
      </c>
      <c r="D153" s="49">
        <f t="shared" si="60"/>
        <v>0</v>
      </c>
      <c r="E153" s="49">
        <f t="shared" si="60"/>
        <v>0</v>
      </c>
      <c r="F153" s="49">
        <f t="shared" si="60"/>
        <v>0</v>
      </c>
      <c r="G153" s="49">
        <f t="shared" si="60"/>
        <v>0</v>
      </c>
      <c r="H153" s="49">
        <f t="shared" si="60"/>
        <v>0</v>
      </c>
      <c r="I153" s="49">
        <f t="shared" si="60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6"/>
        <v>#DIV/0!</v>
      </c>
      <c r="P153" s="62" t="e">
        <f t="shared" si="56"/>
        <v>#DIV/0!</v>
      </c>
      <c r="Q153" s="62" t="e">
        <f t="shared" si="56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1">(G158-C158)/C158*100</f>
        <v>#DIV/0!</v>
      </c>
      <c r="P158" s="38" t="e">
        <f t="shared" si="61"/>
        <v>#DIV/0!</v>
      </c>
      <c r="Q158" s="38" t="e">
        <f t="shared" si="61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2">(F159-B159)/B159*100</f>
        <v>#DIV/0!</v>
      </c>
      <c r="O159" s="38" t="e">
        <f t="shared" si="61"/>
        <v>#DIV/0!</v>
      </c>
      <c r="P159" s="38" t="e">
        <f t="shared" si="61"/>
        <v>#DIV/0!</v>
      </c>
      <c r="Q159" s="38" t="e">
        <f t="shared" si="61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2"/>
        <v>#DIV/0!</v>
      </c>
      <c r="O160" s="38" t="e">
        <f t="shared" si="61"/>
        <v>#DIV/0!</v>
      </c>
      <c r="P160" s="38" t="e">
        <f t="shared" si="61"/>
        <v>#DIV/0!</v>
      </c>
      <c r="Q160" s="38" t="e">
        <f t="shared" si="61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2"/>
        <v>#DIV/0!</v>
      </c>
      <c r="O161" s="38" t="e">
        <f t="shared" si="61"/>
        <v>#DIV/0!</v>
      </c>
      <c r="P161" s="38" t="e">
        <f t="shared" si="61"/>
        <v>#DIV/0!</v>
      </c>
      <c r="Q161" s="38" t="e">
        <f t="shared" si="61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2"/>
        <v>#DIV/0!</v>
      </c>
      <c r="O162" s="38" t="e">
        <f t="shared" si="61"/>
        <v>#DIV/0!</v>
      </c>
      <c r="P162" s="38" t="e">
        <f t="shared" si="61"/>
        <v>#DIV/0!</v>
      </c>
      <c r="Q162" s="38" t="e">
        <f t="shared" si="61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2"/>
        <v>#DIV/0!</v>
      </c>
      <c r="O163" s="38" t="e">
        <f t="shared" si="61"/>
        <v>#DIV/0!</v>
      </c>
      <c r="P163" s="38" t="e">
        <f t="shared" si="61"/>
        <v>#DIV/0!</v>
      </c>
      <c r="Q163" s="38" t="e">
        <f t="shared" si="61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2"/>
        <v>#DIV/0!</v>
      </c>
      <c r="O164" s="38" t="e">
        <f t="shared" si="61"/>
        <v>#DIV/0!</v>
      </c>
      <c r="P164" s="38" t="e">
        <f t="shared" si="61"/>
        <v>#DIV/0!</v>
      </c>
      <c r="Q164" s="38" t="e">
        <f t="shared" si="61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2"/>
        <v>#DIV/0!</v>
      </c>
      <c r="O165" s="38" t="e">
        <f t="shared" si="61"/>
        <v>#DIV/0!</v>
      </c>
      <c r="P165" s="38" t="e">
        <f t="shared" si="61"/>
        <v>#DIV/0!</v>
      </c>
      <c r="Q165" s="38" t="e">
        <f t="shared" si="61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2"/>
        <v>#DIV/0!</v>
      </c>
      <c r="O166" s="38" t="e">
        <f t="shared" si="61"/>
        <v>#DIV/0!</v>
      </c>
      <c r="P166" s="38" t="e">
        <f t="shared" si="61"/>
        <v>#DIV/0!</v>
      </c>
      <c r="Q166" s="38" t="e">
        <f t="shared" si="61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2"/>
        <v>#DIV/0!</v>
      </c>
      <c r="O167" s="38" t="e">
        <f t="shared" si="61"/>
        <v>#DIV/0!</v>
      </c>
      <c r="P167" s="38" t="e">
        <f t="shared" si="61"/>
        <v>#DIV/0!</v>
      </c>
      <c r="Q167" s="38" t="e">
        <f t="shared" si="61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2"/>
        <v>#DIV/0!</v>
      </c>
      <c r="O168" s="38" t="e">
        <f t="shared" si="61"/>
        <v>#DIV/0!</v>
      </c>
      <c r="P168" s="38" t="e">
        <f t="shared" si="61"/>
        <v>#DIV/0!</v>
      </c>
      <c r="Q168" s="38" t="e">
        <f t="shared" si="61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2"/>
        <v>#DIV/0!</v>
      </c>
      <c r="O169" s="38" t="e">
        <f t="shared" si="61"/>
        <v>#DIV/0!</v>
      </c>
      <c r="P169" s="38" t="e">
        <f t="shared" si="61"/>
        <v>#DIV/0!</v>
      </c>
      <c r="Q169" s="38" t="e">
        <f t="shared" si="61"/>
        <v>#DIV/0!</v>
      </c>
    </row>
    <row r="170" spans="1:17">
      <c r="A170" s="61" t="s">
        <v>179</v>
      </c>
      <c r="B170" s="61">
        <f>SUM(B158:B169)</f>
        <v>0</v>
      </c>
      <c r="C170" s="61">
        <f t="shared" ref="C170:I170" si="63">SUM(C158:C169)</f>
        <v>0</v>
      </c>
      <c r="D170" s="61">
        <f t="shared" si="63"/>
        <v>0</v>
      </c>
      <c r="E170" s="61">
        <f t="shared" si="63"/>
        <v>0</v>
      </c>
      <c r="F170" s="61">
        <f t="shared" si="63"/>
        <v>0</v>
      </c>
      <c r="G170" s="61">
        <f t="shared" si="63"/>
        <v>0</v>
      </c>
      <c r="H170" s="61">
        <f t="shared" si="63"/>
        <v>0</v>
      </c>
      <c r="I170" s="61">
        <f t="shared" si="63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1"/>
        <v>#DIV/0!</v>
      </c>
      <c r="P170" s="62" t="e">
        <f t="shared" si="61"/>
        <v>#DIV/0!</v>
      </c>
      <c r="Q170" s="62" t="e">
        <f t="shared" si="61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4">SUM(C158:C169)</f>
        <v>0</v>
      </c>
      <c r="D171" s="61">
        <f t="shared" si="64"/>
        <v>0</v>
      </c>
      <c r="E171" s="61">
        <f t="shared" si="64"/>
        <v>0</v>
      </c>
      <c r="F171" s="61">
        <f t="shared" si="64"/>
        <v>0</v>
      </c>
      <c r="G171" s="61">
        <f t="shared" si="64"/>
        <v>0</v>
      </c>
      <c r="H171" s="61">
        <f t="shared" si="64"/>
        <v>0</v>
      </c>
      <c r="I171" s="61">
        <f t="shared" si="64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1"/>
        <v>#DIV/0!</v>
      </c>
      <c r="P171" s="62" t="e">
        <f t="shared" si="61"/>
        <v>#DIV/0!</v>
      </c>
      <c r="Q171" s="62" t="e">
        <f t="shared" si="61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5">C170/12</f>
        <v>0</v>
      </c>
      <c r="D172" s="49">
        <f t="shared" si="65"/>
        <v>0</v>
      </c>
      <c r="E172" s="49">
        <f t="shared" si="65"/>
        <v>0</v>
      </c>
      <c r="F172" s="49">
        <f t="shared" si="65"/>
        <v>0</v>
      </c>
      <c r="G172" s="49">
        <f t="shared" si="65"/>
        <v>0</v>
      </c>
      <c r="H172" s="49">
        <f t="shared" si="65"/>
        <v>0</v>
      </c>
      <c r="I172" s="49">
        <f t="shared" si="65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1"/>
        <v>#DIV/0!</v>
      </c>
      <c r="P172" s="62" t="e">
        <f t="shared" si="61"/>
        <v>#DIV/0!</v>
      </c>
      <c r="Q172" s="62" t="e">
        <f t="shared" si="61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6">(G177-C177)/C177*100</f>
        <v>#DIV/0!</v>
      </c>
      <c r="P177" s="38" t="e">
        <f t="shared" si="66"/>
        <v>#DIV/0!</v>
      </c>
      <c r="Q177" s="38" t="e">
        <f t="shared" si="66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7">(F178-B178)/B178*100</f>
        <v>#DIV/0!</v>
      </c>
      <c r="O178" s="38" t="e">
        <f t="shared" si="66"/>
        <v>#DIV/0!</v>
      </c>
      <c r="P178" s="38" t="e">
        <f t="shared" si="66"/>
        <v>#DIV/0!</v>
      </c>
      <c r="Q178" s="38" t="e">
        <f t="shared" si="66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7"/>
        <v>#DIV/0!</v>
      </c>
      <c r="O179" s="38" t="e">
        <f t="shared" si="66"/>
        <v>#DIV/0!</v>
      </c>
      <c r="P179" s="38" t="e">
        <f t="shared" si="66"/>
        <v>#DIV/0!</v>
      </c>
      <c r="Q179" s="38" t="e">
        <f t="shared" si="66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7"/>
        <v>#DIV/0!</v>
      </c>
      <c r="O180" s="38" t="e">
        <f t="shared" si="66"/>
        <v>#DIV/0!</v>
      </c>
      <c r="P180" s="38" t="e">
        <f t="shared" si="66"/>
        <v>#DIV/0!</v>
      </c>
      <c r="Q180" s="38" t="e">
        <f t="shared" si="66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7"/>
        <v>#DIV/0!</v>
      </c>
      <c r="O181" s="38" t="e">
        <f t="shared" si="66"/>
        <v>#DIV/0!</v>
      </c>
      <c r="P181" s="38" t="e">
        <f t="shared" si="66"/>
        <v>#DIV/0!</v>
      </c>
      <c r="Q181" s="38" t="e">
        <f t="shared" si="66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7"/>
        <v>#DIV/0!</v>
      </c>
      <c r="O182" s="38" t="e">
        <f t="shared" si="66"/>
        <v>#DIV/0!</v>
      </c>
      <c r="P182" s="38" t="e">
        <f t="shared" si="66"/>
        <v>#DIV/0!</v>
      </c>
      <c r="Q182" s="38" t="e">
        <f t="shared" si="66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7"/>
        <v>#DIV/0!</v>
      </c>
      <c r="O183" s="38" t="e">
        <f t="shared" si="66"/>
        <v>#DIV/0!</v>
      </c>
      <c r="P183" s="38" t="e">
        <f t="shared" si="66"/>
        <v>#DIV/0!</v>
      </c>
      <c r="Q183" s="38" t="e">
        <f t="shared" si="66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7"/>
        <v>#DIV/0!</v>
      </c>
      <c r="O184" s="38" t="e">
        <f t="shared" si="66"/>
        <v>#DIV/0!</v>
      </c>
      <c r="P184" s="38" t="e">
        <f t="shared" si="66"/>
        <v>#DIV/0!</v>
      </c>
      <c r="Q184" s="38" t="e">
        <f t="shared" si="66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7"/>
        <v>#DIV/0!</v>
      </c>
      <c r="O185" s="38" t="e">
        <f t="shared" si="66"/>
        <v>#DIV/0!</v>
      </c>
      <c r="P185" s="38" t="e">
        <f t="shared" si="66"/>
        <v>#DIV/0!</v>
      </c>
      <c r="Q185" s="38" t="e">
        <f t="shared" si="66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7"/>
        <v>#DIV/0!</v>
      </c>
      <c r="O186" s="38" t="e">
        <f t="shared" si="66"/>
        <v>#DIV/0!</v>
      </c>
      <c r="P186" s="38" t="e">
        <f t="shared" si="66"/>
        <v>#DIV/0!</v>
      </c>
      <c r="Q186" s="38" t="e">
        <f t="shared" si="66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7"/>
        <v>#DIV/0!</v>
      </c>
      <c r="O187" s="38" t="e">
        <f t="shared" si="66"/>
        <v>#DIV/0!</v>
      </c>
      <c r="P187" s="38" t="e">
        <f t="shared" si="66"/>
        <v>#DIV/0!</v>
      </c>
      <c r="Q187" s="38" t="e">
        <f t="shared" si="66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7"/>
        <v>#DIV/0!</v>
      </c>
      <c r="O188" s="38" t="e">
        <f t="shared" si="66"/>
        <v>#DIV/0!</v>
      </c>
      <c r="P188" s="38" t="e">
        <f t="shared" si="66"/>
        <v>#DIV/0!</v>
      </c>
      <c r="Q188" s="38" t="e">
        <f t="shared" si="66"/>
        <v>#DIV/0!</v>
      </c>
    </row>
    <row r="189" spans="1:17">
      <c r="A189" s="61" t="s">
        <v>179</v>
      </c>
      <c r="B189" s="61">
        <f>SUM(B177:B188)</f>
        <v>0</v>
      </c>
      <c r="C189" s="61">
        <f t="shared" ref="C189:I189" si="68">SUM(C177:C188)</f>
        <v>0</v>
      </c>
      <c r="D189" s="61">
        <f t="shared" si="68"/>
        <v>0</v>
      </c>
      <c r="E189" s="61">
        <f t="shared" si="68"/>
        <v>0</v>
      </c>
      <c r="F189" s="61">
        <f t="shared" si="68"/>
        <v>0</v>
      </c>
      <c r="G189" s="61">
        <f t="shared" si="68"/>
        <v>0</v>
      </c>
      <c r="H189" s="61">
        <f t="shared" si="68"/>
        <v>0</v>
      </c>
      <c r="I189" s="61">
        <f t="shared" si="68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6"/>
        <v>#DIV/0!</v>
      </c>
      <c r="P189" s="62" t="e">
        <f t="shared" si="66"/>
        <v>#DIV/0!</v>
      </c>
      <c r="Q189" s="62" t="e">
        <f t="shared" si="66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9">SUM(C177:C188)</f>
        <v>0</v>
      </c>
      <c r="D190" s="61">
        <f t="shared" si="69"/>
        <v>0</v>
      </c>
      <c r="E190" s="61">
        <f t="shared" si="69"/>
        <v>0</v>
      </c>
      <c r="F190" s="61">
        <f t="shared" si="69"/>
        <v>0</v>
      </c>
      <c r="G190" s="61">
        <f t="shared" si="69"/>
        <v>0</v>
      </c>
      <c r="H190" s="61">
        <f t="shared" si="69"/>
        <v>0</v>
      </c>
      <c r="I190" s="61">
        <f t="shared" si="69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6"/>
        <v>#DIV/0!</v>
      </c>
      <c r="P190" s="62" t="e">
        <f t="shared" si="66"/>
        <v>#DIV/0!</v>
      </c>
      <c r="Q190" s="62" t="e">
        <f t="shared" si="66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70">C189/12</f>
        <v>0</v>
      </c>
      <c r="D191" s="49">
        <f t="shared" si="70"/>
        <v>0</v>
      </c>
      <c r="E191" s="49">
        <f t="shared" si="70"/>
        <v>0</v>
      </c>
      <c r="F191" s="49">
        <f t="shared" si="70"/>
        <v>0</v>
      </c>
      <c r="G191" s="49">
        <f t="shared" si="70"/>
        <v>0</v>
      </c>
      <c r="H191" s="49">
        <f t="shared" si="70"/>
        <v>0</v>
      </c>
      <c r="I191" s="49">
        <f t="shared" si="70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6"/>
        <v>#DIV/0!</v>
      </c>
      <c r="P191" s="62" t="e">
        <f t="shared" si="66"/>
        <v>#DIV/0!</v>
      </c>
      <c r="Q191" s="62" t="e">
        <f t="shared" si="66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71">(G196-C196)/C196*100</f>
        <v>#DIV/0!</v>
      </c>
      <c r="P196" s="38" t="e">
        <f t="shared" si="71"/>
        <v>#DIV/0!</v>
      </c>
      <c r="Q196" s="38" t="e">
        <f t="shared" si="71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2">(F197-B197)/B197*100</f>
        <v>#DIV/0!</v>
      </c>
      <c r="O197" s="38" t="e">
        <f t="shared" si="71"/>
        <v>#DIV/0!</v>
      </c>
      <c r="P197" s="38" t="e">
        <f t="shared" si="71"/>
        <v>#DIV/0!</v>
      </c>
      <c r="Q197" s="38" t="e">
        <f t="shared" si="71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2"/>
        <v>#DIV/0!</v>
      </c>
      <c r="O198" s="38" t="e">
        <f t="shared" si="71"/>
        <v>#DIV/0!</v>
      </c>
      <c r="P198" s="38" t="e">
        <f t="shared" si="71"/>
        <v>#DIV/0!</v>
      </c>
      <c r="Q198" s="38" t="e">
        <f t="shared" si="71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2"/>
        <v>#DIV/0!</v>
      </c>
      <c r="O199" s="38" t="e">
        <f t="shared" si="71"/>
        <v>#DIV/0!</v>
      </c>
      <c r="P199" s="38" t="e">
        <f t="shared" si="71"/>
        <v>#DIV/0!</v>
      </c>
      <c r="Q199" s="38" t="e">
        <f t="shared" si="71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2"/>
        <v>#DIV/0!</v>
      </c>
      <c r="O200" s="38" t="e">
        <f t="shared" si="71"/>
        <v>#DIV/0!</v>
      </c>
      <c r="P200" s="38" t="e">
        <f t="shared" si="71"/>
        <v>#DIV/0!</v>
      </c>
      <c r="Q200" s="38" t="e">
        <f t="shared" si="71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2"/>
        <v>#DIV/0!</v>
      </c>
      <c r="O201" s="38" t="e">
        <f t="shared" si="71"/>
        <v>#DIV/0!</v>
      </c>
      <c r="P201" s="38" t="e">
        <f t="shared" si="71"/>
        <v>#DIV/0!</v>
      </c>
      <c r="Q201" s="38" t="e">
        <f t="shared" si="71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2"/>
        <v>#DIV/0!</v>
      </c>
      <c r="O202" s="38" t="e">
        <f t="shared" si="71"/>
        <v>#DIV/0!</v>
      </c>
      <c r="P202" s="38" t="e">
        <f t="shared" si="71"/>
        <v>#DIV/0!</v>
      </c>
      <c r="Q202" s="38" t="e">
        <f t="shared" si="71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2"/>
        <v>#DIV/0!</v>
      </c>
      <c r="O203" s="38" t="e">
        <f t="shared" si="71"/>
        <v>#DIV/0!</v>
      </c>
      <c r="P203" s="38" t="e">
        <f t="shared" si="71"/>
        <v>#DIV/0!</v>
      </c>
      <c r="Q203" s="38" t="e">
        <f t="shared" si="71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2"/>
        <v>#DIV/0!</v>
      </c>
      <c r="O204" s="38" t="e">
        <f t="shared" si="71"/>
        <v>#DIV/0!</v>
      </c>
      <c r="P204" s="38" t="e">
        <f t="shared" si="71"/>
        <v>#DIV/0!</v>
      </c>
      <c r="Q204" s="38" t="e">
        <f t="shared" si="71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2"/>
        <v>#DIV/0!</v>
      </c>
      <c r="O205" s="38" t="e">
        <f t="shared" si="71"/>
        <v>#DIV/0!</v>
      </c>
      <c r="P205" s="38" t="e">
        <f t="shared" si="71"/>
        <v>#DIV/0!</v>
      </c>
      <c r="Q205" s="38" t="e">
        <f t="shared" si="71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2"/>
        <v>#DIV/0!</v>
      </c>
      <c r="O206" s="38" t="e">
        <f t="shared" si="71"/>
        <v>#DIV/0!</v>
      </c>
      <c r="P206" s="38" t="e">
        <f t="shared" si="71"/>
        <v>#DIV/0!</v>
      </c>
      <c r="Q206" s="38" t="e">
        <f t="shared" si="71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2"/>
        <v>#DIV/0!</v>
      </c>
      <c r="O207" s="38" t="e">
        <f t="shared" si="71"/>
        <v>#DIV/0!</v>
      </c>
      <c r="P207" s="38" t="e">
        <f t="shared" si="71"/>
        <v>#DIV/0!</v>
      </c>
      <c r="Q207" s="38" t="e">
        <f t="shared" si="71"/>
        <v>#DIV/0!</v>
      </c>
    </row>
    <row r="208" spans="1:17">
      <c r="A208" s="61" t="s">
        <v>179</v>
      </c>
      <c r="B208" s="61">
        <f>SUM(B196:B207)</f>
        <v>0</v>
      </c>
      <c r="C208" s="61">
        <f t="shared" ref="C208:I208" si="73">SUM(C196:C207)</f>
        <v>0</v>
      </c>
      <c r="D208" s="61">
        <f t="shared" si="73"/>
        <v>0</v>
      </c>
      <c r="E208" s="61">
        <f t="shared" si="73"/>
        <v>0</v>
      </c>
      <c r="F208" s="61">
        <f t="shared" si="73"/>
        <v>0</v>
      </c>
      <c r="G208" s="61">
        <f t="shared" si="73"/>
        <v>0</v>
      </c>
      <c r="H208" s="61">
        <f t="shared" si="73"/>
        <v>0</v>
      </c>
      <c r="I208" s="61">
        <f t="shared" si="73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1"/>
        <v>#DIV/0!</v>
      </c>
      <c r="P208" s="62" t="e">
        <f t="shared" si="71"/>
        <v>#DIV/0!</v>
      </c>
      <c r="Q208" s="62" t="e">
        <f t="shared" si="71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4">SUM(C196:C207)</f>
        <v>0</v>
      </c>
      <c r="D209" s="61">
        <f t="shared" si="74"/>
        <v>0</v>
      </c>
      <c r="E209" s="61">
        <f t="shared" si="74"/>
        <v>0</v>
      </c>
      <c r="F209" s="61">
        <f t="shared" si="74"/>
        <v>0</v>
      </c>
      <c r="G209" s="61">
        <f t="shared" si="74"/>
        <v>0</v>
      </c>
      <c r="H209" s="61">
        <f t="shared" si="74"/>
        <v>0</v>
      </c>
      <c r="I209" s="61">
        <f t="shared" si="74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1"/>
        <v>#DIV/0!</v>
      </c>
      <c r="P209" s="62" t="e">
        <f t="shared" si="71"/>
        <v>#DIV/0!</v>
      </c>
      <c r="Q209" s="62" t="e">
        <f t="shared" si="71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5">C208/12</f>
        <v>0</v>
      </c>
      <c r="D210" s="49">
        <f t="shared" si="75"/>
        <v>0</v>
      </c>
      <c r="E210" s="49">
        <f t="shared" si="75"/>
        <v>0</v>
      </c>
      <c r="F210" s="49">
        <f t="shared" si="75"/>
        <v>0</v>
      </c>
      <c r="G210" s="49">
        <f t="shared" si="75"/>
        <v>0</v>
      </c>
      <c r="H210" s="49">
        <f t="shared" si="75"/>
        <v>0</v>
      </c>
      <c r="I210" s="49">
        <f t="shared" si="75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1"/>
        <v>#DIV/0!</v>
      </c>
      <c r="P210" s="62" t="e">
        <f t="shared" si="71"/>
        <v>#DIV/0!</v>
      </c>
      <c r="Q210" s="62" t="e">
        <f t="shared" si="71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6">(G215-C215)/C215*100</f>
        <v>#DIV/0!</v>
      </c>
      <c r="P215" s="38" t="e">
        <f t="shared" si="76"/>
        <v>#DIV/0!</v>
      </c>
      <c r="Q215" s="38" t="e">
        <f t="shared" si="76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7">(F216-B216)/B216*100</f>
        <v>#DIV/0!</v>
      </c>
      <c r="O216" s="38" t="e">
        <f t="shared" si="76"/>
        <v>#DIV/0!</v>
      </c>
      <c r="P216" s="38" t="e">
        <f t="shared" si="76"/>
        <v>#DIV/0!</v>
      </c>
      <c r="Q216" s="38" t="e">
        <f t="shared" si="76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7"/>
        <v>#DIV/0!</v>
      </c>
      <c r="O217" s="38" t="e">
        <f t="shared" si="76"/>
        <v>#DIV/0!</v>
      </c>
      <c r="P217" s="38" t="e">
        <f t="shared" si="76"/>
        <v>#DIV/0!</v>
      </c>
      <c r="Q217" s="38" t="e">
        <f t="shared" si="76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7"/>
        <v>#DIV/0!</v>
      </c>
      <c r="O218" s="38" t="e">
        <f t="shared" si="76"/>
        <v>#DIV/0!</v>
      </c>
      <c r="P218" s="38" t="e">
        <f t="shared" si="76"/>
        <v>#DIV/0!</v>
      </c>
      <c r="Q218" s="38" t="e">
        <f t="shared" si="76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7"/>
        <v>#DIV/0!</v>
      </c>
      <c r="O219" s="38" t="e">
        <f t="shared" si="76"/>
        <v>#DIV/0!</v>
      </c>
      <c r="P219" s="38" t="e">
        <f t="shared" si="76"/>
        <v>#DIV/0!</v>
      </c>
      <c r="Q219" s="38" t="e">
        <f t="shared" si="76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7"/>
        <v>#DIV/0!</v>
      </c>
      <c r="O220" s="38" t="e">
        <f t="shared" si="76"/>
        <v>#DIV/0!</v>
      </c>
      <c r="P220" s="38" t="e">
        <f t="shared" si="76"/>
        <v>#DIV/0!</v>
      </c>
      <c r="Q220" s="38" t="e">
        <f t="shared" si="76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7"/>
        <v>#DIV/0!</v>
      </c>
      <c r="O221" s="38" t="e">
        <f t="shared" si="76"/>
        <v>#DIV/0!</v>
      </c>
      <c r="P221" s="38" t="e">
        <f t="shared" si="76"/>
        <v>#DIV/0!</v>
      </c>
      <c r="Q221" s="38" t="e">
        <f t="shared" si="76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7"/>
        <v>#DIV/0!</v>
      </c>
      <c r="O222" s="38" t="e">
        <f t="shared" si="76"/>
        <v>#DIV/0!</v>
      </c>
      <c r="P222" s="38" t="e">
        <f t="shared" si="76"/>
        <v>#DIV/0!</v>
      </c>
      <c r="Q222" s="38" t="e">
        <f t="shared" si="76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7"/>
        <v>#DIV/0!</v>
      </c>
      <c r="O223" s="38" t="e">
        <f t="shared" si="76"/>
        <v>#DIV/0!</v>
      </c>
      <c r="P223" s="38" t="e">
        <f t="shared" si="76"/>
        <v>#DIV/0!</v>
      </c>
      <c r="Q223" s="38" t="e">
        <f t="shared" si="76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7"/>
        <v>#DIV/0!</v>
      </c>
      <c r="O224" s="38" t="e">
        <f t="shared" si="76"/>
        <v>#DIV/0!</v>
      </c>
      <c r="P224" s="38" t="e">
        <f t="shared" si="76"/>
        <v>#DIV/0!</v>
      </c>
      <c r="Q224" s="38" t="e">
        <f t="shared" si="76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7"/>
        <v>#DIV/0!</v>
      </c>
      <c r="O225" s="38" t="e">
        <f t="shared" si="76"/>
        <v>#DIV/0!</v>
      </c>
      <c r="P225" s="38" t="e">
        <f t="shared" si="76"/>
        <v>#DIV/0!</v>
      </c>
      <c r="Q225" s="38" t="e">
        <f t="shared" si="76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7"/>
        <v>#DIV/0!</v>
      </c>
      <c r="O226" s="38" t="e">
        <f t="shared" si="76"/>
        <v>#DIV/0!</v>
      </c>
      <c r="P226" s="38" t="e">
        <f t="shared" si="76"/>
        <v>#DIV/0!</v>
      </c>
      <c r="Q226" s="38" t="e">
        <f t="shared" si="76"/>
        <v>#DIV/0!</v>
      </c>
    </row>
    <row r="227" spans="1:17">
      <c r="A227" s="61" t="s">
        <v>179</v>
      </c>
      <c r="B227" s="61">
        <f>SUM(B215:B226)</f>
        <v>0</v>
      </c>
      <c r="C227" s="61">
        <f t="shared" ref="C227:I227" si="78">SUM(C215:C226)</f>
        <v>0</v>
      </c>
      <c r="D227" s="61">
        <f t="shared" si="78"/>
        <v>0</v>
      </c>
      <c r="E227" s="61">
        <f t="shared" si="78"/>
        <v>0</v>
      </c>
      <c r="F227" s="61">
        <f t="shared" si="78"/>
        <v>0</v>
      </c>
      <c r="G227" s="61">
        <f t="shared" si="78"/>
        <v>0</v>
      </c>
      <c r="H227" s="61">
        <f t="shared" si="78"/>
        <v>0</v>
      </c>
      <c r="I227" s="61">
        <f t="shared" si="78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6"/>
        <v>#DIV/0!</v>
      </c>
      <c r="P227" s="62" t="e">
        <f t="shared" si="76"/>
        <v>#DIV/0!</v>
      </c>
      <c r="Q227" s="62" t="e">
        <f t="shared" si="76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9">SUM(C215:C226)</f>
        <v>0</v>
      </c>
      <c r="D228" s="61">
        <f t="shared" si="79"/>
        <v>0</v>
      </c>
      <c r="E228" s="61">
        <f t="shared" si="79"/>
        <v>0</v>
      </c>
      <c r="F228" s="61">
        <f t="shared" si="79"/>
        <v>0</v>
      </c>
      <c r="G228" s="61">
        <f t="shared" si="79"/>
        <v>0</v>
      </c>
      <c r="H228" s="61">
        <f t="shared" si="79"/>
        <v>0</v>
      </c>
      <c r="I228" s="61">
        <f t="shared" si="79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6"/>
        <v>#DIV/0!</v>
      </c>
      <c r="P228" s="62" t="e">
        <f t="shared" si="76"/>
        <v>#DIV/0!</v>
      </c>
      <c r="Q228" s="62" t="e">
        <f t="shared" si="76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80">C227/12</f>
        <v>0</v>
      </c>
      <c r="D229" s="49">
        <f t="shared" si="80"/>
        <v>0</v>
      </c>
      <c r="E229" s="49">
        <f t="shared" si="80"/>
        <v>0</v>
      </c>
      <c r="F229" s="49">
        <f t="shared" si="80"/>
        <v>0</v>
      </c>
      <c r="G229" s="49">
        <f t="shared" si="80"/>
        <v>0</v>
      </c>
      <c r="H229" s="49">
        <f t="shared" si="80"/>
        <v>0</v>
      </c>
      <c r="I229" s="49">
        <f t="shared" si="80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6"/>
        <v>#DIV/0!</v>
      </c>
      <c r="P229" s="62" t="e">
        <f t="shared" si="76"/>
        <v>#DIV/0!</v>
      </c>
      <c r="Q229" s="62" t="e">
        <f t="shared" si="76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81">(G234-C234)/C234*100</f>
        <v>#DIV/0!</v>
      </c>
      <c r="P234" s="38" t="e">
        <f t="shared" si="81"/>
        <v>#DIV/0!</v>
      </c>
      <c r="Q234" s="38" t="e">
        <f t="shared" si="81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2">(F235-B235)/B235*100</f>
        <v>#DIV/0!</v>
      </c>
      <c r="O235" s="38" t="e">
        <f t="shared" si="81"/>
        <v>#DIV/0!</v>
      </c>
      <c r="P235" s="38" t="e">
        <f t="shared" si="81"/>
        <v>#DIV/0!</v>
      </c>
      <c r="Q235" s="38" t="e">
        <f t="shared" si="81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2"/>
        <v>#DIV/0!</v>
      </c>
      <c r="O236" s="38" t="e">
        <f t="shared" si="81"/>
        <v>#DIV/0!</v>
      </c>
      <c r="P236" s="38" t="e">
        <f t="shared" si="81"/>
        <v>#DIV/0!</v>
      </c>
      <c r="Q236" s="38" t="e">
        <f t="shared" si="81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2"/>
        <v>#DIV/0!</v>
      </c>
      <c r="O237" s="38" t="e">
        <f t="shared" si="81"/>
        <v>#DIV/0!</v>
      </c>
      <c r="P237" s="38" t="e">
        <f t="shared" si="81"/>
        <v>#DIV/0!</v>
      </c>
      <c r="Q237" s="38" t="e">
        <f t="shared" si="81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2"/>
        <v>#DIV/0!</v>
      </c>
      <c r="O238" s="38" t="e">
        <f t="shared" si="81"/>
        <v>#DIV/0!</v>
      </c>
      <c r="P238" s="38" t="e">
        <f t="shared" si="81"/>
        <v>#DIV/0!</v>
      </c>
      <c r="Q238" s="38" t="e">
        <f t="shared" si="81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2"/>
        <v>#DIV/0!</v>
      </c>
      <c r="O239" s="38" t="e">
        <f t="shared" si="81"/>
        <v>#DIV/0!</v>
      </c>
      <c r="P239" s="38" t="e">
        <f t="shared" si="81"/>
        <v>#DIV/0!</v>
      </c>
      <c r="Q239" s="38" t="e">
        <f t="shared" si="81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2"/>
        <v>#DIV/0!</v>
      </c>
      <c r="O240" s="38" t="e">
        <f t="shared" si="81"/>
        <v>#DIV/0!</v>
      </c>
      <c r="P240" s="38" t="e">
        <f t="shared" si="81"/>
        <v>#DIV/0!</v>
      </c>
      <c r="Q240" s="38" t="e">
        <f t="shared" si="81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2"/>
        <v>#DIV/0!</v>
      </c>
      <c r="O241" s="38" t="e">
        <f t="shared" si="81"/>
        <v>#DIV/0!</v>
      </c>
      <c r="P241" s="38" t="e">
        <f t="shared" si="81"/>
        <v>#DIV/0!</v>
      </c>
      <c r="Q241" s="38" t="e">
        <f t="shared" si="81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2"/>
        <v>#DIV/0!</v>
      </c>
      <c r="O242" s="38" t="e">
        <f t="shared" si="81"/>
        <v>#DIV/0!</v>
      </c>
      <c r="P242" s="38" t="e">
        <f t="shared" si="81"/>
        <v>#DIV/0!</v>
      </c>
      <c r="Q242" s="38" t="e">
        <f t="shared" si="81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2"/>
        <v>#DIV/0!</v>
      </c>
      <c r="O243" s="38" t="e">
        <f t="shared" si="81"/>
        <v>#DIV/0!</v>
      </c>
      <c r="P243" s="38" t="e">
        <f t="shared" si="81"/>
        <v>#DIV/0!</v>
      </c>
      <c r="Q243" s="38" t="e">
        <f t="shared" si="81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2"/>
        <v>#DIV/0!</v>
      </c>
      <c r="O244" s="38" t="e">
        <f t="shared" si="81"/>
        <v>#DIV/0!</v>
      </c>
      <c r="P244" s="38" t="e">
        <f t="shared" si="81"/>
        <v>#DIV/0!</v>
      </c>
      <c r="Q244" s="38" t="e">
        <f t="shared" si="81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2"/>
        <v>#DIV/0!</v>
      </c>
      <c r="O245" s="38" t="e">
        <f t="shared" si="81"/>
        <v>#DIV/0!</v>
      </c>
      <c r="P245" s="38" t="e">
        <f t="shared" si="81"/>
        <v>#DIV/0!</v>
      </c>
      <c r="Q245" s="38" t="e">
        <f t="shared" si="81"/>
        <v>#DIV/0!</v>
      </c>
    </row>
    <row r="246" spans="1:17">
      <c r="A246" s="61" t="s">
        <v>179</v>
      </c>
      <c r="B246" s="61">
        <f>SUM(B234:B245)</f>
        <v>0</v>
      </c>
      <c r="C246" s="61">
        <f t="shared" ref="C246:I246" si="83">SUM(C234:C245)</f>
        <v>0</v>
      </c>
      <c r="D246" s="61">
        <f t="shared" si="83"/>
        <v>0</v>
      </c>
      <c r="E246" s="61">
        <f t="shared" si="83"/>
        <v>0</v>
      </c>
      <c r="F246" s="61">
        <f t="shared" si="83"/>
        <v>0</v>
      </c>
      <c r="G246" s="61">
        <f t="shared" si="83"/>
        <v>0</v>
      </c>
      <c r="H246" s="61">
        <f t="shared" si="83"/>
        <v>0</v>
      </c>
      <c r="I246" s="61">
        <f t="shared" si="83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81"/>
        <v>#DIV/0!</v>
      </c>
      <c r="P246" s="62" t="e">
        <f t="shared" si="81"/>
        <v>#DIV/0!</v>
      </c>
      <c r="Q246" s="62" t="e">
        <f t="shared" si="81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4">SUM(C234:C245)</f>
        <v>0</v>
      </c>
      <c r="D247" s="61">
        <f t="shared" si="84"/>
        <v>0</v>
      </c>
      <c r="E247" s="61">
        <f t="shared" si="84"/>
        <v>0</v>
      </c>
      <c r="F247" s="61">
        <f t="shared" si="84"/>
        <v>0</v>
      </c>
      <c r="G247" s="61">
        <f t="shared" si="84"/>
        <v>0</v>
      </c>
      <c r="H247" s="61">
        <f t="shared" si="84"/>
        <v>0</v>
      </c>
      <c r="I247" s="61">
        <f t="shared" si="84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81"/>
        <v>#DIV/0!</v>
      </c>
      <c r="P247" s="62" t="e">
        <f t="shared" si="81"/>
        <v>#DIV/0!</v>
      </c>
      <c r="Q247" s="62" t="e">
        <f t="shared" si="81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5">C246/12</f>
        <v>0</v>
      </c>
      <c r="D248" s="49">
        <f t="shared" si="85"/>
        <v>0</v>
      </c>
      <c r="E248" s="49">
        <f t="shared" si="85"/>
        <v>0</v>
      </c>
      <c r="F248" s="49">
        <f t="shared" si="85"/>
        <v>0</v>
      </c>
      <c r="G248" s="49">
        <f t="shared" si="85"/>
        <v>0</v>
      </c>
      <c r="H248" s="49">
        <f t="shared" si="85"/>
        <v>0</v>
      </c>
      <c r="I248" s="49">
        <f t="shared" si="85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81"/>
        <v>#DIV/0!</v>
      </c>
      <c r="P248" s="62" t="e">
        <f t="shared" si="81"/>
        <v>#DIV/0!</v>
      </c>
      <c r="Q248" s="62" t="e">
        <f t="shared" si="81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6">(G253-C253)/C253*100</f>
        <v>#DIV/0!</v>
      </c>
      <c r="P253" s="38" t="e">
        <f t="shared" si="86"/>
        <v>#DIV/0!</v>
      </c>
      <c r="Q253" s="38" t="e">
        <f t="shared" si="86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7">(F254-B254)/B254*100</f>
        <v>#DIV/0!</v>
      </c>
      <c r="O254" s="38" t="e">
        <f t="shared" si="86"/>
        <v>#DIV/0!</v>
      </c>
      <c r="P254" s="38" t="e">
        <f t="shared" si="86"/>
        <v>#DIV/0!</v>
      </c>
      <c r="Q254" s="38" t="e">
        <f t="shared" si="86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7"/>
        <v>#DIV/0!</v>
      </c>
      <c r="O255" s="38" t="e">
        <f t="shared" si="86"/>
        <v>#DIV/0!</v>
      </c>
      <c r="P255" s="38" t="e">
        <f t="shared" si="86"/>
        <v>#DIV/0!</v>
      </c>
      <c r="Q255" s="38" t="e">
        <f t="shared" si="86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7"/>
        <v>#DIV/0!</v>
      </c>
      <c r="O256" s="38" t="e">
        <f t="shared" si="86"/>
        <v>#DIV/0!</v>
      </c>
      <c r="P256" s="38" t="e">
        <f t="shared" si="86"/>
        <v>#DIV/0!</v>
      </c>
      <c r="Q256" s="38" t="e">
        <f t="shared" si="86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7"/>
        <v>#DIV/0!</v>
      </c>
      <c r="O257" s="38" t="e">
        <f t="shared" si="86"/>
        <v>#DIV/0!</v>
      </c>
      <c r="P257" s="38" t="e">
        <f t="shared" si="86"/>
        <v>#DIV/0!</v>
      </c>
      <c r="Q257" s="38" t="e">
        <f t="shared" si="86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7"/>
        <v>#DIV/0!</v>
      </c>
      <c r="O258" s="38" t="e">
        <f t="shared" si="86"/>
        <v>#DIV/0!</v>
      </c>
      <c r="P258" s="38" t="e">
        <f t="shared" si="86"/>
        <v>#DIV/0!</v>
      </c>
      <c r="Q258" s="38" t="e">
        <f t="shared" si="86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7"/>
        <v>#DIV/0!</v>
      </c>
      <c r="O259" s="38" t="e">
        <f t="shared" si="86"/>
        <v>#DIV/0!</v>
      </c>
      <c r="P259" s="38" t="e">
        <f t="shared" si="86"/>
        <v>#DIV/0!</v>
      </c>
      <c r="Q259" s="38" t="e">
        <f t="shared" si="86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7"/>
        <v>#DIV/0!</v>
      </c>
      <c r="O260" s="38" t="e">
        <f t="shared" si="86"/>
        <v>#DIV/0!</v>
      </c>
      <c r="P260" s="38" t="e">
        <f t="shared" si="86"/>
        <v>#DIV/0!</v>
      </c>
      <c r="Q260" s="38" t="e">
        <f t="shared" si="86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7"/>
        <v>#DIV/0!</v>
      </c>
      <c r="O261" s="38" t="e">
        <f t="shared" si="86"/>
        <v>#DIV/0!</v>
      </c>
      <c r="P261" s="38" t="e">
        <f t="shared" si="86"/>
        <v>#DIV/0!</v>
      </c>
      <c r="Q261" s="38" t="e">
        <f t="shared" si="86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7"/>
        <v>#DIV/0!</v>
      </c>
      <c r="O262" s="38" t="e">
        <f t="shared" si="86"/>
        <v>#DIV/0!</v>
      </c>
      <c r="P262" s="38" t="e">
        <f t="shared" si="86"/>
        <v>#DIV/0!</v>
      </c>
      <c r="Q262" s="38" t="e">
        <f t="shared" si="86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7"/>
        <v>#DIV/0!</v>
      </c>
      <c r="O263" s="38" t="e">
        <f t="shared" si="86"/>
        <v>#DIV/0!</v>
      </c>
      <c r="P263" s="38" t="e">
        <f t="shared" si="86"/>
        <v>#DIV/0!</v>
      </c>
      <c r="Q263" s="38" t="e">
        <f t="shared" si="86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7"/>
        <v>#DIV/0!</v>
      </c>
      <c r="O264" s="38" t="e">
        <f t="shared" si="86"/>
        <v>#DIV/0!</v>
      </c>
      <c r="P264" s="38" t="e">
        <f t="shared" si="86"/>
        <v>#DIV/0!</v>
      </c>
      <c r="Q264" s="38" t="e">
        <f t="shared" si="86"/>
        <v>#DIV/0!</v>
      </c>
    </row>
    <row r="265" spans="1:17">
      <c r="A265" s="61" t="s">
        <v>179</v>
      </c>
      <c r="B265" s="61">
        <f>SUM(B253:B264)</f>
        <v>0</v>
      </c>
      <c r="C265" s="61">
        <f t="shared" ref="C265:I265" si="88">SUM(C253:C264)</f>
        <v>0</v>
      </c>
      <c r="D265" s="61">
        <f t="shared" si="88"/>
        <v>0</v>
      </c>
      <c r="E265" s="61">
        <f t="shared" si="88"/>
        <v>0</v>
      </c>
      <c r="F265" s="61">
        <f t="shared" si="88"/>
        <v>0</v>
      </c>
      <c r="G265" s="61">
        <f t="shared" si="88"/>
        <v>0</v>
      </c>
      <c r="H265" s="61">
        <f t="shared" si="88"/>
        <v>0</v>
      </c>
      <c r="I265" s="61">
        <f t="shared" si="88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6"/>
        <v>#DIV/0!</v>
      </c>
      <c r="P265" s="62" t="e">
        <f t="shared" si="86"/>
        <v>#DIV/0!</v>
      </c>
      <c r="Q265" s="62" t="e">
        <f t="shared" si="86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9">SUM(C253:C264)</f>
        <v>0</v>
      </c>
      <c r="D266" s="61">
        <f t="shared" si="89"/>
        <v>0</v>
      </c>
      <c r="E266" s="61">
        <f t="shared" si="89"/>
        <v>0</v>
      </c>
      <c r="F266" s="61">
        <f t="shared" si="89"/>
        <v>0</v>
      </c>
      <c r="G266" s="61">
        <f t="shared" si="89"/>
        <v>0</v>
      </c>
      <c r="H266" s="61">
        <f t="shared" si="89"/>
        <v>0</v>
      </c>
      <c r="I266" s="61">
        <f t="shared" si="89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6"/>
        <v>#DIV/0!</v>
      </c>
      <c r="P266" s="62" t="e">
        <f t="shared" si="86"/>
        <v>#DIV/0!</v>
      </c>
      <c r="Q266" s="62" t="e">
        <f t="shared" si="86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90">C265/12</f>
        <v>0</v>
      </c>
      <c r="D267" s="49">
        <f t="shared" si="90"/>
        <v>0</v>
      </c>
      <c r="E267" s="49">
        <f t="shared" si="90"/>
        <v>0</v>
      </c>
      <c r="F267" s="49">
        <f t="shared" si="90"/>
        <v>0</v>
      </c>
      <c r="G267" s="49">
        <f t="shared" si="90"/>
        <v>0</v>
      </c>
      <c r="H267" s="49">
        <f t="shared" si="90"/>
        <v>0</v>
      </c>
      <c r="I267" s="49">
        <f t="shared" si="90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6"/>
        <v>#DIV/0!</v>
      </c>
      <c r="P267" s="62" t="e">
        <f t="shared" si="86"/>
        <v>#DIV/0!</v>
      </c>
      <c r="Q267" s="62" t="e">
        <f t="shared" si="86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91">(G272-C272)/C272*100</f>
        <v>#DIV/0!</v>
      </c>
      <c r="P272" s="38" t="e">
        <f t="shared" si="91"/>
        <v>#DIV/0!</v>
      </c>
      <c r="Q272" s="38" t="e">
        <f t="shared" si="91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92">(F273-B273)/B273*100</f>
        <v>#DIV/0!</v>
      </c>
      <c r="O273" s="38" t="e">
        <f t="shared" si="91"/>
        <v>#DIV/0!</v>
      </c>
      <c r="P273" s="38" t="e">
        <f t="shared" si="91"/>
        <v>#DIV/0!</v>
      </c>
      <c r="Q273" s="38" t="e">
        <f t="shared" si="91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92"/>
        <v>#DIV/0!</v>
      </c>
      <c r="O274" s="38" t="e">
        <f t="shared" si="91"/>
        <v>#DIV/0!</v>
      </c>
      <c r="P274" s="38" t="e">
        <f t="shared" si="91"/>
        <v>#DIV/0!</v>
      </c>
      <c r="Q274" s="38" t="e">
        <f t="shared" si="91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92"/>
        <v>#DIV/0!</v>
      </c>
      <c r="O275" s="38" t="e">
        <f t="shared" si="91"/>
        <v>#DIV/0!</v>
      </c>
      <c r="P275" s="38" t="e">
        <f t="shared" si="91"/>
        <v>#DIV/0!</v>
      </c>
      <c r="Q275" s="38" t="e">
        <f t="shared" si="91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92"/>
        <v>#DIV/0!</v>
      </c>
      <c r="O276" s="38" t="e">
        <f t="shared" si="91"/>
        <v>#DIV/0!</v>
      </c>
      <c r="P276" s="38" t="e">
        <f t="shared" si="91"/>
        <v>#DIV/0!</v>
      </c>
      <c r="Q276" s="38" t="e">
        <f t="shared" si="91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92"/>
        <v>#DIV/0!</v>
      </c>
      <c r="O277" s="38" t="e">
        <f t="shared" si="91"/>
        <v>#DIV/0!</v>
      </c>
      <c r="P277" s="38" t="e">
        <f t="shared" si="91"/>
        <v>#DIV/0!</v>
      </c>
      <c r="Q277" s="38" t="e">
        <f t="shared" si="91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92"/>
        <v>#DIV/0!</v>
      </c>
      <c r="O278" s="38" t="e">
        <f t="shared" si="91"/>
        <v>#DIV/0!</v>
      </c>
      <c r="P278" s="38" t="e">
        <f t="shared" si="91"/>
        <v>#DIV/0!</v>
      </c>
      <c r="Q278" s="38" t="e">
        <f t="shared" si="91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92"/>
        <v>#DIV/0!</v>
      </c>
      <c r="O279" s="38" t="e">
        <f t="shared" si="91"/>
        <v>#DIV/0!</v>
      </c>
      <c r="P279" s="38" t="e">
        <f t="shared" si="91"/>
        <v>#DIV/0!</v>
      </c>
      <c r="Q279" s="38" t="e">
        <f t="shared" si="91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92"/>
        <v>#DIV/0!</v>
      </c>
      <c r="O280" s="38" t="e">
        <f t="shared" si="91"/>
        <v>#DIV/0!</v>
      </c>
      <c r="P280" s="38" t="e">
        <f t="shared" si="91"/>
        <v>#DIV/0!</v>
      </c>
      <c r="Q280" s="38" t="e">
        <f t="shared" si="91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92"/>
        <v>#DIV/0!</v>
      </c>
      <c r="O281" s="38" t="e">
        <f t="shared" si="91"/>
        <v>#DIV/0!</v>
      </c>
      <c r="P281" s="38" t="e">
        <f t="shared" si="91"/>
        <v>#DIV/0!</v>
      </c>
      <c r="Q281" s="38" t="e">
        <f t="shared" si="91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92"/>
        <v>#DIV/0!</v>
      </c>
      <c r="O282" s="38" t="e">
        <f t="shared" si="91"/>
        <v>#DIV/0!</v>
      </c>
      <c r="P282" s="38" t="e">
        <f t="shared" si="91"/>
        <v>#DIV/0!</v>
      </c>
      <c r="Q282" s="38" t="e">
        <f t="shared" si="91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92"/>
        <v>#DIV/0!</v>
      </c>
      <c r="O283" s="38" t="e">
        <f t="shared" si="91"/>
        <v>#DIV/0!</v>
      </c>
      <c r="P283" s="38" t="e">
        <f t="shared" si="91"/>
        <v>#DIV/0!</v>
      </c>
      <c r="Q283" s="38" t="e">
        <f t="shared" si="91"/>
        <v>#DIV/0!</v>
      </c>
    </row>
    <row r="284" spans="1:17">
      <c r="A284" s="61" t="s">
        <v>179</v>
      </c>
      <c r="B284" s="61">
        <f>SUM(B272:B283)</f>
        <v>0</v>
      </c>
      <c r="C284" s="61">
        <f t="shared" ref="C284:I284" si="93">SUM(C272:C283)</f>
        <v>0</v>
      </c>
      <c r="D284" s="61">
        <f t="shared" si="93"/>
        <v>0</v>
      </c>
      <c r="E284" s="61">
        <f t="shared" si="93"/>
        <v>0</v>
      </c>
      <c r="F284" s="61">
        <f t="shared" si="93"/>
        <v>0</v>
      </c>
      <c r="G284" s="61">
        <f t="shared" si="93"/>
        <v>0</v>
      </c>
      <c r="H284" s="61">
        <f t="shared" si="93"/>
        <v>0</v>
      </c>
      <c r="I284" s="61">
        <f t="shared" si="93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91"/>
        <v>#DIV/0!</v>
      </c>
      <c r="P284" s="62" t="e">
        <f t="shared" si="91"/>
        <v>#DIV/0!</v>
      </c>
      <c r="Q284" s="62" t="e">
        <f t="shared" si="91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4">SUM(C272:C283)</f>
        <v>0</v>
      </c>
      <c r="D285" s="61">
        <f t="shared" si="94"/>
        <v>0</v>
      </c>
      <c r="E285" s="61">
        <f t="shared" si="94"/>
        <v>0</v>
      </c>
      <c r="F285" s="61">
        <f t="shared" si="94"/>
        <v>0</v>
      </c>
      <c r="G285" s="61">
        <f t="shared" si="94"/>
        <v>0</v>
      </c>
      <c r="H285" s="61">
        <f t="shared" si="94"/>
        <v>0</v>
      </c>
      <c r="I285" s="61">
        <f t="shared" si="94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91"/>
        <v>#DIV/0!</v>
      </c>
      <c r="P285" s="62" t="e">
        <f t="shared" si="91"/>
        <v>#DIV/0!</v>
      </c>
      <c r="Q285" s="62" t="e">
        <f t="shared" si="91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5">C284/12</f>
        <v>0</v>
      </c>
      <c r="D286" s="49">
        <f t="shared" si="95"/>
        <v>0</v>
      </c>
      <c r="E286" s="49">
        <f t="shared" si="95"/>
        <v>0</v>
      </c>
      <c r="F286" s="49">
        <f t="shared" si="95"/>
        <v>0</v>
      </c>
      <c r="G286" s="49">
        <f t="shared" si="95"/>
        <v>0</v>
      </c>
      <c r="H286" s="49">
        <f t="shared" si="95"/>
        <v>0</v>
      </c>
      <c r="I286" s="49">
        <f t="shared" si="95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91"/>
        <v>#DIV/0!</v>
      </c>
      <c r="P286" s="62" t="e">
        <f t="shared" si="91"/>
        <v>#DIV/0!</v>
      </c>
      <c r="Q286" s="62" t="e">
        <f t="shared" si="91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6">(G291-C291)/C291*100</f>
        <v>#DIV/0!</v>
      </c>
      <c r="P291" s="38" t="e">
        <f t="shared" si="96"/>
        <v>#DIV/0!</v>
      </c>
      <c r="Q291" s="38" t="e">
        <f t="shared" si="96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7">(F292-B292)/B292*100</f>
        <v>#DIV/0!</v>
      </c>
      <c r="O292" s="38" t="e">
        <f t="shared" si="96"/>
        <v>#DIV/0!</v>
      </c>
      <c r="P292" s="38" t="e">
        <f t="shared" si="96"/>
        <v>#DIV/0!</v>
      </c>
      <c r="Q292" s="38" t="e">
        <f t="shared" si="96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7"/>
        <v>#DIV/0!</v>
      </c>
      <c r="O293" s="38" t="e">
        <f t="shared" si="96"/>
        <v>#DIV/0!</v>
      </c>
      <c r="P293" s="38" t="e">
        <f t="shared" si="96"/>
        <v>#DIV/0!</v>
      </c>
      <c r="Q293" s="38" t="e">
        <f t="shared" si="96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7"/>
        <v>#DIV/0!</v>
      </c>
      <c r="O294" s="38" t="e">
        <f t="shared" si="96"/>
        <v>#DIV/0!</v>
      </c>
      <c r="P294" s="38" t="e">
        <f t="shared" si="96"/>
        <v>#DIV/0!</v>
      </c>
      <c r="Q294" s="38" t="e">
        <f t="shared" si="96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7"/>
        <v>#DIV/0!</v>
      </c>
      <c r="O295" s="38" t="e">
        <f t="shared" si="96"/>
        <v>#DIV/0!</v>
      </c>
      <c r="P295" s="38" t="e">
        <f t="shared" si="96"/>
        <v>#DIV/0!</v>
      </c>
      <c r="Q295" s="38" t="e">
        <f t="shared" si="96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7"/>
        <v>#DIV/0!</v>
      </c>
      <c r="O296" s="38" t="e">
        <f t="shared" si="96"/>
        <v>#DIV/0!</v>
      </c>
      <c r="P296" s="38" t="e">
        <f t="shared" si="96"/>
        <v>#DIV/0!</v>
      </c>
      <c r="Q296" s="38" t="e">
        <f t="shared" si="96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7"/>
        <v>#DIV/0!</v>
      </c>
      <c r="O297" s="38" t="e">
        <f t="shared" si="96"/>
        <v>#DIV/0!</v>
      </c>
      <c r="P297" s="38" t="e">
        <f t="shared" si="96"/>
        <v>#DIV/0!</v>
      </c>
      <c r="Q297" s="38" t="e">
        <f t="shared" si="96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7"/>
        <v>#DIV/0!</v>
      </c>
      <c r="O298" s="38" t="e">
        <f t="shared" si="96"/>
        <v>#DIV/0!</v>
      </c>
      <c r="P298" s="38" t="e">
        <f t="shared" si="96"/>
        <v>#DIV/0!</v>
      </c>
      <c r="Q298" s="38" t="e">
        <f t="shared" si="96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7"/>
        <v>#DIV/0!</v>
      </c>
      <c r="O299" s="38" t="e">
        <f t="shared" si="96"/>
        <v>#DIV/0!</v>
      </c>
      <c r="P299" s="38" t="e">
        <f t="shared" si="96"/>
        <v>#DIV/0!</v>
      </c>
      <c r="Q299" s="38" t="e">
        <f t="shared" si="96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7"/>
        <v>#DIV/0!</v>
      </c>
      <c r="O300" s="38" t="e">
        <f t="shared" si="96"/>
        <v>#DIV/0!</v>
      </c>
      <c r="P300" s="38" t="e">
        <f t="shared" si="96"/>
        <v>#DIV/0!</v>
      </c>
      <c r="Q300" s="38" t="e">
        <f t="shared" si="96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7"/>
        <v>#DIV/0!</v>
      </c>
      <c r="O301" s="38" t="e">
        <f t="shared" si="96"/>
        <v>#DIV/0!</v>
      </c>
      <c r="P301" s="38" t="e">
        <f t="shared" si="96"/>
        <v>#DIV/0!</v>
      </c>
      <c r="Q301" s="38" t="e">
        <f t="shared" si="96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7"/>
        <v>#DIV/0!</v>
      </c>
      <c r="O302" s="38" t="e">
        <f t="shared" si="96"/>
        <v>#DIV/0!</v>
      </c>
      <c r="P302" s="38" t="e">
        <f t="shared" si="96"/>
        <v>#DIV/0!</v>
      </c>
      <c r="Q302" s="38" t="e">
        <f t="shared" si="96"/>
        <v>#DIV/0!</v>
      </c>
    </row>
    <row r="303" spans="1:19">
      <c r="A303" s="61" t="s">
        <v>179</v>
      </c>
      <c r="B303" s="61">
        <f>SUM(B291:B302)</f>
        <v>0</v>
      </c>
      <c r="C303" s="61">
        <f t="shared" ref="C303:I303" si="98">SUM(C291:C302)</f>
        <v>0</v>
      </c>
      <c r="D303" s="61">
        <f t="shared" si="98"/>
        <v>0</v>
      </c>
      <c r="E303" s="61">
        <f t="shared" si="98"/>
        <v>0</v>
      </c>
      <c r="F303" s="61">
        <f t="shared" si="98"/>
        <v>0</v>
      </c>
      <c r="G303" s="61">
        <f t="shared" si="98"/>
        <v>0</v>
      </c>
      <c r="H303" s="61">
        <f t="shared" si="98"/>
        <v>0</v>
      </c>
      <c r="I303" s="61">
        <f t="shared" si="98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6"/>
        <v>#DIV/0!</v>
      </c>
      <c r="P303" s="62" t="e">
        <f t="shared" si="96"/>
        <v>#DIV/0!</v>
      </c>
      <c r="Q303" s="62" t="e">
        <f t="shared" si="96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9">SUM(C291:C302)</f>
        <v>0</v>
      </c>
      <c r="D304" s="61">
        <f t="shared" si="99"/>
        <v>0</v>
      </c>
      <c r="E304" s="61">
        <f t="shared" si="99"/>
        <v>0</v>
      </c>
      <c r="F304" s="61">
        <f t="shared" si="99"/>
        <v>0</v>
      </c>
      <c r="G304" s="61">
        <f t="shared" si="99"/>
        <v>0</v>
      </c>
      <c r="H304" s="61">
        <f t="shared" si="99"/>
        <v>0</v>
      </c>
      <c r="I304" s="61">
        <f t="shared" si="99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6"/>
        <v>#DIV/0!</v>
      </c>
      <c r="P304" s="62" t="e">
        <f t="shared" si="96"/>
        <v>#DIV/0!</v>
      </c>
      <c r="Q304" s="62" t="e">
        <f t="shared" si="96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100">C303/12</f>
        <v>0</v>
      </c>
      <c r="D305" s="49">
        <f t="shared" si="100"/>
        <v>0</v>
      </c>
      <c r="E305" s="49">
        <f t="shared" si="100"/>
        <v>0</v>
      </c>
      <c r="F305" s="49">
        <f t="shared" si="100"/>
        <v>0</v>
      </c>
      <c r="G305" s="49">
        <f t="shared" si="100"/>
        <v>0</v>
      </c>
      <c r="H305" s="49">
        <f t="shared" si="100"/>
        <v>0</v>
      </c>
      <c r="I305" s="49">
        <f t="shared" si="100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6"/>
        <v>#DIV/0!</v>
      </c>
      <c r="P305" s="62" t="e">
        <f t="shared" si="96"/>
        <v>#DIV/0!</v>
      </c>
      <c r="Q305" s="62" t="e">
        <f t="shared" si="96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101">(G310-C310)/C310*100</f>
        <v>#DIV/0!</v>
      </c>
      <c r="P310" s="38" t="e">
        <f t="shared" si="101"/>
        <v>#DIV/0!</v>
      </c>
      <c r="Q310" s="38" t="e">
        <f t="shared" si="101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02">(F311-B311)/B311*100</f>
        <v>#DIV/0!</v>
      </c>
      <c r="O311" s="38" t="e">
        <f t="shared" si="101"/>
        <v>#DIV/0!</v>
      </c>
      <c r="P311" s="38" t="e">
        <f t="shared" si="101"/>
        <v>#DIV/0!</v>
      </c>
      <c r="Q311" s="38" t="e">
        <f t="shared" si="101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02"/>
        <v>#DIV/0!</v>
      </c>
      <c r="O312" s="38" t="e">
        <f t="shared" si="101"/>
        <v>#DIV/0!</v>
      </c>
      <c r="P312" s="38" t="e">
        <f t="shared" si="101"/>
        <v>#DIV/0!</v>
      </c>
      <c r="Q312" s="38" t="e">
        <f t="shared" si="101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02"/>
        <v>#DIV/0!</v>
      </c>
      <c r="O313" s="38" t="e">
        <f t="shared" si="101"/>
        <v>#DIV/0!</v>
      </c>
      <c r="P313" s="38" t="e">
        <f t="shared" si="101"/>
        <v>#DIV/0!</v>
      </c>
      <c r="Q313" s="38" t="e">
        <f t="shared" si="101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02"/>
        <v>#DIV/0!</v>
      </c>
      <c r="O314" s="38" t="e">
        <f t="shared" si="101"/>
        <v>#DIV/0!</v>
      </c>
      <c r="P314" s="38" t="e">
        <f t="shared" si="101"/>
        <v>#DIV/0!</v>
      </c>
      <c r="Q314" s="38" t="e">
        <f t="shared" si="101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02"/>
        <v>#DIV/0!</v>
      </c>
      <c r="O315" s="38" t="e">
        <f t="shared" si="101"/>
        <v>#DIV/0!</v>
      </c>
      <c r="P315" s="38" t="e">
        <f t="shared" si="101"/>
        <v>#DIV/0!</v>
      </c>
      <c r="Q315" s="38" t="e">
        <f t="shared" si="101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02"/>
        <v>#DIV/0!</v>
      </c>
      <c r="O316" s="38" t="e">
        <f t="shared" si="101"/>
        <v>#DIV/0!</v>
      </c>
      <c r="P316" s="38" t="e">
        <f t="shared" si="101"/>
        <v>#DIV/0!</v>
      </c>
      <c r="Q316" s="38" t="e">
        <f t="shared" si="101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02"/>
        <v>#DIV/0!</v>
      </c>
      <c r="O317" s="38" t="e">
        <f t="shared" si="101"/>
        <v>#DIV/0!</v>
      </c>
      <c r="P317" s="38" t="e">
        <f t="shared" si="101"/>
        <v>#DIV/0!</v>
      </c>
      <c r="Q317" s="38" t="e">
        <f t="shared" si="101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02"/>
        <v>#DIV/0!</v>
      </c>
      <c r="O318" s="38" t="e">
        <f t="shared" si="101"/>
        <v>#DIV/0!</v>
      </c>
      <c r="P318" s="38" t="e">
        <f t="shared" si="101"/>
        <v>#DIV/0!</v>
      </c>
      <c r="Q318" s="38" t="e">
        <f t="shared" si="101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02"/>
        <v>#DIV/0!</v>
      </c>
      <c r="O319" s="38" t="e">
        <f t="shared" si="101"/>
        <v>#DIV/0!</v>
      </c>
      <c r="P319" s="38" t="e">
        <f t="shared" si="101"/>
        <v>#DIV/0!</v>
      </c>
      <c r="Q319" s="38" t="e">
        <f t="shared" si="101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02"/>
        <v>#DIV/0!</v>
      </c>
      <c r="O320" s="38" t="e">
        <f t="shared" si="101"/>
        <v>#DIV/0!</v>
      </c>
      <c r="P320" s="38" t="e">
        <f t="shared" si="101"/>
        <v>#DIV/0!</v>
      </c>
      <c r="Q320" s="38" t="e">
        <f t="shared" si="101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02"/>
        <v>#DIV/0!</v>
      </c>
      <c r="O321" s="38" t="e">
        <f t="shared" si="101"/>
        <v>#DIV/0!</v>
      </c>
      <c r="P321" s="38" t="e">
        <f t="shared" si="101"/>
        <v>#DIV/0!</v>
      </c>
      <c r="Q321" s="38" t="e">
        <f t="shared" si="101"/>
        <v>#DIV/0!</v>
      </c>
    </row>
    <row r="322" spans="1:17">
      <c r="A322" s="61" t="s">
        <v>179</v>
      </c>
      <c r="B322" s="61">
        <f>SUM(B310:B321)</f>
        <v>0</v>
      </c>
      <c r="C322" s="61">
        <f t="shared" ref="C322:I322" si="103">SUM(C310:C321)</f>
        <v>0</v>
      </c>
      <c r="D322" s="61">
        <f t="shared" si="103"/>
        <v>0</v>
      </c>
      <c r="E322" s="61">
        <f t="shared" si="103"/>
        <v>0</v>
      </c>
      <c r="F322" s="61">
        <f t="shared" si="103"/>
        <v>0</v>
      </c>
      <c r="G322" s="61">
        <f t="shared" si="103"/>
        <v>0</v>
      </c>
      <c r="H322" s="61">
        <f t="shared" si="103"/>
        <v>0</v>
      </c>
      <c r="I322" s="61">
        <f t="shared" si="103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01"/>
        <v>#DIV/0!</v>
      </c>
      <c r="P322" s="62" t="e">
        <f t="shared" si="101"/>
        <v>#DIV/0!</v>
      </c>
      <c r="Q322" s="62" t="e">
        <f t="shared" si="101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04">SUM(C310:C321)</f>
        <v>0</v>
      </c>
      <c r="D323" s="61">
        <f t="shared" si="104"/>
        <v>0</v>
      </c>
      <c r="E323" s="61">
        <f t="shared" si="104"/>
        <v>0</v>
      </c>
      <c r="F323" s="61">
        <f t="shared" si="104"/>
        <v>0</v>
      </c>
      <c r="G323" s="61">
        <f t="shared" si="104"/>
        <v>0</v>
      </c>
      <c r="H323" s="61">
        <f t="shared" si="104"/>
        <v>0</v>
      </c>
      <c r="I323" s="61">
        <f t="shared" si="104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01"/>
        <v>#DIV/0!</v>
      </c>
      <c r="P323" s="62" t="e">
        <f t="shared" si="101"/>
        <v>#DIV/0!</v>
      </c>
      <c r="Q323" s="62" t="e">
        <f t="shared" si="101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5">C322/12</f>
        <v>0</v>
      </c>
      <c r="D324" s="49">
        <f t="shared" si="105"/>
        <v>0</v>
      </c>
      <c r="E324" s="49">
        <f t="shared" si="105"/>
        <v>0</v>
      </c>
      <c r="F324" s="49">
        <f t="shared" si="105"/>
        <v>0</v>
      </c>
      <c r="G324" s="49">
        <f t="shared" si="105"/>
        <v>0</v>
      </c>
      <c r="H324" s="49">
        <f t="shared" si="105"/>
        <v>0</v>
      </c>
      <c r="I324" s="49">
        <f t="shared" si="105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01"/>
        <v>#DIV/0!</v>
      </c>
      <c r="P324" s="62" t="e">
        <f t="shared" si="101"/>
        <v>#DIV/0!</v>
      </c>
      <c r="Q324" s="62" t="e">
        <f t="shared" si="101"/>
        <v>#DIV/0!</v>
      </c>
    </row>
  </sheetData>
  <mergeCells count="77"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  <mergeCell ref="AB4:AE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51"/>
  </sheetPr>
  <dimension ref="A1:AK324"/>
  <sheetViews>
    <sheetView topLeftCell="A52" zoomScale="85" zoomScaleNormal="85" workbookViewId="0">
      <selection activeCell="V28" sqref="V28"/>
    </sheetView>
  </sheetViews>
  <sheetFormatPr defaultRowHeight="15.75"/>
  <cols>
    <col min="1" max="1" width="12.85546875" style="14" customWidth="1"/>
    <col min="2" max="2" width="8.42578125" style="14" customWidth="1"/>
    <col min="3" max="3" width="8.28515625" style="14" customWidth="1"/>
    <col min="4" max="5" width="9.140625" style="14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3.7109375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16384" width="9.140625" style="14"/>
  </cols>
  <sheetData>
    <row r="1" spans="1:37">
      <c r="A1" s="340" t="s">
        <v>72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T3" s="330" t="s">
        <v>70</v>
      </c>
      <c r="U3" s="330"/>
      <c r="V3" s="330"/>
      <c r="W3" s="330"/>
      <c r="X3" s="330"/>
      <c r="Y3" s="330"/>
      <c r="Z3" s="330"/>
      <c r="AA3" s="330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302" t="s">
        <v>206</v>
      </c>
      <c r="AC4" s="302"/>
      <c r="AD4" s="302"/>
      <c r="AE4" s="302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10" t="s">
        <v>6</v>
      </c>
      <c r="T5" s="10" t="s">
        <v>90</v>
      </c>
      <c r="U5" s="10" t="s">
        <v>7</v>
      </c>
      <c r="V5" s="10" t="s">
        <v>8</v>
      </c>
      <c r="W5" s="10" t="s">
        <v>9</v>
      </c>
      <c r="X5" s="80" t="s">
        <v>90</v>
      </c>
      <c r="Y5" s="80" t="s">
        <v>7</v>
      </c>
      <c r="Z5" s="80" t="s">
        <v>8</v>
      </c>
      <c r="AA5" s="10" t="s">
        <v>9</v>
      </c>
      <c r="AB5" s="199" t="s">
        <v>90</v>
      </c>
      <c r="AC5" s="199" t="s">
        <v>7</v>
      </c>
      <c r="AD5" s="199" t="s">
        <v>8</v>
      </c>
      <c r="AE5" s="81" t="s">
        <v>9</v>
      </c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10" t="s">
        <v>10</v>
      </c>
      <c r="T6" s="10">
        <f t="shared" ref="T6:T17" si="0">B6+B25+B44+B63+B82+B101+B120+B139+B158+B177+B196+B215+B234+B253+B272+B291+B310</f>
        <v>0</v>
      </c>
      <c r="U6" s="10">
        <f t="shared" ref="U6:U17" si="1">C6+C25+C44+C63+C82+C101+C120+C139+C158+C177+C196+C215+C234+C253+C272+C291+C310</f>
        <v>0</v>
      </c>
      <c r="V6" s="10">
        <f t="shared" ref="V6:V17" si="2">D6+D25+D44+D63+D82+D101+D120+D139+D158+D177+D196+D215+D234+D253+D272+D291+D310</f>
        <v>0</v>
      </c>
      <c r="W6" s="10">
        <f t="shared" ref="W6:W17" si="3">E6+E25+E44+E63+E82+E101+E120+E139+E158+E177+E196+E215+E234+E253+E272+E291+E310</f>
        <v>0</v>
      </c>
      <c r="X6" s="10">
        <f t="shared" ref="X6:X17" si="4">F6+F25+F44+F63+F82+F101+F120+F139+F158+F177+F196+F215+F234+F253+F272+F291+F310</f>
        <v>0</v>
      </c>
      <c r="Y6" s="10">
        <f t="shared" ref="Y6:Y17" si="5">G6+G25+G44+G63+G82+G101+G120+G139+G158+G177+G196+G215+G234+G253+G272+G291+G310</f>
        <v>0</v>
      </c>
      <c r="Z6" s="10">
        <f t="shared" ref="Z6:Z17" si="6">H6+H25+H44+H63+H82+H101+H120+H139+H158+H177+H196+H215+H234+H253+H272+H291+H310</f>
        <v>0</v>
      </c>
      <c r="AA6" s="10">
        <f t="shared" ref="AA6:AA17" si="7">I6+I25+I44+I63+I82+I101+I120+I139+I158+I177+I196+I215+I234+I253+I272+I291+I310</f>
        <v>0</v>
      </c>
      <c r="AB6" s="10">
        <f t="shared" ref="AB6:AB17" si="8">J6+J25+J44+J63+J82+J101+J120+J139+J158+J177+J196+J215+J234+J253+J272+J291+J310</f>
        <v>0</v>
      </c>
      <c r="AC6" s="10">
        <f t="shared" ref="AC6:AC17" si="9">K6+K25+K44+K63+K82+K101+K120+K139+K158+K177+K196+K215+K234+K253+K272+K291+K310</f>
        <v>0</v>
      </c>
      <c r="AD6" s="10">
        <f t="shared" ref="AD6:AD17" si="10">L6+L25+L44+L63+L82+L101+L120+L139+L158+L177+L196+L215+L234+L253+L272+L291+L310</f>
        <v>0</v>
      </c>
      <c r="AE6" s="10">
        <f t="shared" ref="AE6:AE17" si="11">M6+M25+M44+M63+M82+M101+M120+M139+M158+M177+M196+M215+M234+M253+M272+M291+M310</f>
        <v>0</v>
      </c>
      <c r="AF6" s="38" t="e">
        <f>(AB6-X6)/X6*100</f>
        <v>#DIV/0!</v>
      </c>
      <c r="AG6" s="38" t="e">
        <f>(AC6-Y6)/Y6*100</f>
        <v>#DIV/0!</v>
      </c>
      <c r="AH6" s="38" t="e">
        <f>(AD6-Z6)/Z6*100</f>
        <v>#DIV/0!</v>
      </c>
      <c r="AI6" s="38" t="e">
        <f>(AE6-AA6)/AA6*100</f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12">(F7-B7)/B7*100</f>
        <v>#DIV/0!</v>
      </c>
      <c r="O7" s="38" t="e">
        <f t="shared" ref="O7:O20" si="13">(G7-C7)/C7*100</f>
        <v>#DIV/0!</v>
      </c>
      <c r="P7" s="38" t="e">
        <f t="shared" ref="P7:P20" si="14">(H7-D7)/D7*100</f>
        <v>#DIV/0!</v>
      </c>
      <c r="Q7" s="38" t="e">
        <f t="shared" ref="Q7:Q20" si="15">(I7-E7)/E7*100</f>
        <v>#DIV/0!</v>
      </c>
      <c r="S7" s="10" t="s">
        <v>11</v>
      </c>
      <c r="T7" s="10">
        <f t="shared" si="0"/>
        <v>0</v>
      </c>
      <c r="U7" s="10">
        <f t="shared" si="1"/>
        <v>0</v>
      </c>
      <c r="V7" s="10">
        <f t="shared" si="2"/>
        <v>0</v>
      </c>
      <c r="W7" s="10">
        <f t="shared" si="3"/>
        <v>0</v>
      </c>
      <c r="X7" s="10">
        <f t="shared" si="4"/>
        <v>0</v>
      </c>
      <c r="Y7" s="10">
        <f t="shared" si="5"/>
        <v>0</v>
      </c>
      <c r="Z7" s="10">
        <f t="shared" si="6"/>
        <v>0</v>
      </c>
      <c r="AA7" s="10">
        <f t="shared" si="7"/>
        <v>0</v>
      </c>
      <c r="AB7" s="10">
        <f t="shared" si="8"/>
        <v>0</v>
      </c>
      <c r="AC7" s="10">
        <f t="shared" si="9"/>
        <v>0</v>
      </c>
      <c r="AD7" s="10">
        <f t="shared" si="10"/>
        <v>0</v>
      </c>
      <c r="AE7" s="10">
        <f t="shared" si="11"/>
        <v>0</v>
      </c>
      <c r="AF7" s="38" t="e">
        <f t="shared" ref="AF7:AF20" si="16">(AB7-X7)/X7*100</f>
        <v>#DIV/0!</v>
      </c>
      <c r="AG7" s="38" t="e">
        <f t="shared" ref="AG7:AG20" si="17">(AC7-Y7)/Y7*100</f>
        <v>#DIV/0!</v>
      </c>
      <c r="AH7" s="38" t="e">
        <f t="shared" ref="AH7:AH20" si="18">(AD7-Z7)/Z7*100</f>
        <v>#DIV/0!</v>
      </c>
      <c r="AI7" s="38" t="e">
        <f t="shared" ref="AI7:AI20" si="19">(AE7-AA7)/AA7*100</f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12"/>
        <v>#DIV/0!</v>
      </c>
      <c r="O8" s="38" t="e">
        <f t="shared" si="13"/>
        <v>#DIV/0!</v>
      </c>
      <c r="P8" s="38" t="e">
        <f t="shared" si="14"/>
        <v>#DIV/0!</v>
      </c>
      <c r="Q8" s="38" t="e">
        <f t="shared" si="15"/>
        <v>#DIV/0!</v>
      </c>
      <c r="S8" s="10" t="s">
        <v>12</v>
      </c>
      <c r="T8" s="10">
        <f t="shared" si="0"/>
        <v>0</v>
      </c>
      <c r="U8" s="10">
        <f t="shared" si="1"/>
        <v>0</v>
      </c>
      <c r="V8" s="10">
        <f t="shared" si="2"/>
        <v>0</v>
      </c>
      <c r="W8" s="10">
        <f t="shared" si="3"/>
        <v>0</v>
      </c>
      <c r="X8" s="10">
        <f t="shared" si="4"/>
        <v>0</v>
      </c>
      <c r="Y8" s="10">
        <f t="shared" si="5"/>
        <v>0</v>
      </c>
      <c r="Z8" s="10">
        <f t="shared" si="6"/>
        <v>0</v>
      </c>
      <c r="AA8" s="10">
        <f t="shared" si="7"/>
        <v>0</v>
      </c>
      <c r="AB8" s="10">
        <f t="shared" si="8"/>
        <v>0</v>
      </c>
      <c r="AC8" s="10">
        <f t="shared" si="9"/>
        <v>0</v>
      </c>
      <c r="AD8" s="10">
        <f t="shared" si="10"/>
        <v>0</v>
      </c>
      <c r="AE8" s="10">
        <f t="shared" si="11"/>
        <v>0</v>
      </c>
      <c r="AF8" s="38" t="e">
        <f t="shared" si="16"/>
        <v>#DIV/0!</v>
      </c>
      <c r="AG8" s="38" t="e">
        <f t="shared" si="17"/>
        <v>#DIV/0!</v>
      </c>
      <c r="AH8" s="38" t="e">
        <f t="shared" si="18"/>
        <v>#DIV/0!</v>
      </c>
      <c r="AI8" s="38" t="e">
        <f t="shared" si="19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12"/>
        <v>#DIV/0!</v>
      </c>
      <c r="O9" s="38" t="e">
        <f t="shared" si="13"/>
        <v>#DIV/0!</v>
      </c>
      <c r="P9" s="38" t="e">
        <f t="shared" si="14"/>
        <v>#DIV/0!</v>
      </c>
      <c r="Q9" s="38" t="e">
        <f t="shared" si="15"/>
        <v>#DIV/0!</v>
      </c>
      <c r="S9" s="10" t="s">
        <v>13</v>
      </c>
      <c r="T9" s="10">
        <f t="shared" si="0"/>
        <v>0</v>
      </c>
      <c r="U9" s="10">
        <f t="shared" si="1"/>
        <v>0</v>
      </c>
      <c r="V9" s="10">
        <f t="shared" si="2"/>
        <v>0</v>
      </c>
      <c r="W9" s="10">
        <f t="shared" si="3"/>
        <v>0</v>
      </c>
      <c r="X9" s="10">
        <f t="shared" si="4"/>
        <v>0</v>
      </c>
      <c r="Y9" s="10">
        <f t="shared" si="5"/>
        <v>0</v>
      </c>
      <c r="Z9" s="10">
        <f t="shared" si="6"/>
        <v>0</v>
      </c>
      <c r="AA9" s="10">
        <f t="shared" si="7"/>
        <v>0</v>
      </c>
      <c r="AB9" s="10">
        <f t="shared" si="8"/>
        <v>0</v>
      </c>
      <c r="AC9" s="10">
        <f t="shared" si="9"/>
        <v>0</v>
      </c>
      <c r="AD9" s="10">
        <f t="shared" si="10"/>
        <v>0</v>
      </c>
      <c r="AE9" s="10">
        <f t="shared" si="11"/>
        <v>0</v>
      </c>
      <c r="AF9" s="38" t="e">
        <f t="shared" si="16"/>
        <v>#DIV/0!</v>
      </c>
      <c r="AG9" s="38" t="e">
        <f t="shared" si="17"/>
        <v>#DIV/0!</v>
      </c>
      <c r="AH9" s="38" t="e">
        <f t="shared" si="18"/>
        <v>#DIV/0!</v>
      </c>
      <c r="AI9" s="38" t="e">
        <f t="shared" si="19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12"/>
        <v>#DIV/0!</v>
      </c>
      <c r="O10" s="38" t="e">
        <f t="shared" si="13"/>
        <v>#DIV/0!</v>
      </c>
      <c r="P10" s="38" t="e">
        <f t="shared" si="14"/>
        <v>#DIV/0!</v>
      </c>
      <c r="Q10" s="38" t="e">
        <f t="shared" si="15"/>
        <v>#DIV/0!</v>
      </c>
      <c r="S10" s="10" t="s">
        <v>14</v>
      </c>
      <c r="T10" s="10">
        <f t="shared" si="0"/>
        <v>0</v>
      </c>
      <c r="U10" s="10">
        <f t="shared" si="1"/>
        <v>0</v>
      </c>
      <c r="V10" s="10">
        <f t="shared" si="2"/>
        <v>0</v>
      </c>
      <c r="W10" s="10">
        <f t="shared" si="3"/>
        <v>0</v>
      </c>
      <c r="X10" s="10">
        <f t="shared" si="4"/>
        <v>0</v>
      </c>
      <c r="Y10" s="10">
        <f t="shared" si="5"/>
        <v>0</v>
      </c>
      <c r="Z10" s="10">
        <f t="shared" si="6"/>
        <v>0</v>
      </c>
      <c r="AA10" s="10">
        <f t="shared" si="7"/>
        <v>0</v>
      </c>
      <c r="AB10" s="10">
        <f t="shared" si="8"/>
        <v>0</v>
      </c>
      <c r="AC10" s="10">
        <f t="shared" si="9"/>
        <v>0</v>
      </c>
      <c r="AD10" s="10">
        <f t="shared" si="10"/>
        <v>0</v>
      </c>
      <c r="AE10" s="10">
        <f t="shared" si="11"/>
        <v>0</v>
      </c>
      <c r="AF10" s="38" t="e">
        <f t="shared" si="16"/>
        <v>#DIV/0!</v>
      </c>
      <c r="AG10" s="38" t="e">
        <f t="shared" si="17"/>
        <v>#DIV/0!</v>
      </c>
      <c r="AH10" s="38" t="e">
        <f t="shared" si="18"/>
        <v>#DIV/0!</v>
      </c>
      <c r="AI10" s="38" t="e">
        <f t="shared" si="19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12"/>
        <v>#DIV/0!</v>
      </c>
      <c r="O11" s="38" t="e">
        <f t="shared" si="13"/>
        <v>#DIV/0!</v>
      </c>
      <c r="P11" s="38" t="e">
        <f t="shared" si="14"/>
        <v>#DIV/0!</v>
      </c>
      <c r="Q11" s="38" t="e">
        <f t="shared" si="15"/>
        <v>#DIV/0!</v>
      </c>
      <c r="S11" s="10" t="s">
        <v>15</v>
      </c>
      <c r="T11" s="10">
        <f t="shared" si="0"/>
        <v>0</v>
      </c>
      <c r="U11" s="10">
        <f t="shared" si="1"/>
        <v>0</v>
      </c>
      <c r="V11" s="10">
        <f t="shared" si="2"/>
        <v>0</v>
      </c>
      <c r="W11" s="10">
        <f t="shared" si="3"/>
        <v>0</v>
      </c>
      <c r="X11" s="10">
        <f t="shared" si="4"/>
        <v>0</v>
      </c>
      <c r="Y11" s="10">
        <f t="shared" si="5"/>
        <v>0</v>
      </c>
      <c r="Z11" s="10">
        <f t="shared" si="6"/>
        <v>0</v>
      </c>
      <c r="AA11" s="10">
        <f t="shared" si="7"/>
        <v>0</v>
      </c>
      <c r="AB11" s="10">
        <f t="shared" si="8"/>
        <v>0</v>
      </c>
      <c r="AC11" s="10">
        <f t="shared" si="9"/>
        <v>0</v>
      </c>
      <c r="AD11" s="10">
        <f t="shared" si="10"/>
        <v>0</v>
      </c>
      <c r="AE11" s="10">
        <f t="shared" si="11"/>
        <v>0</v>
      </c>
      <c r="AF11" s="38" t="e">
        <f t="shared" si="16"/>
        <v>#DIV/0!</v>
      </c>
      <c r="AG11" s="38" t="e">
        <f t="shared" si="17"/>
        <v>#DIV/0!</v>
      </c>
      <c r="AH11" s="38" t="e">
        <f t="shared" si="18"/>
        <v>#DIV/0!</v>
      </c>
      <c r="AI11" s="38" t="e">
        <f t="shared" si="19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12"/>
        <v>#DIV/0!</v>
      </c>
      <c r="O12" s="38" t="e">
        <f t="shared" si="13"/>
        <v>#DIV/0!</v>
      </c>
      <c r="P12" s="38" t="e">
        <f t="shared" si="14"/>
        <v>#DIV/0!</v>
      </c>
      <c r="Q12" s="38" t="e">
        <f t="shared" si="15"/>
        <v>#DIV/0!</v>
      </c>
      <c r="S12" s="10" t="s">
        <v>16</v>
      </c>
      <c r="T12" s="10">
        <f t="shared" si="0"/>
        <v>0</v>
      </c>
      <c r="U12" s="10">
        <f t="shared" si="1"/>
        <v>0</v>
      </c>
      <c r="V12" s="10">
        <f t="shared" si="2"/>
        <v>0</v>
      </c>
      <c r="W12" s="10">
        <f t="shared" si="3"/>
        <v>0</v>
      </c>
      <c r="X12" s="10">
        <f t="shared" si="4"/>
        <v>0</v>
      </c>
      <c r="Y12" s="10">
        <f t="shared" si="5"/>
        <v>0</v>
      </c>
      <c r="Z12" s="10">
        <f t="shared" si="6"/>
        <v>0</v>
      </c>
      <c r="AA12" s="10">
        <f t="shared" si="7"/>
        <v>0</v>
      </c>
      <c r="AB12" s="10">
        <f t="shared" si="8"/>
        <v>0</v>
      </c>
      <c r="AC12" s="10">
        <f t="shared" si="9"/>
        <v>0</v>
      </c>
      <c r="AD12" s="10">
        <f t="shared" si="10"/>
        <v>0</v>
      </c>
      <c r="AE12" s="10">
        <f t="shared" si="11"/>
        <v>0</v>
      </c>
      <c r="AF12" s="38" t="e">
        <f t="shared" si="16"/>
        <v>#DIV/0!</v>
      </c>
      <c r="AG12" s="38" t="e">
        <f t="shared" si="17"/>
        <v>#DIV/0!</v>
      </c>
      <c r="AH12" s="38" t="e">
        <f t="shared" si="18"/>
        <v>#DIV/0!</v>
      </c>
      <c r="AI12" s="38" t="e">
        <f t="shared" si="19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12"/>
        <v>#DIV/0!</v>
      </c>
      <c r="O13" s="38" t="e">
        <f t="shared" si="13"/>
        <v>#DIV/0!</v>
      </c>
      <c r="P13" s="38" t="e">
        <f t="shared" si="14"/>
        <v>#DIV/0!</v>
      </c>
      <c r="Q13" s="38" t="e">
        <f t="shared" si="15"/>
        <v>#DIV/0!</v>
      </c>
      <c r="S13" s="10" t="s">
        <v>17</v>
      </c>
      <c r="T13" s="10">
        <f t="shared" si="0"/>
        <v>0</v>
      </c>
      <c r="U13" s="10">
        <f t="shared" si="1"/>
        <v>0</v>
      </c>
      <c r="V13" s="10">
        <f t="shared" si="2"/>
        <v>0</v>
      </c>
      <c r="W13" s="10">
        <f t="shared" si="3"/>
        <v>0</v>
      </c>
      <c r="X13" s="10">
        <f t="shared" si="4"/>
        <v>0</v>
      </c>
      <c r="Y13" s="10">
        <f t="shared" si="5"/>
        <v>0</v>
      </c>
      <c r="Z13" s="10">
        <f t="shared" si="6"/>
        <v>0</v>
      </c>
      <c r="AA13" s="10">
        <f t="shared" si="7"/>
        <v>0</v>
      </c>
      <c r="AB13" s="10">
        <f t="shared" si="8"/>
        <v>0</v>
      </c>
      <c r="AC13" s="10">
        <f t="shared" si="9"/>
        <v>0</v>
      </c>
      <c r="AD13" s="10">
        <f t="shared" si="10"/>
        <v>0</v>
      </c>
      <c r="AE13" s="10">
        <f t="shared" si="11"/>
        <v>0</v>
      </c>
      <c r="AF13" s="38" t="e">
        <f t="shared" si="16"/>
        <v>#DIV/0!</v>
      </c>
      <c r="AG13" s="38" t="e">
        <f t="shared" si="17"/>
        <v>#DIV/0!</v>
      </c>
      <c r="AH13" s="38" t="e">
        <f t="shared" si="18"/>
        <v>#DIV/0!</v>
      </c>
      <c r="AI13" s="38" t="e">
        <f t="shared" si="19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12"/>
        <v>#DIV/0!</v>
      </c>
      <c r="O14" s="38" t="e">
        <f t="shared" si="13"/>
        <v>#DIV/0!</v>
      </c>
      <c r="P14" s="38" t="e">
        <f t="shared" si="14"/>
        <v>#DIV/0!</v>
      </c>
      <c r="Q14" s="38" t="e">
        <f t="shared" si="15"/>
        <v>#DIV/0!</v>
      </c>
      <c r="S14" s="10" t="s">
        <v>18</v>
      </c>
      <c r="T14" s="10">
        <f t="shared" si="0"/>
        <v>0</v>
      </c>
      <c r="U14" s="10">
        <f t="shared" si="1"/>
        <v>0</v>
      </c>
      <c r="V14" s="10">
        <f t="shared" si="2"/>
        <v>0</v>
      </c>
      <c r="W14" s="10">
        <f t="shared" si="3"/>
        <v>0</v>
      </c>
      <c r="X14" s="10">
        <f t="shared" si="4"/>
        <v>0</v>
      </c>
      <c r="Y14" s="10">
        <f t="shared" si="5"/>
        <v>0</v>
      </c>
      <c r="Z14" s="10">
        <f t="shared" si="6"/>
        <v>0</v>
      </c>
      <c r="AA14" s="10">
        <f t="shared" si="7"/>
        <v>0</v>
      </c>
      <c r="AB14" s="10">
        <f t="shared" si="8"/>
        <v>0</v>
      </c>
      <c r="AC14" s="10">
        <f t="shared" si="9"/>
        <v>0</v>
      </c>
      <c r="AD14" s="10">
        <f t="shared" si="10"/>
        <v>0</v>
      </c>
      <c r="AE14" s="10">
        <f t="shared" si="11"/>
        <v>0</v>
      </c>
      <c r="AF14" s="38" t="e">
        <f t="shared" si="16"/>
        <v>#DIV/0!</v>
      </c>
      <c r="AG14" s="38" t="e">
        <f t="shared" si="17"/>
        <v>#DIV/0!</v>
      </c>
      <c r="AH14" s="38" t="e">
        <f t="shared" si="18"/>
        <v>#DIV/0!</v>
      </c>
      <c r="AI14" s="38" t="e">
        <f t="shared" si="19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12"/>
        <v>#DIV/0!</v>
      </c>
      <c r="O15" s="38" t="e">
        <f t="shared" si="13"/>
        <v>#DIV/0!</v>
      </c>
      <c r="P15" s="38" t="e">
        <f t="shared" si="14"/>
        <v>#DIV/0!</v>
      </c>
      <c r="Q15" s="38" t="e">
        <f t="shared" si="15"/>
        <v>#DIV/0!</v>
      </c>
      <c r="S15" s="10" t="s">
        <v>19</v>
      </c>
      <c r="T15" s="10">
        <f t="shared" si="0"/>
        <v>0</v>
      </c>
      <c r="U15" s="10">
        <f t="shared" si="1"/>
        <v>0</v>
      </c>
      <c r="V15" s="10">
        <f t="shared" si="2"/>
        <v>0</v>
      </c>
      <c r="W15" s="10">
        <f t="shared" si="3"/>
        <v>0</v>
      </c>
      <c r="X15" s="10">
        <f t="shared" si="4"/>
        <v>0</v>
      </c>
      <c r="Y15" s="10">
        <f t="shared" si="5"/>
        <v>0</v>
      </c>
      <c r="Z15" s="10">
        <f t="shared" si="6"/>
        <v>0</v>
      </c>
      <c r="AA15" s="10">
        <f t="shared" si="7"/>
        <v>0</v>
      </c>
      <c r="AB15" s="10">
        <f t="shared" si="8"/>
        <v>0</v>
      </c>
      <c r="AC15" s="10">
        <f t="shared" si="9"/>
        <v>0</v>
      </c>
      <c r="AD15" s="10">
        <f t="shared" si="10"/>
        <v>0</v>
      </c>
      <c r="AE15" s="10">
        <f t="shared" si="11"/>
        <v>0</v>
      </c>
      <c r="AF15" s="38" t="e">
        <f t="shared" si="16"/>
        <v>#DIV/0!</v>
      </c>
      <c r="AG15" s="38" t="e">
        <f t="shared" si="17"/>
        <v>#DIV/0!</v>
      </c>
      <c r="AH15" s="38" t="e">
        <f t="shared" si="18"/>
        <v>#DIV/0!</v>
      </c>
      <c r="AI15" s="38" t="e">
        <f t="shared" si="19"/>
        <v>#DIV/0!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12"/>
        <v>#DIV/0!</v>
      </c>
      <c r="O16" s="38" t="e">
        <f t="shared" si="13"/>
        <v>#DIV/0!</v>
      </c>
      <c r="P16" s="38" t="e">
        <f t="shared" si="14"/>
        <v>#DIV/0!</v>
      </c>
      <c r="Q16" s="38" t="e">
        <f t="shared" si="15"/>
        <v>#DIV/0!</v>
      </c>
      <c r="S16" s="10" t="s">
        <v>20</v>
      </c>
      <c r="T16" s="10">
        <f t="shared" si="0"/>
        <v>0</v>
      </c>
      <c r="U16" s="10">
        <f t="shared" si="1"/>
        <v>0</v>
      </c>
      <c r="V16" s="10">
        <f t="shared" si="2"/>
        <v>0</v>
      </c>
      <c r="W16" s="10">
        <f t="shared" si="3"/>
        <v>0</v>
      </c>
      <c r="X16" s="10">
        <f t="shared" si="4"/>
        <v>0</v>
      </c>
      <c r="Y16" s="10">
        <f t="shared" si="5"/>
        <v>0</v>
      </c>
      <c r="Z16" s="10">
        <f t="shared" si="6"/>
        <v>0</v>
      </c>
      <c r="AA16" s="10">
        <f t="shared" si="7"/>
        <v>0</v>
      </c>
      <c r="AB16" s="10">
        <f t="shared" si="8"/>
        <v>0</v>
      </c>
      <c r="AC16" s="10">
        <f t="shared" si="9"/>
        <v>0</v>
      </c>
      <c r="AD16" s="10">
        <f t="shared" si="10"/>
        <v>0</v>
      </c>
      <c r="AE16" s="10">
        <f t="shared" si="11"/>
        <v>0</v>
      </c>
      <c r="AF16" s="38" t="e">
        <f t="shared" si="16"/>
        <v>#DIV/0!</v>
      </c>
      <c r="AG16" s="38" t="e">
        <f t="shared" si="17"/>
        <v>#DIV/0!</v>
      </c>
      <c r="AH16" s="38" t="e">
        <f t="shared" si="18"/>
        <v>#DIV/0!</v>
      </c>
      <c r="AI16" s="38" t="e">
        <f t="shared" si="19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12"/>
        <v>#DIV/0!</v>
      </c>
      <c r="O17" s="38" t="e">
        <f t="shared" si="13"/>
        <v>#DIV/0!</v>
      </c>
      <c r="P17" s="38" t="e">
        <f t="shared" si="14"/>
        <v>#DIV/0!</v>
      </c>
      <c r="Q17" s="38" t="e">
        <f t="shared" si="15"/>
        <v>#DIV/0!</v>
      </c>
      <c r="S17" s="10" t="s">
        <v>21</v>
      </c>
      <c r="T17" s="10">
        <f t="shared" si="0"/>
        <v>0</v>
      </c>
      <c r="U17" s="10">
        <f t="shared" si="1"/>
        <v>0</v>
      </c>
      <c r="V17" s="10">
        <f t="shared" si="2"/>
        <v>0</v>
      </c>
      <c r="W17" s="10">
        <f t="shared" si="3"/>
        <v>0</v>
      </c>
      <c r="X17" s="10">
        <f t="shared" si="4"/>
        <v>0</v>
      </c>
      <c r="Y17" s="10">
        <f t="shared" si="5"/>
        <v>0</v>
      </c>
      <c r="Z17" s="10">
        <f t="shared" si="6"/>
        <v>0</v>
      </c>
      <c r="AA17" s="10">
        <f t="shared" si="7"/>
        <v>0</v>
      </c>
      <c r="AB17" s="10">
        <f t="shared" si="8"/>
        <v>0</v>
      </c>
      <c r="AC17" s="10">
        <f t="shared" si="9"/>
        <v>0</v>
      </c>
      <c r="AD17" s="10">
        <f t="shared" si="10"/>
        <v>0</v>
      </c>
      <c r="AE17" s="10">
        <f t="shared" si="11"/>
        <v>0</v>
      </c>
      <c r="AF17" s="38" t="e">
        <f t="shared" si="16"/>
        <v>#DIV/0!</v>
      </c>
      <c r="AG17" s="38" t="e">
        <f t="shared" si="17"/>
        <v>#DIV/0!</v>
      </c>
      <c r="AH17" s="38" t="e">
        <f t="shared" si="18"/>
        <v>#DIV/0!</v>
      </c>
      <c r="AI17" s="38" t="e">
        <f t="shared" si="19"/>
        <v>#DIV/0!</v>
      </c>
    </row>
    <row r="18" spans="1:35">
      <c r="A18" s="61" t="s">
        <v>179</v>
      </c>
      <c r="B18" s="61">
        <f>SUM(B6:B17)</f>
        <v>0</v>
      </c>
      <c r="C18" s="61">
        <f t="shared" ref="C18:I18" si="20">SUM(C6:C17)</f>
        <v>0</v>
      </c>
      <c r="D18" s="61">
        <f t="shared" si="20"/>
        <v>0</v>
      </c>
      <c r="E18" s="61">
        <f t="shared" si="20"/>
        <v>0</v>
      </c>
      <c r="F18" s="61">
        <f t="shared" si="20"/>
        <v>0</v>
      </c>
      <c r="G18" s="61">
        <f t="shared" si="20"/>
        <v>0</v>
      </c>
      <c r="H18" s="61">
        <f t="shared" si="20"/>
        <v>0</v>
      </c>
      <c r="I18" s="61">
        <f t="shared" si="20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3"/>
        <v>#DIV/0!</v>
      </c>
      <c r="P18" s="62" t="e">
        <f t="shared" si="14"/>
        <v>#DIV/0!</v>
      </c>
      <c r="Q18" s="62" t="e">
        <f t="shared" si="15"/>
        <v>#DIV/0!</v>
      </c>
      <c r="S18" s="111" t="str">
        <f>BRMT!S18</f>
        <v>Upto  FEB</v>
      </c>
      <c r="T18" s="111">
        <f t="shared" ref="T18:AE18" si="21">SUM(T6:T9)</f>
        <v>0</v>
      </c>
      <c r="U18" s="111">
        <f t="shared" si="21"/>
        <v>0</v>
      </c>
      <c r="V18" s="111">
        <f t="shared" si="21"/>
        <v>0</v>
      </c>
      <c r="W18" s="111">
        <f t="shared" si="21"/>
        <v>0</v>
      </c>
      <c r="X18" s="111">
        <f t="shared" si="21"/>
        <v>0</v>
      </c>
      <c r="Y18" s="111">
        <f t="shared" si="21"/>
        <v>0</v>
      </c>
      <c r="Z18" s="111">
        <f t="shared" si="21"/>
        <v>0</v>
      </c>
      <c r="AA18" s="111">
        <f t="shared" si="21"/>
        <v>0</v>
      </c>
      <c r="AB18" s="111">
        <f t="shared" si="21"/>
        <v>0</v>
      </c>
      <c r="AC18" s="111">
        <f t="shared" si="21"/>
        <v>0</v>
      </c>
      <c r="AD18" s="111">
        <f t="shared" si="21"/>
        <v>0</v>
      </c>
      <c r="AE18" s="111">
        <f t="shared" si="21"/>
        <v>0</v>
      </c>
      <c r="AF18" s="38" t="e">
        <f t="shared" si="16"/>
        <v>#DIV/0!</v>
      </c>
      <c r="AG18" s="38" t="e">
        <f t="shared" si="17"/>
        <v>#DIV/0!</v>
      </c>
      <c r="AH18" s="38" t="e">
        <f t="shared" si="18"/>
        <v>#DIV/0!</v>
      </c>
      <c r="AI18" s="38" t="e">
        <f t="shared" si="19"/>
        <v>#DIV/0!</v>
      </c>
    </row>
    <row r="19" spans="1:35">
      <c r="A19" s="61" t="s">
        <v>128</v>
      </c>
      <c r="B19" s="61">
        <f>SUM(B6:B17)</f>
        <v>0</v>
      </c>
      <c r="C19" s="61">
        <f t="shared" ref="C19:I19" si="22">SUM(C6:C17)</f>
        <v>0</v>
      </c>
      <c r="D19" s="61">
        <f t="shared" si="22"/>
        <v>0</v>
      </c>
      <c r="E19" s="61">
        <f t="shared" si="22"/>
        <v>0</v>
      </c>
      <c r="F19" s="61">
        <f t="shared" si="22"/>
        <v>0</v>
      </c>
      <c r="G19" s="61">
        <f t="shared" si="22"/>
        <v>0</v>
      </c>
      <c r="H19" s="61">
        <f t="shared" si="22"/>
        <v>0</v>
      </c>
      <c r="I19" s="61">
        <f t="shared" si="22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3"/>
        <v>#DIV/0!</v>
      </c>
      <c r="P19" s="62" t="e">
        <f t="shared" si="14"/>
        <v>#DIV/0!</v>
      </c>
      <c r="Q19" s="62" t="e">
        <f t="shared" si="15"/>
        <v>#DIV/0!</v>
      </c>
      <c r="S19" s="111" t="str">
        <f>BRMT!S19</f>
        <v>Upto March</v>
      </c>
      <c r="T19" s="111">
        <f>SUM(T6:T17)</f>
        <v>0</v>
      </c>
      <c r="U19" s="111">
        <f t="shared" ref="U19:AE19" si="23">SUM(U6:U17)</f>
        <v>0</v>
      </c>
      <c r="V19" s="111">
        <f t="shared" si="23"/>
        <v>0</v>
      </c>
      <c r="W19" s="111">
        <f t="shared" si="23"/>
        <v>0</v>
      </c>
      <c r="X19" s="111">
        <f t="shared" si="23"/>
        <v>0</v>
      </c>
      <c r="Y19" s="111">
        <f t="shared" si="23"/>
        <v>0</v>
      </c>
      <c r="Z19" s="111">
        <f t="shared" si="23"/>
        <v>0</v>
      </c>
      <c r="AA19" s="111">
        <f t="shared" si="23"/>
        <v>0</v>
      </c>
      <c r="AB19" s="111">
        <f t="shared" si="23"/>
        <v>0</v>
      </c>
      <c r="AC19" s="111">
        <f t="shared" si="23"/>
        <v>0</v>
      </c>
      <c r="AD19" s="111">
        <f t="shared" si="23"/>
        <v>0</v>
      </c>
      <c r="AE19" s="111">
        <f t="shared" si="23"/>
        <v>0</v>
      </c>
      <c r="AF19" s="38" t="e">
        <f t="shared" si="16"/>
        <v>#DIV/0!</v>
      </c>
      <c r="AG19" s="38" t="e">
        <f t="shared" si="17"/>
        <v>#DIV/0!</v>
      </c>
      <c r="AH19" s="38" t="e">
        <f t="shared" si="18"/>
        <v>#DIV/0!</v>
      </c>
      <c r="AI19" s="38" t="e">
        <f t="shared" si="19"/>
        <v>#DIV/0!</v>
      </c>
    </row>
    <row r="20" spans="1:35">
      <c r="A20" s="63" t="s">
        <v>129</v>
      </c>
      <c r="B20" s="49">
        <f>B18/12</f>
        <v>0</v>
      </c>
      <c r="C20" s="49">
        <f t="shared" ref="C20:I20" si="24">C18/12</f>
        <v>0</v>
      </c>
      <c r="D20" s="49">
        <f t="shared" si="24"/>
        <v>0</v>
      </c>
      <c r="E20" s="49">
        <f t="shared" si="24"/>
        <v>0</v>
      </c>
      <c r="F20" s="49">
        <f t="shared" si="24"/>
        <v>0</v>
      </c>
      <c r="G20" s="49">
        <f t="shared" si="24"/>
        <v>0</v>
      </c>
      <c r="H20" s="49">
        <f t="shared" si="24"/>
        <v>0</v>
      </c>
      <c r="I20" s="49">
        <f t="shared" si="24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3"/>
        <v>#DIV/0!</v>
      </c>
      <c r="P20" s="62" t="e">
        <f t="shared" si="14"/>
        <v>#DIV/0!</v>
      </c>
      <c r="Q20" s="62" t="e">
        <f t="shared" si="15"/>
        <v>#DIV/0!</v>
      </c>
      <c r="S20" s="111" t="str">
        <f>BRMT!S20</f>
        <v>Mnthly Avg</v>
      </c>
      <c r="T20" s="49">
        <f>T18/4</f>
        <v>0</v>
      </c>
      <c r="U20" s="49">
        <f t="shared" ref="U20:AE20" si="25">U18/4</f>
        <v>0</v>
      </c>
      <c r="V20" s="49">
        <f t="shared" si="25"/>
        <v>0</v>
      </c>
      <c r="W20" s="49">
        <f t="shared" si="25"/>
        <v>0</v>
      </c>
      <c r="X20" s="49">
        <f t="shared" si="25"/>
        <v>0</v>
      </c>
      <c r="Y20" s="49">
        <f t="shared" si="25"/>
        <v>0</v>
      </c>
      <c r="Z20" s="49">
        <f t="shared" si="25"/>
        <v>0</v>
      </c>
      <c r="AA20" s="49">
        <f t="shared" si="25"/>
        <v>0</v>
      </c>
      <c r="AB20" s="49">
        <f t="shared" si="25"/>
        <v>0</v>
      </c>
      <c r="AC20" s="49">
        <f t="shared" si="25"/>
        <v>0</v>
      </c>
      <c r="AD20" s="49">
        <f t="shared" si="25"/>
        <v>0</v>
      </c>
      <c r="AE20" s="49">
        <f t="shared" si="25"/>
        <v>0</v>
      </c>
      <c r="AF20" s="38" t="e">
        <f t="shared" si="16"/>
        <v>#DIV/0!</v>
      </c>
      <c r="AG20" s="38" t="e">
        <f t="shared" si="17"/>
        <v>#DIV/0!</v>
      </c>
      <c r="AH20" s="38" t="e">
        <f t="shared" si="18"/>
        <v>#DIV/0!</v>
      </c>
      <c r="AI20" s="38" t="e">
        <f t="shared" si="19"/>
        <v>#DIV/0!</v>
      </c>
    </row>
    <row r="21" spans="1:35">
      <c r="N21" s="64"/>
      <c r="O21" s="64"/>
      <c r="P21" s="64"/>
      <c r="Q21" s="64"/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6">(G25-C25)/C25*100</f>
        <v>#DIV/0!</v>
      </c>
      <c r="P25" s="38" t="e">
        <f t="shared" si="26"/>
        <v>#DIV/0!</v>
      </c>
      <c r="Q25" s="38" t="e">
        <f t="shared" si="26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7">(F26-B26)/B26*100</f>
        <v>#DIV/0!</v>
      </c>
      <c r="O26" s="38" t="e">
        <f t="shared" si="26"/>
        <v>#DIV/0!</v>
      </c>
      <c r="P26" s="38" t="e">
        <f t="shared" si="26"/>
        <v>#DIV/0!</v>
      </c>
      <c r="Q26" s="38" t="e">
        <f t="shared" si="26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7"/>
        <v>#DIV/0!</v>
      </c>
      <c r="O27" s="38" t="e">
        <f t="shared" si="26"/>
        <v>#DIV/0!</v>
      </c>
      <c r="P27" s="38" t="e">
        <f t="shared" si="26"/>
        <v>#DIV/0!</v>
      </c>
      <c r="Q27" s="38" t="e">
        <f t="shared" si="26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7"/>
        <v>#DIV/0!</v>
      </c>
      <c r="O28" s="38" t="e">
        <f t="shared" si="26"/>
        <v>#DIV/0!</v>
      </c>
      <c r="P28" s="38" t="e">
        <f t="shared" si="26"/>
        <v>#DIV/0!</v>
      </c>
      <c r="Q28" s="38" t="e">
        <f t="shared" si="26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7"/>
        <v>#DIV/0!</v>
      </c>
      <c r="O29" s="38" t="e">
        <f t="shared" si="26"/>
        <v>#DIV/0!</v>
      </c>
      <c r="P29" s="38" t="e">
        <f t="shared" si="26"/>
        <v>#DIV/0!</v>
      </c>
      <c r="Q29" s="38" t="e">
        <f t="shared" si="26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7"/>
        <v>#DIV/0!</v>
      </c>
      <c r="O30" s="38" t="e">
        <f t="shared" si="26"/>
        <v>#DIV/0!</v>
      </c>
      <c r="P30" s="38" t="e">
        <f t="shared" si="26"/>
        <v>#DIV/0!</v>
      </c>
      <c r="Q30" s="38" t="e">
        <f t="shared" si="26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7"/>
        <v>#DIV/0!</v>
      </c>
      <c r="O31" s="38" t="e">
        <f t="shared" si="26"/>
        <v>#DIV/0!</v>
      </c>
      <c r="P31" s="38" t="e">
        <f t="shared" si="26"/>
        <v>#DIV/0!</v>
      </c>
      <c r="Q31" s="38" t="e">
        <f t="shared" si="26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7"/>
        <v>#DIV/0!</v>
      </c>
      <c r="O32" s="38" t="e">
        <f t="shared" si="26"/>
        <v>#DIV/0!</v>
      </c>
      <c r="P32" s="38" t="e">
        <f t="shared" si="26"/>
        <v>#DIV/0!</v>
      </c>
      <c r="Q32" s="38" t="e">
        <f t="shared" si="26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7"/>
        <v>#DIV/0!</v>
      </c>
      <c r="O33" s="38" t="e">
        <f t="shared" si="26"/>
        <v>#DIV/0!</v>
      </c>
      <c r="P33" s="38" t="e">
        <f t="shared" si="26"/>
        <v>#DIV/0!</v>
      </c>
      <c r="Q33" s="38" t="e">
        <f t="shared" si="26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7"/>
        <v>#DIV/0!</v>
      </c>
      <c r="O34" s="38" t="e">
        <f t="shared" si="26"/>
        <v>#DIV/0!</v>
      </c>
      <c r="P34" s="38" t="e">
        <f t="shared" si="26"/>
        <v>#DIV/0!</v>
      </c>
      <c r="Q34" s="38" t="e">
        <f t="shared" si="26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7"/>
        <v>#DIV/0!</v>
      </c>
      <c r="O35" s="38" t="e">
        <f t="shared" si="26"/>
        <v>#DIV/0!</v>
      </c>
      <c r="P35" s="38" t="e">
        <f t="shared" si="26"/>
        <v>#DIV/0!</v>
      </c>
      <c r="Q35" s="38" t="e">
        <f t="shared" si="26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7"/>
        <v>#DIV/0!</v>
      </c>
      <c r="O36" s="38" t="e">
        <f t="shared" si="26"/>
        <v>#DIV/0!</v>
      </c>
      <c r="P36" s="38" t="e">
        <f t="shared" si="26"/>
        <v>#DIV/0!</v>
      </c>
      <c r="Q36" s="38" t="e">
        <f t="shared" si="26"/>
        <v>#DIV/0!</v>
      </c>
    </row>
    <row r="37" spans="1:17">
      <c r="A37" s="61" t="s">
        <v>179</v>
      </c>
      <c r="B37" s="61">
        <f>SUM(B25:B36)</f>
        <v>0</v>
      </c>
      <c r="C37" s="61">
        <f t="shared" ref="C37:I37" si="28">SUM(C25:C36)</f>
        <v>0</v>
      </c>
      <c r="D37" s="61">
        <f t="shared" si="28"/>
        <v>0</v>
      </c>
      <c r="E37" s="61">
        <f t="shared" si="28"/>
        <v>0</v>
      </c>
      <c r="F37" s="61">
        <f t="shared" si="28"/>
        <v>0</v>
      </c>
      <c r="G37" s="61">
        <f t="shared" si="28"/>
        <v>0</v>
      </c>
      <c r="H37" s="61">
        <f t="shared" si="28"/>
        <v>0</v>
      </c>
      <c r="I37" s="61">
        <f t="shared" si="28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6"/>
        <v>#DIV/0!</v>
      </c>
      <c r="P37" s="62" t="e">
        <f t="shared" si="26"/>
        <v>#DIV/0!</v>
      </c>
      <c r="Q37" s="62" t="e">
        <f t="shared" si="26"/>
        <v>#DIV/0!</v>
      </c>
    </row>
    <row r="38" spans="1:17">
      <c r="A38" s="61" t="s">
        <v>128</v>
      </c>
      <c r="B38" s="61">
        <f>SUM(B25:B36)</f>
        <v>0</v>
      </c>
      <c r="C38" s="61">
        <f t="shared" ref="C38:I38" si="29">SUM(C25:C36)</f>
        <v>0</v>
      </c>
      <c r="D38" s="61">
        <f t="shared" si="29"/>
        <v>0</v>
      </c>
      <c r="E38" s="61">
        <f t="shared" si="29"/>
        <v>0</v>
      </c>
      <c r="F38" s="61">
        <f t="shared" si="29"/>
        <v>0</v>
      </c>
      <c r="G38" s="61">
        <f t="shared" si="29"/>
        <v>0</v>
      </c>
      <c r="H38" s="61">
        <f t="shared" si="29"/>
        <v>0</v>
      </c>
      <c r="I38" s="61">
        <f t="shared" si="29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6"/>
        <v>#DIV/0!</v>
      </c>
      <c r="P38" s="62" t="e">
        <f t="shared" si="26"/>
        <v>#DIV/0!</v>
      </c>
      <c r="Q38" s="62" t="e">
        <f t="shared" si="26"/>
        <v>#DIV/0!</v>
      </c>
    </row>
    <row r="39" spans="1:17">
      <c r="A39" s="63" t="s">
        <v>129</v>
      </c>
      <c r="B39" s="49">
        <f>B37/12</f>
        <v>0</v>
      </c>
      <c r="C39" s="49">
        <f t="shared" ref="C39:I39" si="30">C37/12</f>
        <v>0</v>
      </c>
      <c r="D39" s="49">
        <f t="shared" si="30"/>
        <v>0</v>
      </c>
      <c r="E39" s="49">
        <f t="shared" si="30"/>
        <v>0</v>
      </c>
      <c r="F39" s="49">
        <f t="shared" si="30"/>
        <v>0</v>
      </c>
      <c r="G39" s="49">
        <f t="shared" si="30"/>
        <v>0</v>
      </c>
      <c r="H39" s="49">
        <f t="shared" si="30"/>
        <v>0</v>
      </c>
      <c r="I39" s="49">
        <f t="shared" si="30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6"/>
        <v>#DIV/0!</v>
      </c>
      <c r="P39" s="62" t="e">
        <f t="shared" si="26"/>
        <v>#DIV/0!</v>
      </c>
      <c r="Q39" s="62" t="e">
        <f t="shared" si="26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31">(G44-C44)/C44*100</f>
        <v>#DIV/0!</v>
      </c>
      <c r="P44" s="38" t="e">
        <f t="shared" si="31"/>
        <v>#DIV/0!</v>
      </c>
      <c r="Q44" s="38" t="e">
        <f t="shared" si="31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32">(F45-B45)/B45*100</f>
        <v>#DIV/0!</v>
      </c>
      <c r="O45" s="38" t="e">
        <f t="shared" si="31"/>
        <v>#DIV/0!</v>
      </c>
      <c r="P45" s="38" t="e">
        <f t="shared" si="31"/>
        <v>#DIV/0!</v>
      </c>
      <c r="Q45" s="38" t="e">
        <f t="shared" si="31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32"/>
        <v>#DIV/0!</v>
      </c>
      <c r="O46" s="38" t="e">
        <f t="shared" si="31"/>
        <v>#DIV/0!</v>
      </c>
      <c r="P46" s="38" t="e">
        <f t="shared" si="31"/>
        <v>#DIV/0!</v>
      </c>
      <c r="Q46" s="38" t="e">
        <f t="shared" si="31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32"/>
        <v>#DIV/0!</v>
      </c>
      <c r="O47" s="38" t="e">
        <f t="shared" si="31"/>
        <v>#DIV/0!</v>
      </c>
      <c r="P47" s="38" t="e">
        <f t="shared" si="31"/>
        <v>#DIV/0!</v>
      </c>
      <c r="Q47" s="38" t="e">
        <f t="shared" si="31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32"/>
        <v>#DIV/0!</v>
      </c>
      <c r="O48" s="38" t="e">
        <f t="shared" si="31"/>
        <v>#DIV/0!</v>
      </c>
      <c r="P48" s="38" t="e">
        <f t="shared" si="31"/>
        <v>#DIV/0!</v>
      </c>
      <c r="Q48" s="38" t="e">
        <f t="shared" si="31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32"/>
        <v>#DIV/0!</v>
      </c>
      <c r="O49" s="38" t="e">
        <f t="shared" si="31"/>
        <v>#DIV/0!</v>
      </c>
      <c r="P49" s="38" t="e">
        <f t="shared" si="31"/>
        <v>#DIV/0!</v>
      </c>
      <c r="Q49" s="38" t="e">
        <f t="shared" si="31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32"/>
        <v>#DIV/0!</v>
      </c>
      <c r="O50" s="38" t="e">
        <f t="shared" si="31"/>
        <v>#DIV/0!</v>
      </c>
      <c r="P50" s="38" t="e">
        <f t="shared" si="31"/>
        <v>#DIV/0!</v>
      </c>
      <c r="Q50" s="38" t="e">
        <f t="shared" si="31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32"/>
        <v>#DIV/0!</v>
      </c>
      <c r="O51" s="38" t="e">
        <f t="shared" si="31"/>
        <v>#DIV/0!</v>
      </c>
      <c r="P51" s="38" t="e">
        <f t="shared" si="31"/>
        <v>#DIV/0!</v>
      </c>
      <c r="Q51" s="38" t="e">
        <f t="shared" si="31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32"/>
        <v>#DIV/0!</v>
      </c>
      <c r="O52" s="38" t="e">
        <f t="shared" si="31"/>
        <v>#DIV/0!</v>
      </c>
      <c r="P52" s="38" t="e">
        <f t="shared" si="31"/>
        <v>#DIV/0!</v>
      </c>
      <c r="Q52" s="38" t="e">
        <f t="shared" si="31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32"/>
        <v>#DIV/0!</v>
      </c>
      <c r="O53" s="38" t="e">
        <f t="shared" si="31"/>
        <v>#DIV/0!</v>
      </c>
      <c r="P53" s="38" t="e">
        <f t="shared" si="31"/>
        <v>#DIV/0!</v>
      </c>
      <c r="Q53" s="38" t="e">
        <f t="shared" si="31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32"/>
        <v>#DIV/0!</v>
      </c>
      <c r="O54" s="38" t="e">
        <f t="shared" si="31"/>
        <v>#DIV/0!</v>
      </c>
      <c r="P54" s="38" t="e">
        <f t="shared" si="31"/>
        <v>#DIV/0!</v>
      </c>
      <c r="Q54" s="38" t="e">
        <f t="shared" si="31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32"/>
        <v>#DIV/0!</v>
      </c>
      <c r="O55" s="38" t="e">
        <f t="shared" si="31"/>
        <v>#DIV/0!</v>
      </c>
      <c r="P55" s="38" t="e">
        <f t="shared" si="31"/>
        <v>#DIV/0!</v>
      </c>
      <c r="Q55" s="38" t="e">
        <f t="shared" si="31"/>
        <v>#DIV/0!</v>
      </c>
    </row>
    <row r="56" spans="1:17">
      <c r="A56" s="61" t="s">
        <v>179</v>
      </c>
      <c r="B56" s="61">
        <f>SUM(B44:B55)</f>
        <v>0</v>
      </c>
      <c r="C56" s="61">
        <f t="shared" ref="C56:I56" si="33">SUM(C44:C55)</f>
        <v>0</v>
      </c>
      <c r="D56" s="61">
        <f t="shared" si="33"/>
        <v>0</v>
      </c>
      <c r="E56" s="61">
        <f t="shared" si="33"/>
        <v>0</v>
      </c>
      <c r="F56" s="61">
        <f t="shared" si="33"/>
        <v>0</v>
      </c>
      <c r="G56" s="61">
        <f t="shared" si="33"/>
        <v>0</v>
      </c>
      <c r="H56" s="61">
        <f t="shared" si="33"/>
        <v>0</v>
      </c>
      <c r="I56" s="61">
        <f t="shared" si="33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31"/>
        <v>#DIV/0!</v>
      </c>
      <c r="P56" s="62" t="e">
        <f t="shared" si="31"/>
        <v>#DIV/0!</v>
      </c>
      <c r="Q56" s="62" t="e">
        <f t="shared" si="31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34">SUM(C44:C55)</f>
        <v>0</v>
      </c>
      <c r="D57" s="61">
        <f t="shared" si="34"/>
        <v>0</v>
      </c>
      <c r="E57" s="61">
        <f t="shared" si="34"/>
        <v>0</v>
      </c>
      <c r="F57" s="61">
        <f t="shared" si="34"/>
        <v>0</v>
      </c>
      <c r="G57" s="61">
        <f t="shared" si="34"/>
        <v>0</v>
      </c>
      <c r="H57" s="61">
        <f t="shared" si="34"/>
        <v>0</v>
      </c>
      <c r="I57" s="61">
        <f t="shared" si="34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31"/>
        <v>#DIV/0!</v>
      </c>
      <c r="P57" s="62" t="e">
        <f t="shared" si="31"/>
        <v>#DIV/0!</v>
      </c>
      <c r="Q57" s="62" t="e">
        <f t="shared" si="31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5">C56/12</f>
        <v>0</v>
      </c>
      <c r="D58" s="49">
        <f t="shared" si="35"/>
        <v>0</v>
      </c>
      <c r="E58" s="49">
        <f t="shared" si="35"/>
        <v>0</v>
      </c>
      <c r="F58" s="49">
        <f t="shared" si="35"/>
        <v>0</v>
      </c>
      <c r="G58" s="49">
        <f t="shared" si="35"/>
        <v>0</v>
      </c>
      <c r="H58" s="49">
        <f t="shared" si="35"/>
        <v>0</v>
      </c>
      <c r="I58" s="49">
        <f t="shared" si="35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31"/>
        <v>#DIV/0!</v>
      </c>
      <c r="P58" s="62" t="e">
        <f t="shared" si="31"/>
        <v>#DIV/0!</v>
      </c>
      <c r="Q58" s="62" t="e">
        <f t="shared" si="31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6">(G63-C63)/C63*100</f>
        <v>#DIV/0!</v>
      </c>
      <c r="P63" s="38" t="e">
        <f t="shared" si="36"/>
        <v>#DIV/0!</v>
      </c>
      <c r="Q63" s="38" t="e">
        <f t="shared" si="36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7">(F64-B64)/B64*100</f>
        <v>#DIV/0!</v>
      </c>
      <c r="O64" s="38" t="e">
        <f t="shared" si="36"/>
        <v>#DIV/0!</v>
      </c>
      <c r="P64" s="38" t="e">
        <f t="shared" si="36"/>
        <v>#DIV/0!</v>
      </c>
      <c r="Q64" s="38" t="e">
        <f t="shared" si="36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7"/>
        <v>#DIV/0!</v>
      </c>
      <c r="O65" s="38" t="e">
        <f t="shared" si="36"/>
        <v>#DIV/0!</v>
      </c>
      <c r="P65" s="38" t="e">
        <f t="shared" si="36"/>
        <v>#DIV/0!</v>
      </c>
      <c r="Q65" s="38" t="e">
        <f t="shared" si="36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7"/>
        <v>#DIV/0!</v>
      </c>
      <c r="O66" s="38" t="e">
        <f t="shared" si="36"/>
        <v>#DIV/0!</v>
      </c>
      <c r="P66" s="38" t="e">
        <f t="shared" si="36"/>
        <v>#DIV/0!</v>
      </c>
      <c r="Q66" s="38" t="e">
        <f t="shared" si="36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7"/>
        <v>#DIV/0!</v>
      </c>
      <c r="O67" s="38" t="e">
        <f t="shared" si="36"/>
        <v>#DIV/0!</v>
      </c>
      <c r="P67" s="38" t="e">
        <f t="shared" si="36"/>
        <v>#DIV/0!</v>
      </c>
      <c r="Q67" s="38" t="e">
        <f t="shared" si="36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7"/>
        <v>#DIV/0!</v>
      </c>
      <c r="O68" s="38" t="e">
        <f t="shared" si="36"/>
        <v>#DIV/0!</v>
      </c>
      <c r="P68" s="38" t="e">
        <f t="shared" si="36"/>
        <v>#DIV/0!</v>
      </c>
      <c r="Q68" s="38" t="e">
        <f t="shared" si="36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7"/>
        <v>#DIV/0!</v>
      </c>
      <c r="O69" s="38" t="e">
        <f t="shared" si="36"/>
        <v>#DIV/0!</v>
      </c>
      <c r="P69" s="38" t="e">
        <f t="shared" si="36"/>
        <v>#DIV/0!</v>
      </c>
      <c r="Q69" s="38" t="e">
        <f t="shared" si="36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7"/>
        <v>#DIV/0!</v>
      </c>
      <c r="O70" s="38" t="e">
        <f t="shared" si="36"/>
        <v>#DIV/0!</v>
      </c>
      <c r="P70" s="38" t="e">
        <f t="shared" si="36"/>
        <v>#DIV/0!</v>
      </c>
      <c r="Q70" s="38" t="e">
        <f t="shared" si="36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7"/>
        <v>#DIV/0!</v>
      </c>
      <c r="O71" s="38" t="e">
        <f t="shared" si="36"/>
        <v>#DIV/0!</v>
      </c>
      <c r="P71" s="38" t="e">
        <f t="shared" si="36"/>
        <v>#DIV/0!</v>
      </c>
      <c r="Q71" s="38" t="e">
        <f t="shared" si="36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7"/>
        <v>#DIV/0!</v>
      </c>
      <c r="O72" s="38" t="e">
        <f t="shared" si="36"/>
        <v>#DIV/0!</v>
      </c>
      <c r="P72" s="38" t="e">
        <f t="shared" si="36"/>
        <v>#DIV/0!</v>
      </c>
      <c r="Q72" s="38" t="e">
        <f t="shared" si="36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7"/>
        <v>#DIV/0!</v>
      </c>
      <c r="O73" s="38" t="e">
        <f t="shared" si="36"/>
        <v>#DIV/0!</v>
      </c>
      <c r="P73" s="38" t="e">
        <f t="shared" si="36"/>
        <v>#DIV/0!</v>
      </c>
      <c r="Q73" s="38" t="e">
        <f t="shared" si="36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7"/>
        <v>#DIV/0!</v>
      </c>
      <c r="O74" s="38" t="e">
        <f t="shared" si="36"/>
        <v>#DIV/0!</v>
      </c>
      <c r="P74" s="38" t="e">
        <f t="shared" si="36"/>
        <v>#DIV/0!</v>
      </c>
      <c r="Q74" s="38" t="e">
        <f t="shared" si="36"/>
        <v>#DIV/0!</v>
      </c>
    </row>
    <row r="75" spans="1:17">
      <c r="A75" s="61" t="s">
        <v>179</v>
      </c>
      <c r="B75" s="61">
        <f>SUM(B63:B74)</f>
        <v>0</v>
      </c>
      <c r="C75" s="61">
        <f t="shared" ref="C75:I75" si="38">SUM(C63:C74)</f>
        <v>0</v>
      </c>
      <c r="D75" s="61">
        <f t="shared" si="38"/>
        <v>0</v>
      </c>
      <c r="E75" s="61">
        <f t="shared" si="38"/>
        <v>0</v>
      </c>
      <c r="F75" s="61">
        <f t="shared" si="38"/>
        <v>0</v>
      </c>
      <c r="G75" s="61">
        <f t="shared" si="38"/>
        <v>0</v>
      </c>
      <c r="H75" s="61">
        <f t="shared" si="38"/>
        <v>0</v>
      </c>
      <c r="I75" s="61">
        <f t="shared" si="38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6"/>
        <v>#DIV/0!</v>
      </c>
      <c r="P75" s="62" t="e">
        <f t="shared" si="36"/>
        <v>#DIV/0!</v>
      </c>
      <c r="Q75" s="62" t="e">
        <f t="shared" si="36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9">SUM(C63:C74)</f>
        <v>0</v>
      </c>
      <c r="D76" s="61">
        <f t="shared" si="39"/>
        <v>0</v>
      </c>
      <c r="E76" s="61">
        <f t="shared" si="39"/>
        <v>0</v>
      </c>
      <c r="F76" s="61">
        <f t="shared" si="39"/>
        <v>0</v>
      </c>
      <c r="G76" s="61">
        <f t="shared" si="39"/>
        <v>0</v>
      </c>
      <c r="H76" s="61">
        <f t="shared" si="39"/>
        <v>0</v>
      </c>
      <c r="I76" s="61">
        <f t="shared" si="39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6"/>
        <v>#DIV/0!</v>
      </c>
      <c r="P76" s="62" t="e">
        <f t="shared" si="36"/>
        <v>#DIV/0!</v>
      </c>
      <c r="Q76" s="62" t="e">
        <f t="shared" si="36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40">C75/12</f>
        <v>0</v>
      </c>
      <c r="D77" s="49">
        <f t="shared" si="40"/>
        <v>0</v>
      </c>
      <c r="E77" s="49">
        <f t="shared" si="40"/>
        <v>0</v>
      </c>
      <c r="F77" s="49">
        <f t="shared" si="40"/>
        <v>0</v>
      </c>
      <c r="G77" s="49">
        <f t="shared" si="40"/>
        <v>0</v>
      </c>
      <c r="H77" s="49">
        <f t="shared" si="40"/>
        <v>0</v>
      </c>
      <c r="I77" s="49">
        <f t="shared" si="40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6"/>
        <v>#DIV/0!</v>
      </c>
      <c r="P77" s="62" t="e">
        <f t="shared" si="36"/>
        <v>#DIV/0!</v>
      </c>
      <c r="Q77" s="62" t="e">
        <f t="shared" si="36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41">(G82-C82)/C82*100</f>
        <v>#DIV/0!</v>
      </c>
      <c r="P82" s="38" t="e">
        <f t="shared" si="41"/>
        <v>#DIV/0!</v>
      </c>
      <c r="Q82" s="38" t="e">
        <f t="shared" si="41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42">(F83-B83)/B83*100</f>
        <v>#DIV/0!</v>
      </c>
      <c r="O83" s="38" t="e">
        <f t="shared" si="41"/>
        <v>#DIV/0!</v>
      </c>
      <c r="P83" s="38" t="e">
        <f t="shared" si="41"/>
        <v>#DIV/0!</v>
      </c>
      <c r="Q83" s="38" t="e">
        <f t="shared" si="41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42"/>
        <v>#DIV/0!</v>
      </c>
      <c r="O84" s="38" t="e">
        <f t="shared" si="41"/>
        <v>#DIV/0!</v>
      </c>
      <c r="P84" s="38" t="e">
        <f t="shared" si="41"/>
        <v>#DIV/0!</v>
      </c>
      <c r="Q84" s="38" t="e">
        <f t="shared" si="41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42"/>
        <v>#DIV/0!</v>
      </c>
      <c r="O85" s="38" t="e">
        <f t="shared" si="41"/>
        <v>#DIV/0!</v>
      </c>
      <c r="P85" s="38" t="e">
        <f t="shared" si="41"/>
        <v>#DIV/0!</v>
      </c>
      <c r="Q85" s="38" t="e">
        <f t="shared" si="41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42"/>
        <v>#DIV/0!</v>
      </c>
      <c r="O86" s="38" t="e">
        <f t="shared" si="41"/>
        <v>#DIV/0!</v>
      </c>
      <c r="P86" s="38" t="e">
        <f t="shared" si="41"/>
        <v>#DIV/0!</v>
      </c>
      <c r="Q86" s="38" t="e">
        <f t="shared" si="41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42"/>
        <v>#DIV/0!</v>
      </c>
      <c r="O87" s="38" t="e">
        <f t="shared" si="41"/>
        <v>#DIV/0!</v>
      </c>
      <c r="P87" s="38" t="e">
        <f t="shared" si="41"/>
        <v>#DIV/0!</v>
      </c>
      <c r="Q87" s="38" t="e">
        <f t="shared" si="41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42"/>
        <v>#DIV/0!</v>
      </c>
      <c r="O88" s="38" t="e">
        <f t="shared" si="41"/>
        <v>#DIV/0!</v>
      </c>
      <c r="P88" s="38" t="e">
        <f t="shared" si="41"/>
        <v>#DIV/0!</v>
      </c>
      <c r="Q88" s="38" t="e">
        <f t="shared" si="41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42"/>
        <v>#DIV/0!</v>
      </c>
      <c r="O89" s="38" t="e">
        <f t="shared" si="41"/>
        <v>#DIV/0!</v>
      </c>
      <c r="P89" s="38" t="e">
        <f t="shared" si="41"/>
        <v>#DIV/0!</v>
      </c>
      <c r="Q89" s="38" t="e">
        <f t="shared" si="41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42"/>
        <v>#DIV/0!</v>
      </c>
      <c r="O90" s="38" t="e">
        <f t="shared" si="41"/>
        <v>#DIV/0!</v>
      </c>
      <c r="P90" s="38" t="e">
        <f t="shared" si="41"/>
        <v>#DIV/0!</v>
      </c>
      <c r="Q90" s="38" t="e">
        <f t="shared" si="41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42"/>
        <v>#DIV/0!</v>
      </c>
      <c r="O91" s="38" t="e">
        <f t="shared" si="41"/>
        <v>#DIV/0!</v>
      </c>
      <c r="P91" s="38" t="e">
        <f t="shared" si="41"/>
        <v>#DIV/0!</v>
      </c>
      <c r="Q91" s="38" t="e">
        <f t="shared" si="41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42"/>
        <v>#DIV/0!</v>
      </c>
      <c r="O92" s="38" t="e">
        <f t="shared" si="41"/>
        <v>#DIV/0!</v>
      </c>
      <c r="P92" s="38" t="e">
        <f t="shared" si="41"/>
        <v>#DIV/0!</v>
      </c>
      <c r="Q92" s="38" t="e">
        <f t="shared" si="41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42"/>
        <v>#DIV/0!</v>
      </c>
      <c r="O93" s="38" t="e">
        <f t="shared" si="41"/>
        <v>#DIV/0!</v>
      </c>
      <c r="P93" s="38" t="e">
        <f t="shared" si="41"/>
        <v>#DIV/0!</v>
      </c>
      <c r="Q93" s="38" t="e">
        <f t="shared" si="41"/>
        <v>#DIV/0!</v>
      </c>
    </row>
    <row r="94" spans="1:17">
      <c r="A94" s="61" t="s">
        <v>179</v>
      </c>
      <c r="B94" s="61">
        <f>SUM(B82:B93)</f>
        <v>0</v>
      </c>
      <c r="C94" s="61">
        <f t="shared" ref="C94:I94" si="43">SUM(C82:C93)</f>
        <v>0</v>
      </c>
      <c r="D94" s="61">
        <f t="shared" si="43"/>
        <v>0</v>
      </c>
      <c r="E94" s="61">
        <f t="shared" si="43"/>
        <v>0</v>
      </c>
      <c r="F94" s="61">
        <f t="shared" si="43"/>
        <v>0</v>
      </c>
      <c r="G94" s="61">
        <f t="shared" si="43"/>
        <v>0</v>
      </c>
      <c r="H94" s="61">
        <f t="shared" si="43"/>
        <v>0</v>
      </c>
      <c r="I94" s="61">
        <f t="shared" si="43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41"/>
        <v>#DIV/0!</v>
      </c>
      <c r="P94" s="62" t="e">
        <f t="shared" si="41"/>
        <v>#DIV/0!</v>
      </c>
      <c r="Q94" s="62" t="e">
        <f t="shared" si="41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44">SUM(C82:C93)</f>
        <v>0</v>
      </c>
      <c r="D95" s="61">
        <f t="shared" si="44"/>
        <v>0</v>
      </c>
      <c r="E95" s="61">
        <f t="shared" si="44"/>
        <v>0</v>
      </c>
      <c r="F95" s="61">
        <f t="shared" si="44"/>
        <v>0</v>
      </c>
      <c r="G95" s="61">
        <f t="shared" si="44"/>
        <v>0</v>
      </c>
      <c r="H95" s="61">
        <f t="shared" si="44"/>
        <v>0</v>
      </c>
      <c r="I95" s="61">
        <f t="shared" si="44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41"/>
        <v>#DIV/0!</v>
      </c>
      <c r="P95" s="62" t="e">
        <f t="shared" si="41"/>
        <v>#DIV/0!</v>
      </c>
      <c r="Q95" s="62" t="e">
        <f t="shared" si="41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5">C94/12</f>
        <v>0</v>
      </c>
      <c r="D96" s="49">
        <f t="shared" si="45"/>
        <v>0</v>
      </c>
      <c r="E96" s="49">
        <f t="shared" si="45"/>
        <v>0</v>
      </c>
      <c r="F96" s="49">
        <f t="shared" si="45"/>
        <v>0</v>
      </c>
      <c r="G96" s="49">
        <f t="shared" si="45"/>
        <v>0</v>
      </c>
      <c r="H96" s="49">
        <f t="shared" si="45"/>
        <v>0</v>
      </c>
      <c r="I96" s="49">
        <f t="shared" si="45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41"/>
        <v>#DIV/0!</v>
      </c>
      <c r="P96" s="62" t="e">
        <f t="shared" si="41"/>
        <v>#DIV/0!</v>
      </c>
      <c r="Q96" s="62" t="e">
        <f t="shared" si="41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6">(G101-C101)/C101*100</f>
        <v>#DIV/0!</v>
      </c>
      <c r="P101" s="38" t="e">
        <f t="shared" si="46"/>
        <v>#DIV/0!</v>
      </c>
      <c r="Q101" s="38" t="e">
        <f t="shared" si="46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7">(F102-B102)/B102*100</f>
        <v>#DIV/0!</v>
      </c>
      <c r="O102" s="38" t="e">
        <f t="shared" si="46"/>
        <v>#DIV/0!</v>
      </c>
      <c r="P102" s="38" t="e">
        <f t="shared" si="46"/>
        <v>#DIV/0!</v>
      </c>
      <c r="Q102" s="38" t="e">
        <f t="shared" si="46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7"/>
        <v>#DIV/0!</v>
      </c>
      <c r="O103" s="38" t="e">
        <f t="shared" si="46"/>
        <v>#DIV/0!</v>
      </c>
      <c r="P103" s="38" t="e">
        <f t="shared" si="46"/>
        <v>#DIV/0!</v>
      </c>
      <c r="Q103" s="38" t="e">
        <f t="shared" si="46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7"/>
        <v>#DIV/0!</v>
      </c>
      <c r="O104" s="38" t="e">
        <f t="shared" si="46"/>
        <v>#DIV/0!</v>
      </c>
      <c r="P104" s="38" t="e">
        <f t="shared" si="46"/>
        <v>#DIV/0!</v>
      </c>
      <c r="Q104" s="38" t="e">
        <f t="shared" si="46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7"/>
        <v>#DIV/0!</v>
      </c>
      <c r="O105" s="38" t="e">
        <f t="shared" si="46"/>
        <v>#DIV/0!</v>
      </c>
      <c r="P105" s="38" t="e">
        <f t="shared" si="46"/>
        <v>#DIV/0!</v>
      </c>
      <c r="Q105" s="38" t="e">
        <f t="shared" si="46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7"/>
        <v>#DIV/0!</v>
      </c>
      <c r="O106" s="38" t="e">
        <f t="shared" si="46"/>
        <v>#DIV/0!</v>
      </c>
      <c r="P106" s="38" t="e">
        <f t="shared" si="46"/>
        <v>#DIV/0!</v>
      </c>
      <c r="Q106" s="38" t="e">
        <f t="shared" si="46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7"/>
        <v>#DIV/0!</v>
      </c>
      <c r="O107" s="38" t="e">
        <f t="shared" si="46"/>
        <v>#DIV/0!</v>
      </c>
      <c r="P107" s="38" t="e">
        <f t="shared" si="46"/>
        <v>#DIV/0!</v>
      </c>
      <c r="Q107" s="38" t="e">
        <f t="shared" si="46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7"/>
        <v>#DIV/0!</v>
      </c>
      <c r="O108" s="38" t="e">
        <f t="shared" si="46"/>
        <v>#DIV/0!</v>
      </c>
      <c r="P108" s="38" t="e">
        <f t="shared" si="46"/>
        <v>#DIV/0!</v>
      </c>
      <c r="Q108" s="38" t="e">
        <f t="shared" si="46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7"/>
        <v>#DIV/0!</v>
      </c>
      <c r="O109" s="38" t="e">
        <f t="shared" si="46"/>
        <v>#DIV/0!</v>
      </c>
      <c r="P109" s="38" t="e">
        <f t="shared" si="46"/>
        <v>#DIV/0!</v>
      </c>
      <c r="Q109" s="38" t="e">
        <f t="shared" si="46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7"/>
        <v>#DIV/0!</v>
      </c>
      <c r="O110" s="38" t="e">
        <f t="shared" si="46"/>
        <v>#DIV/0!</v>
      </c>
      <c r="P110" s="38" t="e">
        <f t="shared" si="46"/>
        <v>#DIV/0!</v>
      </c>
      <c r="Q110" s="38" t="e">
        <f t="shared" si="46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7"/>
        <v>#DIV/0!</v>
      </c>
      <c r="O111" s="38" t="e">
        <f t="shared" si="46"/>
        <v>#DIV/0!</v>
      </c>
      <c r="P111" s="38" t="e">
        <f t="shared" si="46"/>
        <v>#DIV/0!</v>
      </c>
      <c r="Q111" s="38" t="e">
        <f t="shared" si="46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7"/>
        <v>#DIV/0!</v>
      </c>
      <c r="O112" s="38" t="e">
        <f t="shared" si="46"/>
        <v>#DIV/0!</v>
      </c>
      <c r="P112" s="38" t="e">
        <f t="shared" si="46"/>
        <v>#DIV/0!</v>
      </c>
      <c r="Q112" s="38" t="e">
        <f t="shared" si="46"/>
        <v>#DIV/0!</v>
      </c>
    </row>
    <row r="113" spans="1:17">
      <c r="A113" s="61" t="s">
        <v>179</v>
      </c>
      <c r="B113" s="61">
        <f>SUM(B101:B112)</f>
        <v>0</v>
      </c>
      <c r="C113" s="61">
        <f t="shared" ref="C113:I113" si="48">SUM(C101:C112)</f>
        <v>0</v>
      </c>
      <c r="D113" s="61">
        <f t="shared" si="48"/>
        <v>0</v>
      </c>
      <c r="E113" s="61">
        <f t="shared" si="48"/>
        <v>0</v>
      </c>
      <c r="F113" s="61">
        <f t="shared" si="48"/>
        <v>0</v>
      </c>
      <c r="G113" s="61">
        <f t="shared" si="48"/>
        <v>0</v>
      </c>
      <c r="H113" s="61">
        <f t="shared" si="48"/>
        <v>0</v>
      </c>
      <c r="I113" s="61">
        <f t="shared" si="48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6"/>
        <v>#DIV/0!</v>
      </c>
      <c r="P113" s="62" t="e">
        <f t="shared" si="46"/>
        <v>#DIV/0!</v>
      </c>
      <c r="Q113" s="62" t="e">
        <f t="shared" si="46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9">SUM(C101:C112)</f>
        <v>0</v>
      </c>
      <c r="D114" s="61">
        <f t="shared" si="49"/>
        <v>0</v>
      </c>
      <c r="E114" s="61">
        <f t="shared" si="49"/>
        <v>0</v>
      </c>
      <c r="F114" s="61">
        <f t="shared" si="49"/>
        <v>0</v>
      </c>
      <c r="G114" s="61">
        <f t="shared" si="49"/>
        <v>0</v>
      </c>
      <c r="H114" s="61">
        <f t="shared" si="49"/>
        <v>0</v>
      </c>
      <c r="I114" s="61">
        <f t="shared" si="49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6"/>
        <v>#DIV/0!</v>
      </c>
      <c r="P114" s="62" t="e">
        <f t="shared" si="46"/>
        <v>#DIV/0!</v>
      </c>
      <c r="Q114" s="62" t="e">
        <f t="shared" si="46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50">C113/12</f>
        <v>0</v>
      </c>
      <c r="D115" s="49">
        <f t="shared" si="50"/>
        <v>0</v>
      </c>
      <c r="E115" s="49">
        <f t="shared" si="50"/>
        <v>0</v>
      </c>
      <c r="F115" s="49">
        <f t="shared" si="50"/>
        <v>0</v>
      </c>
      <c r="G115" s="49">
        <f t="shared" si="50"/>
        <v>0</v>
      </c>
      <c r="H115" s="49">
        <f t="shared" si="50"/>
        <v>0</v>
      </c>
      <c r="I115" s="49">
        <f t="shared" si="50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6"/>
        <v>#DIV/0!</v>
      </c>
      <c r="P115" s="62" t="e">
        <f t="shared" si="46"/>
        <v>#DIV/0!</v>
      </c>
      <c r="Q115" s="62" t="e">
        <f t="shared" si="46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51">(G120-C120)/C120*100</f>
        <v>#DIV/0!</v>
      </c>
      <c r="P120" s="38" t="e">
        <f t="shared" si="51"/>
        <v>#DIV/0!</v>
      </c>
      <c r="Q120" s="38" t="e">
        <f t="shared" si="51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52">(F121-B121)/B121*100</f>
        <v>#DIV/0!</v>
      </c>
      <c r="O121" s="38" t="e">
        <f t="shared" si="51"/>
        <v>#DIV/0!</v>
      </c>
      <c r="P121" s="38" t="e">
        <f t="shared" si="51"/>
        <v>#DIV/0!</v>
      </c>
      <c r="Q121" s="38" t="e">
        <f t="shared" si="51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52"/>
        <v>#DIV/0!</v>
      </c>
      <c r="O122" s="38" t="e">
        <f t="shared" si="51"/>
        <v>#DIV/0!</v>
      </c>
      <c r="P122" s="38" t="e">
        <f t="shared" si="51"/>
        <v>#DIV/0!</v>
      </c>
      <c r="Q122" s="38" t="e">
        <f t="shared" si="51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52"/>
        <v>#DIV/0!</v>
      </c>
      <c r="O123" s="38" t="e">
        <f t="shared" si="51"/>
        <v>#DIV/0!</v>
      </c>
      <c r="P123" s="38" t="e">
        <f t="shared" si="51"/>
        <v>#DIV/0!</v>
      </c>
      <c r="Q123" s="38" t="e">
        <f t="shared" si="51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52"/>
        <v>#DIV/0!</v>
      </c>
      <c r="O124" s="38" t="e">
        <f t="shared" si="51"/>
        <v>#DIV/0!</v>
      </c>
      <c r="P124" s="38" t="e">
        <f t="shared" si="51"/>
        <v>#DIV/0!</v>
      </c>
      <c r="Q124" s="38" t="e">
        <f t="shared" si="51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52"/>
        <v>#DIV/0!</v>
      </c>
      <c r="O125" s="38" t="e">
        <f t="shared" si="51"/>
        <v>#DIV/0!</v>
      </c>
      <c r="P125" s="38" t="e">
        <f t="shared" si="51"/>
        <v>#DIV/0!</v>
      </c>
      <c r="Q125" s="38" t="e">
        <f t="shared" si="51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52"/>
        <v>#DIV/0!</v>
      </c>
      <c r="O126" s="38" t="e">
        <f t="shared" si="51"/>
        <v>#DIV/0!</v>
      </c>
      <c r="P126" s="38" t="e">
        <f t="shared" si="51"/>
        <v>#DIV/0!</v>
      </c>
      <c r="Q126" s="38" t="e">
        <f t="shared" si="51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52"/>
        <v>#DIV/0!</v>
      </c>
      <c r="O127" s="38" t="e">
        <f t="shared" si="51"/>
        <v>#DIV/0!</v>
      </c>
      <c r="P127" s="38" t="e">
        <f t="shared" si="51"/>
        <v>#DIV/0!</v>
      </c>
      <c r="Q127" s="38" t="e">
        <f t="shared" si="51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52"/>
        <v>#DIV/0!</v>
      </c>
      <c r="O128" s="38" t="e">
        <f t="shared" si="51"/>
        <v>#DIV/0!</v>
      </c>
      <c r="P128" s="38" t="e">
        <f t="shared" si="51"/>
        <v>#DIV/0!</v>
      </c>
      <c r="Q128" s="38" t="e">
        <f t="shared" si="51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52"/>
        <v>#DIV/0!</v>
      </c>
      <c r="O129" s="38" t="e">
        <f t="shared" si="51"/>
        <v>#DIV/0!</v>
      </c>
      <c r="P129" s="38" t="e">
        <f t="shared" si="51"/>
        <v>#DIV/0!</v>
      </c>
      <c r="Q129" s="38" t="e">
        <f t="shared" si="51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52"/>
        <v>#DIV/0!</v>
      </c>
      <c r="O130" s="38" t="e">
        <f t="shared" si="51"/>
        <v>#DIV/0!</v>
      </c>
      <c r="P130" s="38" t="e">
        <f t="shared" si="51"/>
        <v>#DIV/0!</v>
      </c>
      <c r="Q130" s="38" t="e">
        <f t="shared" si="51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52"/>
        <v>#DIV/0!</v>
      </c>
      <c r="O131" s="38" t="e">
        <f t="shared" si="51"/>
        <v>#DIV/0!</v>
      </c>
      <c r="P131" s="38" t="e">
        <f t="shared" si="51"/>
        <v>#DIV/0!</v>
      </c>
      <c r="Q131" s="38" t="e">
        <f t="shared" si="51"/>
        <v>#DIV/0!</v>
      </c>
    </row>
    <row r="132" spans="1:17">
      <c r="A132" s="61" t="s">
        <v>179</v>
      </c>
      <c r="B132" s="61">
        <f>SUM(B120:B131)</f>
        <v>0</v>
      </c>
      <c r="C132" s="61">
        <f t="shared" ref="C132:I132" si="53">SUM(C120:C131)</f>
        <v>0</v>
      </c>
      <c r="D132" s="61">
        <f t="shared" si="53"/>
        <v>0</v>
      </c>
      <c r="E132" s="61">
        <f t="shared" si="53"/>
        <v>0</v>
      </c>
      <c r="F132" s="61">
        <f t="shared" si="53"/>
        <v>0</v>
      </c>
      <c r="G132" s="61">
        <f t="shared" si="53"/>
        <v>0</v>
      </c>
      <c r="H132" s="61">
        <f t="shared" si="53"/>
        <v>0</v>
      </c>
      <c r="I132" s="61">
        <f t="shared" si="53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51"/>
        <v>#DIV/0!</v>
      </c>
      <c r="P132" s="62" t="e">
        <f t="shared" si="51"/>
        <v>#DIV/0!</v>
      </c>
      <c r="Q132" s="62" t="e">
        <f t="shared" si="51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54">SUM(C120:C131)</f>
        <v>0</v>
      </c>
      <c r="D133" s="61">
        <f t="shared" si="54"/>
        <v>0</v>
      </c>
      <c r="E133" s="61">
        <f t="shared" si="54"/>
        <v>0</v>
      </c>
      <c r="F133" s="61">
        <f t="shared" si="54"/>
        <v>0</v>
      </c>
      <c r="G133" s="61">
        <f t="shared" si="54"/>
        <v>0</v>
      </c>
      <c r="H133" s="61">
        <f t="shared" si="54"/>
        <v>0</v>
      </c>
      <c r="I133" s="61">
        <f t="shared" si="54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51"/>
        <v>#DIV/0!</v>
      </c>
      <c r="P133" s="62" t="e">
        <f t="shared" si="51"/>
        <v>#DIV/0!</v>
      </c>
      <c r="Q133" s="62" t="e">
        <f t="shared" si="51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5">C132/12</f>
        <v>0</v>
      </c>
      <c r="D134" s="49">
        <f t="shared" si="55"/>
        <v>0</v>
      </c>
      <c r="E134" s="49">
        <f t="shared" si="55"/>
        <v>0</v>
      </c>
      <c r="F134" s="49">
        <f t="shared" si="55"/>
        <v>0</v>
      </c>
      <c r="G134" s="49">
        <f t="shared" si="55"/>
        <v>0</v>
      </c>
      <c r="H134" s="49">
        <f t="shared" si="55"/>
        <v>0</v>
      </c>
      <c r="I134" s="49">
        <f t="shared" si="55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51"/>
        <v>#DIV/0!</v>
      </c>
      <c r="P134" s="62" t="e">
        <f t="shared" si="51"/>
        <v>#DIV/0!</v>
      </c>
      <c r="Q134" s="62" t="e">
        <f t="shared" si="51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6">(G139-C139)/C139*100</f>
        <v>#DIV/0!</v>
      </c>
      <c r="P139" s="38" t="e">
        <f t="shared" si="56"/>
        <v>#DIV/0!</v>
      </c>
      <c r="Q139" s="38" t="e">
        <f t="shared" si="56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7">(F140-B140)/B140*100</f>
        <v>#DIV/0!</v>
      </c>
      <c r="O140" s="38" t="e">
        <f t="shared" si="56"/>
        <v>#DIV/0!</v>
      </c>
      <c r="P140" s="38" t="e">
        <f t="shared" si="56"/>
        <v>#DIV/0!</v>
      </c>
      <c r="Q140" s="38" t="e">
        <f t="shared" si="56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7"/>
        <v>#DIV/0!</v>
      </c>
      <c r="O141" s="38" t="e">
        <f t="shared" si="56"/>
        <v>#DIV/0!</v>
      </c>
      <c r="P141" s="38" t="e">
        <f t="shared" si="56"/>
        <v>#DIV/0!</v>
      </c>
      <c r="Q141" s="38" t="e">
        <f t="shared" si="56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7"/>
        <v>#DIV/0!</v>
      </c>
      <c r="O142" s="38" t="e">
        <f t="shared" si="56"/>
        <v>#DIV/0!</v>
      </c>
      <c r="P142" s="38" t="e">
        <f t="shared" si="56"/>
        <v>#DIV/0!</v>
      </c>
      <c r="Q142" s="38" t="e">
        <f t="shared" si="56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7"/>
        <v>#DIV/0!</v>
      </c>
      <c r="O143" s="38" t="e">
        <f t="shared" si="56"/>
        <v>#DIV/0!</v>
      </c>
      <c r="P143" s="38" t="e">
        <f t="shared" si="56"/>
        <v>#DIV/0!</v>
      </c>
      <c r="Q143" s="38" t="e">
        <f t="shared" si="56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7"/>
        <v>#DIV/0!</v>
      </c>
      <c r="O144" s="38" t="e">
        <f t="shared" si="56"/>
        <v>#DIV/0!</v>
      </c>
      <c r="P144" s="38" t="e">
        <f t="shared" si="56"/>
        <v>#DIV/0!</v>
      </c>
      <c r="Q144" s="38" t="e">
        <f t="shared" si="56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7"/>
        <v>#DIV/0!</v>
      </c>
      <c r="O145" s="38" t="e">
        <f t="shared" si="56"/>
        <v>#DIV/0!</v>
      </c>
      <c r="P145" s="38" t="e">
        <f t="shared" si="56"/>
        <v>#DIV/0!</v>
      </c>
      <c r="Q145" s="38" t="e">
        <f t="shared" si="56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7"/>
        <v>#DIV/0!</v>
      </c>
      <c r="O146" s="38" t="e">
        <f t="shared" si="56"/>
        <v>#DIV/0!</v>
      </c>
      <c r="P146" s="38" t="e">
        <f t="shared" si="56"/>
        <v>#DIV/0!</v>
      </c>
      <c r="Q146" s="38" t="e">
        <f t="shared" si="56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7"/>
        <v>#DIV/0!</v>
      </c>
      <c r="O147" s="38" t="e">
        <f t="shared" si="56"/>
        <v>#DIV/0!</v>
      </c>
      <c r="P147" s="38" t="e">
        <f t="shared" si="56"/>
        <v>#DIV/0!</v>
      </c>
      <c r="Q147" s="38" t="e">
        <f t="shared" si="56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7"/>
        <v>#DIV/0!</v>
      </c>
      <c r="O148" s="38" t="e">
        <f t="shared" si="56"/>
        <v>#DIV/0!</v>
      </c>
      <c r="P148" s="38" t="e">
        <f t="shared" si="56"/>
        <v>#DIV/0!</v>
      </c>
      <c r="Q148" s="38" t="e">
        <f t="shared" si="56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7"/>
        <v>#DIV/0!</v>
      </c>
      <c r="O149" s="38" t="e">
        <f t="shared" si="56"/>
        <v>#DIV/0!</v>
      </c>
      <c r="P149" s="38" t="e">
        <f t="shared" si="56"/>
        <v>#DIV/0!</v>
      </c>
      <c r="Q149" s="38" t="e">
        <f t="shared" si="56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7"/>
        <v>#DIV/0!</v>
      </c>
      <c r="O150" s="38" t="e">
        <f t="shared" si="56"/>
        <v>#DIV/0!</v>
      </c>
      <c r="P150" s="38" t="e">
        <f t="shared" si="56"/>
        <v>#DIV/0!</v>
      </c>
      <c r="Q150" s="38" t="e">
        <f t="shared" si="56"/>
        <v>#DIV/0!</v>
      </c>
    </row>
    <row r="151" spans="1:17">
      <c r="A151" s="61" t="s">
        <v>179</v>
      </c>
      <c r="B151" s="61">
        <f>SUM(B139:B150)</f>
        <v>0</v>
      </c>
      <c r="C151" s="61">
        <f t="shared" ref="C151:I151" si="58">SUM(C139:C150)</f>
        <v>0</v>
      </c>
      <c r="D151" s="61">
        <f t="shared" si="58"/>
        <v>0</v>
      </c>
      <c r="E151" s="61">
        <f t="shared" si="58"/>
        <v>0</v>
      </c>
      <c r="F151" s="61">
        <f t="shared" si="58"/>
        <v>0</v>
      </c>
      <c r="G151" s="61">
        <f t="shared" si="58"/>
        <v>0</v>
      </c>
      <c r="H151" s="61">
        <f t="shared" si="58"/>
        <v>0</v>
      </c>
      <c r="I151" s="61">
        <f t="shared" si="58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6"/>
        <v>#DIV/0!</v>
      </c>
      <c r="P151" s="62" t="e">
        <f t="shared" si="56"/>
        <v>#DIV/0!</v>
      </c>
      <c r="Q151" s="62" t="e">
        <f t="shared" si="56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9">SUM(C139:C150)</f>
        <v>0</v>
      </c>
      <c r="D152" s="61">
        <f t="shared" si="59"/>
        <v>0</v>
      </c>
      <c r="E152" s="61">
        <f t="shared" si="59"/>
        <v>0</v>
      </c>
      <c r="F152" s="61">
        <f t="shared" si="59"/>
        <v>0</v>
      </c>
      <c r="G152" s="61">
        <f t="shared" si="59"/>
        <v>0</v>
      </c>
      <c r="H152" s="61">
        <f t="shared" si="59"/>
        <v>0</v>
      </c>
      <c r="I152" s="61">
        <f t="shared" si="59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6"/>
        <v>#DIV/0!</v>
      </c>
      <c r="P152" s="62" t="e">
        <f t="shared" si="56"/>
        <v>#DIV/0!</v>
      </c>
      <c r="Q152" s="62" t="e">
        <f t="shared" si="56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60">C151/12</f>
        <v>0</v>
      </c>
      <c r="D153" s="49">
        <f t="shared" si="60"/>
        <v>0</v>
      </c>
      <c r="E153" s="49">
        <f t="shared" si="60"/>
        <v>0</v>
      </c>
      <c r="F153" s="49">
        <f t="shared" si="60"/>
        <v>0</v>
      </c>
      <c r="G153" s="49">
        <f t="shared" si="60"/>
        <v>0</v>
      </c>
      <c r="H153" s="49">
        <f t="shared" si="60"/>
        <v>0</v>
      </c>
      <c r="I153" s="49">
        <f t="shared" si="60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6"/>
        <v>#DIV/0!</v>
      </c>
      <c r="P153" s="62" t="e">
        <f t="shared" si="56"/>
        <v>#DIV/0!</v>
      </c>
      <c r="Q153" s="62" t="e">
        <f t="shared" si="56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61">(G158-C158)/C158*100</f>
        <v>#DIV/0!</v>
      </c>
      <c r="P158" s="38" t="e">
        <f t="shared" si="61"/>
        <v>#DIV/0!</v>
      </c>
      <c r="Q158" s="38" t="e">
        <f t="shared" si="61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62">(F159-B159)/B159*100</f>
        <v>#DIV/0!</v>
      </c>
      <c r="O159" s="38" t="e">
        <f t="shared" si="61"/>
        <v>#DIV/0!</v>
      </c>
      <c r="P159" s="38" t="e">
        <f t="shared" si="61"/>
        <v>#DIV/0!</v>
      </c>
      <c r="Q159" s="38" t="e">
        <f t="shared" si="61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62"/>
        <v>#DIV/0!</v>
      </c>
      <c r="O160" s="38" t="e">
        <f t="shared" si="61"/>
        <v>#DIV/0!</v>
      </c>
      <c r="P160" s="38" t="e">
        <f t="shared" si="61"/>
        <v>#DIV/0!</v>
      </c>
      <c r="Q160" s="38" t="e">
        <f t="shared" si="61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62"/>
        <v>#DIV/0!</v>
      </c>
      <c r="O161" s="38" t="e">
        <f t="shared" si="61"/>
        <v>#DIV/0!</v>
      </c>
      <c r="P161" s="38" t="e">
        <f t="shared" si="61"/>
        <v>#DIV/0!</v>
      </c>
      <c r="Q161" s="38" t="e">
        <f t="shared" si="61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62"/>
        <v>#DIV/0!</v>
      </c>
      <c r="O162" s="38" t="e">
        <f t="shared" si="61"/>
        <v>#DIV/0!</v>
      </c>
      <c r="P162" s="38" t="e">
        <f t="shared" si="61"/>
        <v>#DIV/0!</v>
      </c>
      <c r="Q162" s="38" t="e">
        <f t="shared" si="61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62"/>
        <v>#DIV/0!</v>
      </c>
      <c r="O163" s="38" t="e">
        <f t="shared" si="61"/>
        <v>#DIV/0!</v>
      </c>
      <c r="P163" s="38" t="e">
        <f t="shared" si="61"/>
        <v>#DIV/0!</v>
      </c>
      <c r="Q163" s="38" t="e">
        <f t="shared" si="61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62"/>
        <v>#DIV/0!</v>
      </c>
      <c r="O164" s="38" t="e">
        <f t="shared" si="61"/>
        <v>#DIV/0!</v>
      </c>
      <c r="P164" s="38" t="e">
        <f t="shared" si="61"/>
        <v>#DIV/0!</v>
      </c>
      <c r="Q164" s="38" t="e">
        <f t="shared" si="61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62"/>
        <v>#DIV/0!</v>
      </c>
      <c r="O165" s="38" t="e">
        <f t="shared" si="61"/>
        <v>#DIV/0!</v>
      </c>
      <c r="P165" s="38" t="e">
        <f t="shared" si="61"/>
        <v>#DIV/0!</v>
      </c>
      <c r="Q165" s="38" t="e">
        <f t="shared" si="61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62"/>
        <v>#DIV/0!</v>
      </c>
      <c r="O166" s="38" t="e">
        <f t="shared" si="61"/>
        <v>#DIV/0!</v>
      </c>
      <c r="P166" s="38" t="e">
        <f t="shared" si="61"/>
        <v>#DIV/0!</v>
      </c>
      <c r="Q166" s="38" t="e">
        <f t="shared" si="61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62"/>
        <v>#DIV/0!</v>
      </c>
      <c r="O167" s="38" t="e">
        <f t="shared" si="61"/>
        <v>#DIV/0!</v>
      </c>
      <c r="P167" s="38" t="e">
        <f t="shared" si="61"/>
        <v>#DIV/0!</v>
      </c>
      <c r="Q167" s="38" t="e">
        <f t="shared" si="61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62"/>
        <v>#DIV/0!</v>
      </c>
      <c r="O168" s="38" t="e">
        <f t="shared" si="61"/>
        <v>#DIV/0!</v>
      </c>
      <c r="P168" s="38" t="e">
        <f t="shared" si="61"/>
        <v>#DIV/0!</v>
      </c>
      <c r="Q168" s="38" t="e">
        <f t="shared" si="61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62"/>
        <v>#DIV/0!</v>
      </c>
      <c r="O169" s="38" t="e">
        <f t="shared" si="61"/>
        <v>#DIV/0!</v>
      </c>
      <c r="P169" s="38" t="e">
        <f t="shared" si="61"/>
        <v>#DIV/0!</v>
      </c>
      <c r="Q169" s="38" t="e">
        <f t="shared" si="61"/>
        <v>#DIV/0!</v>
      </c>
    </row>
    <row r="170" spans="1:17">
      <c r="A170" s="61" t="s">
        <v>179</v>
      </c>
      <c r="B170" s="61">
        <f>SUM(B158:B169)</f>
        <v>0</v>
      </c>
      <c r="C170" s="61">
        <f t="shared" ref="C170:I170" si="63">SUM(C158:C169)</f>
        <v>0</v>
      </c>
      <c r="D170" s="61">
        <f t="shared" si="63"/>
        <v>0</v>
      </c>
      <c r="E170" s="61">
        <f t="shared" si="63"/>
        <v>0</v>
      </c>
      <c r="F170" s="61">
        <f t="shared" si="63"/>
        <v>0</v>
      </c>
      <c r="G170" s="61">
        <f t="shared" si="63"/>
        <v>0</v>
      </c>
      <c r="H170" s="61">
        <f t="shared" si="63"/>
        <v>0</v>
      </c>
      <c r="I170" s="61">
        <f t="shared" si="63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61"/>
        <v>#DIV/0!</v>
      </c>
      <c r="P170" s="62" t="e">
        <f t="shared" si="61"/>
        <v>#DIV/0!</v>
      </c>
      <c r="Q170" s="62" t="e">
        <f t="shared" si="61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64">SUM(C158:C169)</f>
        <v>0</v>
      </c>
      <c r="D171" s="61">
        <f t="shared" si="64"/>
        <v>0</v>
      </c>
      <c r="E171" s="61">
        <f t="shared" si="64"/>
        <v>0</v>
      </c>
      <c r="F171" s="61">
        <f t="shared" si="64"/>
        <v>0</v>
      </c>
      <c r="G171" s="61">
        <f t="shared" si="64"/>
        <v>0</v>
      </c>
      <c r="H171" s="61">
        <f t="shared" si="64"/>
        <v>0</v>
      </c>
      <c r="I171" s="61">
        <f t="shared" si="64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61"/>
        <v>#DIV/0!</v>
      </c>
      <c r="P171" s="62" t="e">
        <f t="shared" si="61"/>
        <v>#DIV/0!</v>
      </c>
      <c r="Q171" s="62" t="e">
        <f t="shared" si="61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5">C170/12</f>
        <v>0</v>
      </c>
      <c r="D172" s="49">
        <f t="shared" si="65"/>
        <v>0</v>
      </c>
      <c r="E172" s="49">
        <f t="shared" si="65"/>
        <v>0</v>
      </c>
      <c r="F172" s="49">
        <f t="shared" si="65"/>
        <v>0</v>
      </c>
      <c r="G172" s="49">
        <f t="shared" si="65"/>
        <v>0</v>
      </c>
      <c r="H172" s="49">
        <f t="shared" si="65"/>
        <v>0</v>
      </c>
      <c r="I172" s="49">
        <f t="shared" si="65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61"/>
        <v>#DIV/0!</v>
      </c>
      <c r="P172" s="62" t="e">
        <f t="shared" si="61"/>
        <v>#DIV/0!</v>
      </c>
      <c r="Q172" s="62" t="e">
        <f t="shared" si="61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6">(G177-C177)/C177*100</f>
        <v>#DIV/0!</v>
      </c>
      <c r="P177" s="38" t="e">
        <f t="shared" si="66"/>
        <v>#DIV/0!</v>
      </c>
      <c r="Q177" s="38" t="e">
        <f t="shared" si="66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7">(F178-B178)/B178*100</f>
        <v>#DIV/0!</v>
      </c>
      <c r="O178" s="38" t="e">
        <f t="shared" si="66"/>
        <v>#DIV/0!</v>
      </c>
      <c r="P178" s="38" t="e">
        <f t="shared" si="66"/>
        <v>#DIV/0!</v>
      </c>
      <c r="Q178" s="38" t="e">
        <f t="shared" si="66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7"/>
        <v>#DIV/0!</v>
      </c>
      <c r="O179" s="38" t="e">
        <f t="shared" si="66"/>
        <v>#DIV/0!</v>
      </c>
      <c r="P179" s="38" t="e">
        <f t="shared" si="66"/>
        <v>#DIV/0!</v>
      </c>
      <c r="Q179" s="38" t="e">
        <f t="shared" si="66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7"/>
        <v>#DIV/0!</v>
      </c>
      <c r="O180" s="38" t="e">
        <f t="shared" si="66"/>
        <v>#DIV/0!</v>
      </c>
      <c r="P180" s="38" t="e">
        <f t="shared" si="66"/>
        <v>#DIV/0!</v>
      </c>
      <c r="Q180" s="38" t="e">
        <f t="shared" si="66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7"/>
        <v>#DIV/0!</v>
      </c>
      <c r="O181" s="38" t="e">
        <f t="shared" si="66"/>
        <v>#DIV/0!</v>
      </c>
      <c r="P181" s="38" t="e">
        <f t="shared" si="66"/>
        <v>#DIV/0!</v>
      </c>
      <c r="Q181" s="38" t="e">
        <f t="shared" si="66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7"/>
        <v>#DIV/0!</v>
      </c>
      <c r="O182" s="38" t="e">
        <f t="shared" si="66"/>
        <v>#DIV/0!</v>
      </c>
      <c r="P182" s="38" t="e">
        <f t="shared" si="66"/>
        <v>#DIV/0!</v>
      </c>
      <c r="Q182" s="38" t="e">
        <f t="shared" si="66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7"/>
        <v>#DIV/0!</v>
      </c>
      <c r="O183" s="38" t="e">
        <f t="shared" si="66"/>
        <v>#DIV/0!</v>
      </c>
      <c r="P183" s="38" t="e">
        <f t="shared" si="66"/>
        <v>#DIV/0!</v>
      </c>
      <c r="Q183" s="38" t="e">
        <f t="shared" si="66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7"/>
        <v>#DIV/0!</v>
      </c>
      <c r="O184" s="38" t="e">
        <f t="shared" si="66"/>
        <v>#DIV/0!</v>
      </c>
      <c r="P184" s="38" t="e">
        <f t="shared" si="66"/>
        <v>#DIV/0!</v>
      </c>
      <c r="Q184" s="38" t="e">
        <f t="shared" si="66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7"/>
        <v>#DIV/0!</v>
      </c>
      <c r="O185" s="38" t="e">
        <f t="shared" si="66"/>
        <v>#DIV/0!</v>
      </c>
      <c r="P185" s="38" t="e">
        <f t="shared" si="66"/>
        <v>#DIV/0!</v>
      </c>
      <c r="Q185" s="38" t="e">
        <f t="shared" si="66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7"/>
        <v>#DIV/0!</v>
      </c>
      <c r="O186" s="38" t="e">
        <f t="shared" si="66"/>
        <v>#DIV/0!</v>
      </c>
      <c r="P186" s="38" t="e">
        <f t="shared" si="66"/>
        <v>#DIV/0!</v>
      </c>
      <c r="Q186" s="38" t="e">
        <f t="shared" si="66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7"/>
        <v>#DIV/0!</v>
      </c>
      <c r="O187" s="38" t="e">
        <f t="shared" si="66"/>
        <v>#DIV/0!</v>
      </c>
      <c r="P187" s="38" t="e">
        <f t="shared" si="66"/>
        <v>#DIV/0!</v>
      </c>
      <c r="Q187" s="38" t="e">
        <f t="shared" si="66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7"/>
        <v>#DIV/0!</v>
      </c>
      <c r="O188" s="38" t="e">
        <f t="shared" si="66"/>
        <v>#DIV/0!</v>
      </c>
      <c r="P188" s="38" t="e">
        <f t="shared" si="66"/>
        <v>#DIV/0!</v>
      </c>
      <c r="Q188" s="38" t="e">
        <f t="shared" si="66"/>
        <v>#DIV/0!</v>
      </c>
    </row>
    <row r="189" spans="1:17">
      <c r="A189" s="61" t="s">
        <v>179</v>
      </c>
      <c r="B189" s="61">
        <f>SUM(B177:B188)</f>
        <v>0</v>
      </c>
      <c r="C189" s="61">
        <f t="shared" ref="C189:I189" si="68">SUM(C177:C188)</f>
        <v>0</v>
      </c>
      <c r="D189" s="61">
        <f t="shared" si="68"/>
        <v>0</v>
      </c>
      <c r="E189" s="61">
        <f t="shared" si="68"/>
        <v>0</v>
      </c>
      <c r="F189" s="61">
        <f t="shared" si="68"/>
        <v>0</v>
      </c>
      <c r="G189" s="61">
        <f t="shared" si="68"/>
        <v>0</v>
      </c>
      <c r="H189" s="61">
        <f t="shared" si="68"/>
        <v>0</v>
      </c>
      <c r="I189" s="61">
        <f t="shared" si="68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6"/>
        <v>#DIV/0!</v>
      </c>
      <c r="P189" s="62" t="e">
        <f t="shared" si="66"/>
        <v>#DIV/0!</v>
      </c>
      <c r="Q189" s="62" t="e">
        <f t="shared" si="66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9">SUM(C177:C188)</f>
        <v>0</v>
      </c>
      <c r="D190" s="61">
        <f t="shared" si="69"/>
        <v>0</v>
      </c>
      <c r="E190" s="61">
        <f t="shared" si="69"/>
        <v>0</v>
      </c>
      <c r="F190" s="61">
        <f t="shared" si="69"/>
        <v>0</v>
      </c>
      <c r="G190" s="61">
        <f t="shared" si="69"/>
        <v>0</v>
      </c>
      <c r="H190" s="61">
        <f t="shared" si="69"/>
        <v>0</v>
      </c>
      <c r="I190" s="61">
        <f t="shared" si="69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6"/>
        <v>#DIV/0!</v>
      </c>
      <c r="P190" s="62" t="e">
        <f t="shared" si="66"/>
        <v>#DIV/0!</v>
      </c>
      <c r="Q190" s="62" t="e">
        <f t="shared" si="66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70">C189/12</f>
        <v>0</v>
      </c>
      <c r="D191" s="49">
        <f t="shared" si="70"/>
        <v>0</v>
      </c>
      <c r="E191" s="49">
        <f t="shared" si="70"/>
        <v>0</v>
      </c>
      <c r="F191" s="49">
        <f t="shared" si="70"/>
        <v>0</v>
      </c>
      <c r="G191" s="49">
        <f t="shared" si="70"/>
        <v>0</v>
      </c>
      <c r="H191" s="49">
        <f t="shared" si="70"/>
        <v>0</v>
      </c>
      <c r="I191" s="49">
        <f t="shared" si="70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6"/>
        <v>#DIV/0!</v>
      </c>
      <c r="P191" s="62" t="e">
        <f t="shared" si="66"/>
        <v>#DIV/0!</v>
      </c>
      <c r="Q191" s="62" t="e">
        <f t="shared" si="66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71">(G196-C196)/C196*100</f>
        <v>#DIV/0!</v>
      </c>
      <c r="P196" s="38" t="e">
        <f t="shared" si="71"/>
        <v>#DIV/0!</v>
      </c>
      <c r="Q196" s="38" t="e">
        <f t="shared" si="71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72">(F197-B197)/B197*100</f>
        <v>#DIV/0!</v>
      </c>
      <c r="O197" s="38" t="e">
        <f t="shared" si="71"/>
        <v>#DIV/0!</v>
      </c>
      <c r="P197" s="38" t="e">
        <f t="shared" si="71"/>
        <v>#DIV/0!</v>
      </c>
      <c r="Q197" s="38" t="e">
        <f t="shared" si="71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72"/>
        <v>#DIV/0!</v>
      </c>
      <c r="O198" s="38" t="e">
        <f t="shared" si="71"/>
        <v>#DIV/0!</v>
      </c>
      <c r="P198" s="38" t="e">
        <f t="shared" si="71"/>
        <v>#DIV/0!</v>
      </c>
      <c r="Q198" s="38" t="e">
        <f t="shared" si="71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72"/>
        <v>#DIV/0!</v>
      </c>
      <c r="O199" s="38" t="e">
        <f t="shared" si="71"/>
        <v>#DIV/0!</v>
      </c>
      <c r="P199" s="38" t="e">
        <f t="shared" si="71"/>
        <v>#DIV/0!</v>
      </c>
      <c r="Q199" s="38" t="e">
        <f t="shared" si="71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72"/>
        <v>#DIV/0!</v>
      </c>
      <c r="O200" s="38" t="e">
        <f t="shared" si="71"/>
        <v>#DIV/0!</v>
      </c>
      <c r="P200" s="38" t="e">
        <f t="shared" si="71"/>
        <v>#DIV/0!</v>
      </c>
      <c r="Q200" s="38" t="e">
        <f t="shared" si="71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72"/>
        <v>#DIV/0!</v>
      </c>
      <c r="O201" s="38" t="e">
        <f t="shared" si="71"/>
        <v>#DIV/0!</v>
      </c>
      <c r="P201" s="38" t="e">
        <f t="shared" si="71"/>
        <v>#DIV/0!</v>
      </c>
      <c r="Q201" s="38" t="e">
        <f t="shared" si="71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72"/>
        <v>#DIV/0!</v>
      </c>
      <c r="O202" s="38" t="e">
        <f t="shared" si="71"/>
        <v>#DIV/0!</v>
      </c>
      <c r="P202" s="38" t="e">
        <f t="shared" si="71"/>
        <v>#DIV/0!</v>
      </c>
      <c r="Q202" s="38" t="e">
        <f t="shared" si="71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72"/>
        <v>#DIV/0!</v>
      </c>
      <c r="O203" s="38" t="e">
        <f t="shared" si="71"/>
        <v>#DIV/0!</v>
      </c>
      <c r="P203" s="38" t="e">
        <f t="shared" si="71"/>
        <v>#DIV/0!</v>
      </c>
      <c r="Q203" s="38" t="e">
        <f t="shared" si="71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72"/>
        <v>#DIV/0!</v>
      </c>
      <c r="O204" s="38" t="e">
        <f t="shared" si="71"/>
        <v>#DIV/0!</v>
      </c>
      <c r="P204" s="38" t="e">
        <f t="shared" si="71"/>
        <v>#DIV/0!</v>
      </c>
      <c r="Q204" s="38" t="e">
        <f t="shared" si="71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72"/>
        <v>#DIV/0!</v>
      </c>
      <c r="O205" s="38" t="e">
        <f t="shared" si="71"/>
        <v>#DIV/0!</v>
      </c>
      <c r="P205" s="38" t="e">
        <f t="shared" si="71"/>
        <v>#DIV/0!</v>
      </c>
      <c r="Q205" s="38" t="e">
        <f t="shared" si="71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72"/>
        <v>#DIV/0!</v>
      </c>
      <c r="O206" s="38" t="e">
        <f t="shared" si="71"/>
        <v>#DIV/0!</v>
      </c>
      <c r="P206" s="38" t="e">
        <f t="shared" si="71"/>
        <v>#DIV/0!</v>
      </c>
      <c r="Q206" s="38" t="e">
        <f t="shared" si="71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72"/>
        <v>#DIV/0!</v>
      </c>
      <c r="O207" s="38" t="e">
        <f t="shared" si="71"/>
        <v>#DIV/0!</v>
      </c>
      <c r="P207" s="38" t="e">
        <f t="shared" si="71"/>
        <v>#DIV/0!</v>
      </c>
      <c r="Q207" s="38" t="e">
        <f t="shared" si="71"/>
        <v>#DIV/0!</v>
      </c>
    </row>
    <row r="208" spans="1:17">
      <c r="A208" s="61" t="s">
        <v>179</v>
      </c>
      <c r="B208" s="61">
        <f>SUM(B196:B207)</f>
        <v>0</v>
      </c>
      <c r="C208" s="61">
        <f t="shared" ref="C208:I208" si="73">SUM(C196:C207)</f>
        <v>0</v>
      </c>
      <c r="D208" s="61">
        <f t="shared" si="73"/>
        <v>0</v>
      </c>
      <c r="E208" s="61">
        <f t="shared" si="73"/>
        <v>0</v>
      </c>
      <c r="F208" s="61">
        <f t="shared" si="73"/>
        <v>0</v>
      </c>
      <c r="G208" s="61">
        <f t="shared" si="73"/>
        <v>0</v>
      </c>
      <c r="H208" s="61">
        <f t="shared" si="73"/>
        <v>0</v>
      </c>
      <c r="I208" s="61">
        <f t="shared" si="73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71"/>
        <v>#DIV/0!</v>
      </c>
      <c r="P208" s="62" t="e">
        <f t="shared" si="71"/>
        <v>#DIV/0!</v>
      </c>
      <c r="Q208" s="62" t="e">
        <f t="shared" si="71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74">SUM(C196:C207)</f>
        <v>0</v>
      </c>
      <c r="D209" s="61">
        <f t="shared" si="74"/>
        <v>0</v>
      </c>
      <c r="E209" s="61">
        <f t="shared" si="74"/>
        <v>0</v>
      </c>
      <c r="F209" s="61">
        <f t="shared" si="74"/>
        <v>0</v>
      </c>
      <c r="G209" s="61">
        <f t="shared" si="74"/>
        <v>0</v>
      </c>
      <c r="H209" s="61">
        <f t="shared" si="74"/>
        <v>0</v>
      </c>
      <c r="I209" s="61">
        <f t="shared" si="74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71"/>
        <v>#DIV/0!</v>
      </c>
      <c r="P209" s="62" t="e">
        <f t="shared" si="71"/>
        <v>#DIV/0!</v>
      </c>
      <c r="Q209" s="62" t="e">
        <f t="shared" si="71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5">C208/12</f>
        <v>0</v>
      </c>
      <c r="D210" s="49">
        <f t="shared" si="75"/>
        <v>0</v>
      </c>
      <c r="E210" s="49">
        <f t="shared" si="75"/>
        <v>0</v>
      </c>
      <c r="F210" s="49">
        <f t="shared" si="75"/>
        <v>0</v>
      </c>
      <c r="G210" s="49">
        <f t="shared" si="75"/>
        <v>0</v>
      </c>
      <c r="H210" s="49">
        <f t="shared" si="75"/>
        <v>0</v>
      </c>
      <c r="I210" s="49">
        <f t="shared" si="75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71"/>
        <v>#DIV/0!</v>
      </c>
      <c r="P210" s="62" t="e">
        <f t="shared" si="71"/>
        <v>#DIV/0!</v>
      </c>
      <c r="Q210" s="62" t="e">
        <f t="shared" si="71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6">(G215-C215)/C215*100</f>
        <v>#DIV/0!</v>
      </c>
      <c r="P215" s="38" t="e">
        <f t="shared" si="76"/>
        <v>#DIV/0!</v>
      </c>
      <c r="Q215" s="38" t="e">
        <f t="shared" si="76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7">(F216-B216)/B216*100</f>
        <v>#DIV/0!</v>
      </c>
      <c r="O216" s="38" t="e">
        <f t="shared" si="76"/>
        <v>#DIV/0!</v>
      </c>
      <c r="P216" s="38" t="e">
        <f t="shared" si="76"/>
        <v>#DIV/0!</v>
      </c>
      <c r="Q216" s="38" t="e">
        <f t="shared" si="76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7"/>
        <v>#DIV/0!</v>
      </c>
      <c r="O217" s="38" t="e">
        <f t="shared" si="76"/>
        <v>#DIV/0!</v>
      </c>
      <c r="P217" s="38" t="e">
        <f t="shared" si="76"/>
        <v>#DIV/0!</v>
      </c>
      <c r="Q217" s="38" t="e">
        <f t="shared" si="76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7"/>
        <v>#DIV/0!</v>
      </c>
      <c r="O218" s="38" t="e">
        <f t="shared" si="76"/>
        <v>#DIV/0!</v>
      </c>
      <c r="P218" s="38" t="e">
        <f t="shared" si="76"/>
        <v>#DIV/0!</v>
      </c>
      <c r="Q218" s="38" t="e">
        <f t="shared" si="76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7"/>
        <v>#DIV/0!</v>
      </c>
      <c r="O219" s="38" t="e">
        <f t="shared" si="76"/>
        <v>#DIV/0!</v>
      </c>
      <c r="P219" s="38" t="e">
        <f t="shared" si="76"/>
        <v>#DIV/0!</v>
      </c>
      <c r="Q219" s="38" t="e">
        <f t="shared" si="76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7"/>
        <v>#DIV/0!</v>
      </c>
      <c r="O220" s="38" t="e">
        <f t="shared" si="76"/>
        <v>#DIV/0!</v>
      </c>
      <c r="P220" s="38" t="e">
        <f t="shared" si="76"/>
        <v>#DIV/0!</v>
      </c>
      <c r="Q220" s="38" t="e">
        <f t="shared" si="76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7"/>
        <v>#DIV/0!</v>
      </c>
      <c r="O221" s="38" t="e">
        <f t="shared" si="76"/>
        <v>#DIV/0!</v>
      </c>
      <c r="P221" s="38" t="e">
        <f t="shared" si="76"/>
        <v>#DIV/0!</v>
      </c>
      <c r="Q221" s="38" t="e">
        <f t="shared" si="76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7"/>
        <v>#DIV/0!</v>
      </c>
      <c r="O222" s="38" t="e">
        <f t="shared" si="76"/>
        <v>#DIV/0!</v>
      </c>
      <c r="P222" s="38" t="e">
        <f t="shared" si="76"/>
        <v>#DIV/0!</v>
      </c>
      <c r="Q222" s="38" t="e">
        <f t="shared" si="76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7"/>
        <v>#DIV/0!</v>
      </c>
      <c r="O223" s="38" t="e">
        <f t="shared" si="76"/>
        <v>#DIV/0!</v>
      </c>
      <c r="P223" s="38" t="e">
        <f t="shared" si="76"/>
        <v>#DIV/0!</v>
      </c>
      <c r="Q223" s="38" t="e">
        <f t="shared" si="76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7"/>
        <v>#DIV/0!</v>
      </c>
      <c r="O224" s="38" t="e">
        <f t="shared" si="76"/>
        <v>#DIV/0!</v>
      </c>
      <c r="P224" s="38" t="e">
        <f t="shared" si="76"/>
        <v>#DIV/0!</v>
      </c>
      <c r="Q224" s="38" t="e">
        <f t="shared" si="76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7"/>
        <v>#DIV/0!</v>
      </c>
      <c r="O225" s="38" t="e">
        <f t="shared" si="76"/>
        <v>#DIV/0!</v>
      </c>
      <c r="P225" s="38" t="e">
        <f t="shared" si="76"/>
        <v>#DIV/0!</v>
      </c>
      <c r="Q225" s="38" t="e">
        <f t="shared" si="76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7"/>
        <v>#DIV/0!</v>
      </c>
      <c r="O226" s="38" t="e">
        <f t="shared" si="76"/>
        <v>#DIV/0!</v>
      </c>
      <c r="P226" s="38" t="e">
        <f t="shared" si="76"/>
        <v>#DIV/0!</v>
      </c>
      <c r="Q226" s="38" t="e">
        <f t="shared" si="76"/>
        <v>#DIV/0!</v>
      </c>
    </row>
    <row r="227" spans="1:17">
      <c r="A227" s="61" t="s">
        <v>179</v>
      </c>
      <c r="B227" s="61">
        <f>SUM(B215:B226)</f>
        <v>0</v>
      </c>
      <c r="C227" s="61">
        <f t="shared" ref="C227:I227" si="78">SUM(C215:C226)</f>
        <v>0</v>
      </c>
      <c r="D227" s="61">
        <f t="shared" si="78"/>
        <v>0</v>
      </c>
      <c r="E227" s="61">
        <f t="shared" si="78"/>
        <v>0</v>
      </c>
      <c r="F227" s="61">
        <f t="shared" si="78"/>
        <v>0</v>
      </c>
      <c r="G227" s="61">
        <f t="shared" si="78"/>
        <v>0</v>
      </c>
      <c r="H227" s="61">
        <f t="shared" si="78"/>
        <v>0</v>
      </c>
      <c r="I227" s="61">
        <f t="shared" si="78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6"/>
        <v>#DIV/0!</v>
      </c>
      <c r="P227" s="62" t="e">
        <f t="shared" si="76"/>
        <v>#DIV/0!</v>
      </c>
      <c r="Q227" s="62" t="e">
        <f t="shared" si="76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9">SUM(C215:C226)</f>
        <v>0</v>
      </c>
      <c r="D228" s="61">
        <f t="shared" si="79"/>
        <v>0</v>
      </c>
      <c r="E228" s="61">
        <f t="shared" si="79"/>
        <v>0</v>
      </c>
      <c r="F228" s="61">
        <f t="shared" si="79"/>
        <v>0</v>
      </c>
      <c r="G228" s="61">
        <f t="shared" si="79"/>
        <v>0</v>
      </c>
      <c r="H228" s="61">
        <f t="shared" si="79"/>
        <v>0</v>
      </c>
      <c r="I228" s="61">
        <f t="shared" si="79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6"/>
        <v>#DIV/0!</v>
      </c>
      <c r="P228" s="62" t="e">
        <f t="shared" si="76"/>
        <v>#DIV/0!</v>
      </c>
      <c r="Q228" s="62" t="e">
        <f t="shared" si="76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80">C227/12</f>
        <v>0</v>
      </c>
      <c r="D229" s="49">
        <f t="shared" si="80"/>
        <v>0</v>
      </c>
      <c r="E229" s="49">
        <f t="shared" si="80"/>
        <v>0</v>
      </c>
      <c r="F229" s="49">
        <f t="shared" si="80"/>
        <v>0</v>
      </c>
      <c r="G229" s="49">
        <f t="shared" si="80"/>
        <v>0</v>
      </c>
      <c r="H229" s="49">
        <f t="shared" si="80"/>
        <v>0</v>
      </c>
      <c r="I229" s="49">
        <f t="shared" si="80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6"/>
        <v>#DIV/0!</v>
      </c>
      <c r="P229" s="62" t="e">
        <f t="shared" si="76"/>
        <v>#DIV/0!</v>
      </c>
      <c r="Q229" s="62" t="e">
        <f t="shared" si="76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81">(G234-C234)/C234*100</f>
        <v>#DIV/0!</v>
      </c>
      <c r="P234" s="38" t="e">
        <f t="shared" si="81"/>
        <v>#DIV/0!</v>
      </c>
      <c r="Q234" s="38" t="e">
        <f t="shared" si="81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82">(F235-B235)/B235*100</f>
        <v>#DIV/0!</v>
      </c>
      <c r="O235" s="38" t="e">
        <f t="shared" si="81"/>
        <v>#DIV/0!</v>
      </c>
      <c r="P235" s="38" t="e">
        <f t="shared" si="81"/>
        <v>#DIV/0!</v>
      </c>
      <c r="Q235" s="38" t="e">
        <f t="shared" si="81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82"/>
        <v>#DIV/0!</v>
      </c>
      <c r="O236" s="38" t="e">
        <f t="shared" si="81"/>
        <v>#DIV/0!</v>
      </c>
      <c r="P236" s="38" t="e">
        <f t="shared" si="81"/>
        <v>#DIV/0!</v>
      </c>
      <c r="Q236" s="38" t="e">
        <f t="shared" si="81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82"/>
        <v>#DIV/0!</v>
      </c>
      <c r="O237" s="38" t="e">
        <f t="shared" si="81"/>
        <v>#DIV/0!</v>
      </c>
      <c r="P237" s="38" t="e">
        <f t="shared" si="81"/>
        <v>#DIV/0!</v>
      </c>
      <c r="Q237" s="38" t="e">
        <f t="shared" si="81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82"/>
        <v>#DIV/0!</v>
      </c>
      <c r="O238" s="38" t="e">
        <f t="shared" si="81"/>
        <v>#DIV/0!</v>
      </c>
      <c r="P238" s="38" t="e">
        <f t="shared" si="81"/>
        <v>#DIV/0!</v>
      </c>
      <c r="Q238" s="38" t="e">
        <f t="shared" si="81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82"/>
        <v>#DIV/0!</v>
      </c>
      <c r="O239" s="38" t="e">
        <f t="shared" si="81"/>
        <v>#DIV/0!</v>
      </c>
      <c r="P239" s="38" t="e">
        <f t="shared" si="81"/>
        <v>#DIV/0!</v>
      </c>
      <c r="Q239" s="38" t="e">
        <f t="shared" si="81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82"/>
        <v>#DIV/0!</v>
      </c>
      <c r="O240" s="38" t="e">
        <f t="shared" si="81"/>
        <v>#DIV/0!</v>
      </c>
      <c r="P240" s="38" t="e">
        <f t="shared" si="81"/>
        <v>#DIV/0!</v>
      </c>
      <c r="Q240" s="38" t="e">
        <f t="shared" si="81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82"/>
        <v>#DIV/0!</v>
      </c>
      <c r="O241" s="38" t="e">
        <f t="shared" si="81"/>
        <v>#DIV/0!</v>
      </c>
      <c r="P241" s="38" t="e">
        <f t="shared" si="81"/>
        <v>#DIV/0!</v>
      </c>
      <c r="Q241" s="38" t="e">
        <f t="shared" si="81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82"/>
        <v>#DIV/0!</v>
      </c>
      <c r="O242" s="38" t="e">
        <f t="shared" si="81"/>
        <v>#DIV/0!</v>
      </c>
      <c r="P242" s="38" t="e">
        <f t="shared" si="81"/>
        <v>#DIV/0!</v>
      </c>
      <c r="Q242" s="38" t="e">
        <f t="shared" si="81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82"/>
        <v>#DIV/0!</v>
      </c>
      <c r="O243" s="38" t="e">
        <f t="shared" si="81"/>
        <v>#DIV/0!</v>
      </c>
      <c r="P243" s="38" t="e">
        <f t="shared" si="81"/>
        <v>#DIV/0!</v>
      </c>
      <c r="Q243" s="38" t="e">
        <f t="shared" si="81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82"/>
        <v>#DIV/0!</v>
      </c>
      <c r="O244" s="38" t="e">
        <f t="shared" si="81"/>
        <v>#DIV/0!</v>
      </c>
      <c r="P244" s="38" t="e">
        <f t="shared" si="81"/>
        <v>#DIV/0!</v>
      </c>
      <c r="Q244" s="38" t="e">
        <f t="shared" si="81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82"/>
        <v>#DIV/0!</v>
      </c>
      <c r="O245" s="38" t="e">
        <f t="shared" si="81"/>
        <v>#DIV/0!</v>
      </c>
      <c r="P245" s="38" t="e">
        <f t="shared" si="81"/>
        <v>#DIV/0!</v>
      </c>
      <c r="Q245" s="38" t="e">
        <f t="shared" si="81"/>
        <v>#DIV/0!</v>
      </c>
    </row>
    <row r="246" spans="1:17">
      <c r="A246" s="61" t="s">
        <v>179</v>
      </c>
      <c r="B246" s="61">
        <f>SUM(B234:B245)</f>
        <v>0</v>
      </c>
      <c r="C246" s="61">
        <f t="shared" ref="C246:I246" si="83">SUM(C234:C245)</f>
        <v>0</v>
      </c>
      <c r="D246" s="61">
        <f t="shared" si="83"/>
        <v>0</v>
      </c>
      <c r="E246" s="61">
        <f t="shared" si="83"/>
        <v>0</v>
      </c>
      <c r="F246" s="61">
        <f t="shared" si="83"/>
        <v>0</v>
      </c>
      <c r="G246" s="61">
        <f t="shared" si="83"/>
        <v>0</v>
      </c>
      <c r="H246" s="61">
        <f t="shared" si="83"/>
        <v>0</v>
      </c>
      <c r="I246" s="61">
        <f t="shared" si="83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81"/>
        <v>#DIV/0!</v>
      </c>
      <c r="P246" s="62" t="e">
        <f t="shared" si="81"/>
        <v>#DIV/0!</v>
      </c>
      <c r="Q246" s="62" t="e">
        <f t="shared" si="81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84">SUM(C234:C245)</f>
        <v>0</v>
      </c>
      <c r="D247" s="61">
        <f t="shared" si="84"/>
        <v>0</v>
      </c>
      <c r="E247" s="61">
        <f t="shared" si="84"/>
        <v>0</v>
      </c>
      <c r="F247" s="61">
        <f t="shared" si="84"/>
        <v>0</v>
      </c>
      <c r="G247" s="61">
        <f t="shared" si="84"/>
        <v>0</v>
      </c>
      <c r="H247" s="61">
        <f t="shared" si="84"/>
        <v>0</v>
      </c>
      <c r="I247" s="61">
        <f t="shared" si="84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81"/>
        <v>#DIV/0!</v>
      </c>
      <c r="P247" s="62" t="e">
        <f t="shared" si="81"/>
        <v>#DIV/0!</v>
      </c>
      <c r="Q247" s="62" t="e">
        <f t="shared" si="81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5">C246/12</f>
        <v>0</v>
      </c>
      <c r="D248" s="49">
        <f t="shared" si="85"/>
        <v>0</v>
      </c>
      <c r="E248" s="49">
        <f t="shared" si="85"/>
        <v>0</v>
      </c>
      <c r="F248" s="49">
        <f t="shared" si="85"/>
        <v>0</v>
      </c>
      <c r="G248" s="49">
        <f t="shared" si="85"/>
        <v>0</v>
      </c>
      <c r="H248" s="49">
        <f t="shared" si="85"/>
        <v>0</v>
      </c>
      <c r="I248" s="49">
        <f t="shared" si="85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81"/>
        <v>#DIV/0!</v>
      </c>
      <c r="P248" s="62" t="e">
        <f t="shared" si="81"/>
        <v>#DIV/0!</v>
      </c>
      <c r="Q248" s="62" t="e">
        <f t="shared" si="81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6">(G253-C253)/C253*100</f>
        <v>#DIV/0!</v>
      </c>
      <c r="P253" s="38" t="e">
        <f t="shared" si="86"/>
        <v>#DIV/0!</v>
      </c>
      <c r="Q253" s="38" t="e">
        <f t="shared" si="86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7">(F254-B254)/B254*100</f>
        <v>#DIV/0!</v>
      </c>
      <c r="O254" s="38" t="e">
        <f t="shared" si="86"/>
        <v>#DIV/0!</v>
      </c>
      <c r="P254" s="38" t="e">
        <f t="shared" si="86"/>
        <v>#DIV/0!</v>
      </c>
      <c r="Q254" s="38" t="e">
        <f t="shared" si="86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7"/>
        <v>#DIV/0!</v>
      </c>
      <c r="O255" s="38" t="e">
        <f t="shared" si="86"/>
        <v>#DIV/0!</v>
      </c>
      <c r="P255" s="38" t="e">
        <f t="shared" si="86"/>
        <v>#DIV/0!</v>
      </c>
      <c r="Q255" s="38" t="e">
        <f t="shared" si="86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7"/>
        <v>#DIV/0!</v>
      </c>
      <c r="O256" s="38" t="e">
        <f t="shared" si="86"/>
        <v>#DIV/0!</v>
      </c>
      <c r="P256" s="38" t="e">
        <f t="shared" si="86"/>
        <v>#DIV/0!</v>
      </c>
      <c r="Q256" s="38" t="e">
        <f t="shared" si="86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7"/>
        <v>#DIV/0!</v>
      </c>
      <c r="O257" s="38" t="e">
        <f t="shared" si="86"/>
        <v>#DIV/0!</v>
      </c>
      <c r="P257" s="38" t="e">
        <f t="shared" si="86"/>
        <v>#DIV/0!</v>
      </c>
      <c r="Q257" s="38" t="e">
        <f t="shared" si="86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7"/>
        <v>#DIV/0!</v>
      </c>
      <c r="O258" s="38" t="e">
        <f t="shared" si="86"/>
        <v>#DIV/0!</v>
      </c>
      <c r="P258" s="38" t="e">
        <f t="shared" si="86"/>
        <v>#DIV/0!</v>
      </c>
      <c r="Q258" s="38" t="e">
        <f t="shared" si="86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7"/>
        <v>#DIV/0!</v>
      </c>
      <c r="O259" s="38" t="e">
        <f t="shared" si="86"/>
        <v>#DIV/0!</v>
      </c>
      <c r="P259" s="38" t="e">
        <f t="shared" si="86"/>
        <v>#DIV/0!</v>
      </c>
      <c r="Q259" s="38" t="e">
        <f t="shared" si="86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7"/>
        <v>#DIV/0!</v>
      </c>
      <c r="O260" s="38" t="e">
        <f t="shared" si="86"/>
        <v>#DIV/0!</v>
      </c>
      <c r="P260" s="38" t="e">
        <f t="shared" si="86"/>
        <v>#DIV/0!</v>
      </c>
      <c r="Q260" s="38" t="e">
        <f t="shared" si="86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7"/>
        <v>#DIV/0!</v>
      </c>
      <c r="O261" s="38" t="e">
        <f t="shared" si="86"/>
        <v>#DIV/0!</v>
      </c>
      <c r="P261" s="38" t="e">
        <f t="shared" si="86"/>
        <v>#DIV/0!</v>
      </c>
      <c r="Q261" s="38" t="e">
        <f t="shared" si="86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7"/>
        <v>#DIV/0!</v>
      </c>
      <c r="O262" s="38" t="e">
        <f t="shared" si="86"/>
        <v>#DIV/0!</v>
      </c>
      <c r="P262" s="38" t="e">
        <f t="shared" si="86"/>
        <v>#DIV/0!</v>
      </c>
      <c r="Q262" s="38" t="e">
        <f t="shared" si="86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7"/>
        <v>#DIV/0!</v>
      </c>
      <c r="O263" s="38" t="e">
        <f t="shared" si="86"/>
        <v>#DIV/0!</v>
      </c>
      <c r="P263" s="38" t="e">
        <f t="shared" si="86"/>
        <v>#DIV/0!</v>
      </c>
      <c r="Q263" s="38" t="e">
        <f t="shared" si="86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7"/>
        <v>#DIV/0!</v>
      </c>
      <c r="O264" s="38" t="e">
        <f t="shared" si="86"/>
        <v>#DIV/0!</v>
      </c>
      <c r="P264" s="38" t="e">
        <f t="shared" si="86"/>
        <v>#DIV/0!</v>
      </c>
      <c r="Q264" s="38" t="e">
        <f t="shared" si="86"/>
        <v>#DIV/0!</v>
      </c>
    </row>
    <row r="265" spans="1:17">
      <c r="A265" s="61" t="s">
        <v>179</v>
      </c>
      <c r="B265" s="61">
        <f>SUM(B253:B264)</f>
        <v>0</v>
      </c>
      <c r="C265" s="61">
        <f t="shared" ref="C265:I265" si="88">SUM(C253:C264)</f>
        <v>0</v>
      </c>
      <c r="D265" s="61">
        <f t="shared" si="88"/>
        <v>0</v>
      </c>
      <c r="E265" s="61">
        <f t="shared" si="88"/>
        <v>0</v>
      </c>
      <c r="F265" s="61">
        <f t="shared" si="88"/>
        <v>0</v>
      </c>
      <c r="G265" s="61">
        <f t="shared" si="88"/>
        <v>0</v>
      </c>
      <c r="H265" s="61">
        <f t="shared" si="88"/>
        <v>0</v>
      </c>
      <c r="I265" s="61">
        <f t="shared" si="88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6"/>
        <v>#DIV/0!</v>
      </c>
      <c r="P265" s="62" t="e">
        <f t="shared" si="86"/>
        <v>#DIV/0!</v>
      </c>
      <c r="Q265" s="62" t="e">
        <f t="shared" si="86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9">SUM(C253:C264)</f>
        <v>0</v>
      </c>
      <c r="D266" s="61">
        <f t="shared" si="89"/>
        <v>0</v>
      </c>
      <c r="E266" s="61">
        <f t="shared" si="89"/>
        <v>0</v>
      </c>
      <c r="F266" s="61">
        <f t="shared" si="89"/>
        <v>0</v>
      </c>
      <c r="G266" s="61">
        <f t="shared" si="89"/>
        <v>0</v>
      </c>
      <c r="H266" s="61">
        <f t="shared" si="89"/>
        <v>0</v>
      </c>
      <c r="I266" s="61">
        <f t="shared" si="89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6"/>
        <v>#DIV/0!</v>
      </c>
      <c r="P266" s="62" t="e">
        <f t="shared" si="86"/>
        <v>#DIV/0!</v>
      </c>
      <c r="Q266" s="62" t="e">
        <f t="shared" si="86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90">C265/12</f>
        <v>0</v>
      </c>
      <c r="D267" s="49">
        <f t="shared" si="90"/>
        <v>0</v>
      </c>
      <c r="E267" s="49">
        <f t="shared" si="90"/>
        <v>0</v>
      </c>
      <c r="F267" s="49">
        <f t="shared" si="90"/>
        <v>0</v>
      </c>
      <c r="G267" s="49">
        <f t="shared" si="90"/>
        <v>0</v>
      </c>
      <c r="H267" s="49">
        <f t="shared" si="90"/>
        <v>0</v>
      </c>
      <c r="I267" s="49">
        <f t="shared" si="90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6"/>
        <v>#DIV/0!</v>
      </c>
      <c r="P267" s="62" t="e">
        <f t="shared" si="86"/>
        <v>#DIV/0!</v>
      </c>
      <c r="Q267" s="62" t="e">
        <f t="shared" si="86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91">(G272-C272)/C272*100</f>
        <v>#DIV/0!</v>
      </c>
      <c r="P272" s="38" t="e">
        <f t="shared" si="91"/>
        <v>#DIV/0!</v>
      </c>
      <c r="Q272" s="38" t="e">
        <f t="shared" si="91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92">(F273-B273)/B273*100</f>
        <v>#DIV/0!</v>
      </c>
      <c r="O273" s="38" t="e">
        <f t="shared" si="91"/>
        <v>#DIV/0!</v>
      </c>
      <c r="P273" s="38" t="e">
        <f t="shared" si="91"/>
        <v>#DIV/0!</v>
      </c>
      <c r="Q273" s="38" t="e">
        <f t="shared" si="91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92"/>
        <v>#DIV/0!</v>
      </c>
      <c r="O274" s="38" t="e">
        <f t="shared" si="91"/>
        <v>#DIV/0!</v>
      </c>
      <c r="P274" s="38" t="e">
        <f t="shared" si="91"/>
        <v>#DIV/0!</v>
      </c>
      <c r="Q274" s="38" t="e">
        <f t="shared" si="91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92"/>
        <v>#DIV/0!</v>
      </c>
      <c r="O275" s="38" t="e">
        <f t="shared" si="91"/>
        <v>#DIV/0!</v>
      </c>
      <c r="P275" s="38" t="e">
        <f t="shared" si="91"/>
        <v>#DIV/0!</v>
      </c>
      <c r="Q275" s="38" t="e">
        <f t="shared" si="91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92"/>
        <v>#DIV/0!</v>
      </c>
      <c r="O276" s="38" t="e">
        <f t="shared" si="91"/>
        <v>#DIV/0!</v>
      </c>
      <c r="P276" s="38" t="e">
        <f t="shared" si="91"/>
        <v>#DIV/0!</v>
      </c>
      <c r="Q276" s="38" t="e">
        <f t="shared" si="91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92"/>
        <v>#DIV/0!</v>
      </c>
      <c r="O277" s="38" t="e">
        <f t="shared" si="91"/>
        <v>#DIV/0!</v>
      </c>
      <c r="P277" s="38" t="e">
        <f t="shared" si="91"/>
        <v>#DIV/0!</v>
      </c>
      <c r="Q277" s="38" t="e">
        <f t="shared" si="91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92"/>
        <v>#DIV/0!</v>
      </c>
      <c r="O278" s="38" t="e">
        <f t="shared" si="91"/>
        <v>#DIV/0!</v>
      </c>
      <c r="P278" s="38" t="e">
        <f t="shared" si="91"/>
        <v>#DIV/0!</v>
      </c>
      <c r="Q278" s="38" t="e">
        <f t="shared" si="91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92"/>
        <v>#DIV/0!</v>
      </c>
      <c r="O279" s="38" t="e">
        <f t="shared" si="91"/>
        <v>#DIV/0!</v>
      </c>
      <c r="P279" s="38" t="e">
        <f t="shared" si="91"/>
        <v>#DIV/0!</v>
      </c>
      <c r="Q279" s="38" t="e">
        <f t="shared" si="91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92"/>
        <v>#DIV/0!</v>
      </c>
      <c r="O280" s="38" t="e">
        <f t="shared" si="91"/>
        <v>#DIV/0!</v>
      </c>
      <c r="P280" s="38" t="e">
        <f t="shared" si="91"/>
        <v>#DIV/0!</v>
      </c>
      <c r="Q280" s="38" t="e">
        <f t="shared" si="91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92"/>
        <v>#DIV/0!</v>
      </c>
      <c r="O281" s="38" t="e">
        <f t="shared" si="91"/>
        <v>#DIV/0!</v>
      </c>
      <c r="P281" s="38" t="e">
        <f t="shared" si="91"/>
        <v>#DIV/0!</v>
      </c>
      <c r="Q281" s="38" t="e">
        <f t="shared" si="91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92"/>
        <v>#DIV/0!</v>
      </c>
      <c r="O282" s="38" t="e">
        <f t="shared" si="91"/>
        <v>#DIV/0!</v>
      </c>
      <c r="P282" s="38" t="e">
        <f t="shared" si="91"/>
        <v>#DIV/0!</v>
      </c>
      <c r="Q282" s="38" t="e">
        <f t="shared" si="91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92"/>
        <v>#DIV/0!</v>
      </c>
      <c r="O283" s="38" t="e">
        <f t="shared" si="91"/>
        <v>#DIV/0!</v>
      </c>
      <c r="P283" s="38" t="e">
        <f t="shared" si="91"/>
        <v>#DIV/0!</v>
      </c>
      <c r="Q283" s="38" t="e">
        <f t="shared" si="91"/>
        <v>#DIV/0!</v>
      </c>
    </row>
    <row r="284" spans="1:17">
      <c r="A284" s="61" t="s">
        <v>179</v>
      </c>
      <c r="B284" s="61">
        <f>SUM(B272:B283)</f>
        <v>0</v>
      </c>
      <c r="C284" s="61">
        <f t="shared" ref="C284:I284" si="93">SUM(C272:C283)</f>
        <v>0</v>
      </c>
      <c r="D284" s="61">
        <f t="shared" si="93"/>
        <v>0</v>
      </c>
      <c r="E284" s="61">
        <f t="shared" si="93"/>
        <v>0</v>
      </c>
      <c r="F284" s="61">
        <f t="shared" si="93"/>
        <v>0</v>
      </c>
      <c r="G284" s="61">
        <f t="shared" si="93"/>
        <v>0</v>
      </c>
      <c r="H284" s="61">
        <f t="shared" si="93"/>
        <v>0</v>
      </c>
      <c r="I284" s="61">
        <f t="shared" si="93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91"/>
        <v>#DIV/0!</v>
      </c>
      <c r="P284" s="62" t="e">
        <f t="shared" si="91"/>
        <v>#DIV/0!</v>
      </c>
      <c r="Q284" s="62" t="e">
        <f t="shared" si="91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94">SUM(C272:C283)</f>
        <v>0</v>
      </c>
      <c r="D285" s="61">
        <f t="shared" si="94"/>
        <v>0</v>
      </c>
      <c r="E285" s="61">
        <f t="shared" si="94"/>
        <v>0</v>
      </c>
      <c r="F285" s="61">
        <f t="shared" si="94"/>
        <v>0</v>
      </c>
      <c r="G285" s="61">
        <f t="shared" si="94"/>
        <v>0</v>
      </c>
      <c r="H285" s="61">
        <f t="shared" si="94"/>
        <v>0</v>
      </c>
      <c r="I285" s="61">
        <f t="shared" si="94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91"/>
        <v>#DIV/0!</v>
      </c>
      <c r="P285" s="62" t="e">
        <f t="shared" si="91"/>
        <v>#DIV/0!</v>
      </c>
      <c r="Q285" s="62" t="e">
        <f t="shared" si="91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5">C284/12</f>
        <v>0</v>
      </c>
      <c r="D286" s="49">
        <f t="shared" si="95"/>
        <v>0</v>
      </c>
      <c r="E286" s="49">
        <f t="shared" si="95"/>
        <v>0</v>
      </c>
      <c r="F286" s="49">
        <f t="shared" si="95"/>
        <v>0</v>
      </c>
      <c r="G286" s="49">
        <f t="shared" si="95"/>
        <v>0</v>
      </c>
      <c r="H286" s="49">
        <f t="shared" si="95"/>
        <v>0</v>
      </c>
      <c r="I286" s="49">
        <f t="shared" si="95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91"/>
        <v>#DIV/0!</v>
      </c>
      <c r="P286" s="62" t="e">
        <f t="shared" si="91"/>
        <v>#DIV/0!</v>
      </c>
      <c r="Q286" s="62" t="e">
        <f t="shared" si="91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6">(G291-C291)/C291*100</f>
        <v>#DIV/0!</v>
      </c>
      <c r="P291" s="38" t="e">
        <f t="shared" si="96"/>
        <v>#DIV/0!</v>
      </c>
      <c r="Q291" s="38" t="e">
        <f t="shared" si="96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7">(F292-B292)/B292*100</f>
        <v>#DIV/0!</v>
      </c>
      <c r="O292" s="38" t="e">
        <f t="shared" si="96"/>
        <v>#DIV/0!</v>
      </c>
      <c r="P292" s="38" t="e">
        <f t="shared" si="96"/>
        <v>#DIV/0!</v>
      </c>
      <c r="Q292" s="38" t="e">
        <f t="shared" si="96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7"/>
        <v>#DIV/0!</v>
      </c>
      <c r="O293" s="38" t="e">
        <f t="shared" si="96"/>
        <v>#DIV/0!</v>
      </c>
      <c r="P293" s="38" t="e">
        <f t="shared" si="96"/>
        <v>#DIV/0!</v>
      </c>
      <c r="Q293" s="38" t="e">
        <f t="shared" si="96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7"/>
        <v>#DIV/0!</v>
      </c>
      <c r="O294" s="38" t="e">
        <f t="shared" si="96"/>
        <v>#DIV/0!</v>
      </c>
      <c r="P294" s="38" t="e">
        <f t="shared" si="96"/>
        <v>#DIV/0!</v>
      </c>
      <c r="Q294" s="38" t="e">
        <f t="shared" si="96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7"/>
        <v>#DIV/0!</v>
      </c>
      <c r="O295" s="38" t="e">
        <f t="shared" si="96"/>
        <v>#DIV/0!</v>
      </c>
      <c r="P295" s="38" t="e">
        <f t="shared" si="96"/>
        <v>#DIV/0!</v>
      </c>
      <c r="Q295" s="38" t="e">
        <f t="shared" si="96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7"/>
        <v>#DIV/0!</v>
      </c>
      <c r="O296" s="38" t="e">
        <f t="shared" si="96"/>
        <v>#DIV/0!</v>
      </c>
      <c r="P296" s="38" t="e">
        <f t="shared" si="96"/>
        <v>#DIV/0!</v>
      </c>
      <c r="Q296" s="38" t="e">
        <f t="shared" si="96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7"/>
        <v>#DIV/0!</v>
      </c>
      <c r="O297" s="38" t="e">
        <f t="shared" si="96"/>
        <v>#DIV/0!</v>
      </c>
      <c r="P297" s="38" t="e">
        <f t="shared" si="96"/>
        <v>#DIV/0!</v>
      </c>
      <c r="Q297" s="38" t="e">
        <f t="shared" si="96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7"/>
        <v>#DIV/0!</v>
      </c>
      <c r="O298" s="38" t="e">
        <f t="shared" si="96"/>
        <v>#DIV/0!</v>
      </c>
      <c r="P298" s="38" t="e">
        <f t="shared" si="96"/>
        <v>#DIV/0!</v>
      </c>
      <c r="Q298" s="38" t="e">
        <f t="shared" si="96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7"/>
        <v>#DIV/0!</v>
      </c>
      <c r="O299" s="38" t="e">
        <f t="shared" si="96"/>
        <v>#DIV/0!</v>
      </c>
      <c r="P299" s="38" t="e">
        <f t="shared" si="96"/>
        <v>#DIV/0!</v>
      </c>
      <c r="Q299" s="38" t="e">
        <f t="shared" si="96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7"/>
        <v>#DIV/0!</v>
      </c>
      <c r="O300" s="38" t="e">
        <f t="shared" si="96"/>
        <v>#DIV/0!</v>
      </c>
      <c r="P300" s="38" t="e">
        <f t="shared" si="96"/>
        <v>#DIV/0!</v>
      </c>
      <c r="Q300" s="38" t="e">
        <f t="shared" si="96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7"/>
        <v>#DIV/0!</v>
      </c>
      <c r="O301" s="38" t="e">
        <f t="shared" si="96"/>
        <v>#DIV/0!</v>
      </c>
      <c r="P301" s="38" t="e">
        <f t="shared" si="96"/>
        <v>#DIV/0!</v>
      </c>
      <c r="Q301" s="38" t="e">
        <f t="shared" si="96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7"/>
        <v>#DIV/0!</v>
      </c>
      <c r="O302" s="38" t="e">
        <f t="shared" si="96"/>
        <v>#DIV/0!</v>
      </c>
      <c r="P302" s="38" t="e">
        <f t="shared" si="96"/>
        <v>#DIV/0!</v>
      </c>
      <c r="Q302" s="38" t="e">
        <f t="shared" si="96"/>
        <v>#DIV/0!</v>
      </c>
    </row>
    <row r="303" spans="1:19">
      <c r="A303" s="61" t="s">
        <v>179</v>
      </c>
      <c r="B303" s="61">
        <f>SUM(B291:B302)</f>
        <v>0</v>
      </c>
      <c r="C303" s="61">
        <f t="shared" ref="C303:I303" si="98">SUM(C291:C302)</f>
        <v>0</v>
      </c>
      <c r="D303" s="61">
        <f t="shared" si="98"/>
        <v>0</v>
      </c>
      <c r="E303" s="61">
        <f t="shared" si="98"/>
        <v>0</v>
      </c>
      <c r="F303" s="61">
        <f t="shared" si="98"/>
        <v>0</v>
      </c>
      <c r="G303" s="61">
        <f t="shared" si="98"/>
        <v>0</v>
      </c>
      <c r="H303" s="61">
        <f t="shared" si="98"/>
        <v>0</v>
      </c>
      <c r="I303" s="61">
        <f t="shared" si="98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6"/>
        <v>#DIV/0!</v>
      </c>
      <c r="P303" s="62" t="e">
        <f t="shared" si="96"/>
        <v>#DIV/0!</v>
      </c>
      <c r="Q303" s="62" t="e">
        <f t="shared" si="96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9">SUM(C291:C302)</f>
        <v>0</v>
      </c>
      <c r="D304" s="61">
        <f t="shared" si="99"/>
        <v>0</v>
      </c>
      <c r="E304" s="61">
        <f t="shared" si="99"/>
        <v>0</v>
      </c>
      <c r="F304" s="61">
        <f t="shared" si="99"/>
        <v>0</v>
      </c>
      <c r="G304" s="61">
        <f t="shared" si="99"/>
        <v>0</v>
      </c>
      <c r="H304" s="61">
        <f t="shared" si="99"/>
        <v>0</v>
      </c>
      <c r="I304" s="61">
        <f t="shared" si="99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6"/>
        <v>#DIV/0!</v>
      </c>
      <c r="P304" s="62" t="e">
        <f t="shared" si="96"/>
        <v>#DIV/0!</v>
      </c>
      <c r="Q304" s="62" t="e">
        <f t="shared" si="96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100">C303/12</f>
        <v>0</v>
      </c>
      <c r="D305" s="49">
        <f t="shared" si="100"/>
        <v>0</v>
      </c>
      <c r="E305" s="49">
        <f t="shared" si="100"/>
        <v>0</v>
      </c>
      <c r="F305" s="49">
        <f t="shared" si="100"/>
        <v>0</v>
      </c>
      <c r="G305" s="49">
        <f t="shared" si="100"/>
        <v>0</v>
      </c>
      <c r="H305" s="49">
        <f t="shared" si="100"/>
        <v>0</v>
      </c>
      <c r="I305" s="49">
        <f t="shared" si="100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6"/>
        <v>#DIV/0!</v>
      </c>
      <c r="P305" s="62" t="e">
        <f t="shared" si="96"/>
        <v>#DIV/0!</v>
      </c>
      <c r="Q305" s="62" t="e">
        <f t="shared" si="96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101">(G310-C310)/C310*100</f>
        <v>#DIV/0!</v>
      </c>
      <c r="P310" s="38" t="e">
        <f t="shared" si="101"/>
        <v>#DIV/0!</v>
      </c>
      <c r="Q310" s="38" t="e">
        <f t="shared" si="101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102">(F311-B311)/B311*100</f>
        <v>#DIV/0!</v>
      </c>
      <c r="O311" s="38" t="e">
        <f t="shared" si="101"/>
        <v>#DIV/0!</v>
      </c>
      <c r="P311" s="38" t="e">
        <f t="shared" si="101"/>
        <v>#DIV/0!</v>
      </c>
      <c r="Q311" s="38" t="e">
        <f t="shared" si="101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102"/>
        <v>#DIV/0!</v>
      </c>
      <c r="O312" s="38" t="e">
        <f t="shared" si="101"/>
        <v>#DIV/0!</v>
      </c>
      <c r="P312" s="38" t="e">
        <f t="shared" si="101"/>
        <v>#DIV/0!</v>
      </c>
      <c r="Q312" s="38" t="e">
        <f t="shared" si="101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102"/>
        <v>#DIV/0!</v>
      </c>
      <c r="O313" s="38" t="e">
        <f t="shared" si="101"/>
        <v>#DIV/0!</v>
      </c>
      <c r="P313" s="38" t="e">
        <f t="shared" si="101"/>
        <v>#DIV/0!</v>
      </c>
      <c r="Q313" s="38" t="e">
        <f t="shared" si="101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102"/>
        <v>#DIV/0!</v>
      </c>
      <c r="O314" s="38" t="e">
        <f t="shared" si="101"/>
        <v>#DIV/0!</v>
      </c>
      <c r="P314" s="38" t="e">
        <f t="shared" si="101"/>
        <v>#DIV/0!</v>
      </c>
      <c r="Q314" s="38" t="e">
        <f t="shared" si="101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102"/>
        <v>#DIV/0!</v>
      </c>
      <c r="O315" s="38" t="e">
        <f t="shared" si="101"/>
        <v>#DIV/0!</v>
      </c>
      <c r="P315" s="38" t="e">
        <f t="shared" si="101"/>
        <v>#DIV/0!</v>
      </c>
      <c r="Q315" s="38" t="e">
        <f t="shared" si="101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102"/>
        <v>#DIV/0!</v>
      </c>
      <c r="O316" s="38" t="e">
        <f t="shared" si="101"/>
        <v>#DIV/0!</v>
      </c>
      <c r="P316" s="38" t="e">
        <f t="shared" si="101"/>
        <v>#DIV/0!</v>
      </c>
      <c r="Q316" s="38" t="e">
        <f t="shared" si="101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102"/>
        <v>#DIV/0!</v>
      </c>
      <c r="O317" s="38" t="e">
        <f t="shared" si="101"/>
        <v>#DIV/0!</v>
      </c>
      <c r="P317" s="38" t="e">
        <f t="shared" si="101"/>
        <v>#DIV/0!</v>
      </c>
      <c r="Q317" s="38" t="e">
        <f t="shared" si="101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102"/>
        <v>#DIV/0!</v>
      </c>
      <c r="O318" s="38" t="e">
        <f t="shared" si="101"/>
        <v>#DIV/0!</v>
      </c>
      <c r="P318" s="38" t="e">
        <f t="shared" si="101"/>
        <v>#DIV/0!</v>
      </c>
      <c r="Q318" s="38" t="e">
        <f t="shared" si="101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102"/>
        <v>#DIV/0!</v>
      </c>
      <c r="O319" s="38" t="e">
        <f t="shared" si="101"/>
        <v>#DIV/0!</v>
      </c>
      <c r="P319" s="38" t="e">
        <f t="shared" si="101"/>
        <v>#DIV/0!</v>
      </c>
      <c r="Q319" s="38" t="e">
        <f t="shared" si="101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102"/>
        <v>#DIV/0!</v>
      </c>
      <c r="O320" s="38" t="e">
        <f t="shared" si="101"/>
        <v>#DIV/0!</v>
      </c>
      <c r="P320" s="38" t="e">
        <f t="shared" si="101"/>
        <v>#DIV/0!</v>
      </c>
      <c r="Q320" s="38" t="e">
        <f t="shared" si="101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102"/>
        <v>#DIV/0!</v>
      </c>
      <c r="O321" s="38" t="e">
        <f t="shared" si="101"/>
        <v>#DIV/0!</v>
      </c>
      <c r="P321" s="38" t="e">
        <f t="shared" si="101"/>
        <v>#DIV/0!</v>
      </c>
      <c r="Q321" s="38" t="e">
        <f t="shared" si="101"/>
        <v>#DIV/0!</v>
      </c>
    </row>
    <row r="322" spans="1:17">
      <c r="A322" s="61" t="s">
        <v>179</v>
      </c>
      <c r="B322" s="61">
        <f>SUM(B310:B321)</f>
        <v>0</v>
      </c>
      <c r="C322" s="61">
        <f t="shared" ref="C322:I322" si="103">SUM(C310:C321)</f>
        <v>0</v>
      </c>
      <c r="D322" s="61">
        <f t="shared" si="103"/>
        <v>0</v>
      </c>
      <c r="E322" s="61">
        <f t="shared" si="103"/>
        <v>0</v>
      </c>
      <c r="F322" s="61">
        <f t="shared" si="103"/>
        <v>0</v>
      </c>
      <c r="G322" s="61">
        <f t="shared" si="103"/>
        <v>0</v>
      </c>
      <c r="H322" s="61">
        <f t="shared" si="103"/>
        <v>0</v>
      </c>
      <c r="I322" s="61">
        <f t="shared" si="103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101"/>
        <v>#DIV/0!</v>
      </c>
      <c r="P322" s="62" t="e">
        <f t="shared" si="101"/>
        <v>#DIV/0!</v>
      </c>
      <c r="Q322" s="62" t="e">
        <f t="shared" si="101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104">SUM(C310:C321)</f>
        <v>0</v>
      </c>
      <c r="D323" s="61">
        <f t="shared" si="104"/>
        <v>0</v>
      </c>
      <c r="E323" s="61">
        <f t="shared" si="104"/>
        <v>0</v>
      </c>
      <c r="F323" s="61">
        <f t="shared" si="104"/>
        <v>0</v>
      </c>
      <c r="G323" s="61">
        <f t="shared" si="104"/>
        <v>0</v>
      </c>
      <c r="H323" s="61">
        <f t="shared" si="104"/>
        <v>0</v>
      </c>
      <c r="I323" s="61">
        <f t="shared" si="104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101"/>
        <v>#DIV/0!</v>
      </c>
      <c r="P323" s="62" t="e">
        <f t="shared" si="101"/>
        <v>#DIV/0!</v>
      </c>
      <c r="Q323" s="62" t="e">
        <f t="shared" si="101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5">C322/12</f>
        <v>0</v>
      </c>
      <c r="D324" s="49">
        <f t="shared" si="105"/>
        <v>0</v>
      </c>
      <c r="E324" s="49">
        <f t="shared" si="105"/>
        <v>0</v>
      </c>
      <c r="F324" s="49">
        <f t="shared" si="105"/>
        <v>0</v>
      </c>
      <c r="G324" s="49">
        <f t="shared" si="105"/>
        <v>0</v>
      </c>
      <c r="H324" s="49">
        <f t="shared" si="105"/>
        <v>0</v>
      </c>
      <c r="I324" s="49">
        <f t="shared" si="105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101"/>
        <v>#DIV/0!</v>
      </c>
      <c r="P324" s="62" t="e">
        <f t="shared" si="101"/>
        <v>#DIV/0!</v>
      </c>
      <c r="Q324" s="62" t="e">
        <f t="shared" si="101"/>
        <v>#DIV/0!</v>
      </c>
    </row>
  </sheetData>
  <mergeCells count="77">
    <mergeCell ref="N289:Q289"/>
    <mergeCell ref="N308:Q308"/>
    <mergeCell ref="N194:Q194"/>
    <mergeCell ref="N213:Q213"/>
    <mergeCell ref="N232:Q232"/>
    <mergeCell ref="N251:Q251"/>
    <mergeCell ref="N270:Q270"/>
    <mergeCell ref="N99:Q99"/>
    <mergeCell ref="N118:Q118"/>
    <mergeCell ref="N137:Q137"/>
    <mergeCell ref="N156:Q156"/>
    <mergeCell ref="N175:Q175"/>
    <mergeCell ref="N23:Q23"/>
    <mergeCell ref="N42:Q42"/>
    <mergeCell ref="N61:Q61"/>
    <mergeCell ref="N80:Q80"/>
    <mergeCell ref="C60:H60"/>
    <mergeCell ref="B61:E61"/>
    <mergeCell ref="F61:I61"/>
    <mergeCell ref="C79:H79"/>
    <mergeCell ref="B80:E80"/>
    <mergeCell ref="F80:I80"/>
    <mergeCell ref="C288:H288"/>
    <mergeCell ref="B289:E289"/>
    <mergeCell ref="F289:I289"/>
    <mergeCell ref="C307:H307"/>
    <mergeCell ref="B308:E308"/>
    <mergeCell ref="F308:I308"/>
    <mergeCell ref="C250:H250"/>
    <mergeCell ref="B251:E251"/>
    <mergeCell ref="F251:I251"/>
    <mergeCell ref="C269:H269"/>
    <mergeCell ref="B270:E270"/>
    <mergeCell ref="F270:I270"/>
    <mergeCell ref="C212:H212"/>
    <mergeCell ref="B213:E213"/>
    <mergeCell ref="F213:I213"/>
    <mergeCell ref="C231:H231"/>
    <mergeCell ref="B232:E232"/>
    <mergeCell ref="F232:I232"/>
    <mergeCell ref="C174:H174"/>
    <mergeCell ref="B175:E175"/>
    <mergeCell ref="F175:I175"/>
    <mergeCell ref="C193:H193"/>
    <mergeCell ref="B194:E194"/>
    <mergeCell ref="F194:I194"/>
    <mergeCell ref="C136:H136"/>
    <mergeCell ref="B137:E137"/>
    <mergeCell ref="F137:I137"/>
    <mergeCell ref="C155:H155"/>
    <mergeCell ref="B156:E156"/>
    <mergeCell ref="F156:I156"/>
    <mergeCell ref="C98:H98"/>
    <mergeCell ref="B99:E99"/>
    <mergeCell ref="F99:I99"/>
    <mergeCell ref="C117:H117"/>
    <mergeCell ref="B118:E118"/>
    <mergeCell ref="F118:I118"/>
    <mergeCell ref="C22:H22"/>
    <mergeCell ref="B23:E23"/>
    <mergeCell ref="F23:I23"/>
    <mergeCell ref="C41:H41"/>
    <mergeCell ref="B42:E42"/>
    <mergeCell ref="F42:I42"/>
    <mergeCell ref="A1:Z1"/>
    <mergeCell ref="AF2:AK2"/>
    <mergeCell ref="A3:A4"/>
    <mergeCell ref="B3:I3"/>
    <mergeCell ref="T3:AA3"/>
    <mergeCell ref="B4:E4"/>
    <mergeCell ref="F4:I4"/>
    <mergeCell ref="T4:W4"/>
    <mergeCell ref="X4:AA4"/>
    <mergeCell ref="AF4:AI4"/>
    <mergeCell ref="A2:I2"/>
    <mergeCell ref="N4:Q4"/>
    <mergeCell ref="AB4:AE4"/>
  </mergeCells>
  <pageMargins left="0.75" right="0.75" top="1" bottom="1" header="0.5" footer="0.5"/>
  <pageSetup orientation="landscape" horizontalDpi="360" verticalDpi="36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344"/>
  <sheetViews>
    <sheetView topLeftCell="A322" workbookViewId="0">
      <selection activeCell="A342" sqref="A342:M344"/>
    </sheetView>
  </sheetViews>
  <sheetFormatPr defaultRowHeight="15.75"/>
  <cols>
    <col min="1" max="1" width="12.85546875" style="14" customWidth="1"/>
    <col min="2" max="2" width="8.42578125" style="14" customWidth="1"/>
    <col min="3" max="3" width="8.28515625" style="14" customWidth="1"/>
    <col min="4" max="5" width="9.140625" style="14"/>
    <col min="6" max="6" width="6.85546875" style="14" bestFit="1" customWidth="1"/>
    <col min="7" max="7" width="9.140625" style="14"/>
    <col min="8" max="8" width="11.28515625" style="14" bestFit="1" customWidth="1"/>
    <col min="9" max="17" width="11.28515625" style="14" customWidth="1"/>
    <col min="18" max="18" width="9.140625" style="14"/>
    <col min="19" max="19" width="13.7109375" style="14" customWidth="1"/>
    <col min="20" max="21" width="9.140625" style="14"/>
    <col min="22" max="23" width="10" style="14" customWidth="1"/>
    <col min="24" max="24" width="9.5703125" style="14" customWidth="1"/>
    <col min="25" max="25" width="9.140625" style="14"/>
    <col min="26" max="26" width="10.42578125" style="14" customWidth="1"/>
    <col min="27" max="16384" width="9.140625" style="14"/>
  </cols>
  <sheetData>
    <row r="1" spans="1:37">
      <c r="A1" s="340" t="s">
        <v>72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8.5" customHeight="1">
      <c r="A2" s="359" t="s">
        <v>119</v>
      </c>
      <c r="B2" s="359"/>
      <c r="C2" s="359"/>
      <c r="D2" s="359"/>
      <c r="E2" s="359"/>
      <c r="F2" s="359"/>
      <c r="G2" s="359"/>
      <c r="H2" s="359"/>
      <c r="I2" s="359"/>
      <c r="J2" s="54"/>
      <c r="K2" s="54"/>
      <c r="L2" s="54"/>
      <c r="M2" s="5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F2" s="279"/>
      <c r="AG2" s="279"/>
      <c r="AH2" s="279"/>
      <c r="AI2" s="279"/>
      <c r="AJ2" s="279"/>
      <c r="AK2" s="279"/>
    </row>
    <row r="3" spans="1:37">
      <c r="A3" s="341"/>
      <c r="B3" s="343" t="s">
        <v>0</v>
      </c>
      <c r="C3" s="344"/>
      <c r="D3" s="344"/>
      <c r="E3" s="344"/>
      <c r="F3" s="344"/>
      <c r="G3" s="344"/>
      <c r="H3" s="344"/>
      <c r="I3" s="344"/>
      <c r="J3" s="60"/>
      <c r="K3" s="60"/>
      <c r="L3" s="60"/>
      <c r="M3" s="60"/>
      <c r="N3" s="60"/>
      <c r="O3" s="60"/>
      <c r="P3" s="60"/>
      <c r="Q3" s="60"/>
      <c r="S3" s="39"/>
      <c r="T3" s="345" t="s">
        <v>70</v>
      </c>
      <c r="U3" s="345"/>
      <c r="V3" s="345"/>
      <c r="W3" s="345"/>
      <c r="X3" s="345"/>
      <c r="Y3" s="345"/>
      <c r="Z3" s="345"/>
      <c r="AA3" s="345"/>
      <c r="AB3" s="39"/>
      <c r="AC3" s="39"/>
      <c r="AD3" s="39"/>
      <c r="AE3" s="39"/>
    </row>
    <row r="4" spans="1:37">
      <c r="A4" s="342"/>
      <c r="B4" s="302" t="s">
        <v>167</v>
      </c>
      <c r="C4" s="302"/>
      <c r="D4" s="302"/>
      <c r="E4" s="302"/>
      <c r="F4" s="302" t="s">
        <v>180</v>
      </c>
      <c r="G4" s="302"/>
      <c r="H4" s="302"/>
      <c r="I4" s="302"/>
      <c r="J4" s="10"/>
      <c r="K4" s="10"/>
      <c r="L4" s="10"/>
      <c r="M4" s="10"/>
      <c r="N4" s="302" t="s">
        <v>130</v>
      </c>
      <c r="O4" s="302"/>
      <c r="P4" s="302"/>
      <c r="Q4" s="302"/>
      <c r="S4" s="39"/>
      <c r="T4" s="302" t="s">
        <v>167</v>
      </c>
      <c r="U4" s="302"/>
      <c r="V4" s="302"/>
      <c r="W4" s="302"/>
      <c r="X4" s="302" t="s">
        <v>180</v>
      </c>
      <c r="Y4" s="302"/>
      <c r="Z4" s="302"/>
      <c r="AA4" s="302"/>
      <c r="AB4" s="10"/>
      <c r="AC4" s="10"/>
      <c r="AD4" s="10"/>
      <c r="AE4" s="10"/>
      <c r="AF4" s="302" t="s">
        <v>130</v>
      </c>
      <c r="AG4" s="302"/>
      <c r="AH4" s="302"/>
      <c r="AI4" s="302"/>
    </row>
    <row r="5" spans="1:37">
      <c r="A5" s="29" t="s">
        <v>6</v>
      </c>
      <c r="B5" s="29" t="s">
        <v>90</v>
      </c>
      <c r="C5" s="29" t="s">
        <v>7</v>
      </c>
      <c r="D5" s="29" t="s">
        <v>8</v>
      </c>
      <c r="E5" s="29" t="s">
        <v>9</v>
      </c>
      <c r="F5" s="30" t="s">
        <v>90</v>
      </c>
      <c r="G5" s="30" t="s">
        <v>7</v>
      </c>
      <c r="H5" s="30" t="s">
        <v>8</v>
      </c>
      <c r="I5" s="29" t="s">
        <v>9</v>
      </c>
      <c r="J5" s="29"/>
      <c r="K5" s="29"/>
      <c r="L5" s="29"/>
      <c r="M5" s="29"/>
      <c r="N5" s="29" t="s">
        <v>90</v>
      </c>
      <c r="O5" s="29" t="s">
        <v>7</v>
      </c>
      <c r="P5" s="29" t="s">
        <v>8</v>
      </c>
      <c r="Q5" s="29" t="s">
        <v>9</v>
      </c>
      <c r="S5" s="40" t="s">
        <v>6</v>
      </c>
      <c r="T5" s="11" t="s">
        <v>90</v>
      </c>
      <c r="U5" s="11" t="s">
        <v>7</v>
      </c>
      <c r="V5" s="11" t="s">
        <v>8</v>
      </c>
      <c r="W5" s="11" t="s">
        <v>9</v>
      </c>
      <c r="X5" s="31" t="s">
        <v>90</v>
      </c>
      <c r="Y5" s="31" t="s">
        <v>7</v>
      </c>
      <c r="Z5" s="31" t="s">
        <v>8</v>
      </c>
      <c r="AA5" s="11" t="s">
        <v>9</v>
      </c>
      <c r="AB5" s="11"/>
      <c r="AC5" s="11"/>
      <c r="AD5" s="11"/>
      <c r="AE5" s="11"/>
      <c r="AF5" s="29" t="s">
        <v>90</v>
      </c>
      <c r="AG5" s="29" t="s">
        <v>7</v>
      </c>
      <c r="AH5" s="29" t="s">
        <v>8</v>
      </c>
      <c r="AI5" s="29" t="s">
        <v>9</v>
      </c>
    </row>
    <row r="6" spans="1:37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8" t="e">
        <f>(F6-B6)/B6*100</f>
        <v>#DIV/0!</v>
      </c>
      <c r="O6" s="38" t="e">
        <f>(G6-C6)/C6*100</f>
        <v>#DIV/0!</v>
      </c>
      <c r="P6" s="38" t="e">
        <f>(H6-D6)/D6*100</f>
        <v>#DIV/0!</v>
      </c>
      <c r="Q6" s="38" t="e">
        <f>(I6-E6)/E6*100</f>
        <v>#DIV/0!</v>
      </c>
      <c r="S6" s="40" t="s">
        <v>10</v>
      </c>
      <c r="T6" s="11">
        <f t="shared" ref="T6:T14" si="0">B6+B25+B44+B63+B82+B101+B120+B139+B158+B177+B196+B215+B234+B253+B272+B291+B310</f>
        <v>0</v>
      </c>
      <c r="U6" s="11">
        <f t="shared" ref="U6:U14" si="1">C6+C25+C44+C63+C82+C101+C120+C139+C158+C177+C196+C215+C234+C253+C272+C291+C310</f>
        <v>0</v>
      </c>
      <c r="V6" s="11">
        <f t="shared" ref="V6:V14" si="2">D6+D25+D44+D63+D82+D101+D120+D139+D158+D177+D196+D215+D234+D253+D272+D291+D310</f>
        <v>0</v>
      </c>
      <c r="W6" s="11">
        <f t="shared" ref="W6:W14" si="3">E6+E25+E44+E63+E82+E101+E120+E139+E158+E177+E196+E215+E234+E253+E272+E291+E310</f>
        <v>0</v>
      </c>
      <c r="X6" s="11">
        <f t="shared" ref="X6:X14" si="4">F6+F25+F44+F63+F82+F101+F120+F139+F158+F177+F196+F215+F234+F253+F272+F291+F310</f>
        <v>0</v>
      </c>
      <c r="Y6" s="11">
        <f t="shared" ref="Y6:Y14" si="5">G6+G25+G44+G63+G82+G101+G120+G139+G158+G177+G196+G215+G234+G253+G272+G291+G310</f>
        <v>0</v>
      </c>
      <c r="Z6" s="11">
        <f t="shared" ref="Z6:Z14" si="6">H6+H25+H44+H63+H82+H101+H120+H139+H158+H177+H196+H215+H234+H253+H272+H291+H310</f>
        <v>0</v>
      </c>
      <c r="AA6" s="11">
        <f t="shared" ref="AA6:AA14" si="7">I6+I25+I44+I63+I82+I101+I120+I139+I158+I177+I196+I215+I234+I253+I272+I291+I310</f>
        <v>0</v>
      </c>
      <c r="AB6" s="11"/>
      <c r="AC6" s="11"/>
      <c r="AD6" s="11"/>
      <c r="AE6" s="11"/>
      <c r="AF6" s="38" t="e">
        <f t="shared" ref="AF6:AI20" si="8">(AB6-X6)/X6*100</f>
        <v>#DIV/0!</v>
      </c>
      <c r="AG6" s="38" t="e">
        <f t="shared" si="8"/>
        <v>#DIV/0!</v>
      </c>
      <c r="AH6" s="38" t="e">
        <f t="shared" si="8"/>
        <v>#DIV/0!</v>
      </c>
      <c r="AI6" s="38" t="e">
        <f t="shared" si="8"/>
        <v>#DIV/0!</v>
      </c>
    </row>
    <row r="7" spans="1:37">
      <c r="A7" s="29" t="s">
        <v>11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8" t="e">
        <f t="shared" ref="N7:N17" si="9">(F7-B7)/B7*100</f>
        <v>#DIV/0!</v>
      </c>
      <c r="O7" s="38" t="e">
        <f t="shared" ref="O7:O20" si="10">(G7-C7)/C7*100</f>
        <v>#DIV/0!</v>
      </c>
      <c r="P7" s="38" t="e">
        <f t="shared" ref="P7:P20" si="11">(H7-D7)/D7*100</f>
        <v>#DIV/0!</v>
      </c>
      <c r="Q7" s="38" t="e">
        <f t="shared" ref="Q7:Q20" si="12">(I7-E7)/E7*100</f>
        <v>#DIV/0!</v>
      </c>
      <c r="S7" s="40" t="s">
        <v>11</v>
      </c>
      <c r="T7" s="11">
        <f t="shared" si="0"/>
        <v>0</v>
      </c>
      <c r="U7" s="11">
        <f t="shared" si="1"/>
        <v>0</v>
      </c>
      <c r="V7" s="11">
        <f t="shared" si="2"/>
        <v>0</v>
      </c>
      <c r="W7" s="11">
        <f t="shared" si="3"/>
        <v>0</v>
      </c>
      <c r="X7" s="11">
        <f t="shared" si="4"/>
        <v>0</v>
      </c>
      <c r="Y7" s="11">
        <f t="shared" si="5"/>
        <v>0</v>
      </c>
      <c r="Z7" s="11">
        <f t="shared" si="6"/>
        <v>0</v>
      </c>
      <c r="AA7" s="11">
        <f t="shared" si="7"/>
        <v>0</v>
      </c>
      <c r="AB7" s="11"/>
      <c r="AC7" s="11"/>
      <c r="AD7" s="11"/>
      <c r="AE7" s="11"/>
      <c r="AF7" s="38" t="e">
        <f t="shared" si="8"/>
        <v>#DIV/0!</v>
      </c>
      <c r="AG7" s="38" t="e">
        <f t="shared" si="8"/>
        <v>#DIV/0!</v>
      </c>
      <c r="AH7" s="38" t="e">
        <f t="shared" si="8"/>
        <v>#DIV/0!</v>
      </c>
      <c r="AI7" s="38" t="e">
        <f t="shared" si="8"/>
        <v>#DIV/0!</v>
      </c>
    </row>
    <row r="8" spans="1:37">
      <c r="A8" s="29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8" t="e">
        <f t="shared" si="9"/>
        <v>#DIV/0!</v>
      </c>
      <c r="O8" s="38" t="e">
        <f t="shared" si="10"/>
        <v>#DIV/0!</v>
      </c>
      <c r="P8" s="38" t="e">
        <f t="shared" si="11"/>
        <v>#DIV/0!</v>
      </c>
      <c r="Q8" s="38" t="e">
        <f t="shared" si="12"/>
        <v>#DIV/0!</v>
      </c>
      <c r="S8" s="40" t="s">
        <v>12</v>
      </c>
      <c r="T8" s="11">
        <f t="shared" si="0"/>
        <v>0</v>
      </c>
      <c r="U8" s="11">
        <f t="shared" si="1"/>
        <v>0</v>
      </c>
      <c r="V8" s="11">
        <f t="shared" si="2"/>
        <v>0</v>
      </c>
      <c r="W8" s="11">
        <f t="shared" si="3"/>
        <v>0</v>
      </c>
      <c r="X8" s="11">
        <f t="shared" si="4"/>
        <v>0</v>
      </c>
      <c r="Y8" s="11">
        <f t="shared" si="5"/>
        <v>0</v>
      </c>
      <c r="Z8" s="11">
        <f t="shared" si="6"/>
        <v>0</v>
      </c>
      <c r="AA8" s="11">
        <f t="shared" si="7"/>
        <v>0</v>
      </c>
      <c r="AB8" s="11"/>
      <c r="AC8" s="11"/>
      <c r="AD8" s="11"/>
      <c r="AE8" s="11"/>
      <c r="AF8" s="38" t="e">
        <f t="shared" si="8"/>
        <v>#DIV/0!</v>
      </c>
      <c r="AG8" s="38" t="e">
        <f t="shared" si="8"/>
        <v>#DIV/0!</v>
      </c>
      <c r="AH8" s="38" t="e">
        <f t="shared" si="8"/>
        <v>#DIV/0!</v>
      </c>
      <c r="AI8" s="38" t="e">
        <f t="shared" si="8"/>
        <v>#DIV/0!</v>
      </c>
    </row>
    <row r="9" spans="1:37">
      <c r="A9" s="29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8" t="e">
        <f t="shared" si="9"/>
        <v>#DIV/0!</v>
      </c>
      <c r="O9" s="38" t="e">
        <f t="shared" si="10"/>
        <v>#DIV/0!</v>
      </c>
      <c r="P9" s="38" t="e">
        <f t="shared" si="11"/>
        <v>#DIV/0!</v>
      </c>
      <c r="Q9" s="38" t="e">
        <f t="shared" si="12"/>
        <v>#DIV/0!</v>
      </c>
      <c r="S9" s="40" t="s">
        <v>13</v>
      </c>
      <c r="T9" s="11">
        <f t="shared" si="0"/>
        <v>0</v>
      </c>
      <c r="U9" s="11">
        <f t="shared" si="1"/>
        <v>0</v>
      </c>
      <c r="V9" s="11">
        <f t="shared" si="2"/>
        <v>0</v>
      </c>
      <c r="W9" s="11">
        <f t="shared" si="3"/>
        <v>0</v>
      </c>
      <c r="X9" s="11">
        <f t="shared" si="4"/>
        <v>0</v>
      </c>
      <c r="Y9" s="11">
        <f t="shared" si="5"/>
        <v>0</v>
      </c>
      <c r="Z9" s="11">
        <f t="shared" si="6"/>
        <v>0</v>
      </c>
      <c r="AA9" s="11">
        <f t="shared" si="7"/>
        <v>0</v>
      </c>
      <c r="AB9" s="11"/>
      <c r="AC9" s="11"/>
      <c r="AD9" s="11"/>
      <c r="AE9" s="11"/>
      <c r="AF9" s="38" t="e">
        <f t="shared" si="8"/>
        <v>#DIV/0!</v>
      </c>
      <c r="AG9" s="38" t="e">
        <f t="shared" si="8"/>
        <v>#DIV/0!</v>
      </c>
      <c r="AH9" s="38" t="e">
        <f t="shared" si="8"/>
        <v>#DIV/0!</v>
      </c>
      <c r="AI9" s="38" t="e">
        <f t="shared" si="8"/>
        <v>#DIV/0!</v>
      </c>
    </row>
    <row r="10" spans="1:37">
      <c r="A10" s="29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 t="e">
        <f t="shared" si="9"/>
        <v>#DIV/0!</v>
      </c>
      <c r="O10" s="38" t="e">
        <f t="shared" si="10"/>
        <v>#DIV/0!</v>
      </c>
      <c r="P10" s="38" t="e">
        <f t="shared" si="11"/>
        <v>#DIV/0!</v>
      </c>
      <c r="Q10" s="38" t="e">
        <f t="shared" si="12"/>
        <v>#DIV/0!</v>
      </c>
      <c r="S10" s="40" t="s">
        <v>14</v>
      </c>
      <c r="T10" s="11">
        <f t="shared" si="0"/>
        <v>0</v>
      </c>
      <c r="U10" s="11">
        <f t="shared" si="1"/>
        <v>0</v>
      </c>
      <c r="V10" s="11">
        <f t="shared" si="2"/>
        <v>0</v>
      </c>
      <c r="W10" s="11">
        <f t="shared" si="3"/>
        <v>0</v>
      </c>
      <c r="X10" s="11">
        <f t="shared" si="4"/>
        <v>0</v>
      </c>
      <c r="Y10" s="11">
        <f t="shared" si="5"/>
        <v>0</v>
      </c>
      <c r="Z10" s="11">
        <f t="shared" si="6"/>
        <v>0</v>
      </c>
      <c r="AA10" s="11">
        <f t="shared" si="7"/>
        <v>0</v>
      </c>
      <c r="AB10" s="11"/>
      <c r="AC10" s="11"/>
      <c r="AD10" s="11"/>
      <c r="AE10" s="11"/>
      <c r="AF10" s="38" t="e">
        <f t="shared" si="8"/>
        <v>#DIV/0!</v>
      </c>
      <c r="AG10" s="38" t="e">
        <f t="shared" si="8"/>
        <v>#DIV/0!</v>
      </c>
      <c r="AH10" s="38" t="e">
        <f t="shared" si="8"/>
        <v>#DIV/0!</v>
      </c>
      <c r="AI10" s="38" t="e">
        <f t="shared" si="8"/>
        <v>#DIV/0!</v>
      </c>
    </row>
    <row r="11" spans="1:37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 t="e">
        <f t="shared" si="9"/>
        <v>#DIV/0!</v>
      </c>
      <c r="O11" s="38" t="e">
        <f t="shared" si="10"/>
        <v>#DIV/0!</v>
      </c>
      <c r="P11" s="38" t="e">
        <f t="shared" si="11"/>
        <v>#DIV/0!</v>
      </c>
      <c r="Q11" s="38" t="e">
        <f t="shared" si="12"/>
        <v>#DIV/0!</v>
      </c>
      <c r="S11" s="40" t="s">
        <v>15</v>
      </c>
      <c r="T11" s="11">
        <f t="shared" si="0"/>
        <v>0</v>
      </c>
      <c r="U11" s="11">
        <f t="shared" si="1"/>
        <v>0</v>
      </c>
      <c r="V11" s="11">
        <f t="shared" si="2"/>
        <v>0</v>
      </c>
      <c r="W11" s="11">
        <f t="shared" si="3"/>
        <v>0</v>
      </c>
      <c r="X11" s="11">
        <f t="shared" si="4"/>
        <v>0</v>
      </c>
      <c r="Y11" s="11">
        <f t="shared" si="5"/>
        <v>0</v>
      </c>
      <c r="Z11" s="11">
        <f t="shared" si="6"/>
        <v>0</v>
      </c>
      <c r="AA11" s="11">
        <f t="shared" si="7"/>
        <v>0</v>
      </c>
      <c r="AB11" s="11"/>
      <c r="AC11" s="11"/>
      <c r="AD11" s="11"/>
      <c r="AE11" s="11"/>
      <c r="AF11" s="38" t="e">
        <f t="shared" si="8"/>
        <v>#DIV/0!</v>
      </c>
      <c r="AG11" s="38" t="e">
        <f t="shared" si="8"/>
        <v>#DIV/0!</v>
      </c>
      <c r="AH11" s="38" t="e">
        <f t="shared" si="8"/>
        <v>#DIV/0!</v>
      </c>
      <c r="AI11" s="38" t="e">
        <f t="shared" si="8"/>
        <v>#DIV/0!</v>
      </c>
    </row>
    <row r="12" spans="1:37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 t="e">
        <f t="shared" si="9"/>
        <v>#DIV/0!</v>
      </c>
      <c r="O12" s="38" t="e">
        <f t="shared" si="10"/>
        <v>#DIV/0!</v>
      </c>
      <c r="P12" s="38" t="e">
        <f t="shared" si="11"/>
        <v>#DIV/0!</v>
      </c>
      <c r="Q12" s="38" t="e">
        <f t="shared" si="12"/>
        <v>#DIV/0!</v>
      </c>
      <c r="S12" s="40" t="s">
        <v>16</v>
      </c>
      <c r="T12" s="11">
        <f t="shared" si="0"/>
        <v>0</v>
      </c>
      <c r="U12" s="11">
        <f t="shared" si="1"/>
        <v>0</v>
      </c>
      <c r="V12" s="11">
        <f t="shared" si="2"/>
        <v>0</v>
      </c>
      <c r="W12" s="11">
        <f t="shared" si="3"/>
        <v>0</v>
      </c>
      <c r="X12" s="11">
        <f t="shared" si="4"/>
        <v>0</v>
      </c>
      <c r="Y12" s="11">
        <f t="shared" si="5"/>
        <v>0</v>
      </c>
      <c r="Z12" s="11">
        <f t="shared" si="6"/>
        <v>0</v>
      </c>
      <c r="AA12" s="11">
        <f t="shared" si="7"/>
        <v>0</v>
      </c>
      <c r="AB12" s="11"/>
      <c r="AC12" s="11"/>
      <c r="AD12" s="11"/>
      <c r="AE12" s="11"/>
      <c r="AF12" s="38" t="e">
        <f t="shared" si="8"/>
        <v>#DIV/0!</v>
      </c>
      <c r="AG12" s="38" t="e">
        <f t="shared" si="8"/>
        <v>#DIV/0!</v>
      </c>
      <c r="AH12" s="38" t="e">
        <f t="shared" si="8"/>
        <v>#DIV/0!</v>
      </c>
      <c r="AI12" s="38" t="e">
        <f t="shared" si="8"/>
        <v>#DIV/0!</v>
      </c>
    </row>
    <row r="13" spans="1:37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 t="e">
        <f t="shared" si="9"/>
        <v>#DIV/0!</v>
      </c>
      <c r="O13" s="38" t="e">
        <f t="shared" si="10"/>
        <v>#DIV/0!</v>
      </c>
      <c r="P13" s="38" t="e">
        <f t="shared" si="11"/>
        <v>#DIV/0!</v>
      </c>
      <c r="Q13" s="38" t="e">
        <f t="shared" si="12"/>
        <v>#DIV/0!</v>
      </c>
      <c r="S13" s="40" t="s">
        <v>17</v>
      </c>
      <c r="T13" s="11">
        <f t="shared" si="0"/>
        <v>0</v>
      </c>
      <c r="U13" s="11">
        <f t="shared" si="1"/>
        <v>0</v>
      </c>
      <c r="V13" s="11">
        <f t="shared" si="2"/>
        <v>0</v>
      </c>
      <c r="W13" s="11">
        <f t="shared" si="3"/>
        <v>0</v>
      </c>
      <c r="X13" s="11">
        <f t="shared" si="4"/>
        <v>0</v>
      </c>
      <c r="Y13" s="11">
        <f t="shared" si="5"/>
        <v>0</v>
      </c>
      <c r="Z13" s="11">
        <f t="shared" si="6"/>
        <v>0</v>
      </c>
      <c r="AA13" s="11">
        <f t="shared" si="7"/>
        <v>0</v>
      </c>
      <c r="AB13" s="11"/>
      <c r="AC13" s="11"/>
      <c r="AD13" s="11"/>
      <c r="AE13" s="11"/>
      <c r="AF13" s="38" t="e">
        <f t="shared" si="8"/>
        <v>#DIV/0!</v>
      </c>
      <c r="AG13" s="38" t="e">
        <f t="shared" si="8"/>
        <v>#DIV/0!</v>
      </c>
      <c r="AH13" s="38" t="e">
        <f t="shared" si="8"/>
        <v>#DIV/0!</v>
      </c>
      <c r="AI13" s="38" t="e">
        <f t="shared" si="8"/>
        <v>#DIV/0!</v>
      </c>
    </row>
    <row r="14" spans="1:37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8" t="e">
        <f t="shared" si="9"/>
        <v>#DIV/0!</v>
      </c>
      <c r="O14" s="38" t="e">
        <f t="shared" si="10"/>
        <v>#DIV/0!</v>
      </c>
      <c r="P14" s="38" t="e">
        <f t="shared" si="11"/>
        <v>#DIV/0!</v>
      </c>
      <c r="Q14" s="38" t="e">
        <f t="shared" si="12"/>
        <v>#DIV/0!</v>
      </c>
      <c r="S14" s="40" t="s">
        <v>18</v>
      </c>
      <c r="T14" s="11">
        <f t="shared" si="0"/>
        <v>0</v>
      </c>
      <c r="U14" s="11">
        <f t="shared" si="1"/>
        <v>0</v>
      </c>
      <c r="V14" s="11">
        <f t="shared" si="2"/>
        <v>0</v>
      </c>
      <c r="W14" s="11">
        <f t="shared" si="3"/>
        <v>0</v>
      </c>
      <c r="X14" s="11">
        <f t="shared" si="4"/>
        <v>0</v>
      </c>
      <c r="Y14" s="11">
        <f t="shared" si="5"/>
        <v>0</v>
      </c>
      <c r="Z14" s="11">
        <f t="shared" si="6"/>
        <v>0</v>
      </c>
      <c r="AA14" s="11">
        <f t="shared" si="7"/>
        <v>0</v>
      </c>
      <c r="AB14" s="11"/>
      <c r="AC14" s="11"/>
      <c r="AD14" s="11"/>
      <c r="AE14" s="11"/>
      <c r="AF14" s="38" t="e">
        <f t="shared" si="8"/>
        <v>#DIV/0!</v>
      </c>
      <c r="AG14" s="38" t="e">
        <f t="shared" si="8"/>
        <v>#DIV/0!</v>
      </c>
      <c r="AH14" s="38" t="e">
        <f t="shared" si="8"/>
        <v>#DIV/0!</v>
      </c>
      <c r="AI14" s="38" t="e">
        <f t="shared" si="8"/>
        <v>#DIV/0!</v>
      </c>
    </row>
    <row r="15" spans="1:37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8" t="e">
        <f t="shared" si="9"/>
        <v>#DIV/0!</v>
      </c>
      <c r="O15" s="38" t="e">
        <f t="shared" si="10"/>
        <v>#DIV/0!</v>
      </c>
      <c r="P15" s="38" t="e">
        <f t="shared" si="11"/>
        <v>#DIV/0!</v>
      </c>
      <c r="Q15" s="38" t="e">
        <f t="shared" si="12"/>
        <v>#DIV/0!</v>
      </c>
      <c r="S15" s="40" t="s">
        <v>19</v>
      </c>
      <c r="T15" s="11">
        <f t="shared" ref="T15:W17" si="13">B15+B34+B53+B72+B91+B110+B129+B148+B167+B186+B205+B224+B243+B262+B281+B300+B319</f>
        <v>0</v>
      </c>
      <c r="U15" s="11">
        <f t="shared" si="13"/>
        <v>0</v>
      </c>
      <c r="V15" s="11">
        <f t="shared" si="13"/>
        <v>0</v>
      </c>
      <c r="W15" s="11">
        <f t="shared" si="13"/>
        <v>0</v>
      </c>
      <c r="X15" s="11">
        <f>F15+F34+F53+F72+F91+F110+F129+F148+F167+F186+F205+F224+F243+F262+F281+F300+F319+F339</f>
        <v>1</v>
      </c>
      <c r="Y15" s="11">
        <f>G15+G34+G53+G72+G91+G110+G129+G148+G167+G186+G205+G224+G243+G262+G281+G300+G319+G339</f>
        <v>58</v>
      </c>
      <c r="Z15" s="11">
        <f>H15+H34+H53+H72+H91+H110+H129+H148+H167+H186+H205+H224+H243+H262+H281+H300+H319+H339</f>
        <v>4060</v>
      </c>
      <c r="AA15" s="11">
        <f>I15+I34+I53+I72+I91+I110+I129+I148+I167+I186+I205+I224+I243+I262+I281+I300+I319+I339</f>
        <v>494549</v>
      </c>
      <c r="AB15" s="11"/>
      <c r="AC15" s="11"/>
      <c r="AD15" s="11"/>
      <c r="AE15" s="11"/>
      <c r="AF15" s="38">
        <f t="shared" si="8"/>
        <v>-100</v>
      </c>
      <c r="AG15" s="38">
        <f t="shared" si="8"/>
        <v>-100</v>
      </c>
      <c r="AH15" s="38">
        <f t="shared" si="8"/>
        <v>-100</v>
      </c>
      <c r="AI15" s="38">
        <f t="shared" si="8"/>
        <v>-100</v>
      </c>
    </row>
    <row r="16" spans="1:37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8" t="e">
        <f t="shared" si="9"/>
        <v>#DIV/0!</v>
      </c>
      <c r="O16" s="38" t="e">
        <f t="shared" si="10"/>
        <v>#DIV/0!</v>
      </c>
      <c r="P16" s="38" t="e">
        <f t="shared" si="11"/>
        <v>#DIV/0!</v>
      </c>
      <c r="Q16" s="38" t="e">
        <f t="shared" si="12"/>
        <v>#DIV/0!</v>
      </c>
      <c r="S16" s="40" t="s">
        <v>20</v>
      </c>
      <c r="T16" s="11">
        <f t="shared" si="13"/>
        <v>0</v>
      </c>
      <c r="U16" s="11">
        <f t="shared" si="13"/>
        <v>0</v>
      </c>
      <c r="V16" s="11">
        <f t="shared" si="13"/>
        <v>0</v>
      </c>
      <c r="W16" s="11">
        <f t="shared" si="13"/>
        <v>0</v>
      </c>
      <c r="X16" s="11">
        <f t="shared" ref="X16:AA17" si="14">F16+F35+F54+F73+F92+F111+F130+F149+F168+F187+F206+F225+F244+F263+F282+F301+F320</f>
        <v>0</v>
      </c>
      <c r="Y16" s="11">
        <f t="shared" si="14"/>
        <v>0</v>
      </c>
      <c r="Z16" s="11">
        <f t="shared" si="14"/>
        <v>0</v>
      </c>
      <c r="AA16" s="11">
        <f t="shared" si="14"/>
        <v>0</v>
      </c>
      <c r="AB16" s="11"/>
      <c r="AC16" s="11"/>
      <c r="AD16" s="11"/>
      <c r="AE16" s="11"/>
      <c r="AF16" s="38" t="e">
        <f t="shared" si="8"/>
        <v>#DIV/0!</v>
      </c>
      <c r="AG16" s="38" t="e">
        <f t="shared" si="8"/>
        <v>#DIV/0!</v>
      </c>
      <c r="AH16" s="38" t="e">
        <f t="shared" si="8"/>
        <v>#DIV/0!</v>
      </c>
      <c r="AI16" s="38" t="e">
        <f t="shared" si="8"/>
        <v>#DIV/0!</v>
      </c>
    </row>
    <row r="17" spans="1:3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8" t="e">
        <f t="shared" si="9"/>
        <v>#DIV/0!</v>
      </c>
      <c r="O17" s="38" t="e">
        <f t="shared" si="10"/>
        <v>#DIV/0!</v>
      </c>
      <c r="P17" s="38" t="e">
        <f t="shared" si="11"/>
        <v>#DIV/0!</v>
      </c>
      <c r="Q17" s="38" t="e">
        <f t="shared" si="12"/>
        <v>#DIV/0!</v>
      </c>
      <c r="S17" s="40" t="s">
        <v>21</v>
      </c>
      <c r="T17" s="11">
        <f t="shared" si="13"/>
        <v>0</v>
      </c>
      <c r="U17" s="11">
        <f t="shared" si="13"/>
        <v>0</v>
      </c>
      <c r="V17" s="11">
        <f t="shared" si="13"/>
        <v>0</v>
      </c>
      <c r="W17" s="11">
        <f t="shared" si="13"/>
        <v>0</v>
      </c>
      <c r="X17" s="11">
        <f t="shared" si="14"/>
        <v>0</v>
      </c>
      <c r="Y17" s="11">
        <f t="shared" si="14"/>
        <v>0</v>
      </c>
      <c r="Z17" s="11">
        <f t="shared" si="14"/>
        <v>0</v>
      </c>
      <c r="AA17" s="11">
        <f t="shared" si="14"/>
        <v>0</v>
      </c>
      <c r="AB17" s="11"/>
      <c r="AC17" s="11"/>
      <c r="AD17" s="11"/>
      <c r="AE17" s="11"/>
      <c r="AF17" s="38" t="e">
        <f t="shared" si="8"/>
        <v>#DIV/0!</v>
      </c>
      <c r="AG17" s="38" t="e">
        <f t="shared" si="8"/>
        <v>#DIV/0!</v>
      </c>
      <c r="AH17" s="38" t="e">
        <f t="shared" si="8"/>
        <v>#DIV/0!</v>
      </c>
      <c r="AI17" s="38" t="e">
        <f t="shared" si="8"/>
        <v>#DIV/0!</v>
      </c>
    </row>
    <row r="18" spans="1:35">
      <c r="A18" s="61" t="s">
        <v>179</v>
      </c>
      <c r="B18" s="61">
        <f>SUM(B6:B17)</f>
        <v>0</v>
      </c>
      <c r="C18" s="61">
        <f t="shared" ref="C18:I18" si="15">SUM(C6:C17)</f>
        <v>0</v>
      </c>
      <c r="D18" s="61">
        <f t="shared" si="15"/>
        <v>0</v>
      </c>
      <c r="E18" s="61">
        <f t="shared" si="15"/>
        <v>0</v>
      </c>
      <c r="F18" s="61">
        <f t="shared" si="15"/>
        <v>0</v>
      </c>
      <c r="G18" s="61">
        <f t="shared" si="15"/>
        <v>0</v>
      </c>
      <c r="H18" s="61">
        <f t="shared" si="15"/>
        <v>0</v>
      </c>
      <c r="I18" s="61">
        <f t="shared" si="15"/>
        <v>0</v>
      </c>
      <c r="J18" s="61"/>
      <c r="K18" s="61"/>
      <c r="L18" s="61"/>
      <c r="M18" s="61"/>
      <c r="N18" s="62" t="e">
        <f>(F18-B18)/B18*100</f>
        <v>#DIV/0!</v>
      </c>
      <c r="O18" s="62" t="e">
        <f t="shared" si="10"/>
        <v>#DIV/0!</v>
      </c>
      <c r="P18" s="62" t="e">
        <f t="shared" si="11"/>
        <v>#DIV/0!</v>
      </c>
      <c r="Q18" s="62" t="e">
        <f t="shared" si="12"/>
        <v>#DIV/0!</v>
      </c>
      <c r="S18" s="61" t="s">
        <v>222</v>
      </c>
      <c r="T18" s="61">
        <f>SUM(T6:T15)</f>
        <v>0</v>
      </c>
      <c r="U18" s="61">
        <f t="shared" ref="U18:AE18" si="16">SUM(U6:U15)</f>
        <v>0</v>
      </c>
      <c r="V18" s="61">
        <f t="shared" si="16"/>
        <v>0</v>
      </c>
      <c r="W18" s="61">
        <f t="shared" si="16"/>
        <v>0</v>
      </c>
      <c r="X18" s="61">
        <f t="shared" si="16"/>
        <v>1</v>
      </c>
      <c r="Y18" s="61">
        <f t="shared" si="16"/>
        <v>58</v>
      </c>
      <c r="Z18" s="61">
        <f t="shared" si="16"/>
        <v>4060</v>
      </c>
      <c r="AA18" s="61">
        <f t="shared" si="16"/>
        <v>494549</v>
      </c>
      <c r="AB18" s="61">
        <f t="shared" si="16"/>
        <v>0</v>
      </c>
      <c r="AC18" s="61">
        <f t="shared" si="16"/>
        <v>0</v>
      </c>
      <c r="AD18" s="61">
        <f t="shared" si="16"/>
        <v>0</v>
      </c>
      <c r="AE18" s="61">
        <f t="shared" si="16"/>
        <v>0</v>
      </c>
      <c r="AF18" s="38">
        <f t="shared" si="8"/>
        <v>-100</v>
      </c>
      <c r="AG18" s="38">
        <f t="shared" si="8"/>
        <v>-100</v>
      </c>
      <c r="AH18" s="38">
        <f t="shared" si="8"/>
        <v>-100</v>
      </c>
      <c r="AI18" s="38">
        <f t="shared" si="8"/>
        <v>-100</v>
      </c>
    </row>
    <row r="19" spans="1:35">
      <c r="A19" s="61" t="s">
        <v>128</v>
      </c>
      <c r="B19" s="61">
        <f>SUM(B6:B17)</f>
        <v>0</v>
      </c>
      <c r="C19" s="61">
        <f t="shared" ref="C19:I19" si="17">SUM(C6:C17)</f>
        <v>0</v>
      </c>
      <c r="D19" s="61">
        <f t="shared" si="17"/>
        <v>0</v>
      </c>
      <c r="E19" s="61">
        <f t="shared" si="17"/>
        <v>0</v>
      </c>
      <c r="F19" s="61">
        <f t="shared" si="17"/>
        <v>0</v>
      </c>
      <c r="G19" s="61">
        <f t="shared" si="17"/>
        <v>0</v>
      </c>
      <c r="H19" s="61">
        <f t="shared" si="17"/>
        <v>0</v>
      </c>
      <c r="I19" s="61">
        <f t="shared" si="17"/>
        <v>0</v>
      </c>
      <c r="J19" s="61"/>
      <c r="K19" s="61"/>
      <c r="L19" s="61"/>
      <c r="M19" s="61"/>
      <c r="N19" s="62" t="e">
        <f>(F19-B19)/B19*100</f>
        <v>#DIV/0!</v>
      </c>
      <c r="O19" s="62" t="e">
        <f t="shared" si="10"/>
        <v>#DIV/0!</v>
      </c>
      <c r="P19" s="62" t="e">
        <f t="shared" si="11"/>
        <v>#DIV/0!</v>
      </c>
      <c r="Q19" s="62" t="e">
        <f t="shared" si="12"/>
        <v>#DIV/0!</v>
      </c>
      <c r="S19" s="61" t="s">
        <v>128</v>
      </c>
      <c r="T19" s="61">
        <f>SUM(T6:T17)</f>
        <v>0</v>
      </c>
      <c r="U19" s="61">
        <f t="shared" ref="U19:AE19" si="18">SUM(U6:U17)</f>
        <v>0</v>
      </c>
      <c r="V19" s="61">
        <f t="shared" si="18"/>
        <v>0</v>
      </c>
      <c r="W19" s="61">
        <f t="shared" si="18"/>
        <v>0</v>
      </c>
      <c r="X19" s="61">
        <f t="shared" si="18"/>
        <v>1</v>
      </c>
      <c r="Y19" s="61">
        <f t="shared" si="18"/>
        <v>58</v>
      </c>
      <c r="Z19" s="61">
        <f t="shared" si="18"/>
        <v>4060</v>
      </c>
      <c r="AA19" s="61">
        <f t="shared" si="18"/>
        <v>494549</v>
      </c>
      <c r="AB19" s="61">
        <f t="shared" si="18"/>
        <v>0</v>
      </c>
      <c r="AC19" s="61">
        <f t="shared" si="18"/>
        <v>0</v>
      </c>
      <c r="AD19" s="61">
        <f t="shared" si="18"/>
        <v>0</v>
      </c>
      <c r="AE19" s="61">
        <f t="shared" si="18"/>
        <v>0</v>
      </c>
      <c r="AF19" s="38">
        <f t="shared" si="8"/>
        <v>-100</v>
      </c>
      <c r="AG19" s="38">
        <f t="shared" si="8"/>
        <v>-100</v>
      </c>
      <c r="AH19" s="38">
        <f t="shared" si="8"/>
        <v>-100</v>
      </c>
      <c r="AI19" s="38">
        <f t="shared" si="8"/>
        <v>-100</v>
      </c>
    </row>
    <row r="20" spans="1:35">
      <c r="A20" s="63" t="s">
        <v>129</v>
      </c>
      <c r="B20" s="49">
        <f>B18/12</f>
        <v>0</v>
      </c>
      <c r="C20" s="49">
        <f t="shared" ref="C20:I20" si="19">C18/12</f>
        <v>0</v>
      </c>
      <c r="D20" s="49">
        <f t="shared" si="19"/>
        <v>0</v>
      </c>
      <c r="E20" s="49">
        <f t="shared" si="19"/>
        <v>0</v>
      </c>
      <c r="F20" s="49">
        <f t="shared" si="19"/>
        <v>0</v>
      </c>
      <c r="G20" s="49">
        <f t="shared" si="19"/>
        <v>0</v>
      </c>
      <c r="H20" s="49">
        <f t="shared" si="19"/>
        <v>0</v>
      </c>
      <c r="I20" s="49">
        <f t="shared" si="19"/>
        <v>0</v>
      </c>
      <c r="J20" s="49"/>
      <c r="K20" s="49"/>
      <c r="L20" s="49"/>
      <c r="M20" s="49"/>
      <c r="N20" s="62" t="e">
        <f>(F20-B20)/B20*100</f>
        <v>#DIV/0!</v>
      </c>
      <c r="O20" s="62" t="e">
        <f t="shared" si="10"/>
        <v>#DIV/0!</v>
      </c>
      <c r="P20" s="62" t="e">
        <f t="shared" si="11"/>
        <v>#DIV/0!</v>
      </c>
      <c r="Q20" s="62" t="e">
        <f t="shared" si="12"/>
        <v>#DIV/0!</v>
      </c>
      <c r="S20" s="63" t="s">
        <v>129</v>
      </c>
      <c r="T20" s="49">
        <f>T18/10</f>
        <v>0</v>
      </c>
      <c r="U20" s="49">
        <f t="shared" ref="U20:AE20" si="20">U18/10</f>
        <v>0</v>
      </c>
      <c r="V20" s="49">
        <f t="shared" si="20"/>
        <v>0</v>
      </c>
      <c r="W20" s="49">
        <f t="shared" si="20"/>
        <v>0</v>
      </c>
      <c r="X20" s="49">
        <f t="shared" si="20"/>
        <v>0.1</v>
      </c>
      <c r="Y20" s="49">
        <f t="shared" si="20"/>
        <v>5.8</v>
      </c>
      <c r="Z20" s="49">
        <f t="shared" si="20"/>
        <v>406</v>
      </c>
      <c r="AA20" s="49">
        <f t="shared" si="20"/>
        <v>49454.9</v>
      </c>
      <c r="AB20" s="49">
        <f t="shared" si="20"/>
        <v>0</v>
      </c>
      <c r="AC20" s="49">
        <f t="shared" si="20"/>
        <v>0</v>
      </c>
      <c r="AD20" s="49">
        <f t="shared" si="20"/>
        <v>0</v>
      </c>
      <c r="AE20" s="49">
        <f t="shared" si="20"/>
        <v>0</v>
      </c>
      <c r="AF20" s="38">
        <f t="shared" si="8"/>
        <v>-100</v>
      </c>
      <c r="AG20" s="38">
        <f t="shared" si="8"/>
        <v>-100</v>
      </c>
      <c r="AH20" s="38">
        <f t="shared" si="8"/>
        <v>-100</v>
      </c>
      <c r="AI20" s="38">
        <f t="shared" si="8"/>
        <v>-100</v>
      </c>
    </row>
    <row r="21" spans="1:35">
      <c r="N21" s="64"/>
      <c r="O21" s="64"/>
      <c r="P21" s="64"/>
      <c r="Q21" s="64"/>
      <c r="Z21" s="14">
        <f>Z20/30</f>
        <v>13.533333333333333</v>
      </c>
      <c r="AF21" s="64"/>
      <c r="AG21" s="64"/>
      <c r="AH21" s="64"/>
      <c r="AI21" s="64"/>
    </row>
    <row r="22" spans="1:35">
      <c r="C22" s="337" t="s">
        <v>23</v>
      </c>
      <c r="D22" s="337"/>
      <c r="E22" s="337"/>
      <c r="F22" s="337"/>
      <c r="G22" s="337"/>
      <c r="H22" s="337"/>
    </row>
    <row r="23" spans="1:35">
      <c r="B23" s="302" t="s">
        <v>167</v>
      </c>
      <c r="C23" s="302"/>
      <c r="D23" s="302"/>
      <c r="E23" s="302"/>
      <c r="F23" s="302" t="s">
        <v>180</v>
      </c>
      <c r="G23" s="302"/>
      <c r="H23" s="302"/>
      <c r="I23" s="302"/>
      <c r="J23" s="10"/>
      <c r="K23" s="10"/>
      <c r="L23" s="10"/>
      <c r="M23" s="10"/>
      <c r="N23" s="302" t="s">
        <v>130</v>
      </c>
      <c r="O23" s="302"/>
      <c r="P23" s="302"/>
      <c r="Q23" s="302"/>
    </row>
    <row r="24" spans="1:35">
      <c r="A24" s="10" t="s">
        <v>6</v>
      </c>
      <c r="B24" s="10" t="s">
        <v>90</v>
      </c>
      <c r="C24" s="10" t="s">
        <v>7</v>
      </c>
      <c r="D24" s="10" t="s">
        <v>8</v>
      </c>
      <c r="E24" s="29" t="s">
        <v>9</v>
      </c>
      <c r="F24" s="10" t="s">
        <v>90</v>
      </c>
      <c r="G24" s="10" t="s">
        <v>7</v>
      </c>
      <c r="H24" s="10" t="s">
        <v>8</v>
      </c>
      <c r="I24" s="29" t="s">
        <v>9</v>
      </c>
      <c r="J24" s="29"/>
      <c r="K24" s="29"/>
      <c r="L24" s="29"/>
      <c r="M24" s="29"/>
      <c r="N24" s="29" t="s">
        <v>90</v>
      </c>
      <c r="O24" s="29" t="s">
        <v>7</v>
      </c>
      <c r="P24" s="29" t="s">
        <v>8</v>
      </c>
      <c r="Q24" s="29" t="s">
        <v>9</v>
      </c>
    </row>
    <row r="25" spans="1:35">
      <c r="A25" s="10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8" t="e">
        <f>(F25-B25)/B25*100</f>
        <v>#DIV/0!</v>
      </c>
      <c r="O25" s="38" t="e">
        <f t="shared" ref="O25:Q39" si="21">(G25-C25)/C25*100</f>
        <v>#DIV/0!</v>
      </c>
      <c r="P25" s="38" t="e">
        <f t="shared" si="21"/>
        <v>#DIV/0!</v>
      </c>
      <c r="Q25" s="38" t="e">
        <f t="shared" si="21"/>
        <v>#DIV/0!</v>
      </c>
    </row>
    <row r="26" spans="1:35">
      <c r="A26" s="1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8" t="e">
        <f t="shared" ref="N26:N36" si="22">(F26-B26)/B26*100</f>
        <v>#DIV/0!</v>
      </c>
      <c r="O26" s="38" t="e">
        <f t="shared" si="21"/>
        <v>#DIV/0!</v>
      </c>
      <c r="P26" s="38" t="e">
        <f t="shared" si="21"/>
        <v>#DIV/0!</v>
      </c>
      <c r="Q26" s="38" t="e">
        <f t="shared" si="21"/>
        <v>#DIV/0!</v>
      </c>
    </row>
    <row r="27" spans="1:35">
      <c r="A27" s="10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8" t="e">
        <f t="shared" si="22"/>
        <v>#DIV/0!</v>
      </c>
      <c r="O27" s="38" t="e">
        <f t="shared" si="21"/>
        <v>#DIV/0!</v>
      </c>
      <c r="P27" s="38" t="e">
        <f t="shared" si="21"/>
        <v>#DIV/0!</v>
      </c>
      <c r="Q27" s="38" t="e">
        <f t="shared" si="21"/>
        <v>#DIV/0!</v>
      </c>
    </row>
    <row r="28" spans="1:35">
      <c r="A28" s="10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8" t="e">
        <f t="shared" si="22"/>
        <v>#DIV/0!</v>
      </c>
      <c r="O28" s="38" t="e">
        <f t="shared" si="21"/>
        <v>#DIV/0!</v>
      </c>
      <c r="P28" s="38" t="e">
        <f t="shared" si="21"/>
        <v>#DIV/0!</v>
      </c>
      <c r="Q28" s="38" t="e">
        <f t="shared" si="21"/>
        <v>#DIV/0!</v>
      </c>
    </row>
    <row r="29" spans="1:3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8" t="e">
        <f t="shared" si="22"/>
        <v>#DIV/0!</v>
      </c>
      <c r="O29" s="38" t="e">
        <f t="shared" si="21"/>
        <v>#DIV/0!</v>
      </c>
      <c r="P29" s="38" t="e">
        <f t="shared" si="21"/>
        <v>#DIV/0!</v>
      </c>
      <c r="Q29" s="38" t="e">
        <f t="shared" si="21"/>
        <v>#DIV/0!</v>
      </c>
    </row>
    <row r="30" spans="1:35">
      <c r="A30" s="10" t="s">
        <v>15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8" t="e">
        <f t="shared" si="22"/>
        <v>#DIV/0!</v>
      </c>
      <c r="O30" s="38" t="e">
        <f t="shared" si="21"/>
        <v>#DIV/0!</v>
      </c>
      <c r="P30" s="38" t="e">
        <f t="shared" si="21"/>
        <v>#DIV/0!</v>
      </c>
      <c r="Q30" s="38" t="e">
        <f t="shared" si="21"/>
        <v>#DIV/0!</v>
      </c>
    </row>
    <row r="31" spans="1:35">
      <c r="A31" s="10" t="s">
        <v>16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8" t="e">
        <f t="shared" si="22"/>
        <v>#DIV/0!</v>
      </c>
      <c r="O31" s="38" t="e">
        <f t="shared" si="21"/>
        <v>#DIV/0!</v>
      </c>
      <c r="P31" s="38" t="e">
        <f t="shared" si="21"/>
        <v>#DIV/0!</v>
      </c>
      <c r="Q31" s="38" t="e">
        <f t="shared" si="21"/>
        <v>#DIV/0!</v>
      </c>
    </row>
    <row r="32" spans="1:35">
      <c r="A32" s="10" t="s">
        <v>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8" t="e">
        <f t="shared" si="22"/>
        <v>#DIV/0!</v>
      </c>
      <c r="O32" s="38" t="e">
        <f t="shared" si="21"/>
        <v>#DIV/0!</v>
      </c>
      <c r="P32" s="38" t="e">
        <f t="shared" si="21"/>
        <v>#DIV/0!</v>
      </c>
      <c r="Q32" s="38" t="e">
        <f t="shared" si="21"/>
        <v>#DIV/0!</v>
      </c>
    </row>
    <row r="33" spans="1:17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8" t="e">
        <f t="shared" si="22"/>
        <v>#DIV/0!</v>
      </c>
      <c r="O33" s="38" t="e">
        <f t="shared" si="21"/>
        <v>#DIV/0!</v>
      </c>
      <c r="P33" s="38" t="e">
        <f t="shared" si="21"/>
        <v>#DIV/0!</v>
      </c>
      <c r="Q33" s="38" t="e">
        <f t="shared" si="21"/>
        <v>#DIV/0!</v>
      </c>
    </row>
    <row r="34" spans="1:17">
      <c r="A34" s="10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8" t="e">
        <f t="shared" si="22"/>
        <v>#DIV/0!</v>
      </c>
      <c r="O34" s="38" t="e">
        <f t="shared" si="21"/>
        <v>#DIV/0!</v>
      </c>
      <c r="P34" s="38" t="e">
        <f t="shared" si="21"/>
        <v>#DIV/0!</v>
      </c>
      <c r="Q34" s="38" t="e">
        <f t="shared" si="21"/>
        <v>#DIV/0!</v>
      </c>
    </row>
    <row r="35" spans="1:17">
      <c r="A35" s="10" t="s">
        <v>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38" t="e">
        <f t="shared" si="22"/>
        <v>#DIV/0!</v>
      </c>
      <c r="O35" s="38" t="e">
        <f t="shared" si="21"/>
        <v>#DIV/0!</v>
      </c>
      <c r="P35" s="38" t="e">
        <f t="shared" si="21"/>
        <v>#DIV/0!</v>
      </c>
      <c r="Q35" s="38" t="e">
        <f t="shared" si="21"/>
        <v>#DIV/0!</v>
      </c>
    </row>
    <row r="36" spans="1:17">
      <c r="A36" s="10" t="s">
        <v>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38" t="e">
        <f t="shared" si="22"/>
        <v>#DIV/0!</v>
      </c>
      <c r="O36" s="38" t="e">
        <f t="shared" si="21"/>
        <v>#DIV/0!</v>
      </c>
      <c r="P36" s="38" t="e">
        <f t="shared" si="21"/>
        <v>#DIV/0!</v>
      </c>
      <c r="Q36" s="38" t="e">
        <f t="shared" si="21"/>
        <v>#DIV/0!</v>
      </c>
    </row>
    <row r="37" spans="1:17">
      <c r="A37" s="61" t="s">
        <v>179</v>
      </c>
      <c r="B37" s="61">
        <f>SUM(B25:B36)</f>
        <v>0</v>
      </c>
      <c r="C37" s="61">
        <f t="shared" ref="C37:I37" si="23">SUM(C25:C36)</f>
        <v>0</v>
      </c>
      <c r="D37" s="61">
        <f t="shared" si="23"/>
        <v>0</v>
      </c>
      <c r="E37" s="61">
        <f t="shared" si="23"/>
        <v>0</v>
      </c>
      <c r="F37" s="61">
        <f t="shared" si="23"/>
        <v>0</v>
      </c>
      <c r="G37" s="61">
        <f t="shared" si="23"/>
        <v>0</v>
      </c>
      <c r="H37" s="61">
        <f t="shared" si="23"/>
        <v>0</v>
      </c>
      <c r="I37" s="61">
        <f t="shared" si="23"/>
        <v>0</v>
      </c>
      <c r="J37" s="61"/>
      <c r="K37" s="61"/>
      <c r="L37" s="61"/>
      <c r="M37" s="61"/>
      <c r="N37" s="62" t="e">
        <f>(F37-B37)/B37*100</f>
        <v>#DIV/0!</v>
      </c>
      <c r="O37" s="62" t="e">
        <f t="shared" si="21"/>
        <v>#DIV/0!</v>
      </c>
      <c r="P37" s="62" t="e">
        <f t="shared" si="21"/>
        <v>#DIV/0!</v>
      </c>
      <c r="Q37" s="62" t="e">
        <f t="shared" si="21"/>
        <v>#DIV/0!</v>
      </c>
    </row>
    <row r="38" spans="1:17">
      <c r="A38" s="61" t="s">
        <v>128</v>
      </c>
      <c r="B38" s="61">
        <f>SUM(B25:B36)</f>
        <v>0</v>
      </c>
      <c r="C38" s="61">
        <f t="shared" ref="C38:I38" si="24">SUM(C25:C36)</f>
        <v>0</v>
      </c>
      <c r="D38" s="61">
        <f t="shared" si="24"/>
        <v>0</v>
      </c>
      <c r="E38" s="61">
        <f t="shared" si="24"/>
        <v>0</v>
      </c>
      <c r="F38" s="61">
        <f t="shared" si="24"/>
        <v>0</v>
      </c>
      <c r="G38" s="61">
        <f t="shared" si="24"/>
        <v>0</v>
      </c>
      <c r="H38" s="61">
        <f t="shared" si="24"/>
        <v>0</v>
      </c>
      <c r="I38" s="61">
        <f t="shared" si="24"/>
        <v>0</v>
      </c>
      <c r="J38" s="61"/>
      <c r="K38" s="61"/>
      <c r="L38" s="61"/>
      <c r="M38" s="61"/>
      <c r="N38" s="62" t="e">
        <f>(F38-B38)/B38*100</f>
        <v>#DIV/0!</v>
      </c>
      <c r="O38" s="62" t="e">
        <f t="shared" si="21"/>
        <v>#DIV/0!</v>
      </c>
      <c r="P38" s="62" t="e">
        <f t="shared" si="21"/>
        <v>#DIV/0!</v>
      </c>
      <c r="Q38" s="62" t="e">
        <f t="shared" si="21"/>
        <v>#DIV/0!</v>
      </c>
    </row>
    <row r="39" spans="1:17">
      <c r="A39" s="63" t="s">
        <v>129</v>
      </c>
      <c r="B39" s="49">
        <f>B37/12</f>
        <v>0</v>
      </c>
      <c r="C39" s="49">
        <f t="shared" ref="C39:I39" si="25">C37/12</f>
        <v>0</v>
      </c>
      <c r="D39" s="49">
        <f t="shared" si="25"/>
        <v>0</v>
      </c>
      <c r="E39" s="49">
        <f t="shared" si="25"/>
        <v>0</v>
      </c>
      <c r="F39" s="49">
        <f t="shared" si="25"/>
        <v>0</v>
      </c>
      <c r="G39" s="49">
        <f t="shared" si="25"/>
        <v>0</v>
      </c>
      <c r="H39" s="49">
        <f t="shared" si="25"/>
        <v>0</v>
      </c>
      <c r="I39" s="49">
        <f t="shared" si="25"/>
        <v>0</v>
      </c>
      <c r="J39" s="49"/>
      <c r="K39" s="49"/>
      <c r="L39" s="49"/>
      <c r="M39" s="49"/>
      <c r="N39" s="62" t="e">
        <f>(F39-B39)/B39*100</f>
        <v>#DIV/0!</v>
      </c>
      <c r="O39" s="62" t="e">
        <f t="shared" si="21"/>
        <v>#DIV/0!</v>
      </c>
      <c r="P39" s="62" t="e">
        <f t="shared" si="21"/>
        <v>#DIV/0!</v>
      </c>
      <c r="Q39" s="62" t="e">
        <f t="shared" si="21"/>
        <v>#DIV/0!</v>
      </c>
    </row>
    <row r="40" spans="1:17">
      <c r="N40" s="64"/>
      <c r="O40" s="64"/>
      <c r="P40" s="64"/>
      <c r="Q40" s="64"/>
    </row>
    <row r="41" spans="1:17">
      <c r="A41" s="34"/>
      <c r="B41" s="34"/>
      <c r="C41" s="338" t="s">
        <v>124</v>
      </c>
      <c r="D41" s="338"/>
      <c r="E41" s="338"/>
      <c r="F41" s="338"/>
      <c r="G41" s="338"/>
      <c r="H41" s="338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B42" s="302" t="s">
        <v>167</v>
      </c>
      <c r="C42" s="302"/>
      <c r="D42" s="302"/>
      <c r="E42" s="302"/>
      <c r="F42" s="302" t="s">
        <v>180</v>
      </c>
      <c r="G42" s="302"/>
      <c r="H42" s="302"/>
      <c r="I42" s="302"/>
      <c r="J42" s="10"/>
      <c r="K42" s="10"/>
      <c r="L42" s="10"/>
      <c r="M42" s="10"/>
      <c r="N42" s="302" t="s">
        <v>130</v>
      </c>
      <c r="O42" s="302"/>
      <c r="P42" s="302"/>
      <c r="Q42" s="302"/>
    </row>
    <row r="43" spans="1:17">
      <c r="A43" s="10" t="s">
        <v>6</v>
      </c>
      <c r="B43" s="10" t="s">
        <v>90</v>
      </c>
      <c r="C43" s="10" t="s">
        <v>7</v>
      </c>
      <c r="D43" s="10" t="s">
        <v>8</v>
      </c>
      <c r="E43" s="29" t="s">
        <v>9</v>
      </c>
      <c r="F43" s="10" t="s">
        <v>90</v>
      </c>
      <c r="G43" s="10" t="s">
        <v>7</v>
      </c>
      <c r="H43" s="10" t="s">
        <v>8</v>
      </c>
      <c r="I43" s="29" t="s">
        <v>9</v>
      </c>
      <c r="J43" s="29"/>
      <c r="K43" s="29"/>
      <c r="L43" s="29"/>
      <c r="M43" s="29"/>
      <c r="N43" s="29" t="s">
        <v>90</v>
      </c>
      <c r="O43" s="29" t="s">
        <v>7</v>
      </c>
      <c r="P43" s="29" t="s">
        <v>8</v>
      </c>
      <c r="Q43" s="29" t="s">
        <v>9</v>
      </c>
    </row>
    <row r="44" spans="1:17">
      <c r="A44" s="10" t="s">
        <v>10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38" t="e">
        <f>(F44-B44)/B44*100</f>
        <v>#DIV/0!</v>
      </c>
      <c r="O44" s="38" t="e">
        <f t="shared" ref="O44:Q58" si="26">(G44-C44)/C44*100</f>
        <v>#DIV/0!</v>
      </c>
      <c r="P44" s="38" t="e">
        <f t="shared" si="26"/>
        <v>#DIV/0!</v>
      </c>
      <c r="Q44" s="38" t="e">
        <f t="shared" si="26"/>
        <v>#DIV/0!</v>
      </c>
    </row>
    <row r="45" spans="1:17">
      <c r="A45" s="10" t="s">
        <v>11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8" t="e">
        <f t="shared" ref="N45:N55" si="27">(F45-B45)/B45*100</f>
        <v>#DIV/0!</v>
      </c>
      <c r="O45" s="38" t="e">
        <f t="shared" si="26"/>
        <v>#DIV/0!</v>
      </c>
      <c r="P45" s="38" t="e">
        <f t="shared" si="26"/>
        <v>#DIV/0!</v>
      </c>
      <c r="Q45" s="38" t="e">
        <f t="shared" si="26"/>
        <v>#DIV/0!</v>
      </c>
    </row>
    <row r="46" spans="1:17">
      <c r="A46" s="10" t="s">
        <v>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8" t="e">
        <f t="shared" si="27"/>
        <v>#DIV/0!</v>
      </c>
      <c r="O46" s="38" t="e">
        <f t="shared" si="26"/>
        <v>#DIV/0!</v>
      </c>
      <c r="P46" s="38" t="e">
        <f t="shared" si="26"/>
        <v>#DIV/0!</v>
      </c>
      <c r="Q46" s="38" t="e">
        <f t="shared" si="26"/>
        <v>#DIV/0!</v>
      </c>
    </row>
    <row r="47" spans="1:17">
      <c r="A47" s="10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38" t="e">
        <f t="shared" si="27"/>
        <v>#DIV/0!</v>
      </c>
      <c r="O47" s="38" t="e">
        <f t="shared" si="26"/>
        <v>#DIV/0!</v>
      </c>
      <c r="P47" s="38" t="e">
        <f t="shared" si="26"/>
        <v>#DIV/0!</v>
      </c>
      <c r="Q47" s="38" t="e">
        <f t="shared" si="26"/>
        <v>#DIV/0!</v>
      </c>
    </row>
    <row r="48" spans="1:17">
      <c r="A48" s="10" t="s">
        <v>14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38" t="e">
        <f t="shared" si="27"/>
        <v>#DIV/0!</v>
      </c>
      <c r="O48" s="38" t="e">
        <f t="shared" si="26"/>
        <v>#DIV/0!</v>
      </c>
      <c r="P48" s="38" t="e">
        <f t="shared" si="26"/>
        <v>#DIV/0!</v>
      </c>
      <c r="Q48" s="38" t="e">
        <f t="shared" si="26"/>
        <v>#DIV/0!</v>
      </c>
    </row>
    <row r="49" spans="1:17">
      <c r="A49" s="10" t="s">
        <v>15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38" t="e">
        <f t="shared" si="27"/>
        <v>#DIV/0!</v>
      </c>
      <c r="O49" s="38" t="e">
        <f t="shared" si="26"/>
        <v>#DIV/0!</v>
      </c>
      <c r="P49" s="38" t="e">
        <f t="shared" si="26"/>
        <v>#DIV/0!</v>
      </c>
      <c r="Q49" s="38" t="e">
        <f t="shared" si="26"/>
        <v>#DIV/0!</v>
      </c>
    </row>
    <row r="50" spans="1:17">
      <c r="A50" s="10" t="s">
        <v>16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8" t="e">
        <f t="shared" si="27"/>
        <v>#DIV/0!</v>
      </c>
      <c r="O50" s="38" t="e">
        <f t="shared" si="26"/>
        <v>#DIV/0!</v>
      </c>
      <c r="P50" s="38" t="e">
        <f t="shared" si="26"/>
        <v>#DIV/0!</v>
      </c>
      <c r="Q50" s="38" t="e">
        <f t="shared" si="26"/>
        <v>#DIV/0!</v>
      </c>
    </row>
    <row r="51" spans="1:17">
      <c r="A51" s="10" t="s">
        <v>17</v>
      </c>
      <c r="B51" s="13"/>
      <c r="C51" s="10"/>
      <c r="D51" s="10"/>
      <c r="E51" s="10"/>
      <c r="F51" s="13"/>
      <c r="G51" s="10"/>
      <c r="H51" s="10"/>
      <c r="I51" s="10"/>
      <c r="J51" s="10"/>
      <c r="K51" s="10"/>
      <c r="L51" s="10"/>
      <c r="M51" s="10"/>
      <c r="N51" s="38" t="e">
        <f t="shared" si="27"/>
        <v>#DIV/0!</v>
      </c>
      <c r="O51" s="38" t="e">
        <f t="shared" si="26"/>
        <v>#DIV/0!</v>
      </c>
      <c r="P51" s="38" t="e">
        <f t="shared" si="26"/>
        <v>#DIV/0!</v>
      </c>
      <c r="Q51" s="38" t="e">
        <f t="shared" si="26"/>
        <v>#DIV/0!</v>
      </c>
    </row>
    <row r="52" spans="1:17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8" t="e">
        <f t="shared" si="27"/>
        <v>#DIV/0!</v>
      </c>
      <c r="O52" s="38" t="e">
        <f t="shared" si="26"/>
        <v>#DIV/0!</v>
      </c>
      <c r="P52" s="38" t="e">
        <f t="shared" si="26"/>
        <v>#DIV/0!</v>
      </c>
      <c r="Q52" s="38" t="e">
        <f t="shared" si="26"/>
        <v>#DIV/0!</v>
      </c>
    </row>
    <row r="53" spans="1:17">
      <c r="A53" s="10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8" t="e">
        <f t="shared" si="27"/>
        <v>#DIV/0!</v>
      </c>
      <c r="O53" s="38" t="e">
        <f t="shared" si="26"/>
        <v>#DIV/0!</v>
      </c>
      <c r="P53" s="38" t="e">
        <f t="shared" si="26"/>
        <v>#DIV/0!</v>
      </c>
      <c r="Q53" s="38" t="e">
        <f t="shared" si="26"/>
        <v>#DIV/0!</v>
      </c>
    </row>
    <row r="54" spans="1:17">
      <c r="A54" s="10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38" t="e">
        <f t="shared" si="27"/>
        <v>#DIV/0!</v>
      </c>
      <c r="O54" s="38" t="e">
        <f t="shared" si="26"/>
        <v>#DIV/0!</v>
      </c>
      <c r="P54" s="38" t="e">
        <f t="shared" si="26"/>
        <v>#DIV/0!</v>
      </c>
      <c r="Q54" s="38" t="e">
        <f t="shared" si="26"/>
        <v>#DIV/0!</v>
      </c>
    </row>
    <row r="55" spans="1:17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38" t="e">
        <f t="shared" si="27"/>
        <v>#DIV/0!</v>
      </c>
      <c r="O55" s="38" t="e">
        <f t="shared" si="26"/>
        <v>#DIV/0!</v>
      </c>
      <c r="P55" s="38" t="e">
        <f t="shared" si="26"/>
        <v>#DIV/0!</v>
      </c>
      <c r="Q55" s="38" t="e">
        <f t="shared" si="26"/>
        <v>#DIV/0!</v>
      </c>
    </row>
    <row r="56" spans="1:17">
      <c r="A56" s="61" t="s">
        <v>179</v>
      </c>
      <c r="B56" s="61">
        <f>SUM(B44:B55)</f>
        <v>0</v>
      </c>
      <c r="C56" s="61">
        <f t="shared" ref="C56:I56" si="28">SUM(C44:C55)</f>
        <v>0</v>
      </c>
      <c r="D56" s="61">
        <f t="shared" si="28"/>
        <v>0</v>
      </c>
      <c r="E56" s="61">
        <f t="shared" si="28"/>
        <v>0</v>
      </c>
      <c r="F56" s="61">
        <f t="shared" si="28"/>
        <v>0</v>
      </c>
      <c r="G56" s="61">
        <f t="shared" si="28"/>
        <v>0</v>
      </c>
      <c r="H56" s="61">
        <f t="shared" si="28"/>
        <v>0</v>
      </c>
      <c r="I56" s="61">
        <f t="shared" si="28"/>
        <v>0</v>
      </c>
      <c r="J56" s="61"/>
      <c r="K56" s="61"/>
      <c r="L56" s="61"/>
      <c r="M56" s="61"/>
      <c r="N56" s="62" t="e">
        <f>(F56-B56)/B56*100</f>
        <v>#DIV/0!</v>
      </c>
      <c r="O56" s="62" t="e">
        <f t="shared" si="26"/>
        <v>#DIV/0!</v>
      </c>
      <c r="P56" s="62" t="e">
        <f t="shared" si="26"/>
        <v>#DIV/0!</v>
      </c>
      <c r="Q56" s="62" t="e">
        <f t="shared" si="26"/>
        <v>#DIV/0!</v>
      </c>
    </row>
    <row r="57" spans="1:17">
      <c r="A57" s="61" t="s">
        <v>128</v>
      </c>
      <c r="B57" s="61">
        <f>SUM(B44:B55)</f>
        <v>0</v>
      </c>
      <c r="C57" s="61">
        <f t="shared" ref="C57:I57" si="29">SUM(C44:C55)</f>
        <v>0</v>
      </c>
      <c r="D57" s="61">
        <f t="shared" si="29"/>
        <v>0</v>
      </c>
      <c r="E57" s="61">
        <f t="shared" si="29"/>
        <v>0</v>
      </c>
      <c r="F57" s="61">
        <f t="shared" si="29"/>
        <v>0</v>
      </c>
      <c r="G57" s="61">
        <f t="shared" si="29"/>
        <v>0</v>
      </c>
      <c r="H57" s="61">
        <f t="shared" si="29"/>
        <v>0</v>
      </c>
      <c r="I57" s="61">
        <f t="shared" si="29"/>
        <v>0</v>
      </c>
      <c r="J57" s="61"/>
      <c r="K57" s="61"/>
      <c r="L57" s="61"/>
      <c r="M57" s="61"/>
      <c r="N57" s="62" t="e">
        <f>(F57-B57)/B57*100</f>
        <v>#DIV/0!</v>
      </c>
      <c r="O57" s="62" t="e">
        <f t="shared" si="26"/>
        <v>#DIV/0!</v>
      </c>
      <c r="P57" s="62" t="e">
        <f t="shared" si="26"/>
        <v>#DIV/0!</v>
      </c>
      <c r="Q57" s="62" t="e">
        <f t="shared" si="26"/>
        <v>#DIV/0!</v>
      </c>
    </row>
    <row r="58" spans="1:17">
      <c r="A58" s="63" t="s">
        <v>129</v>
      </c>
      <c r="B58" s="49">
        <f>B56/12</f>
        <v>0</v>
      </c>
      <c r="C58" s="49">
        <f t="shared" ref="C58:I58" si="30">C56/12</f>
        <v>0</v>
      </c>
      <c r="D58" s="49">
        <f t="shared" si="30"/>
        <v>0</v>
      </c>
      <c r="E58" s="49">
        <f t="shared" si="30"/>
        <v>0</v>
      </c>
      <c r="F58" s="49">
        <f t="shared" si="30"/>
        <v>0</v>
      </c>
      <c r="G58" s="49">
        <f t="shared" si="30"/>
        <v>0</v>
      </c>
      <c r="H58" s="49">
        <f t="shared" si="30"/>
        <v>0</v>
      </c>
      <c r="I58" s="49">
        <f t="shared" si="30"/>
        <v>0</v>
      </c>
      <c r="J58" s="49"/>
      <c r="K58" s="49"/>
      <c r="L58" s="49"/>
      <c r="M58" s="49"/>
      <c r="N58" s="62" t="e">
        <f>(F58-B58)/B58*100</f>
        <v>#DIV/0!</v>
      </c>
      <c r="O58" s="62" t="e">
        <f t="shared" si="26"/>
        <v>#DIV/0!</v>
      </c>
      <c r="P58" s="62" t="e">
        <f t="shared" si="26"/>
        <v>#DIV/0!</v>
      </c>
      <c r="Q58" s="62" t="e">
        <f t="shared" si="26"/>
        <v>#DIV/0!</v>
      </c>
    </row>
    <row r="59" spans="1:17">
      <c r="N59" s="64"/>
      <c r="O59" s="64"/>
      <c r="P59" s="64"/>
      <c r="Q59" s="64"/>
    </row>
    <row r="60" spans="1:17">
      <c r="C60" s="347" t="s">
        <v>118</v>
      </c>
      <c r="D60" s="347"/>
      <c r="E60" s="347"/>
      <c r="F60" s="347"/>
      <c r="G60" s="347"/>
      <c r="H60" s="347"/>
    </row>
    <row r="61" spans="1:17">
      <c r="B61" s="302" t="s">
        <v>167</v>
      </c>
      <c r="C61" s="302"/>
      <c r="D61" s="302"/>
      <c r="E61" s="302"/>
      <c r="F61" s="302" t="s">
        <v>180</v>
      </c>
      <c r="G61" s="302"/>
      <c r="H61" s="302"/>
      <c r="I61" s="302"/>
      <c r="J61" s="10"/>
      <c r="K61" s="10"/>
      <c r="L61" s="10"/>
      <c r="M61" s="10"/>
      <c r="N61" s="302" t="s">
        <v>130</v>
      </c>
      <c r="O61" s="302"/>
      <c r="P61" s="302"/>
      <c r="Q61" s="302"/>
    </row>
    <row r="62" spans="1:17">
      <c r="A62" s="10" t="s">
        <v>6</v>
      </c>
      <c r="B62" s="10" t="s">
        <v>90</v>
      </c>
      <c r="C62" s="10" t="s">
        <v>7</v>
      </c>
      <c r="D62" s="10" t="s">
        <v>8</v>
      </c>
      <c r="E62" s="29" t="s">
        <v>9</v>
      </c>
      <c r="F62" s="10" t="s">
        <v>90</v>
      </c>
      <c r="G62" s="10" t="s">
        <v>7</v>
      </c>
      <c r="H62" s="10" t="s">
        <v>8</v>
      </c>
      <c r="I62" s="29" t="s">
        <v>9</v>
      </c>
      <c r="J62" s="29"/>
      <c r="K62" s="29"/>
      <c r="L62" s="29"/>
      <c r="M62" s="29"/>
      <c r="N62" s="29" t="s">
        <v>90</v>
      </c>
      <c r="O62" s="29" t="s">
        <v>7</v>
      </c>
      <c r="P62" s="29" t="s">
        <v>8</v>
      </c>
      <c r="Q62" s="29" t="s">
        <v>9</v>
      </c>
    </row>
    <row r="63" spans="1:17">
      <c r="A63" s="10" t="s">
        <v>10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38" t="e">
        <f>(F63-B63)/B63*100</f>
        <v>#DIV/0!</v>
      </c>
      <c r="O63" s="38" t="e">
        <f t="shared" ref="O63:Q77" si="31">(G63-C63)/C63*100</f>
        <v>#DIV/0!</v>
      </c>
      <c r="P63" s="38" t="e">
        <f t="shared" si="31"/>
        <v>#DIV/0!</v>
      </c>
      <c r="Q63" s="38" t="e">
        <f t="shared" si="31"/>
        <v>#DIV/0!</v>
      </c>
    </row>
    <row r="64" spans="1:17">
      <c r="A64" s="10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38" t="e">
        <f t="shared" ref="N64:N74" si="32">(F64-B64)/B64*100</f>
        <v>#DIV/0!</v>
      </c>
      <c r="O64" s="38" t="e">
        <f t="shared" si="31"/>
        <v>#DIV/0!</v>
      </c>
      <c r="P64" s="38" t="e">
        <f t="shared" si="31"/>
        <v>#DIV/0!</v>
      </c>
      <c r="Q64" s="38" t="e">
        <f t="shared" si="31"/>
        <v>#DIV/0!</v>
      </c>
    </row>
    <row r="65" spans="1:17">
      <c r="A65" s="10" t="s">
        <v>12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38" t="e">
        <f t="shared" si="32"/>
        <v>#DIV/0!</v>
      </c>
      <c r="O65" s="38" t="e">
        <f t="shared" si="31"/>
        <v>#DIV/0!</v>
      </c>
      <c r="P65" s="38" t="e">
        <f t="shared" si="31"/>
        <v>#DIV/0!</v>
      </c>
      <c r="Q65" s="38" t="e">
        <f t="shared" si="31"/>
        <v>#DIV/0!</v>
      </c>
    </row>
    <row r="66" spans="1:17">
      <c r="A66" s="10" t="s">
        <v>13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38" t="e">
        <f t="shared" si="32"/>
        <v>#DIV/0!</v>
      </c>
      <c r="O66" s="38" t="e">
        <f t="shared" si="31"/>
        <v>#DIV/0!</v>
      </c>
      <c r="P66" s="38" t="e">
        <f t="shared" si="31"/>
        <v>#DIV/0!</v>
      </c>
      <c r="Q66" s="38" t="e">
        <f t="shared" si="31"/>
        <v>#DIV/0!</v>
      </c>
    </row>
    <row r="67" spans="1:17">
      <c r="A67" s="10" t="s">
        <v>14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38" t="e">
        <f t="shared" si="32"/>
        <v>#DIV/0!</v>
      </c>
      <c r="O67" s="38" t="e">
        <f t="shared" si="31"/>
        <v>#DIV/0!</v>
      </c>
      <c r="P67" s="38" t="e">
        <f t="shared" si="31"/>
        <v>#DIV/0!</v>
      </c>
      <c r="Q67" s="38" t="e">
        <f t="shared" si="31"/>
        <v>#DIV/0!</v>
      </c>
    </row>
    <row r="68" spans="1:17">
      <c r="A68" s="10" t="s">
        <v>15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38" t="e">
        <f t="shared" si="32"/>
        <v>#DIV/0!</v>
      </c>
      <c r="O68" s="38" t="e">
        <f t="shared" si="31"/>
        <v>#DIV/0!</v>
      </c>
      <c r="P68" s="38" t="e">
        <f t="shared" si="31"/>
        <v>#DIV/0!</v>
      </c>
      <c r="Q68" s="38" t="e">
        <f t="shared" si="31"/>
        <v>#DIV/0!</v>
      </c>
    </row>
    <row r="69" spans="1:17">
      <c r="A69" s="10" t="s">
        <v>16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38" t="e">
        <f t="shared" si="32"/>
        <v>#DIV/0!</v>
      </c>
      <c r="O69" s="38" t="e">
        <f t="shared" si="31"/>
        <v>#DIV/0!</v>
      </c>
      <c r="P69" s="38" t="e">
        <f t="shared" si="31"/>
        <v>#DIV/0!</v>
      </c>
      <c r="Q69" s="38" t="e">
        <f t="shared" si="31"/>
        <v>#DIV/0!</v>
      </c>
    </row>
    <row r="70" spans="1:17">
      <c r="A70" s="10" t="s">
        <v>17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38" t="e">
        <f t="shared" si="32"/>
        <v>#DIV/0!</v>
      </c>
      <c r="O70" s="38" t="e">
        <f t="shared" si="31"/>
        <v>#DIV/0!</v>
      </c>
      <c r="P70" s="38" t="e">
        <f t="shared" si="31"/>
        <v>#DIV/0!</v>
      </c>
      <c r="Q70" s="38" t="e">
        <f t="shared" si="31"/>
        <v>#DIV/0!</v>
      </c>
    </row>
    <row r="71" spans="1:17">
      <c r="A71" s="10" t="s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38" t="e">
        <f t="shared" si="32"/>
        <v>#DIV/0!</v>
      </c>
      <c r="O71" s="38" t="e">
        <f t="shared" si="31"/>
        <v>#DIV/0!</v>
      </c>
      <c r="P71" s="38" t="e">
        <f t="shared" si="31"/>
        <v>#DIV/0!</v>
      </c>
      <c r="Q71" s="38" t="e">
        <f t="shared" si="31"/>
        <v>#DIV/0!</v>
      </c>
    </row>
    <row r="72" spans="1:17">
      <c r="A72" s="10" t="s">
        <v>19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38" t="e">
        <f t="shared" si="32"/>
        <v>#DIV/0!</v>
      </c>
      <c r="O72" s="38" t="e">
        <f t="shared" si="31"/>
        <v>#DIV/0!</v>
      </c>
      <c r="P72" s="38" t="e">
        <f t="shared" si="31"/>
        <v>#DIV/0!</v>
      </c>
      <c r="Q72" s="38" t="e">
        <f t="shared" si="31"/>
        <v>#DIV/0!</v>
      </c>
    </row>
    <row r="73" spans="1:17">
      <c r="A73" s="10" t="s">
        <v>20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38" t="e">
        <f t="shared" si="32"/>
        <v>#DIV/0!</v>
      </c>
      <c r="O73" s="38" t="e">
        <f t="shared" si="31"/>
        <v>#DIV/0!</v>
      </c>
      <c r="P73" s="38" t="e">
        <f t="shared" si="31"/>
        <v>#DIV/0!</v>
      </c>
      <c r="Q73" s="38" t="e">
        <f t="shared" si="31"/>
        <v>#DIV/0!</v>
      </c>
    </row>
    <row r="74" spans="1:17">
      <c r="A74" s="10" t="s">
        <v>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38" t="e">
        <f t="shared" si="32"/>
        <v>#DIV/0!</v>
      </c>
      <c r="O74" s="38" t="e">
        <f t="shared" si="31"/>
        <v>#DIV/0!</v>
      </c>
      <c r="P74" s="38" t="e">
        <f t="shared" si="31"/>
        <v>#DIV/0!</v>
      </c>
      <c r="Q74" s="38" t="e">
        <f t="shared" si="31"/>
        <v>#DIV/0!</v>
      </c>
    </row>
    <row r="75" spans="1:17">
      <c r="A75" s="61" t="s">
        <v>179</v>
      </c>
      <c r="B75" s="61">
        <f>SUM(B63:B74)</f>
        <v>0</v>
      </c>
      <c r="C75" s="61">
        <f t="shared" ref="C75:I75" si="33">SUM(C63:C74)</f>
        <v>0</v>
      </c>
      <c r="D75" s="61">
        <f t="shared" si="33"/>
        <v>0</v>
      </c>
      <c r="E75" s="61">
        <f t="shared" si="33"/>
        <v>0</v>
      </c>
      <c r="F75" s="61">
        <f t="shared" si="33"/>
        <v>0</v>
      </c>
      <c r="G75" s="61">
        <f t="shared" si="33"/>
        <v>0</v>
      </c>
      <c r="H75" s="61">
        <f t="shared" si="33"/>
        <v>0</v>
      </c>
      <c r="I75" s="61">
        <f t="shared" si="33"/>
        <v>0</v>
      </c>
      <c r="J75" s="61"/>
      <c r="K75" s="61"/>
      <c r="L75" s="61"/>
      <c r="M75" s="61"/>
      <c r="N75" s="62" t="e">
        <f>(F75-B75)/B75*100</f>
        <v>#DIV/0!</v>
      </c>
      <c r="O75" s="62" t="e">
        <f t="shared" si="31"/>
        <v>#DIV/0!</v>
      </c>
      <c r="P75" s="62" t="e">
        <f t="shared" si="31"/>
        <v>#DIV/0!</v>
      </c>
      <c r="Q75" s="62" t="e">
        <f t="shared" si="31"/>
        <v>#DIV/0!</v>
      </c>
    </row>
    <row r="76" spans="1:17">
      <c r="A76" s="61" t="s">
        <v>128</v>
      </c>
      <c r="B76" s="61">
        <f>SUM(B63:B74)</f>
        <v>0</v>
      </c>
      <c r="C76" s="61">
        <f t="shared" ref="C76:I76" si="34">SUM(C63:C74)</f>
        <v>0</v>
      </c>
      <c r="D76" s="61">
        <f t="shared" si="34"/>
        <v>0</v>
      </c>
      <c r="E76" s="61">
        <f t="shared" si="34"/>
        <v>0</v>
      </c>
      <c r="F76" s="61">
        <f t="shared" si="34"/>
        <v>0</v>
      </c>
      <c r="G76" s="61">
        <f t="shared" si="34"/>
        <v>0</v>
      </c>
      <c r="H76" s="61">
        <f t="shared" si="34"/>
        <v>0</v>
      </c>
      <c r="I76" s="61">
        <f t="shared" si="34"/>
        <v>0</v>
      </c>
      <c r="J76" s="61"/>
      <c r="K76" s="61"/>
      <c r="L76" s="61"/>
      <c r="M76" s="61"/>
      <c r="N76" s="62" t="e">
        <f>(F76-B76)/B76*100</f>
        <v>#DIV/0!</v>
      </c>
      <c r="O76" s="62" t="e">
        <f t="shared" si="31"/>
        <v>#DIV/0!</v>
      </c>
      <c r="P76" s="62" t="e">
        <f t="shared" si="31"/>
        <v>#DIV/0!</v>
      </c>
      <c r="Q76" s="62" t="e">
        <f t="shared" si="31"/>
        <v>#DIV/0!</v>
      </c>
    </row>
    <row r="77" spans="1:17">
      <c r="A77" s="63" t="s">
        <v>129</v>
      </c>
      <c r="B77" s="49">
        <f>B75/12</f>
        <v>0</v>
      </c>
      <c r="C77" s="49">
        <f t="shared" ref="C77:I77" si="35">C75/12</f>
        <v>0</v>
      </c>
      <c r="D77" s="49">
        <f t="shared" si="35"/>
        <v>0</v>
      </c>
      <c r="E77" s="49">
        <f t="shared" si="35"/>
        <v>0</v>
      </c>
      <c r="F77" s="49">
        <f t="shared" si="35"/>
        <v>0</v>
      </c>
      <c r="G77" s="49">
        <f t="shared" si="35"/>
        <v>0</v>
      </c>
      <c r="H77" s="49">
        <f t="shared" si="35"/>
        <v>0</v>
      </c>
      <c r="I77" s="49">
        <f t="shared" si="35"/>
        <v>0</v>
      </c>
      <c r="J77" s="49"/>
      <c r="K77" s="49"/>
      <c r="L77" s="49"/>
      <c r="M77" s="49"/>
      <c r="N77" s="62" t="e">
        <f>(F77-B77)/B77*100</f>
        <v>#DIV/0!</v>
      </c>
      <c r="O77" s="62" t="e">
        <f t="shared" si="31"/>
        <v>#DIV/0!</v>
      </c>
      <c r="P77" s="62" t="e">
        <f t="shared" si="31"/>
        <v>#DIV/0!</v>
      </c>
      <c r="Q77" s="62" t="e">
        <f t="shared" si="31"/>
        <v>#DIV/0!</v>
      </c>
    </row>
    <row r="78" spans="1:17">
      <c r="N78" s="64"/>
      <c r="O78" s="64"/>
      <c r="P78" s="64"/>
      <c r="Q78" s="64"/>
    </row>
    <row r="79" spans="1:17">
      <c r="C79" s="327" t="s">
        <v>126</v>
      </c>
      <c r="D79" s="327"/>
      <c r="E79" s="327"/>
      <c r="F79" s="327"/>
      <c r="G79" s="327"/>
      <c r="H79" s="327"/>
      <c r="I79" s="35"/>
      <c r="J79" s="35"/>
      <c r="K79" s="35"/>
      <c r="L79" s="35"/>
      <c r="M79" s="35"/>
      <c r="N79" s="35"/>
      <c r="O79" s="35"/>
      <c r="P79" s="35"/>
      <c r="Q79" s="35"/>
    </row>
    <row r="80" spans="1:17">
      <c r="B80" s="302" t="s">
        <v>167</v>
      </c>
      <c r="C80" s="302"/>
      <c r="D80" s="302"/>
      <c r="E80" s="302"/>
      <c r="F80" s="302" t="s">
        <v>180</v>
      </c>
      <c r="G80" s="302"/>
      <c r="H80" s="302"/>
      <c r="I80" s="302"/>
      <c r="J80" s="10"/>
      <c r="K80" s="10"/>
      <c r="L80" s="10"/>
      <c r="M80" s="10"/>
      <c r="N80" s="302" t="s">
        <v>130</v>
      </c>
      <c r="O80" s="302"/>
      <c r="P80" s="302"/>
      <c r="Q80" s="302"/>
    </row>
    <row r="81" spans="1:17">
      <c r="A81" s="10" t="s">
        <v>6</v>
      </c>
      <c r="B81" s="10" t="s">
        <v>90</v>
      </c>
      <c r="C81" s="10" t="s">
        <v>7</v>
      </c>
      <c r="D81" s="10" t="s">
        <v>8</v>
      </c>
      <c r="E81" s="29" t="s">
        <v>9</v>
      </c>
      <c r="F81" s="10" t="s">
        <v>90</v>
      </c>
      <c r="G81" s="10" t="s">
        <v>7</v>
      </c>
      <c r="H81" s="10" t="s">
        <v>8</v>
      </c>
      <c r="I81" s="29" t="s">
        <v>9</v>
      </c>
      <c r="J81" s="29"/>
      <c r="K81" s="29"/>
      <c r="L81" s="29"/>
      <c r="M81" s="29"/>
      <c r="N81" s="29" t="s">
        <v>90</v>
      </c>
      <c r="O81" s="29" t="s">
        <v>7</v>
      </c>
      <c r="P81" s="29" t="s">
        <v>8</v>
      </c>
      <c r="Q81" s="29" t="s">
        <v>9</v>
      </c>
    </row>
    <row r="82" spans="1:17">
      <c r="A82" s="10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8" t="e">
        <f>(F82-B82)/B82*100</f>
        <v>#DIV/0!</v>
      </c>
      <c r="O82" s="38" t="e">
        <f t="shared" ref="O82:Q96" si="36">(G82-C82)/C82*100</f>
        <v>#DIV/0!</v>
      </c>
      <c r="P82" s="38" t="e">
        <f t="shared" si="36"/>
        <v>#DIV/0!</v>
      </c>
      <c r="Q82" s="38" t="e">
        <f t="shared" si="36"/>
        <v>#DIV/0!</v>
      </c>
    </row>
    <row r="83" spans="1:17">
      <c r="A83" s="10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8" t="e">
        <f t="shared" ref="N83:N93" si="37">(F83-B83)/B83*100</f>
        <v>#DIV/0!</v>
      </c>
      <c r="O83" s="38" t="e">
        <f t="shared" si="36"/>
        <v>#DIV/0!</v>
      </c>
      <c r="P83" s="38" t="e">
        <f t="shared" si="36"/>
        <v>#DIV/0!</v>
      </c>
      <c r="Q83" s="38" t="e">
        <f t="shared" si="36"/>
        <v>#DIV/0!</v>
      </c>
    </row>
    <row r="84" spans="1:17">
      <c r="A84" s="10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8" t="e">
        <f t="shared" si="37"/>
        <v>#DIV/0!</v>
      </c>
      <c r="O84" s="38" t="e">
        <f t="shared" si="36"/>
        <v>#DIV/0!</v>
      </c>
      <c r="P84" s="38" t="e">
        <f t="shared" si="36"/>
        <v>#DIV/0!</v>
      </c>
      <c r="Q84" s="38" t="e">
        <f t="shared" si="36"/>
        <v>#DIV/0!</v>
      </c>
    </row>
    <row r="85" spans="1:17">
      <c r="A85" s="10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8" t="e">
        <f t="shared" si="37"/>
        <v>#DIV/0!</v>
      </c>
      <c r="O85" s="38" t="e">
        <f t="shared" si="36"/>
        <v>#DIV/0!</v>
      </c>
      <c r="P85" s="38" t="e">
        <f t="shared" si="36"/>
        <v>#DIV/0!</v>
      </c>
      <c r="Q85" s="38" t="e">
        <f t="shared" si="36"/>
        <v>#DIV/0!</v>
      </c>
    </row>
    <row r="86" spans="1:17">
      <c r="A86" s="10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8" t="e">
        <f t="shared" si="37"/>
        <v>#DIV/0!</v>
      </c>
      <c r="O86" s="38" t="e">
        <f t="shared" si="36"/>
        <v>#DIV/0!</v>
      </c>
      <c r="P86" s="38" t="e">
        <f t="shared" si="36"/>
        <v>#DIV/0!</v>
      </c>
      <c r="Q86" s="38" t="e">
        <f t="shared" si="36"/>
        <v>#DIV/0!</v>
      </c>
    </row>
    <row r="87" spans="1:17">
      <c r="A87" s="10" t="s">
        <v>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8" t="e">
        <f t="shared" si="37"/>
        <v>#DIV/0!</v>
      </c>
      <c r="O87" s="38" t="e">
        <f t="shared" si="36"/>
        <v>#DIV/0!</v>
      </c>
      <c r="P87" s="38" t="e">
        <f t="shared" si="36"/>
        <v>#DIV/0!</v>
      </c>
      <c r="Q87" s="38" t="e">
        <f t="shared" si="36"/>
        <v>#DIV/0!</v>
      </c>
    </row>
    <row r="88" spans="1:17">
      <c r="A88" s="10" t="s">
        <v>16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38" t="e">
        <f t="shared" si="37"/>
        <v>#DIV/0!</v>
      </c>
      <c r="O88" s="38" t="e">
        <f t="shared" si="36"/>
        <v>#DIV/0!</v>
      </c>
      <c r="P88" s="38" t="e">
        <f t="shared" si="36"/>
        <v>#DIV/0!</v>
      </c>
      <c r="Q88" s="38" t="e">
        <f t="shared" si="36"/>
        <v>#DIV/0!</v>
      </c>
    </row>
    <row r="89" spans="1:17">
      <c r="A89" s="10" t="s">
        <v>17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38" t="e">
        <f t="shared" si="37"/>
        <v>#DIV/0!</v>
      </c>
      <c r="O89" s="38" t="e">
        <f t="shared" si="36"/>
        <v>#DIV/0!</v>
      </c>
      <c r="P89" s="38" t="e">
        <f t="shared" si="36"/>
        <v>#DIV/0!</v>
      </c>
      <c r="Q89" s="38" t="e">
        <f t="shared" si="36"/>
        <v>#DIV/0!</v>
      </c>
    </row>
    <row r="90" spans="1:17">
      <c r="A90" s="10" t="s">
        <v>18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38" t="e">
        <f t="shared" si="37"/>
        <v>#DIV/0!</v>
      </c>
      <c r="O90" s="38" t="e">
        <f t="shared" si="36"/>
        <v>#DIV/0!</v>
      </c>
      <c r="P90" s="38" t="e">
        <f t="shared" si="36"/>
        <v>#DIV/0!</v>
      </c>
      <c r="Q90" s="38" t="e">
        <f t="shared" si="36"/>
        <v>#DIV/0!</v>
      </c>
    </row>
    <row r="91" spans="1:17">
      <c r="A91" s="10" t="s">
        <v>19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38" t="e">
        <f t="shared" si="37"/>
        <v>#DIV/0!</v>
      </c>
      <c r="O91" s="38" t="e">
        <f t="shared" si="36"/>
        <v>#DIV/0!</v>
      </c>
      <c r="P91" s="38" t="e">
        <f t="shared" si="36"/>
        <v>#DIV/0!</v>
      </c>
      <c r="Q91" s="38" t="e">
        <f t="shared" si="36"/>
        <v>#DIV/0!</v>
      </c>
    </row>
    <row r="92" spans="1:17">
      <c r="A92" s="10" t="s">
        <v>20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38" t="e">
        <f t="shared" si="37"/>
        <v>#DIV/0!</v>
      </c>
      <c r="O92" s="38" t="e">
        <f t="shared" si="36"/>
        <v>#DIV/0!</v>
      </c>
      <c r="P92" s="38" t="e">
        <f t="shared" si="36"/>
        <v>#DIV/0!</v>
      </c>
      <c r="Q92" s="38" t="e">
        <f t="shared" si="36"/>
        <v>#DIV/0!</v>
      </c>
    </row>
    <row r="93" spans="1:17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38" t="e">
        <f t="shared" si="37"/>
        <v>#DIV/0!</v>
      </c>
      <c r="O93" s="38" t="e">
        <f t="shared" si="36"/>
        <v>#DIV/0!</v>
      </c>
      <c r="P93" s="38" t="e">
        <f t="shared" si="36"/>
        <v>#DIV/0!</v>
      </c>
      <c r="Q93" s="38" t="e">
        <f t="shared" si="36"/>
        <v>#DIV/0!</v>
      </c>
    </row>
    <row r="94" spans="1:17">
      <c r="A94" s="61" t="s">
        <v>179</v>
      </c>
      <c r="B94" s="61">
        <f>SUM(B82:B93)</f>
        <v>0</v>
      </c>
      <c r="C94" s="61">
        <f t="shared" ref="C94:I94" si="38">SUM(C82:C93)</f>
        <v>0</v>
      </c>
      <c r="D94" s="61">
        <f t="shared" si="38"/>
        <v>0</v>
      </c>
      <c r="E94" s="61">
        <f t="shared" si="38"/>
        <v>0</v>
      </c>
      <c r="F94" s="61">
        <f t="shared" si="38"/>
        <v>0</v>
      </c>
      <c r="G94" s="61">
        <f t="shared" si="38"/>
        <v>0</v>
      </c>
      <c r="H94" s="61">
        <f t="shared" si="38"/>
        <v>0</v>
      </c>
      <c r="I94" s="61">
        <f t="shared" si="38"/>
        <v>0</v>
      </c>
      <c r="J94" s="61"/>
      <c r="K94" s="61"/>
      <c r="L94" s="61"/>
      <c r="M94" s="61"/>
      <c r="N94" s="62" t="e">
        <f>(F94-B94)/B94*100</f>
        <v>#DIV/0!</v>
      </c>
      <c r="O94" s="62" t="e">
        <f t="shared" si="36"/>
        <v>#DIV/0!</v>
      </c>
      <c r="P94" s="62" t="e">
        <f t="shared" si="36"/>
        <v>#DIV/0!</v>
      </c>
      <c r="Q94" s="62" t="e">
        <f t="shared" si="36"/>
        <v>#DIV/0!</v>
      </c>
    </row>
    <row r="95" spans="1:17">
      <c r="A95" s="61" t="s">
        <v>128</v>
      </c>
      <c r="B95" s="61">
        <f>SUM(B82:B93)</f>
        <v>0</v>
      </c>
      <c r="C95" s="61">
        <f t="shared" ref="C95:I95" si="39">SUM(C82:C93)</f>
        <v>0</v>
      </c>
      <c r="D95" s="61">
        <f t="shared" si="39"/>
        <v>0</v>
      </c>
      <c r="E95" s="61">
        <f t="shared" si="39"/>
        <v>0</v>
      </c>
      <c r="F95" s="61">
        <f t="shared" si="39"/>
        <v>0</v>
      </c>
      <c r="G95" s="61">
        <f t="shared" si="39"/>
        <v>0</v>
      </c>
      <c r="H95" s="61">
        <f t="shared" si="39"/>
        <v>0</v>
      </c>
      <c r="I95" s="61">
        <f t="shared" si="39"/>
        <v>0</v>
      </c>
      <c r="J95" s="61"/>
      <c r="K95" s="61"/>
      <c r="L95" s="61"/>
      <c r="M95" s="61"/>
      <c r="N95" s="62" t="e">
        <f>(F95-B95)/B95*100</f>
        <v>#DIV/0!</v>
      </c>
      <c r="O95" s="62" t="e">
        <f t="shared" si="36"/>
        <v>#DIV/0!</v>
      </c>
      <c r="P95" s="62" t="e">
        <f t="shared" si="36"/>
        <v>#DIV/0!</v>
      </c>
      <c r="Q95" s="62" t="e">
        <f t="shared" si="36"/>
        <v>#DIV/0!</v>
      </c>
    </row>
    <row r="96" spans="1:17">
      <c r="A96" s="63" t="s">
        <v>129</v>
      </c>
      <c r="B96" s="49">
        <f>B94/12</f>
        <v>0</v>
      </c>
      <c r="C96" s="49">
        <f t="shared" ref="C96:I96" si="40">C94/12</f>
        <v>0</v>
      </c>
      <c r="D96" s="49">
        <f t="shared" si="40"/>
        <v>0</v>
      </c>
      <c r="E96" s="49">
        <f t="shared" si="40"/>
        <v>0</v>
      </c>
      <c r="F96" s="49">
        <f t="shared" si="40"/>
        <v>0</v>
      </c>
      <c r="G96" s="49">
        <f t="shared" si="40"/>
        <v>0</v>
      </c>
      <c r="H96" s="49">
        <f t="shared" si="40"/>
        <v>0</v>
      </c>
      <c r="I96" s="49">
        <f t="shared" si="40"/>
        <v>0</v>
      </c>
      <c r="J96" s="49"/>
      <c r="K96" s="49"/>
      <c r="L96" s="49"/>
      <c r="M96" s="49"/>
      <c r="N96" s="62" t="e">
        <f>(F96-B96)/B96*100</f>
        <v>#DIV/0!</v>
      </c>
      <c r="O96" s="62" t="e">
        <f t="shared" si="36"/>
        <v>#DIV/0!</v>
      </c>
      <c r="P96" s="62" t="e">
        <f t="shared" si="36"/>
        <v>#DIV/0!</v>
      </c>
      <c r="Q96" s="62" t="e">
        <f t="shared" si="36"/>
        <v>#DIV/0!</v>
      </c>
    </row>
    <row r="97" spans="1:17">
      <c r="N97" s="64"/>
      <c r="O97" s="64"/>
      <c r="P97" s="64"/>
      <c r="Q97" s="64"/>
    </row>
    <row r="98" spans="1:17">
      <c r="C98" s="334" t="s">
        <v>111</v>
      </c>
      <c r="D98" s="334"/>
      <c r="E98" s="334"/>
      <c r="F98" s="334"/>
      <c r="G98" s="334"/>
      <c r="H98" s="334"/>
    </row>
    <row r="99" spans="1:17">
      <c r="B99" s="302" t="s">
        <v>167</v>
      </c>
      <c r="C99" s="302"/>
      <c r="D99" s="302"/>
      <c r="E99" s="302"/>
      <c r="F99" s="302" t="s">
        <v>180</v>
      </c>
      <c r="G99" s="302"/>
      <c r="H99" s="302"/>
      <c r="I99" s="302"/>
      <c r="J99" s="10"/>
      <c r="K99" s="10"/>
      <c r="L99" s="10"/>
      <c r="M99" s="10"/>
      <c r="N99" s="302" t="s">
        <v>130</v>
      </c>
      <c r="O99" s="302"/>
      <c r="P99" s="302"/>
      <c r="Q99" s="302"/>
    </row>
    <row r="100" spans="1:17">
      <c r="A100" s="10" t="s">
        <v>6</v>
      </c>
      <c r="B100" s="10" t="s">
        <v>90</v>
      </c>
      <c r="C100" s="10" t="s">
        <v>7</v>
      </c>
      <c r="D100" s="10" t="s">
        <v>8</v>
      </c>
      <c r="E100" s="29" t="s">
        <v>9</v>
      </c>
      <c r="F100" s="10" t="s">
        <v>90</v>
      </c>
      <c r="G100" s="10" t="s">
        <v>7</v>
      </c>
      <c r="H100" s="10" t="s">
        <v>8</v>
      </c>
      <c r="I100" s="29" t="s">
        <v>9</v>
      </c>
      <c r="J100" s="29"/>
      <c r="K100" s="29"/>
      <c r="L100" s="29"/>
      <c r="M100" s="29"/>
      <c r="N100" s="29" t="s">
        <v>90</v>
      </c>
      <c r="O100" s="29" t="s">
        <v>7</v>
      </c>
      <c r="P100" s="29" t="s">
        <v>8</v>
      </c>
      <c r="Q100" s="29" t="s">
        <v>9</v>
      </c>
    </row>
    <row r="101" spans="1:17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38" t="e">
        <f>(F101-B101)/B101*100</f>
        <v>#DIV/0!</v>
      </c>
      <c r="O101" s="38" t="e">
        <f t="shared" ref="O101:Q115" si="41">(G101-C101)/C101*100</f>
        <v>#DIV/0!</v>
      </c>
      <c r="P101" s="38" t="e">
        <f t="shared" si="41"/>
        <v>#DIV/0!</v>
      </c>
      <c r="Q101" s="38" t="e">
        <f t="shared" si="41"/>
        <v>#DIV/0!</v>
      </c>
    </row>
    <row r="102" spans="1:17">
      <c r="A102" s="10" t="s">
        <v>11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38" t="e">
        <f t="shared" ref="N102:N112" si="42">(F102-B102)/B102*100</f>
        <v>#DIV/0!</v>
      </c>
      <c r="O102" s="38" t="e">
        <f t="shared" si="41"/>
        <v>#DIV/0!</v>
      </c>
      <c r="P102" s="38" t="e">
        <f t="shared" si="41"/>
        <v>#DIV/0!</v>
      </c>
      <c r="Q102" s="38" t="e">
        <f t="shared" si="41"/>
        <v>#DIV/0!</v>
      </c>
    </row>
    <row r="103" spans="1:17">
      <c r="A103" s="10" t="s">
        <v>12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38" t="e">
        <f t="shared" si="42"/>
        <v>#DIV/0!</v>
      </c>
      <c r="O103" s="38" t="e">
        <f t="shared" si="41"/>
        <v>#DIV/0!</v>
      </c>
      <c r="P103" s="38" t="e">
        <f t="shared" si="41"/>
        <v>#DIV/0!</v>
      </c>
      <c r="Q103" s="38" t="e">
        <f t="shared" si="41"/>
        <v>#DIV/0!</v>
      </c>
    </row>
    <row r="104" spans="1:17">
      <c r="A104" s="10" t="s">
        <v>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38" t="e">
        <f t="shared" si="42"/>
        <v>#DIV/0!</v>
      </c>
      <c r="O104" s="38" t="e">
        <f t="shared" si="41"/>
        <v>#DIV/0!</v>
      </c>
      <c r="P104" s="38" t="e">
        <f t="shared" si="41"/>
        <v>#DIV/0!</v>
      </c>
      <c r="Q104" s="38" t="e">
        <f t="shared" si="41"/>
        <v>#DIV/0!</v>
      </c>
    </row>
    <row r="105" spans="1:17">
      <c r="A105" s="10" t="s">
        <v>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38" t="e">
        <f t="shared" si="42"/>
        <v>#DIV/0!</v>
      </c>
      <c r="O105" s="38" t="e">
        <f t="shared" si="41"/>
        <v>#DIV/0!</v>
      </c>
      <c r="P105" s="38" t="e">
        <f t="shared" si="41"/>
        <v>#DIV/0!</v>
      </c>
      <c r="Q105" s="38" t="e">
        <f t="shared" si="41"/>
        <v>#DIV/0!</v>
      </c>
    </row>
    <row r="106" spans="1:17">
      <c r="A106" s="10" t="s">
        <v>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38" t="e">
        <f t="shared" si="42"/>
        <v>#DIV/0!</v>
      </c>
      <c r="O106" s="38" t="e">
        <f t="shared" si="41"/>
        <v>#DIV/0!</v>
      </c>
      <c r="P106" s="38" t="e">
        <f t="shared" si="41"/>
        <v>#DIV/0!</v>
      </c>
      <c r="Q106" s="38" t="e">
        <f t="shared" si="41"/>
        <v>#DIV/0!</v>
      </c>
    </row>
    <row r="107" spans="1:17">
      <c r="A107" s="10" t="s">
        <v>16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38" t="e">
        <f t="shared" si="42"/>
        <v>#DIV/0!</v>
      </c>
      <c r="O107" s="38" t="e">
        <f t="shared" si="41"/>
        <v>#DIV/0!</v>
      </c>
      <c r="P107" s="38" t="e">
        <f t="shared" si="41"/>
        <v>#DIV/0!</v>
      </c>
      <c r="Q107" s="38" t="e">
        <f t="shared" si="41"/>
        <v>#DIV/0!</v>
      </c>
    </row>
    <row r="108" spans="1:17">
      <c r="A108" s="10" t="s">
        <v>17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38" t="e">
        <f t="shared" si="42"/>
        <v>#DIV/0!</v>
      </c>
      <c r="O108" s="38" t="e">
        <f t="shared" si="41"/>
        <v>#DIV/0!</v>
      </c>
      <c r="P108" s="38" t="e">
        <f t="shared" si="41"/>
        <v>#DIV/0!</v>
      </c>
      <c r="Q108" s="38" t="e">
        <f t="shared" si="41"/>
        <v>#DIV/0!</v>
      </c>
    </row>
    <row r="109" spans="1:17">
      <c r="A109" s="10" t="s">
        <v>18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38" t="e">
        <f t="shared" si="42"/>
        <v>#DIV/0!</v>
      </c>
      <c r="O109" s="38" t="e">
        <f t="shared" si="41"/>
        <v>#DIV/0!</v>
      </c>
      <c r="P109" s="38" t="e">
        <f t="shared" si="41"/>
        <v>#DIV/0!</v>
      </c>
      <c r="Q109" s="38" t="e">
        <f t="shared" si="41"/>
        <v>#DIV/0!</v>
      </c>
    </row>
    <row r="110" spans="1:17">
      <c r="A110" s="10" t="s">
        <v>19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8" t="e">
        <f t="shared" si="42"/>
        <v>#DIV/0!</v>
      </c>
      <c r="O110" s="38" t="e">
        <f t="shared" si="41"/>
        <v>#DIV/0!</v>
      </c>
      <c r="P110" s="38" t="e">
        <f t="shared" si="41"/>
        <v>#DIV/0!</v>
      </c>
      <c r="Q110" s="38" t="e">
        <f t="shared" si="41"/>
        <v>#DIV/0!</v>
      </c>
    </row>
    <row r="111" spans="1:17">
      <c r="A111" s="10" t="s">
        <v>20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8" t="e">
        <f t="shared" si="42"/>
        <v>#DIV/0!</v>
      </c>
      <c r="O111" s="38" t="e">
        <f t="shared" si="41"/>
        <v>#DIV/0!</v>
      </c>
      <c r="P111" s="38" t="e">
        <f t="shared" si="41"/>
        <v>#DIV/0!</v>
      </c>
      <c r="Q111" s="38" t="e">
        <f t="shared" si="41"/>
        <v>#DIV/0!</v>
      </c>
    </row>
    <row r="112" spans="1:17">
      <c r="A112" s="10" t="s">
        <v>21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8" t="e">
        <f t="shared" si="42"/>
        <v>#DIV/0!</v>
      </c>
      <c r="O112" s="38" t="e">
        <f t="shared" si="41"/>
        <v>#DIV/0!</v>
      </c>
      <c r="P112" s="38" t="e">
        <f t="shared" si="41"/>
        <v>#DIV/0!</v>
      </c>
      <c r="Q112" s="38" t="e">
        <f t="shared" si="41"/>
        <v>#DIV/0!</v>
      </c>
    </row>
    <row r="113" spans="1:17">
      <c r="A113" s="61" t="s">
        <v>179</v>
      </c>
      <c r="B113" s="61">
        <f>SUM(B101:B112)</f>
        <v>0</v>
      </c>
      <c r="C113" s="61">
        <f t="shared" ref="C113:I113" si="43">SUM(C101:C112)</f>
        <v>0</v>
      </c>
      <c r="D113" s="61">
        <f t="shared" si="43"/>
        <v>0</v>
      </c>
      <c r="E113" s="61">
        <f t="shared" si="43"/>
        <v>0</v>
      </c>
      <c r="F113" s="61">
        <f t="shared" si="43"/>
        <v>0</v>
      </c>
      <c r="G113" s="61">
        <f t="shared" si="43"/>
        <v>0</v>
      </c>
      <c r="H113" s="61">
        <f t="shared" si="43"/>
        <v>0</v>
      </c>
      <c r="I113" s="61">
        <f t="shared" si="43"/>
        <v>0</v>
      </c>
      <c r="J113" s="61"/>
      <c r="K113" s="61"/>
      <c r="L113" s="61"/>
      <c r="M113" s="61"/>
      <c r="N113" s="62" t="e">
        <f>(F113-B113)/B113*100</f>
        <v>#DIV/0!</v>
      </c>
      <c r="O113" s="62" t="e">
        <f t="shared" si="41"/>
        <v>#DIV/0!</v>
      </c>
      <c r="P113" s="62" t="e">
        <f t="shared" si="41"/>
        <v>#DIV/0!</v>
      </c>
      <c r="Q113" s="62" t="e">
        <f t="shared" si="41"/>
        <v>#DIV/0!</v>
      </c>
    </row>
    <row r="114" spans="1:17">
      <c r="A114" s="61" t="s">
        <v>128</v>
      </c>
      <c r="B114" s="61">
        <f>SUM(B101:B112)</f>
        <v>0</v>
      </c>
      <c r="C114" s="61">
        <f t="shared" ref="C114:I114" si="44">SUM(C101:C112)</f>
        <v>0</v>
      </c>
      <c r="D114" s="61">
        <f t="shared" si="44"/>
        <v>0</v>
      </c>
      <c r="E114" s="61">
        <f t="shared" si="44"/>
        <v>0</v>
      </c>
      <c r="F114" s="61">
        <f t="shared" si="44"/>
        <v>0</v>
      </c>
      <c r="G114" s="61">
        <f t="shared" si="44"/>
        <v>0</v>
      </c>
      <c r="H114" s="61">
        <f t="shared" si="44"/>
        <v>0</v>
      </c>
      <c r="I114" s="61">
        <f t="shared" si="44"/>
        <v>0</v>
      </c>
      <c r="J114" s="61"/>
      <c r="K114" s="61"/>
      <c r="L114" s="61"/>
      <c r="M114" s="61"/>
      <c r="N114" s="62" t="e">
        <f>(F114-B114)/B114*100</f>
        <v>#DIV/0!</v>
      </c>
      <c r="O114" s="62" t="e">
        <f t="shared" si="41"/>
        <v>#DIV/0!</v>
      </c>
      <c r="P114" s="62" t="e">
        <f t="shared" si="41"/>
        <v>#DIV/0!</v>
      </c>
      <c r="Q114" s="62" t="e">
        <f t="shared" si="41"/>
        <v>#DIV/0!</v>
      </c>
    </row>
    <row r="115" spans="1:17">
      <c r="A115" s="63" t="s">
        <v>129</v>
      </c>
      <c r="B115" s="49">
        <f>B113/12</f>
        <v>0</v>
      </c>
      <c r="C115" s="49">
        <f t="shared" ref="C115:I115" si="45">C113/12</f>
        <v>0</v>
      </c>
      <c r="D115" s="49">
        <f t="shared" si="45"/>
        <v>0</v>
      </c>
      <c r="E115" s="49">
        <f t="shared" si="45"/>
        <v>0</v>
      </c>
      <c r="F115" s="49">
        <f t="shared" si="45"/>
        <v>0</v>
      </c>
      <c r="G115" s="49">
        <f t="shared" si="45"/>
        <v>0</v>
      </c>
      <c r="H115" s="49">
        <f t="shared" si="45"/>
        <v>0</v>
      </c>
      <c r="I115" s="49">
        <f t="shared" si="45"/>
        <v>0</v>
      </c>
      <c r="J115" s="49"/>
      <c r="K115" s="49"/>
      <c r="L115" s="49"/>
      <c r="M115" s="49"/>
      <c r="N115" s="62" t="e">
        <f>(F115-B115)/B115*100</f>
        <v>#DIV/0!</v>
      </c>
      <c r="O115" s="62" t="e">
        <f t="shared" si="41"/>
        <v>#DIV/0!</v>
      </c>
      <c r="P115" s="62" t="e">
        <f t="shared" si="41"/>
        <v>#DIV/0!</v>
      </c>
      <c r="Q115" s="62" t="e">
        <f t="shared" si="41"/>
        <v>#DIV/0!</v>
      </c>
    </row>
    <row r="116" spans="1:17">
      <c r="N116" s="64"/>
      <c r="O116" s="64"/>
      <c r="P116" s="64"/>
      <c r="Q116" s="64"/>
    </row>
    <row r="117" spans="1:17">
      <c r="C117" s="350" t="s">
        <v>100</v>
      </c>
      <c r="D117" s="350"/>
      <c r="E117" s="350"/>
      <c r="F117" s="350"/>
      <c r="G117" s="350"/>
      <c r="H117" s="350"/>
    </row>
    <row r="118" spans="1:17">
      <c r="B118" s="302" t="s">
        <v>167</v>
      </c>
      <c r="C118" s="302"/>
      <c r="D118" s="302"/>
      <c r="E118" s="302"/>
      <c r="F118" s="302" t="s">
        <v>180</v>
      </c>
      <c r="G118" s="302"/>
      <c r="H118" s="302"/>
      <c r="I118" s="302"/>
      <c r="J118" s="10"/>
      <c r="K118" s="10"/>
      <c r="L118" s="10"/>
      <c r="M118" s="10"/>
      <c r="N118" s="302" t="s">
        <v>130</v>
      </c>
      <c r="O118" s="302"/>
      <c r="P118" s="302"/>
      <c r="Q118" s="302"/>
    </row>
    <row r="119" spans="1:17">
      <c r="A119" s="10" t="s">
        <v>6</v>
      </c>
      <c r="B119" s="10" t="s">
        <v>90</v>
      </c>
      <c r="C119" s="10" t="s">
        <v>7</v>
      </c>
      <c r="D119" s="10" t="s">
        <v>8</v>
      </c>
      <c r="E119" s="29" t="s">
        <v>9</v>
      </c>
      <c r="F119" s="10" t="s">
        <v>90</v>
      </c>
      <c r="G119" s="10" t="s">
        <v>7</v>
      </c>
      <c r="H119" s="10" t="s">
        <v>8</v>
      </c>
      <c r="I119" s="29" t="s">
        <v>9</v>
      </c>
      <c r="J119" s="29"/>
      <c r="K119" s="29"/>
      <c r="L119" s="29"/>
      <c r="M119" s="29"/>
      <c r="N119" s="29" t="s">
        <v>90</v>
      </c>
      <c r="O119" s="29" t="s">
        <v>7</v>
      </c>
      <c r="P119" s="29" t="s">
        <v>8</v>
      </c>
      <c r="Q119" s="29" t="s">
        <v>9</v>
      </c>
    </row>
    <row r="120" spans="1:17">
      <c r="A120" s="10" t="s">
        <v>10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8" t="e">
        <f>(F120-B120)/B120*100</f>
        <v>#DIV/0!</v>
      </c>
      <c r="O120" s="38" t="e">
        <f t="shared" ref="O120:Q134" si="46">(G120-C120)/C120*100</f>
        <v>#DIV/0!</v>
      </c>
      <c r="P120" s="38" t="e">
        <f t="shared" si="46"/>
        <v>#DIV/0!</v>
      </c>
      <c r="Q120" s="38" t="e">
        <f t="shared" si="46"/>
        <v>#DIV/0!</v>
      </c>
    </row>
    <row r="121" spans="1:17">
      <c r="A121" s="10" t="s">
        <v>11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8" t="e">
        <f t="shared" ref="N121:N131" si="47">(F121-B121)/B121*100</f>
        <v>#DIV/0!</v>
      </c>
      <c r="O121" s="38" t="e">
        <f t="shared" si="46"/>
        <v>#DIV/0!</v>
      </c>
      <c r="P121" s="38" t="e">
        <f t="shared" si="46"/>
        <v>#DIV/0!</v>
      </c>
      <c r="Q121" s="38" t="e">
        <f t="shared" si="46"/>
        <v>#DIV/0!</v>
      </c>
    </row>
    <row r="122" spans="1:17">
      <c r="A122" s="10" t="s">
        <v>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8" t="e">
        <f t="shared" si="47"/>
        <v>#DIV/0!</v>
      </c>
      <c r="O122" s="38" t="e">
        <f t="shared" si="46"/>
        <v>#DIV/0!</v>
      </c>
      <c r="P122" s="38" t="e">
        <f t="shared" si="46"/>
        <v>#DIV/0!</v>
      </c>
      <c r="Q122" s="38" t="e">
        <f t="shared" si="46"/>
        <v>#DIV/0!</v>
      </c>
    </row>
    <row r="123" spans="1:17">
      <c r="A123" s="10" t="s">
        <v>13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8" t="e">
        <f t="shared" si="47"/>
        <v>#DIV/0!</v>
      </c>
      <c r="O123" s="38" t="e">
        <f t="shared" si="46"/>
        <v>#DIV/0!</v>
      </c>
      <c r="P123" s="38" t="e">
        <f t="shared" si="46"/>
        <v>#DIV/0!</v>
      </c>
      <c r="Q123" s="38" t="e">
        <f t="shared" si="46"/>
        <v>#DIV/0!</v>
      </c>
    </row>
    <row r="124" spans="1:17">
      <c r="A124" s="10" t="s">
        <v>14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8" t="e">
        <f t="shared" si="47"/>
        <v>#DIV/0!</v>
      </c>
      <c r="O124" s="38" t="e">
        <f t="shared" si="46"/>
        <v>#DIV/0!</v>
      </c>
      <c r="P124" s="38" t="e">
        <f t="shared" si="46"/>
        <v>#DIV/0!</v>
      </c>
      <c r="Q124" s="38" t="e">
        <f t="shared" si="46"/>
        <v>#DIV/0!</v>
      </c>
    </row>
    <row r="125" spans="1:17">
      <c r="A125" s="10" t="s">
        <v>15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8" t="e">
        <f t="shared" si="47"/>
        <v>#DIV/0!</v>
      </c>
      <c r="O125" s="38" t="e">
        <f t="shared" si="46"/>
        <v>#DIV/0!</v>
      </c>
      <c r="P125" s="38" t="e">
        <f t="shared" si="46"/>
        <v>#DIV/0!</v>
      </c>
      <c r="Q125" s="38" t="e">
        <f t="shared" si="46"/>
        <v>#DIV/0!</v>
      </c>
    </row>
    <row r="126" spans="1:17">
      <c r="A126" s="10" t="s">
        <v>16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8" t="e">
        <f t="shared" si="47"/>
        <v>#DIV/0!</v>
      </c>
      <c r="O126" s="38" t="e">
        <f t="shared" si="46"/>
        <v>#DIV/0!</v>
      </c>
      <c r="P126" s="38" t="e">
        <f t="shared" si="46"/>
        <v>#DIV/0!</v>
      </c>
      <c r="Q126" s="38" t="e">
        <f t="shared" si="46"/>
        <v>#DIV/0!</v>
      </c>
    </row>
    <row r="127" spans="1:17">
      <c r="A127" s="10" t="s">
        <v>17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8" t="e">
        <f t="shared" si="47"/>
        <v>#DIV/0!</v>
      </c>
      <c r="O127" s="38" t="e">
        <f t="shared" si="46"/>
        <v>#DIV/0!</v>
      </c>
      <c r="P127" s="38" t="e">
        <f t="shared" si="46"/>
        <v>#DIV/0!</v>
      </c>
      <c r="Q127" s="38" t="e">
        <f t="shared" si="46"/>
        <v>#DIV/0!</v>
      </c>
    </row>
    <row r="128" spans="1:17">
      <c r="A128" s="10" t="s">
        <v>18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8" t="e">
        <f t="shared" si="47"/>
        <v>#DIV/0!</v>
      </c>
      <c r="O128" s="38" t="e">
        <f t="shared" si="46"/>
        <v>#DIV/0!</v>
      </c>
      <c r="P128" s="38" t="e">
        <f t="shared" si="46"/>
        <v>#DIV/0!</v>
      </c>
      <c r="Q128" s="38" t="e">
        <f t="shared" si="46"/>
        <v>#DIV/0!</v>
      </c>
    </row>
    <row r="129" spans="1:17">
      <c r="A129" s="10" t="s">
        <v>19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8" t="e">
        <f t="shared" si="47"/>
        <v>#DIV/0!</v>
      </c>
      <c r="O129" s="38" t="e">
        <f t="shared" si="46"/>
        <v>#DIV/0!</v>
      </c>
      <c r="P129" s="38" t="e">
        <f t="shared" si="46"/>
        <v>#DIV/0!</v>
      </c>
      <c r="Q129" s="38" t="e">
        <f t="shared" si="46"/>
        <v>#DIV/0!</v>
      </c>
    </row>
    <row r="130" spans="1:1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8" t="e">
        <f t="shared" si="47"/>
        <v>#DIV/0!</v>
      </c>
      <c r="O130" s="38" t="e">
        <f t="shared" si="46"/>
        <v>#DIV/0!</v>
      </c>
      <c r="P130" s="38" t="e">
        <f t="shared" si="46"/>
        <v>#DIV/0!</v>
      </c>
      <c r="Q130" s="38" t="e">
        <f t="shared" si="46"/>
        <v>#DIV/0!</v>
      </c>
    </row>
    <row r="131" spans="1:17">
      <c r="A131" s="10" t="s">
        <v>21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8" t="e">
        <f t="shared" si="47"/>
        <v>#DIV/0!</v>
      </c>
      <c r="O131" s="38" t="e">
        <f t="shared" si="46"/>
        <v>#DIV/0!</v>
      </c>
      <c r="P131" s="38" t="e">
        <f t="shared" si="46"/>
        <v>#DIV/0!</v>
      </c>
      <c r="Q131" s="38" t="e">
        <f t="shared" si="46"/>
        <v>#DIV/0!</v>
      </c>
    </row>
    <row r="132" spans="1:17">
      <c r="A132" s="61" t="s">
        <v>179</v>
      </c>
      <c r="B132" s="61">
        <f>SUM(B120:B131)</f>
        <v>0</v>
      </c>
      <c r="C132" s="61">
        <f t="shared" ref="C132:I132" si="48">SUM(C120:C131)</f>
        <v>0</v>
      </c>
      <c r="D132" s="61">
        <f t="shared" si="48"/>
        <v>0</v>
      </c>
      <c r="E132" s="61">
        <f t="shared" si="48"/>
        <v>0</v>
      </c>
      <c r="F132" s="61">
        <f t="shared" si="48"/>
        <v>0</v>
      </c>
      <c r="G132" s="61">
        <f t="shared" si="48"/>
        <v>0</v>
      </c>
      <c r="H132" s="61">
        <f t="shared" si="48"/>
        <v>0</v>
      </c>
      <c r="I132" s="61">
        <f t="shared" si="48"/>
        <v>0</v>
      </c>
      <c r="J132" s="61"/>
      <c r="K132" s="61"/>
      <c r="L132" s="61"/>
      <c r="M132" s="61"/>
      <c r="N132" s="62" t="e">
        <f>(F132-B132)/B132*100</f>
        <v>#DIV/0!</v>
      </c>
      <c r="O132" s="62" t="e">
        <f t="shared" si="46"/>
        <v>#DIV/0!</v>
      </c>
      <c r="P132" s="62" t="e">
        <f t="shared" si="46"/>
        <v>#DIV/0!</v>
      </c>
      <c r="Q132" s="62" t="e">
        <f t="shared" si="46"/>
        <v>#DIV/0!</v>
      </c>
    </row>
    <row r="133" spans="1:17">
      <c r="A133" s="61" t="s">
        <v>128</v>
      </c>
      <c r="B133" s="61">
        <f>SUM(B120:B131)</f>
        <v>0</v>
      </c>
      <c r="C133" s="61">
        <f t="shared" ref="C133:I133" si="49">SUM(C120:C131)</f>
        <v>0</v>
      </c>
      <c r="D133" s="61">
        <f t="shared" si="49"/>
        <v>0</v>
      </c>
      <c r="E133" s="61">
        <f t="shared" si="49"/>
        <v>0</v>
      </c>
      <c r="F133" s="61">
        <f t="shared" si="49"/>
        <v>0</v>
      </c>
      <c r="G133" s="61">
        <f t="shared" si="49"/>
        <v>0</v>
      </c>
      <c r="H133" s="61">
        <f t="shared" si="49"/>
        <v>0</v>
      </c>
      <c r="I133" s="61">
        <f t="shared" si="49"/>
        <v>0</v>
      </c>
      <c r="J133" s="61"/>
      <c r="K133" s="61"/>
      <c r="L133" s="61"/>
      <c r="M133" s="61"/>
      <c r="N133" s="62" t="e">
        <f>(F133-B133)/B133*100</f>
        <v>#DIV/0!</v>
      </c>
      <c r="O133" s="62" t="e">
        <f t="shared" si="46"/>
        <v>#DIV/0!</v>
      </c>
      <c r="P133" s="62" t="e">
        <f t="shared" si="46"/>
        <v>#DIV/0!</v>
      </c>
      <c r="Q133" s="62" t="e">
        <f t="shared" si="46"/>
        <v>#DIV/0!</v>
      </c>
    </row>
    <row r="134" spans="1:17">
      <c r="A134" s="63" t="s">
        <v>129</v>
      </c>
      <c r="B134" s="49">
        <f>B132/12</f>
        <v>0</v>
      </c>
      <c r="C134" s="49">
        <f t="shared" ref="C134:I134" si="50">C132/12</f>
        <v>0</v>
      </c>
      <c r="D134" s="49">
        <f t="shared" si="50"/>
        <v>0</v>
      </c>
      <c r="E134" s="49">
        <f t="shared" si="50"/>
        <v>0</v>
      </c>
      <c r="F134" s="49">
        <f t="shared" si="50"/>
        <v>0</v>
      </c>
      <c r="G134" s="49">
        <f t="shared" si="50"/>
        <v>0</v>
      </c>
      <c r="H134" s="49">
        <f t="shared" si="50"/>
        <v>0</v>
      </c>
      <c r="I134" s="49">
        <f t="shared" si="50"/>
        <v>0</v>
      </c>
      <c r="J134" s="49"/>
      <c r="K134" s="49"/>
      <c r="L134" s="49"/>
      <c r="M134" s="49"/>
      <c r="N134" s="62" t="e">
        <f>(F134-B134)/B134*100</f>
        <v>#DIV/0!</v>
      </c>
      <c r="O134" s="62" t="e">
        <f t="shared" si="46"/>
        <v>#DIV/0!</v>
      </c>
      <c r="P134" s="62" t="e">
        <f t="shared" si="46"/>
        <v>#DIV/0!</v>
      </c>
      <c r="Q134" s="62" t="e">
        <f t="shared" si="46"/>
        <v>#DIV/0!</v>
      </c>
    </row>
    <row r="135" spans="1:17">
      <c r="N135" s="64"/>
      <c r="O135" s="64"/>
      <c r="P135" s="64"/>
      <c r="Q135" s="64"/>
    </row>
    <row r="136" spans="1:17">
      <c r="C136" s="348" t="s">
        <v>64</v>
      </c>
      <c r="D136" s="348"/>
      <c r="E136" s="348"/>
      <c r="F136" s="348"/>
      <c r="G136" s="348"/>
      <c r="H136" s="348"/>
    </row>
    <row r="137" spans="1:17">
      <c r="B137" s="302" t="s">
        <v>167</v>
      </c>
      <c r="C137" s="302"/>
      <c r="D137" s="302"/>
      <c r="E137" s="302"/>
      <c r="F137" s="302" t="s">
        <v>180</v>
      </c>
      <c r="G137" s="302"/>
      <c r="H137" s="302"/>
      <c r="I137" s="302"/>
      <c r="J137" s="10"/>
      <c r="K137" s="10"/>
      <c r="L137" s="10"/>
      <c r="M137" s="10"/>
      <c r="N137" s="302" t="s">
        <v>130</v>
      </c>
      <c r="O137" s="302"/>
      <c r="P137" s="302"/>
      <c r="Q137" s="302"/>
    </row>
    <row r="138" spans="1:17">
      <c r="A138" s="10" t="s">
        <v>6</v>
      </c>
      <c r="B138" s="10" t="s">
        <v>90</v>
      </c>
      <c r="C138" s="10" t="s">
        <v>7</v>
      </c>
      <c r="D138" s="10" t="s">
        <v>8</v>
      </c>
      <c r="E138" s="29" t="s">
        <v>9</v>
      </c>
      <c r="F138" s="10" t="s">
        <v>90</v>
      </c>
      <c r="G138" s="10" t="s">
        <v>7</v>
      </c>
      <c r="H138" s="10" t="s">
        <v>8</v>
      </c>
      <c r="I138" s="29" t="s">
        <v>9</v>
      </c>
      <c r="J138" s="29"/>
      <c r="K138" s="29"/>
      <c r="L138" s="29"/>
      <c r="M138" s="29"/>
      <c r="N138" s="29" t="s">
        <v>90</v>
      </c>
      <c r="O138" s="29" t="s">
        <v>7</v>
      </c>
      <c r="P138" s="29" t="s">
        <v>8</v>
      </c>
      <c r="Q138" s="29" t="s">
        <v>9</v>
      </c>
    </row>
    <row r="139" spans="1:17">
      <c r="A139" s="10" t="s">
        <v>10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8" t="e">
        <f>(F139-B139)/B139*100</f>
        <v>#DIV/0!</v>
      </c>
      <c r="O139" s="38" t="e">
        <f t="shared" ref="O139:Q153" si="51">(G139-C139)/C139*100</f>
        <v>#DIV/0!</v>
      </c>
      <c r="P139" s="38" t="e">
        <f t="shared" si="51"/>
        <v>#DIV/0!</v>
      </c>
      <c r="Q139" s="38" t="e">
        <f t="shared" si="51"/>
        <v>#DIV/0!</v>
      </c>
    </row>
    <row r="140" spans="1:17">
      <c r="A140" s="10" t="s">
        <v>11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8" t="e">
        <f t="shared" ref="N140:N150" si="52">(F140-B140)/B140*100</f>
        <v>#DIV/0!</v>
      </c>
      <c r="O140" s="38" t="e">
        <f t="shared" si="51"/>
        <v>#DIV/0!</v>
      </c>
      <c r="P140" s="38" t="e">
        <f t="shared" si="51"/>
        <v>#DIV/0!</v>
      </c>
      <c r="Q140" s="38" t="e">
        <f t="shared" si="51"/>
        <v>#DIV/0!</v>
      </c>
    </row>
    <row r="141" spans="1:17">
      <c r="A141" s="10" t="s">
        <v>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8" t="e">
        <f t="shared" si="52"/>
        <v>#DIV/0!</v>
      </c>
      <c r="O141" s="38" t="e">
        <f t="shared" si="51"/>
        <v>#DIV/0!</v>
      </c>
      <c r="P141" s="38" t="e">
        <f t="shared" si="51"/>
        <v>#DIV/0!</v>
      </c>
      <c r="Q141" s="38" t="e">
        <f t="shared" si="51"/>
        <v>#DIV/0!</v>
      </c>
    </row>
    <row r="142" spans="1:17">
      <c r="A142" s="10" t="s">
        <v>13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8" t="e">
        <f t="shared" si="52"/>
        <v>#DIV/0!</v>
      </c>
      <c r="O142" s="38" t="e">
        <f t="shared" si="51"/>
        <v>#DIV/0!</v>
      </c>
      <c r="P142" s="38" t="e">
        <f t="shared" si="51"/>
        <v>#DIV/0!</v>
      </c>
      <c r="Q142" s="38" t="e">
        <f t="shared" si="51"/>
        <v>#DIV/0!</v>
      </c>
    </row>
    <row r="143" spans="1:17">
      <c r="A143" s="10" t="s">
        <v>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8" t="e">
        <f t="shared" si="52"/>
        <v>#DIV/0!</v>
      </c>
      <c r="O143" s="38" t="e">
        <f t="shared" si="51"/>
        <v>#DIV/0!</v>
      </c>
      <c r="P143" s="38" t="e">
        <f t="shared" si="51"/>
        <v>#DIV/0!</v>
      </c>
      <c r="Q143" s="38" t="e">
        <f t="shared" si="51"/>
        <v>#DIV/0!</v>
      </c>
    </row>
    <row r="144" spans="1:17">
      <c r="A144" s="10" t="s">
        <v>15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8" t="e">
        <f t="shared" si="52"/>
        <v>#DIV/0!</v>
      </c>
      <c r="O144" s="38" t="e">
        <f t="shared" si="51"/>
        <v>#DIV/0!</v>
      </c>
      <c r="P144" s="38" t="e">
        <f t="shared" si="51"/>
        <v>#DIV/0!</v>
      </c>
      <c r="Q144" s="38" t="e">
        <f t="shared" si="51"/>
        <v>#DIV/0!</v>
      </c>
    </row>
    <row r="145" spans="1:17">
      <c r="A145" s="10" t="s">
        <v>16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8" t="e">
        <f t="shared" si="52"/>
        <v>#DIV/0!</v>
      </c>
      <c r="O145" s="38" t="e">
        <f t="shared" si="51"/>
        <v>#DIV/0!</v>
      </c>
      <c r="P145" s="38" t="e">
        <f t="shared" si="51"/>
        <v>#DIV/0!</v>
      </c>
      <c r="Q145" s="38" t="e">
        <f t="shared" si="51"/>
        <v>#DIV/0!</v>
      </c>
    </row>
    <row r="146" spans="1:17">
      <c r="A146" s="10" t="s">
        <v>17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8" t="e">
        <f t="shared" si="52"/>
        <v>#DIV/0!</v>
      </c>
      <c r="O146" s="38" t="e">
        <f t="shared" si="51"/>
        <v>#DIV/0!</v>
      </c>
      <c r="P146" s="38" t="e">
        <f t="shared" si="51"/>
        <v>#DIV/0!</v>
      </c>
      <c r="Q146" s="38" t="e">
        <f t="shared" si="51"/>
        <v>#DIV/0!</v>
      </c>
    </row>
    <row r="147" spans="1:17">
      <c r="A147" s="10" t="s">
        <v>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8" t="e">
        <f t="shared" si="52"/>
        <v>#DIV/0!</v>
      </c>
      <c r="O147" s="38" t="e">
        <f t="shared" si="51"/>
        <v>#DIV/0!</v>
      </c>
      <c r="P147" s="38" t="e">
        <f t="shared" si="51"/>
        <v>#DIV/0!</v>
      </c>
      <c r="Q147" s="38" t="e">
        <f t="shared" si="51"/>
        <v>#DIV/0!</v>
      </c>
    </row>
    <row r="148" spans="1:17">
      <c r="A148" s="10" t="s">
        <v>19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8" t="e">
        <f t="shared" si="52"/>
        <v>#DIV/0!</v>
      </c>
      <c r="O148" s="38" t="e">
        <f t="shared" si="51"/>
        <v>#DIV/0!</v>
      </c>
      <c r="P148" s="38" t="e">
        <f t="shared" si="51"/>
        <v>#DIV/0!</v>
      </c>
      <c r="Q148" s="38" t="e">
        <f t="shared" si="51"/>
        <v>#DIV/0!</v>
      </c>
    </row>
    <row r="149" spans="1:17">
      <c r="A149" s="10" t="s">
        <v>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8" t="e">
        <f t="shared" si="52"/>
        <v>#DIV/0!</v>
      </c>
      <c r="O149" s="38" t="e">
        <f t="shared" si="51"/>
        <v>#DIV/0!</v>
      </c>
      <c r="P149" s="38" t="e">
        <f t="shared" si="51"/>
        <v>#DIV/0!</v>
      </c>
      <c r="Q149" s="38" t="e">
        <f t="shared" si="51"/>
        <v>#DIV/0!</v>
      </c>
    </row>
    <row r="150" spans="1:17">
      <c r="A150" s="10" t="s">
        <v>21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8" t="e">
        <f t="shared" si="52"/>
        <v>#DIV/0!</v>
      </c>
      <c r="O150" s="38" t="e">
        <f t="shared" si="51"/>
        <v>#DIV/0!</v>
      </c>
      <c r="P150" s="38" t="e">
        <f t="shared" si="51"/>
        <v>#DIV/0!</v>
      </c>
      <c r="Q150" s="38" t="e">
        <f t="shared" si="51"/>
        <v>#DIV/0!</v>
      </c>
    </row>
    <row r="151" spans="1:17">
      <c r="A151" s="61" t="s">
        <v>179</v>
      </c>
      <c r="B151" s="61">
        <f>SUM(B139:B150)</f>
        <v>0</v>
      </c>
      <c r="C151" s="61">
        <f t="shared" ref="C151:I151" si="53">SUM(C139:C150)</f>
        <v>0</v>
      </c>
      <c r="D151" s="61">
        <f t="shared" si="53"/>
        <v>0</v>
      </c>
      <c r="E151" s="61">
        <f t="shared" si="53"/>
        <v>0</v>
      </c>
      <c r="F151" s="61">
        <f t="shared" si="53"/>
        <v>0</v>
      </c>
      <c r="G151" s="61">
        <f t="shared" si="53"/>
        <v>0</v>
      </c>
      <c r="H151" s="61">
        <f t="shared" si="53"/>
        <v>0</v>
      </c>
      <c r="I151" s="61">
        <f t="shared" si="53"/>
        <v>0</v>
      </c>
      <c r="J151" s="61"/>
      <c r="K151" s="61"/>
      <c r="L151" s="61"/>
      <c r="M151" s="61"/>
      <c r="N151" s="62" t="e">
        <f>(F151-B151)/B151*100</f>
        <v>#DIV/0!</v>
      </c>
      <c r="O151" s="62" t="e">
        <f t="shared" si="51"/>
        <v>#DIV/0!</v>
      </c>
      <c r="P151" s="62" t="e">
        <f t="shared" si="51"/>
        <v>#DIV/0!</v>
      </c>
      <c r="Q151" s="62" t="e">
        <f t="shared" si="51"/>
        <v>#DIV/0!</v>
      </c>
    </row>
    <row r="152" spans="1:17">
      <c r="A152" s="61" t="s">
        <v>128</v>
      </c>
      <c r="B152" s="61">
        <f>SUM(B139:B150)</f>
        <v>0</v>
      </c>
      <c r="C152" s="61">
        <f t="shared" ref="C152:I152" si="54">SUM(C139:C150)</f>
        <v>0</v>
      </c>
      <c r="D152" s="61">
        <f t="shared" si="54"/>
        <v>0</v>
      </c>
      <c r="E152" s="61">
        <f t="shared" si="54"/>
        <v>0</v>
      </c>
      <c r="F152" s="61">
        <f t="shared" si="54"/>
        <v>0</v>
      </c>
      <c r="G152" s="61">
        <f t="shared" si="54"/>
        <v>0</v>
      </c>
      <c r="H152" s="61">
        <f t="shared" si="54"/>
        <v>0</v>
      </c>
      <c r="I152" s="61">
        <f t="shared" si="54"/>
        <v>0</v>
      </c>
      <c r="J152" s="61"/>
      <c r="K152" s="61"/>
      <c r="L152" s="61"/>
      <c r="M152" s="61"/>
      <c r="N152" s="62" t="e">
        <f>(F152-B152)/B152*100</f>
        <v>#DIV/0!</v>
      </c>
      <c r="O152" s="62" t="e">
        <f t="shared" si="51"/>
        <v>#DIV/0!</v>
      </c>
      <c r="P152" s="62" t="e">
        <f t="shared" si="51"/>
        <v>#DIV/0!</v>
      </c>
      <c r="Q152" s="62" t="e">
        <f t="shared" si="51"/>
        <v>#DIV/0!</v>
      </c>
    </row>
    <row r="153" spans="1:17">
      <c r="A153" s="63" t="s">
        <v>129</v>
      </c>
      <c r="B153" s="49">
        <f>B151/12</f>
        <v>0</v>
      </c>
      <c r="C153" s="49">
        <f t="shared" ref="C153:I153" si="55">C151/12</f>
        <v>0</v>
      </c>
      <c r="D153" s="49">
        <f t="shared" si="55"/>
        <v>0</v>
      </c>
      <c r="E153" s="49">
        <f t="shared" si="55"/>
        <v>0</v>
      </c>
      <c r="F153" s="49">
        <f t="shared" si="55"/>
        <v>0</v>
      </c>
      <c r="G153" s="49">
        <f t="shared" si="55"/>
        <v>0</v>
      </c>
      <c r="H153" s="49">
        <f t="shared" si="55"/>
        <v>0</v>
      </c>
      <c r="I153" s="49">
        <f t="shared" si="55"/>
        <v>0</v>
      </c>
      <c r="J153" s="49"/>
      <c r="K153" s="49"/>
      <c r="L153" s="49"/>
      <c r="M153" s="49"/>
      <c r="N153" s="62" t="e">
        <f>(F153-B153)/B153*100</f>
        <v>#DIV/0!</v>
      </c>
      <c r="O153" s="62" t="e">
        <f t="shared" si="51"/>
        <v>#DIV/0!</v>
      </c>
      <c r="P153" s="62" t="e">
        <f t="shared" si="51"/>
        <v>#DIV/0!</v>
      </c>
      <c r="Q153" s="62" t="e">
        <f t="shared" si="51"/>
        <v>#DIV/0!</v>
      </c>
    </row>
    <row r="154" spans="1:17">
      <c r="N154" s="64"/>
      <c r="O154" s="64"/>
      <c r="P154" s="64"/>
      <c r="Q154" s="64"/>
    </row>
    <row r="155" spans="1:17">
      <c r="C155" s="352" t="s">
        <v>112</v>
      </c>
      <c r="D155" s="352"/>
      <c r="E155" s="352"/>
      <c r="F155" s="352"/>
      <c r="G155" s="352"/>
      <c r="H155" s="352"/>
    </row>
    <row r="156" spans="1:17">
      <c r="B156" s="302" t="s">
        <v>167</v>
      </c>
      <c r="C156" s="302"/>
      <c r="D156" s="302"/>
      <c r="E156" s="302"/>
      <c r="F156" s="302" t="s">
        <v>180</v>
      </c>
      <c r="G156" s="302"/>
      <c r="H156" s="302"/>
      <c r="I156" s="302"/>
      <c r="J156" s="10"/>
      <c r="K156" s="10"/>
      <c r="L156" s="10"/>
      <c r="M156" s="10"/>
      <c r="N156" s="302" t="s">
        <v>130</v>
      </c>
      <c r="O156" s="302"/>
      <c r="P156" s="302"/>
      <c r="Q156" s="302"/>
    </row>
    <row r="157" spans="1:17">
      <c r="A157" s="10" t="s">
        <v>6</v>
      </c>
      <c r="B157" s="10" t="s">
        <v>90</v>
      </c>
      <c r="C157" s="10" t="s">
        <v>7</v>
      </c>
      <c r="D157" s="10" t="s">
        <v>8</v>
      </c>
      <c r="E157" s="29" t="s">
        <v>9</v>
      </c>
      <c r="F157" s="10" t="s">
        <v>90</v>
      </c>
      <c r="G157" s="10" t="s">
        <v>7</v>
      </c>
      <c r="H157" s="10" t="s">
        <v>8</v>
      </c>
      <c r="I157" s="29" t="s">
        <v>9</v>
      </c>
      <c r="J157" s="29"/>
      <c r="K157" s="29"/>
      <c r="L157" s="29"/>
      <c r="M157" s="29"/>
      <c r="N157" s="29" t="s">
        <v>90</v>
      </c>
      <c r="O157" s="29" t="s">
        <v>7</v>
      </c>
      <c r="P157" s="29" t="s">
        <v>8</v>
      </c>
      <c r="Q157" s="29" t="s">
        <v>9</v>
      </c>
    </row>
    <row r="158" spans="1:17">
      <c r="A158" s="10" t="s">
        <v>10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8" t="e">
        <f>(F158-B158)/B158*100</f>
        <v>#DIV/0!</v>
      </c>
      <c r="O158" s="38" t="e">
        <f t="shared" ref="O158:Q172" si="56">(G158-C158)/C158*100</f>
        <v>#DIV/0!</v>
      </c>
      <c r="P158" s="38" t="e">
        <f t="shared" si="56"/>
        <v>#DIV/0!</v>
      </c>
      <c r="Q158" s="38" t="e">
        <f t="shared" si="56"/>
        <v>#DIV/0!</v>
      </c>
    </row>
    <row r="159" spans="1:17">
      <c r="A159" s="10" t="s">
        <v>11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8" t="e">
        <f t="shared" ref="N159:N169" si="57">(F159-B159)/B159*100</f>
        <v>#DIV/0!</v>
      </c>
      <c r="O159" s="38" t="e">
        <f t="shared" si="56"/>
        <v>#DIV/0!</v>
      </c>
      <c r="P159" s="38" t="e">
        <f t="shared" si="56"/>
        <v>#DIV/0!</v>
      </c>
      <c r="Q159" s="38" t="e">
        <f t="shared" si="56"/>
        <v>#DIV/0!</v>
      </c>
    </row>
    <row r="160" spans="1:17">
      <c r="A160" s="10" t="s">
        <v>12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8" t="e">
        <f t="shared" si="57"/>
        <v>#DIV/0!</v>
      </c>
      <c r="O160" s="38" t="e">
        <f t="shared" si="56"/>
        <v>#DIV/0!</v>
      </c>
      <c r="P160" s="38" t="e">
        <f t="shared" si="56"/>
        <v>#DIV/0!</v>
      </c>
      <c r="Q160" s="38" t="e">
        <f t="shared" si="56"/>
        <v>#DIV/0!</v>
      </c>
    </row>
    <row r="161" spans="1:17">
      <c r="A161" s="10" t="s">
        <v>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8" t="e">
        <f t="shared" si="57"/>
        <v>#DIV/0!</v>
      </c>
      <c r="O161" s="38" t="e">
        <f t="shared" si="56"/>
        <v>#DIV/0!</v>
      </c>
      <c r="P161" s="38" t="e">
        <f t="shared" si="56"/>
        <v>#DIV/0!</v>
      </c>
      <c r="Q161" s="38" t="e">
        <f t="shared" si="56"/>
        <v>#DIV/0!</v>
      </c>
    </row>
    <row r="162" spans="1:17">
      <c r="A162" s="10" t="s">
        <v>14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8" t="e">
        <f t="shared" si="57"/>
        <v>#DIV/0!</v>
      </c>
      <c r="O162" s="38" t="e">
        <f t="shared" si="56"/>
        <v>#DIV/0!</v>
      </c>
      <c r="P162" s="38" t="e">
        <f t="shared" si="56"/>
        <v>#DIV/0!</v>
      </c>
      <c r="Q162" s="38" t="e">
        <f t="shared" si="56"/>
        <v>#DIV/0!</v>
      </c>
    </row>
    <row r="163" spans="1:17">
      <c r="A163" s="10" t="s">
        <v>15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8" t="e">
        <f t="shared" si="57"/>
        <v>#DIV/0!</v>
      </c>
      <c r="O163" s="38" t="e">
        <f t="shared" si="56"/>
        <v>#DIV/0!</v>
      </c>
      <c r="P163" s="38" t="e">
        <f t="shared" si="56"/>
        <v>#DIV/0!</v>
      </c>
      <c r="Q163" s="38" t="e">
        <f t="shared" si="56"/>
        <v>#DIV/0!</v>
      </c>
    </row>
    <row r="164" spans="1:17">
      <c r="A164" s="10" t="s">
        <v>16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8" t="e">
        <f t="shared" si="57"/>
        <v>#DIV/0!</v>
      </c>
      <c r="O164" s="38" t="e">
        <f t="shared" si="56"/>
        <v>#DIV/0!</v>
      </c>
      <c r="P164" s="38" t="e">
        <f t="shared" si="56"/>
        <v>#DIV/0!</v>
      </c>
      <c r="Q164" s="38" t="e">
        <f t="shared" si="56"/>
        <v>#DIV/0!</v>
      </c>
    </row>
    <row r="165" spans="1:17">
      <c r="A165" s="10" t="s">
        <v>17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8" t="e">
        <f t="shared" si="57"/>
        <v>#DIV/0!</v>
      </c>
      <c r="O165" s="38" t="e">
        <f t="shared" si="56"/>
        <v>#DIV/0!</v>
      </c>
      <c r="P165" s="38" t="e">
        <f t="shared" si="56"/>
        <v>#DIV/0!</v>
      </c>
      <c r="Q165" s="38" t="e">
        <f t="shared" si="56"/>
        <v>#DIV/0!</v>
      </c>
    </row>
    <row r="166" spans="1:17">
      <c r="A166" s="10" t="s">
        <v>18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8" t="e">
        <f t="shared" si="57"/>
        <v>#DIV/0!</v>
      </c>
      <c r="O166" s="38" t="e">
        <f t="shared" si="56"/>
        <v>#DIV/0!</v>
      </c>
      <c r="P166" s="38" t="e">
        <f t="shared" si="56"/>
        <v>#DIV/0!</v>
      </c>
      <c r="Q166" s="38" t="e">
        <f t="shared" si="56"/>
        <v>#DIV/0!</v>
      </c>
    </row>
    <row r="167" spans="1:17">
      <c r="A167" s="10" t="s">
        <v>19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8" t="e">
        <f t="shared" si="57"/>
        <v>#DIV/0!</v>
      </c>
      <c r="O167" s="38" t="e">
        <f t="shared" si="56"/>
        <v>#DIV/0!</v>
      </c>
      <c r="P167" s="38" t="e">
        <f t="shared" si="56"/>
        <v>#DIV/0!</v>
      </c>
      <c r="Q167" s="38" t="e">
        <f t="shared" si="56"/>
        <v>#DIV/0!</v>
      </c>
    </row>
    <row r="168" spans="1:17">
      <c r="A168" s="10" t="s">
        <v>20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8" t="e">
        <f t="shared" si="57"/>
        <v>#DIV/0!</v>
      </c>
      <c r="O168" s="38" t="e">
        <f t="shared" si="56"/>
        <v>#DIV/0!</v>
      </c>
      <c r="P168" s="38" t="e">
        <f t="shared" si="56"/>
        <v>#DIV/0!</v>
      </c>
      <c r="Q168" s="38" t="e">
        <f t="shared" si="56"/>
        <v>#DIV/0!</v>
      </c>
    </row>
    <row r="169" spans="1:17">
      <c r="A169" s="10" t="s">
        <v>21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8" t="e">
        <f t="shared" si="57"/>
        <v>#DIV/0!</v>
      </c>
      <c r="O169" s="38" t="e">
        <f t="shared" si="56"/>
        <v>#DIV/0!</v>
      </c>
      <c r="P169" s="38" t="e">
        <f t="shared" si="56"/>
        <v>#DIV/0!</v>
      </c>
      <c r="Q169" s="38" t="e">
        <f t="shared" si="56"/>
        <v>#DIV/0!</v>
      </c>
    </row>
    <row r="170" spans="1:17">
      <c r="A170" s="61" t="s">
        <v>179</v>
      </c>
      <c r="B170" s="61">
        <f>SUM(B158:B169)</f>
        <v>0</v>
      </c>
      <c r="C170" s="61">
        <f t="shared" ref="C170:I170" si="58">SUM(C158:C169)</f>
        <v>0</v>
      </c>
      <c r="D170" s="61">
        <f t="shared" si="58"/>
        <v>0</v>
      </c>
      <c r="E170" s="61">
        <f t="shared" si="58"/>
        <v>0</v>
      </c>
      <c r="F170" s="61">
        <f t="shared" si="58"/>
        <v>0</v>
      </c>
      <c r="G170" s="61">
        <f t="shared" si="58"/>
        <v>0</v>
      </c>
      <c r="H170" s="61">
        <f t="shared" si="58"/>
        <v>0</v>
      </c>
      <c r="I170" s="61">
        <f t="shared" si="58"/>
        <v>0</v>
      </c>
      <c r="J170" s="61"/>
      <c r="K170" s="61"/>
      <c r="L170" s="61"/>
      <c r="M170" s="61"/>
      <c r="N170" s="62" t="e">
        <f>(F170-B170)/B170*100</f>
        <v>#DIV/0!</v>
      </c>
      <c r="O170" s="62" t="e">
        <f t="shared" si="56"/>
        <v>#DIV/0!</v>
      </c>
      <c r="P170" s="62" t="e">
        <f t="shared" si="56"/>
        <v>#DIV/0!</v>
      </c>
      <c r="Q170" s="62" t="e">
        <f t="shared" si="56"/>
        <v>#DIV/0!</v>
      </c>
    </row>
    <row r="171" spans="1:17">
      <c r="A171" s="61" t="s">
        <v>128</v>
      </c>
      <c r="B171" s="61">
        <f>SUM(B158:B169)</f>
        <v>0</v>
      </c>
      <c r="C171" s="61">
        <f t="shared" ref="C171:I171" si="59">SUM(C158:C169)</f>
        <v>0</v>
      </c>
      <c r="D171" s="61">
        <f t="shared" si="59"/>
        <v>0</v>
      </c>
      <c r="E171" s="61">
        <f t="shared" si="59"/>
        <v>0</v>
      </c>
      <c r="F171" s="61">
        <f t="shared" si="59"/>
        <v>0</v>
      </c>
      <c r="G171" s="61">
        <f t="shared" si="59"/>
        <v>0</v>
      </c>
      <c r="H171" s="61">
        <f t="shared" si="59"/>
        <v>0</v>
      </c>
      <c r="I171" s="61">
        <f t="shared" si="59"/>
        <v>0</v>
      </c>
      <c r="J171" s="61"/>
      <c r="K171" s="61"/>
      <c r="L171" s="61"/>
      <c r="M171" s="61"/>
      <c r="N171" s="62" t="e">
        <f>(F171-B171)/B171*100</f>
        <v>#DIV/0!</v>
      </c>
      <c r="O171" s="62" t="e">
        <f t="shared" si="56"/>
        <v>#DIV/0!</v>
      </c>
      <c r="P171" s="62" t="e">
        <f t="shared" si="56"/>
        <v>#DIV/0!</v>
      </c>
      <c r="Q171" s="62" t="e">
        <f t="shared" si="56"/>
        <v>#DIV/0!</v>
      </c>
    </row>
    <row r="172" spans="1:17">
      <c r="A172" s="63" t="s">
        <v>129</v>
      </c>
      <c r="B172" s="49">
        <f>B170/12</f>
        <v>0</v>
      </c>
      <c r="C172" s="49">
        <f t="shared" ref="C172:I172" si="60">C170/12</f>
        <v>0</v>
      </c>
      <c r="D172" s="49">
        <f t="shared" si="60"/>
        <v>0</v>
      </c>
      <c r="E172" s="49">
        <f t="shared" si="60"/>
        <v>0</v>
      </c>
      <c r="F172" s="49">
        <f t="shared" si="60"/>
        <v>0</v>
      </c>
      <c r="G172" s="49">
        <f t="shared" si="60"/>
        <v>0</v>
      </c>
      <c r="H172" s="49">
        <f t="shared" si="60"/>
        <v>0</v>
      </c>
      <c r="I172" s="49">
        <f t="shared" si="60"/>
        <v>0</v>
      </c>
      <c r="J172" s="49"/>
      <c r="K172" s="49"/>
      <c r="L172" s="49"/>
      <c r="M172" s="49"/>
      <c r="N172" s="62" t="e">
        <f>(F172-B172)/B172*100</f>
        <v>#DIV/0!</v>
      </c>
      <c r="O172" s="62" t="e">
        <f t="shared" si="56"/>
        <v>#DIV/0!</v>
      </c>
      <c r="P172" s="62" t="e">
        <f t="shared" si="56"/>
        <v>#DIV/0!</v>
      </c>
      <c r="Q172" s="62" t="e">
        <f t="shared" si="56"/>
        <v>#DIV/0!</v>
      </c>
    </row>
    <row r="173" spans="1:17">
      <c r="N173" s="64"/>
      <c r="O173" s="64"/>
      <c r="P173" s="64"/>
      <c r="Q173" s="64"/>
    </row>
    <row r="174" spans="1:17">
      <c r="C174" s="349" t="s">
        <v>103</v>
      </c>
      <c r="D174" s="349"/>
      <c r="E174" s="349"/>
      <c r="F174" s="349"/>
      <c r="G174" s="349"/>
      <c r="H174" s="349"/>
    </row>
    <row r="175" spans="1:17">
      <c r="B175" s="302" t="s">
        <v>167</v>
      </c>
      <c r="C175" s="302"/>
      <c r="D175" s="302"/>
      <c r="E175" s="302"/>
      <c r="F175" s="302" t="s">
        <v>180</v>
      </c>
      <c r="G175" s="302"/>
      <c r="H175" s="302"/>
      <c r="I175" s="302"/>
      <c r="J175" s="10"/>
      <c r="K175" s="10"/>
      <c r="L175" s="10"/>
      <c r="M175" s="10"/>
      <c r="N175" s="302" t="s">
        <v>130</v>
      </c>
      <c r="O175" s="302"/>
      <c r="P175" s="302"/>
      <c r="Q175" s="302"/>
    </row>
    <row r="176" spans="1:17">
      <c r="A176" s="10" t="s">
        <v>6</v>
      </c>
      <c r="B176" s="10" t="s">
        <v>90</v>
      </c>
      <c r="C176" s="10" t="s">
        <v>7</v>
      </c>
      <c r="D176" s="10" t="s">
        <v>8</v>
      </c>
      <c r="E176" s="29" t="s">
        <v>9</v>
      </c>
      <c r="F176" s="10" t="s">
        <v>90</v>
      </c>
      <c r="G176" s="10" t="s">
        <v>7</v>
      </c>
      <c r="H176" s="10" t="s">
        <v>8</v>
      </c>
      <c r="I176" s="29" t="s">
        <v>9</v>
      </c>
      <c r="J176" s="29"/>
      <c r="K176" s="29"/>
      <c r="L176" s="29"/>
      <c r="M176" s="29"/>
      <c r="N176" s="29" t="s">
        <v>90</v>
      </c>
      <c r="O176" s="29" t="s">
        <v>7</v>
      </c>
      <c r="P176" s="29" t="s">
        <v>8</v>
      </c>
      <c r="Q176" s="29" t="s">
        <v>9</v>
      </c>
    </row>
    <row r="177" spans="1:17">
      <c r="A177" s="10" t="s">
        <v>10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8" t="e">
        <f>(F177-B177)/B177*100</f>
        <v>#DIV/0!</v>
      </c>
      <c r="O177" s="38" t="e">
        <f t="shared" ref="O177:Q191" si="61">(G177-C177)/C177*100</f>
        <v>#DIV/0!</v>
      </c>
      <c r="P177" s="38" t="e">
        <f t="shared" si="61"/>
        <v>#DIV/0!</v>
      </c>
      <c r="Q177" s="38" t="e">
        <f t="shared" si="61"/>
        <v>#DIV/0!</v>
      </c>
    </row>
    <row r="178" spans="1:17">
      <c r="A178" s="10" t="s">
        <v>11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8" t="e">
        <f t="shared" ref="N178:N188" si="62">(F178-B178)/B178*100</f>
        <v>#DIV/0!</v>
      </c>
      <c r="O178" s="38" t="e">
        <f t="shared" si="61"/>
        <v>#DIV/0!</v>
      </c>
      <c r="P178" s="38" t="e">
        <f t="shared" si="61"/>
        <v>#DIV/0!</v>
      </c>
      <c r="Q178" s="38" t="e">
        <f t="shared" si="61"/>
        <v>#DIV/0!</v>
      </c>
    </row>
    <row r="179" spans="1:17">
      <c r="A179" s="10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8" t="e">
        <f t="shared" si="62"/>
        <v>#DIV/0!</v>
      </c>
      <c r="O179" s="38" t="e">
        <f t="shared" si="61"/>
        <v>#DIV/0!</v>
      </c>
      <c r="P179" s="38" t="e">
        <f t="shared" si="61"/>
        <v>#DIV/0!</v>
      </c>
      <c r="Q179" s="38" t="e">
        <f t="shared" si="61"/>
        <v>#DIV/0!</v>
      </c>
    </row>
    <row r="180" spans="1:17">
      <c r="A180" s="10" t="s">
        <v>13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8" t="e">
        <f t="shared" si="62"/>
        <v>#DIV/0!</v>
      </c>
      <c r="O180" s="38" t="e">
        <f t="shared" si="61"/>
        <v>#DIV/0!</v>
      </c>
      <c r="P180" s="38" t="e">
        <f t="shared" si="61"/>
        <v>#DIV/0!</v>
      </c>
      <c r="Q180" s="38" t="e">
        <f t="shared" si="61"/>
        <v>#DIV/0!</v>
      </c>
    </row>
    <row r="181" spans="1:17">
      <c r="A181" s="10" t="s">
        <v>14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8" t="e">
        <f t="shared" si="62"/>
        <v>#DIV/0!</v>
      </c>
      <c r="O181" s="38" t="e">
        <f t="shared" si="61"/>
        <v>#DIV/0!</v>
      </c>
      <c r="P181" s="38" t="e">
        <f t="shared" si="61"/>
        <v>#DIV/0!</v>
      </c>
      <c r="Q181" s="38" t="e">
        <f t="shared" si="61"/>
        <v>#DIV/0!</v>
      </c>
    </row>
    <row r="182" spans="1:17">
      <c r="A182" s="10" t="s">
        <v>15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8" t="e">
        <f t="shared" si="62"/>
        <v>#DIV/0!</v>
      </c>
      <c r="O182" s="38" t="e">
        <f t="shared" si="61"/>
        <v>#DIV/0!</v>
      </c>
      <c r="P182" s="38" t="e">
        <f t="shared" si="61"/>
        <v>#DIV/0!</v>
      </c>
      <c r="Q182" s="38" t="e">
        <f t="shared" si="61"/>
        <v>#DIV/0!</v>
      </c>
    </row>
    <row r="183" spans="1:17">
      <c r="A183" s="10" t="s">
        <v>16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8" t="e">
        <f t="shared" si="62"/>
        <v>#DIV/0!</v>
      </c>
      <c r="O183" s="38" t="e">
        <f t="shared" si="61"/>
        <v>#DIV/0!</v>
      </c>
      <c r="P183" s="38" t="e">
        <f t="shared" si="61"/>
        <v>#DIV/0!</v>
      </c>
      <c r="Q183" s="38" t="e">
        <f t="shared" si="61"/>
        <v>#DIV/0!</v>
      </c>
    </row>
    <row r="184" spans="1:17">
      <c r="A184" s="10" t="s">
        <v>17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8" t="e">
        <f t="shared" si="62"/>
        <v>#DIV/0!</v>
      </c>
      <c r="O184" s="38" t="e">
        <f t="shared" si="61"/>
        <v>#DIV/0!</v>
      </c>
      <c r="P184" s="38" t="e">
        <f t="shared" si="61"/>
        <v>#DIV/0!</v>
      </c>
      <c r="Q184" s="38" t="e">
        <f t="shared" si="61"/>
        <v>#DIV/0!</v>
      </c>
    </row>
    <row r="185" spans="1:17">
      <c r="A185" s="10" t="s">
        <v>18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8" t="e">
        <f t="shared" si="62"/>
        <v>#DIV/0!</v>
      </c>
      <c r="O185" s="38" t="e">
        <f t="shared" si="61"/>
        <v>#DIV/0!</v>
      </c>
      <c r="P185" s="38" t="e">
        <f t="shared" si="61"/>
        <v>#DIV/0!</v>
      </c>
      <c r="Q185" s="38" t="e">
        <f t="shared" si="61"/>
        <v>#DIV/0!</v>
      </c>
    </row>
    <row r="186" spans="1:17">
      <c r="A186" s="10" t="s">
        <v>19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8" t="e">
        <f t="shared" si="62"/>
        <v>#DIV/0!</v>
      </c>
      <c r="O186" s="38" t="e">
        <f t="shared" si="61"/>
        <v>#DIV/0!</v>
      </c>
      <c r="P186" s="38" t="e">
        <f t="shared" si="61"/>
        <v>#DIV/0!</v>
      </c>
      <c r="Q186" s="38" t="e">
        <f t="shared" si="61"/>
        <v>#DIV/0!</v>
      </c>
    </row>
    <row r="187" spans="1:17">
      <c r="A187" s="10" t="s">
        <v>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8" t="e">
        <f t="shared" si="62"/>
        <v>#DIV/0!</v>
      </c>
      <c r="O187" s="38" t="e">
        <f t="shared" si="61"/>
        <v>#DIV/0!</v>
      </c>
      <c r="P187" s="38" t="e">
        <f t="shared" si="61"/>
        <v>#DIV/0!</v>
      </c>
      <c r="Q187" s="38" t="e">
        <f t="shared" si="61"/>
        <v>#DIV/0!</v>
      </c>
    </row>
    <row r="188" spans="1:17">
      <c r="A188" s="10" t="s">
        <v>21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8" t="e">
        <f t="shared" si="62"/>
        <v>#DIV/0!</v>
      </c>
      <c r="O188" s="38" t="e">
        <f t="shared" si="61"/>
        <v>#DIV/0!</v>
      </c>
      <c r="P188" s="38" t="e">
        <f t="shared" si="61"/>
        <v>#DIV/0!</v>
      </c>
      <c r="Q188" s="38" t="e">
        <f t="shared" si="61"/>
        <v>#DIV/0!</v>
      </c>
    </row>
    <row r="189" spans="1:17">
      <c r="A189" s="61" t="s">
        <v>179</v>
      </c>
      <c r="B189" s="61">
        <f>SUM(B177:B188)</f>
        <v>0</v>
      </c>
      <c r="C189" s="61">
        <f t="shared" ref="C189:I189" si="63">SUM(C177:C188)</f>
        <v>0</v>
      </c>
      <c r="D189" s="61">
        <f t="shared" si="63"/>
        <v>0</v>
      </c>
      <c r="E189" s="61">
        <f t="shared" si="63"/>
        <v>0</v>
      </c>
      <c r="F189" s="61">
        <f t="shared" si="63"/>
        <v>0</v>
      </c>
      <c r="G189" s="61">
        <f t="shared" si="63"/>
        <v>0</v>
      </c>
      <c r="H189" s="61">
        <f t="shared" si="63"/>
        <v>0</v>
      </c>
      <c r="I189" s="61">
        <f t="shared" si="63"/>
        <v>0</v>
      </c>
      <c r="J189" s="61"/>
      <c r="K189" s="61"/>
      <c r="L189" s="61"/>
      <c r="M189" s="61"/>
      <c r="N189" s="62" t="e">
        <f>(F189-B189)/B189*100</f>
        <v>#DIV/0!</v>
      </c>
      <c r="O189" s="62" t="e">
        <f t="shared" si="61"/>
        <v>#DIV/0!</v>
      </c>
      <c r="P189" s="62" t="e">
        <f t="shared" si="61"/>
        <v>#DIV/0!</v>
      </c>
      <c r="Q189" s="62" t="e">
        <f t="shared" si="61"/>
        <v>#DIV/0!</v>
      </c>
    </row>
    <row r="190" spans="1:17">
      <c r="A190" s="61" t="s">
        <v>128</v>
      </c>
      <c r="B190" s="61">
        <f>SUM(B177:B188)</f>
        <v>0</v>
      </c>
      <c r="C190" s="61">
        <f t="shared" ref="C190:I190" si="64">SUM(C177:C188)</f>
        <v>0</v>
      </c>
      <c r="D190" s="61">
        <f t="shared" si="64"/>
        <v>0</v>
      </c>
      <c r="E190" s="61">
        <f t="shared" si="64"/>
        <v>0</v>
      </c>
      <c r="F190" s="61">
        <f t="shared" si="64"/>
        <v>0</v>
      </c>
      <c r="G190" s="61">
        <f t="shared" si="64"/>
        <v>0</v>
      </c>
      <c r="H190" s="61">
        <f t="shared" si="64"/>
        <v>0</v>
      </c>
      <c r="I190" s="61">
        <f t="shared" si="64"/>
        <v>0</v>
      </c>
      <c r="J190" s="61"/>
      <c r="K190" s="61"/>
      <c r="L190" s="61"/>
      <c r="M190" s="61"/>
      <c r="N190" s="62" t="e">
        <f>(F190-B190)/B190*100</f>
        <v>#DIV/0!</v>
      </c>
      <c r="O190" s="62" t="e">
        <f t="shared" si="61"/>
        <v>#DIV/0!</v>
      </c>
      <c r="P190" s="62" t="e">
        <f t="shared" si="61"/>
        <v>#DIV/0!</v>
      </c>
      <c r="Q190" s="62" t="e">
        <f t="shared" si="61"/>
        <v>#DIV/0!</v>
      </c>
    </row>
    <row r="191" spans="1:17">
      <c r="A191" s="63" t="s">
        <v>129</v>
      </c>
      <c r="B191" s="49">
        <f>B189/12</f>
        <v>0</v>
      </c>
      <c r="C191" s="49">
        <f t="shared" ref="C191:I191" si="65">C189/12</f>
        <v>0</v>
      </c>
      <c r="D191" s="49">
        <f t="shared" si="65"/>
        <v>0</v>
      </c>
      <c r="E191" s="49">
        <f t="shared" si="65"/>
        <v>0</v>
      </c>
      <c r="F191" s="49">
        <f t="shared" si="65"/>
        <v>0</v>
      </c>
      <c r="G191" s="49">
        <f t="shared" si="65"/>
        <v>0</v>
      </c>
      <c r="H191" s="49">
        <f t="shared" si="65"/>
        <v>0</v>
      </c>
      <c r="I191" s="49">
        <f t="shared" si="65"/>
        <v>0</v>
      </c>
      <c r="J191" s="49"/>
      <c r="K191" s="49"/>
      <c r="L191" s="49"/>
      <c r="M191" s="49"/>
      <c r="N191" s="62" t="e">
        <f>(F191-B191)/B191*100</f>
        <v>#DIV/0!</v>
      </c>
      <c r="O191" s="62" t="e">
        <f t="shared" si="61"/>
        <v>#DIV/0!</v>
      </c>
      <c r="P191" s="62" t="e">
        <f t="shared" si="61"/>
        <v>#DIV/0!</v>
      </c>
      <c r="Q191" s="62" t="e">
        <f t="shared" si="61"/>
        <v>#DIV/0!</v>
      </c>
    </row>
    <row r="192" spans="1:17">
      <c r="N192" s="64"/>
      <c r="O192" s="64"/>
      <c r="P192" s="64"/>
      <c r="Q192" s="64"/>
    </row>
    <row r="193" spans="1:17">
      <c r="C193" s="351" t="s">
        <v>105</v>
      </c>
      <c r="D193" s="351"/>
      <c r="E193" s="351"/>
      <c r="F193" s="351"/>
      <c r="G193" s="351"/>
      <c r="H193" s="351"/>
    </row>
    <row r="194" spans="1:17">
      <c r="B194" s="302" t="s">
        <v>167</v>
      </c>
      <c r="C194" s="302"/>
      <c r="D194" s="302"/>
      <c r="E194" s="302"/>
      <c r="F194" s="302" t="s">
        <v>180</v>
      </c>
      <c r="G194" s="302"/>
      <c r="H194" s="302"/>
      <c r="I194" s="302"/>
      <c r="J194" s="10"/>
      <c r="K194" s="10"/>
      <c r="L194" s="10"/>
      <c r="M194" s="10"/>
      <c r="N194" s="302" t="s">
        <v>130</v>
      </c>
      <c r="O194" s="302"/>
      <c r="P194" s="302"/>
      <c r="Q194" s="302"/>
    </row>
    <row r="195" spans="1:17">
      <c r="A195" s="10" t="s">
        <v>6</v>
      </c>
      <c r="B195" s="10" t="s">
        <v>90</v>
      </c>
      <c r="C195" s="10" t="s">
        <v>7</v>
      </c>
      <c r="D195" s="10" t="s">
        <v>8</v>
      </c>
      <c r="E195" s="29" t="s">
        <v>9</v>
      </c>
      <c r="F195" s="10" t="s">
        <v>90</v>
      </c>
      <c r="G195" s="10" t="s">
        <v>7</v>
      </c>
      <c r="H195" s="10" t="s">
        <v>8</v>
      </c>
      <c r="I195" s="29" t="s">
        <v>9</v>
      </c>
      <c r="J195" s="29"/>
      <c r="K195" s="29"/>
      <c r="L195" s="29"/>
      <c r="M195" s="29"/>
      <c r="N195" s="29" t="s">
        <v>90</v>
      </c>
      <c r="O195" s="29" t="s">
        <v>7</v>
      </c>
      <c r="P195" s="29" t="s">
        <v>8</v>
      </c>
      <c r="Q195" s="29" t="s">
        <v>9</v>
      </c>
    </row>
    <row r="196" spans="1:17">
      <c r="A196" s="10" t="s">
        <v>10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8" t="e">
        <f>(F196-B196)/B196*100</f>
        <v>#DIV/0!</v>
      </c>
      <c r="O196" s="38" t="e">
        <f t="shared" ref="O196:Q210" si="66">(G196-C196)/C196*100</f>
        <v>#DIV/0!</v>
      </c>
      <c r="P196" s="38" t="e">
        <f t="shared" si="66"/>
        <v>#DIV/0!</v>
      </c>
      <c r="Q196" s="38" t="e">
        <f t="shared" si="66"/>
        <v>#DIV/0!</v>
      </c>
    </row>
    <row r="197" spans="1:17">
      <c r="A197" s="10" t="s">
        <v>11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8" t="e">
        <f t="shared" ref="N197:N207" si="67">(F197-B197)/B197*100</f>
        <v>#DIV/0!</v>
      </c>
      <c r="O197" s="38" t="e">
        <f t="shared" si="66"/>
        <v>#DIV/0!</v>
      </c>
      <c r="P197" s="38" t="e">
        <f t="shared" si="66"/>
        <v>#DIV/0!</v>
      </c>
      <c r="Q197" s="38" t="e">
        <f t="shared" si="66"/>
        <v>#DIV/0!</v>
      </c>
    </row>
    <row r="198" spans="1:17">
      <c r="A198" s="10" t="s">
        <v>12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8" t="e">
        <f t="shared" si="67"/>
        <v>#DIV/0!</v>
      </c>
      <c r="O198" s="38" t="e">
        <f t="shared" si="66"/>
        <v>#DIV/0!</v>
      </c>
      <c r="P198" s="38" t="e">
        <f t="shared" si="66"/>
        <v>#DIV/0!</v>
      </c>
      <c r="Q198" s="38" t="e">
        <f t="shared" si="66"/>
        <v>#DIV/0!</v>
      </c>
    </row>
    <row r="199" spans="1:17">
      <c r="A199" s="10" t="s">
        <v>13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8" t="e">
        <f t="shared" si="67"/>
        <v>#DIV/0!</v>
      </c>
      <c r="O199" s="38" t="e">
        <f t="shared" si="66"/>
        <v>#DIV/0!</v>
      </c>
      <c r="P199" s="38" t="e">
        <f t="shared" si="66"/>
        <v>#DIV/0!</v>
      </c>
      <c r="Q199" s="38" t="e">
        <f t="shared" si="66"/>
        <v>#DIV/0!</v>
      </c>
    </row>
    <row r="200" spans="1:17">
      <c r="A200" s="10" t="s">
        <v>14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8" t="e">
        <f t="shared" si="67"/>
        <v>#DIV/0!</v>
      </c>
      <c r="O200" s="38" t="e">
        <f t="shared" si="66"/>
        <v>#DIV/0!</v>
      </c>
      <c r="P200" s="38" t="e">
        <f t="shared" si="66"/>
        <v>#DIV/0!</v>
      </c>
      <c r="Q200" s="38" t="e">
        <f t="shared" si="66"/>
        <v>#DIV/0!</v>
      </c>
    </row>
    <row r="201" spans="1:17">
      <c r="A201" s="10" t="s">
        <v>15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8" t="e">
        <f t="shared" si="67"/>
        <v>#DIV/0!</v>
      </c>
      <c r="O201" s="38" t="e">
        <f t="shared" si="66"/>
        <v>#DIV/0!</v>
      </c>
      <c r="P201" s="38" t="e">
        <f t="shared" si="66"/>
        <v>#DIV/0!</v>
      </c>
      <c r="Q201" s="38" t="e">
        <f t="shared" si="66"/>
        <v>#DIV/0!</v>
      </c>
    </row>
    <row r="202" spans="1:17">
      <c r="A202" s="10" t="s">
        <v>16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8" t="e">
        <f t="shared" si="67"/>
        <v>#DIV/0!</v>
      </c>
      <c r="O202" s="38" t="e">
        <f t="shared" si="66"/>
        <v>#DIV/0!</v>
      </c>
      <c r="P202" s="38" t="e">
        <f t="shared" si="66"/>
        <v>#DIV/0!</v>
      </c>
      <c r="Q202" s="38" t="e">
        <f t="shared" si="66"/>
        <v>#DIV/0!</v>
      </c>
    </row>
    <row r="203" spans="1:17">
      <c r="A203" s="10" t="s">
        <v>17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8" t="e">
        <f t="shared" si="67"/>
        <v>#DIV/0!</v>
      </c>
      <c r="O203" s="38" t="e">
        <f t="shared" si="66"/>
        <v>#DIV/0!</v>
      </c>
      <c r="P203" s="38" t="e">
        <f t="shared" si="66"/>
        <v>#DIV/0!</v>
      </c>
      <c r="Q203" s="38" t="e">
        <f t="shared" si="66"/>
        <v>#DIV/0!</v>
      </c>
    </row>
    <row r="204" spans="1:17">
      <c r="A204" s="10" t="s">
        <v>18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8" t="e">
        <f t="shared" si="67"/>
        <v>#DIV/0!</v>
      </c>
      <c r="O204" s="38" t="e">
        <f t="shared" si="66"/>
        <v>#DIV/0!</v>
      </c>
      <c r="P204" s="38" t="e">
        <f t="shared" si="66"/>
        <v>#DIV/0!</v>
      </c>
      <c r="Q204" s="38" t="e">
        <f t="shared" si="66"/>
        <v>#DIV/0!</v>
      </c>
    </row>
    <row r="205" spans="1:17">
      <c r="A205" s="10" t="s">
        <v>19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38" t="e">
        <f t="shared" si="67"/>
        <v>#DIV/0!</v>
      </c>
      <c r="O205" s="38" t="e">
        <f t="shared" si="66"/>
        <v>#DIV/0!</v>
      </c>
      <c r="P205" s="38" t="e">
        <f t="shared" si="66"/>
        <v>#DIV/0!</v>
      </c>
      <c r="Q205" s="38" t="e">
        <f t="shared" si="66"/>
        <v>#DIV/0!</v>
      </c>
    </row>
    <row r="206" spans="1:17">
      <c r="A206" s="10" t="s">
        <v>20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8" t="e">
        <f t="shared" si="67"/>
        <v>#DIV/0!</v>
      </c>
      <c r="O206" s="38" t="e">
        <f t="shared" si="66"/>
        <v>#DIV/0!</v>
      </c>
      <c r="P206" s="38" t="e">
        <f t="shared" si="66"/>
        <v>#DIV/0!</v>
      </c>
      <c r="Q206" s="38" t="e">
        <f t="shared" si="66"/>
        <v>#DIV/0!</v>
      </c>
    </row>
    <row r="207" spans="1:17">
      <c r="A207" s="10" t="s">
        <v>21</v>
      </c>
      <c r="B207" s="13"/>
      <c r="C207" s="10"/>
      <c r="D207" s="10"/>
      <c r="E207" s="10"/>
      <c r="F207" s="13"/>
      <c r="G207" s="10"/>
      <c r="H207" s="10"/>
      <c r="I207" s="10"/>
      <c r="J207" s="10"/>
      <c r="K207" s="10"/>
      <c r="L207" s="10"/>
      <c r="M207" s="10"/>
      <c r="N207" s="38" t="e">
        <f t="shared" si="67"/>
        <v>#DIV/0!</v>
      </c>
      <c r="O207" s="38" t="e">
        <f t="shared" si="66"/>
        <v>#DIV/0!</v>
      </c>
      <c r="P207" s="38" t="e">
        <f t="shared" si="66"/>
        <v>#DIV/0!</v>
      </c>
      <c r="Q207" s="38" t="e">
        <f t="shared" si="66"/>
        <v>#DIV/0!</v>
      </c>
    </row>
    <row r="208" spans="1:17">
      <c r="A208" s="61" t="s">
        <v>179</v>
      </c>
      <c r="B208" s="61">
        <f>SUM(B196:B207)</f>
        <v>0</v>
      </c>
      <c r="C208" s="61">
        <f t="shared" ref="C208:I208" si="68">SUM(C196:C207)</f>
        <v>0</v>
      </c>
      <c r="D208" s="61">
        <f t="shared" si="68"/>
        <v>0</v>
      </c>
      <c r="E208" s="61">
        <f t="shared" si="68"/>
        <v>0</v>
      </c>
      <c r="F208" s="61">
        <f t="shared" si="68"/>
        <v>0</v>
      </c>
      <c r="G208" s="61">
        <f t="shared" si="68"/>
        <v>0</v>
      </c>
      <c r="H208" s="61">
        <f t="shared" si="68"/>
        <v>0</v>
      </c>
      <c r="I208" s="61">
        <f t="shared" si="68"/>
        <v>0</v>
      </c>
      <c r="J208" s="61"/>
      <c r="K208" s="61"/>
      <c r="L208" s="61"/>
      <c r="M208" s="61"/>
      <c r="N208" s="62" t="e">
        <f>(F208-B208)/B208*100</f>
        <v>#DIV/0!</v>
      </c>
      <c r="O208" s="62" t="e">
        <f t="shared" si="66"/>
        <v>#DIV/0!</v>
      </c>
      <c r="P208" s="62" t="e">
        <f t="shared" si="66"/>
        <v>#DIV/0!</v>
      </c>
      <c r="Q208" s="62" t="e">
        <f t="shared" si="66"/>
        <v>#DIV/0!</v>
      </c>
    </row>
    <row r="209" spans="1:17">
      <c r="A209" s="61" t="s">
        <v>128</v>
      </c>
      <c r="B209" s="61">
        <f>SUM(B196:B207)</f>
        <v>0</v>
      </c>
      <c r="C209" s="61">
        <f t="shared" ref="C209:I209" si="69">SUM(C196:C207)</f>
        <v>0</v>
      </c>
      <c r="D209" s="61">
        <f t="shared" si="69"/>
        <v>0</v>
      </c>
      <c r="E209" s="61">
        <f t="shared" si="69"/>
        <v>0</v>
      </c>
      <c r="F209" s="61">
        <f t="shared" si="69"/>
        <v>0</v>
      </c>
      <c r="G209" s="61">
        <f t="shared" si="69"/>
        <v>0</v>
      </c>
      <c r="H209" s="61">
        <f t="shared" si="69"/>
        <v>0</v>
      </c>
      <c r="I209" s="61">
        <f t="shared" si="69"/>
        <v>0</v>
      </c>
      <c r="J209" s="61"/>
      <c r="K209" s="61"/>
      <c r="L209" s="61"/>
      <c r="M209" s="61"/>
      <c r="N209" s="62" t="e">
        <f>(F209-B209)/B209*100</f>
        <v>#DIV/0!</v>
      </c>
      <c r="O209" s="62" t="e">
        <f t="shared" si="66"/>
        <v>#DIV/0!</v>
      </c>
      <c r="P209" s="62" t="e">
        <f t="shared" si="66"/>
        <v>#DIV/0!</v>
      </c>
      <c r="Q209" s="62" t="e">
        <f t="shared" si="66"/>
        <v>#DIV/0!</v>
      </c>
    </row>
    <row r="210" spans="1:17">
      <c r="A210" s="63" t="s">
        <v>129</v>
      </c>
      <c r="B210" s="49">
        <f>B208/12</f>
        <v>0</v>
      </c>
      <c r="C210" s="49">
        <f t="shared" ref="C210:I210" si="70">C208/12</f>
        <v>0</v>
      </c>
      <c r="D210" s="49">
        <f t="shared" si="70"/>
        <v>0</v>
      </c>
      <c r="E210" s="49">
        <f t="shared" si="70"/>
        <v>0</v>
      </c>
      <c r="F210" s="49">
        <f t="shared" si="70"/>
        <v>0</v>
      </c>
      <c r="G210" s="49">
        <f t="shared" si="70"/>
        <v>0</v>
      </c>
      <c r="H210" s="49">
        <f t="shared" si="70"/>
        <v>0</v>
      </c>
      <c r="I210" s="49">
        <f t="shared" si="70"/>
        <v>0</v>
      </c>
      <c r="J210" s="49"/>
      <c r="K210" s="49"/>
      <c r="L210" s="49"/>
      <c r="M210" s="49"/>
      <c r="N210" s="62" t="e">
        <f>(F210-B210)/B210*100</f>
        <v>#DIV/0!</v>
      </c>
      <c r="O210" s="62" t="e">
        <f t="shared" si="66"/>
        <v>#DIV/0!</v>
      </c>
      <c r="P210" s="62" t="e">
        <f t="shared" si="66"/>
        <v>#DIV/0!</v>
      </c>
      <c r="Q210" s="62" t="e">
        <f t="shared" si="66"/>
        <v>#DIV/0!</v>
      </c>
    </row>
    <row r="211" spans="1:17">
      <c r="N211" s="64"/>
      <c r="O211" s="64"/>
      <c r="P211" s="64"/>
      <c r="Q211" s="64"/>
    </row>
    <row r="212" spans="1:17">
      <c r="C212" s="354" t="s">
        <v>83</v>
      </c>
      <c r="D212" s="354"/>
      <c r="E212" s="354"/>
      <c r="F212" s="354"/>
      <c r="G212" s="354"/>
      <c r="H212" s="354"/>
    </row>
    <row r="213" spans="1:17">
      <c r="B213" s="302" t="s">
        <v>167</v>
      </c>
      <c r="C213" s="302"/>
      <c r="D213" s="302"/>
      <c r="E213" s="302"/>
      <c r="F213" s="302" t="s">
        <v>180</v>
      </c>
      <c r="G213" s="302"/>
      <c r="H213" s="302"/>
      <c r="I213" s="302"/>
      <c r="J213" s="10"/>
      <c r="K213" s="10"/>
      <c r="L213" s="10"/>
      <c r="M213" s="10"/>
      <c r="N213" s="302" t="s">
        <v>130</v>
      </c>
      <c r="O213" s="302"/>
      <c r="P213" s="302"/>
      <c r="Q213" s="302"/>
    </row>
    <row r="214" spans="1:17">
      <c r="A214" s="10" t="s">
        <v>6</v>
      </c>
      <c r="B214" s="10" t="s">
        <v>90</v>
      </c>
      <c r="C214" s="10" t="s">
        <v>7</v>
      </c>
      <c r="D214" s="10" t="s">
        <v>8</v>
      </c>
      <c r="E214" s="29" t="s">
        <v>9</v>
      </c>
      <c r="F214" s="10" t="s">
        <v>90</v>
      </c>
      <c r="G214" s="10" t="s">
        <v>7</v>
      </c>
      <c r="H214" s="10" t="s">
        <v>8</v>
      </c>
      <c r="I214" s="29" t="s">
        <v>9</v>
      </c>
      <c r="J214" s="29"/>
      <c r="K214" s="29"/>
      <c r="L214" s="29"/>
      <c r="M214" s="29"/>
      <c r="N214" s="29" t="s">
        <v>90</v>
      </c>
      <c r="O214" s="29" t="s">
        <v>7</v>
      </c>
      <c r="P214" s="29" t="s">
        <v>8</v>
      </c>
      <c r="Q214" s="29" t="s">
        <v>9</v>
      </c>
    </row>
    <row r="215" spans="1:17">
      <c r="A215" s="10" t="s">
        <v>10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38" t="e">
        <f>(F215-B215)/B215*100</f>
        <v>#DIV/0!</v>
      </c>
      <c r="O215" s="38" t="e">
        <f t="shared" ref="O215:Q229" si="71">(G215-C215)/C215*100</f>
        <v>#DIV/0!</v>
      </c>
      <c r="P215" s="38" t="e">
        <f t="shared" si="71"/>
        <v>#DIV/0!</v>
      </c>
      <c r="Q215" s="38" t="e">
        <f t="shared" si="71"/>
        <v>#DIV/0!</v>
      </c>
    </row>
    <row r="216" spans="1:17">
      <c r="A216" s="10" t="s">
        <v>11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38" t="e">
        <f t="shared" ref="N216:N226" si="72">(F216-B216)/B216*100</f>
        <v>#DIV/0!</v>
      </c>
      <c r="O216" s="38" t="e">
        <f t="shared" si="71"/>
        <v>#DIV/0!</v>
      </c>
      <c r="P216" s="38" t="e">
        <f t="shared" si="71"/>
        <v>#DIV/0!</v>
      </c>
      <c r="Q216" s="38" t="e">
        <f t="shared" si="71"/>
        <v>#DIV/0!</v>
      </c>
    </row>
    <row r="217" spans="1:17">
      <c r="A217" s="10" t="s">
        <v>12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38" t="e">
        <f t="shared" si="72"/>
        <v>#DIV/0!</v>
      </c>
      <c r="O217" s="38" t="e">
        <f t="shared" si="71"/>
        <v>#DIV/0!</v>
      </c>
      <c r="P217" s="38" t="e">
        <f t="shared" si="71"/>
        <v>#DIV/0!</v>
      </c>
      <c r="Q217" s="38" t="e">
        <f t="shared" si="71"/>
        <v>#DIV/0!</v>
      </c>
    </row>
    <row r="218" spans="1:17">
      <c r="A218" s="10" t="s">
        <v>13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38" t="e">
        <f t="shared" si="72"/>
        <v>#DIV/0!</v>
      </c>
      <c r="O218" s="38" t="e">
        <f t="shared" si="71"/>
        <v>#DIV/0!</v>
      </c>
      <c r="P218" s="38" t="e">
        <f t="shared" si="71"/>
        <v>#DIV/0!</v>
      </c>
      <c r="Q218" s="38" t="e">
        <f t="shared" si="71"/>
        <v>#DIV/0!</v>
      </c>
    </row>
    <row r="219" spans="1:17">
      <c r="A219" s="10" t="s">
        <v>14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38" t="e">
        <f t="shared" si="72"/>
        <v>#DIV/0!</v>
      </c>
      <c r="O219" s="38" t="e">
        <f t="shared" si="71"/>
        <v>#DIV/0!</v>
      </c>
      <c r="P219" s="38" t="e">
        <f t="shared" si="71"/>
        <v>#DIV/0!</v>
      </c>
      <c r="Q219" s="38" t="e">
        <f t="shared" si="71"/>
        <v>#DIV/0!</v>
      </c>
    </row>
    <row r="220" spans="1:17">
      <c r="A220" s="10" t="s">
        <v>15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38" t="e">
        <f t="shared" si="72"/>
        <v>#DIV/0!</v>
      </c>
      <c r="O220" s="38" t="e">
        <f t="shared" si="71"/>
        <v>#DIV/0!</v>
      </c>
      <c r="P220" s="38" t="e">
        <f t="shared" si="71"/>
        <v>#DIV/0!</v>
      </c>
      <c r="Q220" s="38" t="e">
        <f t="shared" si="71"/>
        <v>#DIV/0!</v>
      </c>
    </row>
    <row r="221" spans="1:17">
      <c r="A221" s="10" t="s">
        <v>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38" t="e">
        <f t="shared" si="72"/>
        <v>#DIV/0!</v>
      </c>
      <c r="O221" s="38" t="e">
        <f t="shared" si="71"/>
        <v>#DIV/0!</v>
      </c>
      <c r="P221" s="38" t="e">
        <f t="shared" si="71"/>
        <v>#DIV/0!</v>
      </c>
      <c r="Q221" s="38" t="e">
        <f t="shared" si="71"/>
        <v>#DIV/0!</v>
      </c>
    </row>
    <row r="222" spans="1:17">
      <c r="A222" s="10" t="s">
        <v>17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38" t="e">
        <f t="shared" si="72"/>
        <v>#DIV/0!</v>
      </c>
      <c r="O222" s="38" t="e">
        <f t="shared" si="71"/>
        <v>#DIV/0!</v>
      </c>
      <c r="P222" s="38" t="e">
        <f t="shared" si="71"/>
        <v>#DIV/0!</v>
      </c>
      <c r="Q222" s="38" t="e">
        <f t="shared" si="71"/>
        <v>#DIV/0!</v>
      </c>
    </row>
    <row r="223" spans="1:17">
      <c r="A223" s="10" t="s">
        <v>18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38" t="e">
        <f t="shared" si="72"/>
        <v>#DIV/0!</v>
      </c>
      <c r="O223" s="38" t="e">
        <f t="shared" si="71"/>
        <v>#DIV/0!</v>
      </c>
      <c r="P223" s="38" t="e">
        <f t="shared" si="71"/>
        <v>#DIV/0!</v>
      </c>
      <c r="Q223" s="38" t="e">
        <f t="shared" si="71"/>
        <v>#DIV/0!</v>
      </c>
    </row>
    <row r="224" spans="1:17">
      <c r="A224" s="10" t="s">
        <v>19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38" t="e">
        <f t="shared" si="72"/>
        <v>#DIV/0!</v>
      </c>
      <c r="O224" s="38" t="e">
        <f t="shared" si="71"/>
        <v>#DIV/0!</v>
      </c>
      <c r="P224" s="38" t="e">
        <f t="shared" si="71"/>
        <v>#DIV/0!</v>
      </c>
      <c r="Q224" s="38" t="e">
        <f t="shared" si="71"/>
        <v>#DIV/0!</v>
      </c>
    </row>
    <row r="225" spans="1:17">
      <c r="A225" s="10" t="s">
        <v>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38" t="e">
        <f t="shared" si="72"/>
        <v>#DIV/0!</v>
      </c>
      <c r="O225" s="38" t="e">
        <f t="shared" si="71"/>
        <v>#DIV/0!</v>
      </c>
      <c r="P225" s="38" t="e">
        <f t="shared" si="71"/>
        <v>#DIV/0!</v>
      </c>
      <c r="Q225" s="38" t="e">
        <f t="shared" si="71"/>
        <v>#DIV/0!</v>
      </c>
    </row>
    <row r="226" spans="1:17">
      <c r="A226" s="10" t="s">
        <v>21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38" t="e">
        <f t="shared" si="72"/>
        <v>#DIV/0!</v>
      </c>
      <c r="O226" s="38" t="e">
        <f t="shared" si="71"/>
        <v>#DIV/0!</v>
      </c>
      <c r="P226" s="38" t="e">
        <f t="shared" si="71"/>
        <v>#DIV/0!</v>
      </c>
      <c r="Q226" s="38" t="e">
        <f t="shared" si="71"/>
        <v>#DIV/0!</v>
      </c>
    </row>
    <row r="227" spans="1:17">
      <c r="A227" s="61" t="s">
        <v>179</v>
      </c>
      <c r="B227" s="61">
        <f>SUM(B215:B226)</f>
        <v>0</v>
      </c>
      <c r="C227" s="61">
        <f t="shared" ref="C227:I227" si="73">SUM(C215:C226)</f>
        <v>0</v>
      </c>
      <c r="D227" s="61">
        <f t="shared" si="73"/>
        <v>0</v>
      </c>
      <c r="E227" s="61">
        <f t="shared" si="73"/>
        <v>0</v>
      </c>
      <c r="F227" s="61">
        <f t="shared" si="73"/>
        <v>0</v>
      </c>
      <c r="G227" s="61">
        <f t="shared" si="73"/>
        <v>0</v>
      </c>
      <c r="H227" s="61">
        <f t="shared" si="73"/>
        <v>0</v>
      </c>
      <c r="I227" s="61">
        <f t="shared" si="73"/>
        <v>0</v>
      </c>
      <c r="J227" s="61"/>
      <c r="K227" s="61"/>
      <c r="L227" s="61"/>
      <c r="M227" s="61"/>
      <c r="N227" s="62" t="e">
        <f>(F227-B227)/B227*100</f>
        <v>#DIV/0!</v>
      </c>
      <c r="O227" s="62" t="e">
        <f t="shared" si="71"/>
        <v>#DIV/0!</v>
      </c>
      <c r="P227" s="62" t="e">
        <f t="shared" si="71"/>
        <v>#DIV/0!</v>
      </c>
      <c r="Q227" s="62" t="e">
        <f t="shared" si="71"/>
        <v>#DIV/0!</v>
      </c>
    </row>
    <row r="228" spans="1:17">
      <c r="A228" s="61" t="s">
        <v>128</v>
      </c>
      <c r="B228" s="61">
        <f>SUM(B215:B226)</f>
        <v>0</v>
      </c>
      <c r="C228" s="61">
        <f t="shared" ref="C228:I228" si="74">SUM(C215:C226)</f>
        <v>0</v>
      </c>
      <c r="D228" s="61">
        <f t="shared" si="74"/>
        <v>0</v>
      </c>
      <c r="E228" s="61">
        <f t="shared" si="74"/>
        <v>0</v>
      </c>
      <c r="F228" s="61">
        <f t="shared" si="74"/>
        <v>0</v>
      </c>
      <c r="G228" s="61">
        <f t="shared" si="74"/>
        <v>0</v>
      </c>
      <c r="H228" s="61">
        <f t="shared" si="74"/>
        <v>0</v>
      </c>
      <c r="I228" s="61">
        <f t="shared" si="74"/>
        <v>0</v>
      </c>
      <c r="J228" s="61"/>
      <c r="K228" s="61"/>
      <c r="L228" s="61"/>
      <c r="M228" s="61"/>
      <c r="N228" s="62" t="e">
        <f>(F228-B228)/B228*100</f>
        <v>#DIV/0!</v>
      </c>
      <c r="O228" s="62" t="e">
        <f t="shared" si="71"/>
        <v>#DIV/0!</v>
      </c>
      <c r="P228" s="62" t="e">
        <f t="shared" si="71"/>
        <v>#DIV/0!</v>
      </c>
      <c r="Q228" s="62" t="e">
        <f t="shared" si="71"/>
        <v>#DIV/0!</v>
      </c>
    </row>
    <row r="229" spans="1:17">
      <c r="A229" s="63" t="s">
        <v>129</v>
      </c>
      <c r="B229" s="49">
        <f>B227/12</f>
        <v>0</v>
      </c>
      <c r="C229" s="49">
        <f t="shared" ref="C229:I229" si="75">C227/12</f>
        <v>0</v>
      </c>
      <c r="D229" s="49">
        <f t="shared" si="75"/>
        <v>0</v>
      </c>
      <c r="E229" s="49">
        <f t="shared" si="75"/>
        <v>0</v>
      </c>
      <c r="F229" s="49">
        <f t="shared" si="75"/>
        <v>0</v>
      </c>
      <c r="G229" s="49">
        <f t="shared" si="75"/>
        <v>0</v>
      </c>
      <c r="H229" s="49">
        <f t="shared" si="75"/>
        <v>0</v>
      </c>
      <c r="I229" s="49">
        <f t="shared" si="75"/>
        <v>0</v>
      </c>
      <c r="J229" s="49"/>
      <c r="K229" s="49"/>
      <c r="L229" s="49"/>
      <c r="M229" s="49"/>
      <c r="N229" s="62" t="e">
        <f>(F229-B229)/B229*100</f>
        <v>#DIV/0!</v>
      </c>
      <c r="O229" s="62" t="e">
        <f t="shared" si="71"/>
        <v>#DIV/0!</v>
      </c>
      <c r="P229" s="62" t="e">
        <f t="shared" si="71"/>
        <v>#DIV/0!</v>
      </c>
      <c r="Q229" s="62" t="e">
        <f t="shared" si="71"/>
        <v>#DIV/0!</v>
      </c>
    </row>
    <row r="230" spans="1:17">
      <c r="N230" s="64"/>
      <c r="O230" s="64"/>
      <c r="P230" s="64"/>
      <c r="Q230" s="64"/>
    </row>
    <row r="231" spans="1:17">
      <c r="C231" s="353" t="s">
        <v>113</v>
      </c>
      <c r="D231" s="353"/>
      <c r="E231" s="353"/>
      <c r="F231" s="353"/>
      <c r="G231" s="353"/>
      <c r="H231" s="353"/>
    </row>
    <row r="232" spans="1:17">
      <c r="B232" s="302" t="s">
        <v>167</v>
      </c>
      <c r="C232" s="302"/>
      <c r="D232" s="302"/>
      <c r="E232" s="302"/>
      <c r="F232" s="302" t="s">
        <v>180</v>
      </c>
      <c r="G232" s="302"/>
      <c r="H232" s="302"/>
      <c r="I232" s="302"/>
      <c r="J232" s="10"/>
      <c r="K232" s="10"/>
      <c r="L232" s="10"/>
      <c r="M232" s="10"/>
      <c r="N232" s="302" t="s">
        <v>130</v>
      </c>
      <c r="O232" s="302"/>
      <c r="P232" s="302"/>
      <c r="Q232" s="302"/>
    </row>
    <row r="233" spans="1:17">
      <c r="A233" s="10" t="s">
        <v>6</v>
      </c>
      <c r="B233" s="10" t="s">
        <v>90</v>
      </c>
      <c r="C233" s="10" t="s">
        <v>7</v>
      </c>
      <c r="D233" s="10" t="s">
        <v>8</v>
      </c>
      <c r="E233" s="29" t="s">
        <v>9</v>
      </c>
      <c r="F233" s="10" t="s">
        <v>90</v>
      </c>
      <c r="G233" s="10" t="s">
        <v>7</v>
      </c>
      <c r="H233" s="10" t="s">
        <v>8</v>
      </c>
      <c r="I233" s="29" t="s">
        <v>9</v>
      </c>
      <c r="J233" s="29"/>
      <c r="K233" s="29"/>
      <c r="L233" s="29"/>
      <c r="M233" s="29"/>
      <c r="N233" s="29" t="s">
        <v>90</v>
      </c>
      <c r="O233" s="29" t="s">
        <v>7</v>
      </c>
      <c r="P233" s="29" t="s">
        <v>8</v>
      </c>
      <c r="Q233" s="29" t="s">
        <v>9</v>
      </c>
    </row>
    <row r="234" spans="1:17">
      <c r="A234" s="10" t="s">
        <v>10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38" t="e">
        <f>(F234-B234)/B234*100</f>
        <v>#DIV/0!</v>
      </c>
      <c r="O234" s="38" t="e">
        <f t="shared" ref="O234:Q248" si="76">(G234-C234)/C234*100</f>
        <v>#DIV/0!</v>
      </c>
      <c r="P234" s="38" t="e">
        <f t="shared" si="76"/>
        <v>#DIV/0!</v>
      </c>
      <c r="Q234" s="38" t="e">
        <f t="shared" si="76"/>
        <v>#DIV/0!</v>
      </c>
    </row>
    <row r="235" spans="1:17">
      <c r="A235" s="10" t="s">
        <v>11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38" t="e">
        <f t="shared" ref="N235:N245" si="77">(F235-B235)/B235*100</f>
        <v>#DIV/0!</v>
      </c>
      <c r="O235" s="38" t="e">
        <f t="shared" si="76"/>
        <v>#DIV/0!</v>
      </c>
      <c r="P235" s="38" t="e">
        <f t="shared" si="76"/>
        <v>#DIV/0!</v>
      </c>
      <c r="Q235" s="38" t="e">
        <f t="shared" si="76"/>
        <v>#DIV/0!</v>
      </c>
    </row>
    <row r="236" spans="1:17">
      <c r="A236" s="10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38" t="e">
        <f t="shared" si="77"/>
        <v>#DIV/0!</v>
      </c>
      <c r="O236" s="38" t="e">
        <f t="shared" si="76"/>
        <v>#DIV/0!</v>
      </c>
      <c r="P236" s="38" t="e">
        <f t="shared" si="76"/>
        <v>#DIV/0!</v>
      </c>
      <c r="Q236" s="38" t="e">
        <f t="shared" si="76"/>
        <v>#DIV/0!</v>
      </c>
    </row>
    <row r="237" spans="1:17">
      <c r="A237" s="10" t="s">
        <v>13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38" t="e">
        <f t="shared" si="77"/>
        <v>#DIV/0!</v>
      </c>
      <c r="O237" s="38" t="e">
        <f t="shared" si="76"/>
        <v>#DIV/0!</v>
      </c>
      <c r="P237" s="38" t="e">
        <f t="shared" si="76"/>
        <v>#DIV/0!</v>
      </c>
      <c r="Q237" s="38" t="e">
        <f t="shared" si="76"/>
        <v>#DIV/0!</v>
      </c>
    </row>
    <row r="238" spans="1:17">
      <c r="A238" s="10" t="s">
        <v>14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38" t="e">
        <f t="shared" si="77"/>
        <v>#DIV/0!</v>
      </c>
      <c r="O238" s="38" t="e">
        <f t="shared" si="76"/>
        <v>#DIV/0!</v>
      </c>
      <c r="P238" s="38" t="e">
        <f t="shared" si="76"/>
        <v>#DIV/0!</v>
      </c>
      <c r="Q238" s="38" t="e">
        <f t="shared" si="76"/>
        <v>#DIV/0!</v>
      </c>
    </row>
    <row r="239" spans="1:17">
      <c r="A239" s="10" t="s">
        <v>15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38" t="e">
        <f t="shared" si="77"/>
        <v>#DIV/0!</v>
      </c>
      <c r="O239" s="38" t="e">
        <f t="shared" si="76"/>
        <v>#DIV/0!</v>
      </c>
      <c r="P239" s="38" t="e">
        <f t="shared" si="76"/>
        <v>#DIV/0!</v>
      </c>
      <c r="Q239" s="38" t="e">
        <f t="shared" si="76"/>
        <v>#DIV/0!</v>
      </c>
    </row>
    <row r="240" spans="1:17">
      <c r="A240" s="10" t="s">
        <v>16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38" t="e">
        <f t="shared" si="77"/>
        <v>#DIV/0!</v>
      </c>
      <c r="O240" s="38" t="e">
        <f t="shared" si="76"/>
        <v>#DIV/0!</v>
      </c>
      <c r="P240" s="38" t="e">
        <f t="shared" si="76"/>
        <v>#DIV/0!</v>
      </c>
      <c r="Q240" s="38" t="e">
        <f t="shared" si="76"/>
        <v>#DIV/0!</v>
      </c>
    </row>
    <row r="241" spans="1:17">
      <c r="A241" s="10" t="s">
        <v>17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38" t="e">
        <f t="shared" si="77"/>
        <v>#DIV/0!</v>
      </c>
      <c r="O241" s="38" t="e">
        <f t="shared" si="76"/>
        <v>#DIV/0!</v>
      </c>
      <c r="P241" s="38" t="e">
        <f t="shared" si="76"/>
        <v>#DIV/0!</v>
      </c>
      <c r="Q241" s="38" t="e">
        <f t="shared" si="76"/>
        <v>#DIV/0!</v>
      </c>
    </row>
    <row r="242" spans="1:17">
      <c r="A242" s="10" t="s">
        <v>18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38" t="e">
        <f t="shared" si="77"/>
        <v>#DIV/0!</v>
      </c>
      <c r="O242" s="38" t="e">
        <f t="shared" si="76"/>
        <v>#DIV/0!</v>
      </c>
      <c r="P242" s="38" t="e">
        <f t="shared" si="76"/>
        <v>#DIV/0!</v>
      </c>
      <c r="Q242" s="38" t="e">
        <f t="shared" si="76"/>
        <v>#DIV/0!</v>
      </c>
    </row>
    <row r="243" spans="1:17">
      <c r="A243" s="10" t="s">
        <v>19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38" t="e">
        <f t="shared" si="77"/>
        <v>#DIV/0!</v>
      </c>
      <c r="O243" s="38" t="e">
        <f t="shared" si="76"/>
        <v>#DIV/0!</v>
      </c>
      <c r="P243" s="38" t="e">
        <f t="shared" si="76"/>
        <v>#DIV/0!</v>
      </c>
      <c r="Q243" s="38" t="e">
        <f t="shared" si="76"/>
        <v>#DIV/0!</v>
      </c>
    </row>
    <row r="244" spans="1:17">
      <c r="A244" s="10" t="s">
        <v>20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38" t="e">
        <f t="shared" si="77"/>
        <v>#DIV/0!</v>
      </c>
      <c r="O244" s="38" t="e">
        <f t="shared" si="76"/>
        <v>#DIV/0!</v>
      </c>
      <c r="P244" s="38" t="e">
        <f t="shared" si="76"/>
        <v>#DIV/0!</v>
      </c>
      <c r="Q244" s="38" t="e">
        <f t="shared" si="76"/>
        <v>#DIV/0!</v>
      </c>
    </row>
    <row r="245" spans="1:17">
      <c r="A245" s="10" t="s">
        <v>21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38" t="e">
        <f t="shared" si="77"/>
        <v>#DIV/0!</v>
      </c>
      <c r="O245" s="38" t="e">
        <f t="shared" si="76"/>
        <v>#DIV/0!</v>
      </c>
      <c r="P245" s="38" t="e">
        <f t="shared" si="76"/>
        <v>#DIV/0!</v>
      </c>
      <c r="Q245" s="38" t="e">
        <f t="shared" si="76"/>
        <v>#DIV/0!</v>
      </c>
    </row>
    <row r="246" spans="1:17">
      <c r="A246" s="61" t="s">
        <v>179</v>
      </c>
      <c r="B246" s="61">
        <f>SUM(B234:B245)</f>
        <v>0</v>
      </c>
      <c r="C246" s="61">
        <f t="shared" ref="C246:I246" si="78">SUM(C234:C245)</f>
        <v>0</v>
      </c>
      <c r="D246" s="61">
        <f t="shared" si="78"/>
        <v>0</v>
      </c>
      <c r="E246" s="61">
        <f t="shared" si="78"/>
        <v>0</v>
      </c>
      <c r="F246" s="61">
        <f t="shared" si="78"/>
        <v>0</v>
      </c>
      <c r="G246" s="61">
        <f t="shared" si="78"/>
        <v>0</v>
      </c>
      <c r="H246" s="61">
        <f t="shared" si="78"/>
        <v>0</v>
      </c>
      <c r="I246" s="61">
        <f t="shared" si="78"/>
        <v>0</v>
      </c>
      <c r="J246" s="61"/>
      <c r="K246" s="61"/>
      <c r="L246" s="61"/>
      <c r="M246" s="61"/>
      <c r="N246" s="62" t="e">
        <f>(F246-B246)/B246*100</f>
        <v>#DIV/0!</v>
      </c>
      <c r="O246" s="62" t="e">
        <f t="shared" si="76"/>
        <v>#DIV/0!</v>
      </c>
      <c r="P246" s="62" t="e">
        <f t="shared" si="76"/>
        <v>#DIV/0!</v>
      </c>
      <c r="Q246" s="62" t="e">
        <f t="shared" si="76"/>
        <v>#DIV/0!</v>
      </c>
    </row>
    <row r="247" spans="1:17">
      <c r="A247" s="61" t="s">
        <v>128</v>
      </c>
      <c r="B247" s="61">
        <f>SUM(B234:B245)</f>
        <v>0</v>
      </c>
      <c r="C247" s="61">
        <f t="shared" ref="C247:I247" si="79">SUM(C234:C245)</f>
        <v>0</v>
      </c>
      <c r="D247" s="61">
        <f t="shared" si="79"/>
        <v>0</v>
      </c>
      <c r="E247" s="61">
        <f t="shared" si="79"/>
        <v>0</v>
      </c>
      <c r="F247" s="61">
        <f t="shared" si="79"/>
        <v>0</v>
      </c>
      <c r="G247" s="61">
        <f t="shared" si="79"/>
        <v>0</v>
      </c>
      <c r="H247" s="61">
        <f t="shared" si="79"/>
        <v>0</v>
      </c>
      <c r="I247" s="61">
        <f t="shared" si="79"/>
        <v>0</v>
      </c>
      <c r="J247" s="61"/>
      <c r="K247" s="61"/>
      <c r="L247" s="61"/>
      <c r="M247" s="61"/>
      <c r="N247" s="62" t="e">
        <f>(F247-B247)/B247*100</f>
        <v>#DIV/0!</v>
      </c>
      <c r="O247" s="62" t="e">
        <f t="shared" si="76"/>
        <v>#DIV/0!</v>
      </c>
      <c r="P247" s="62" t="e">
        <f t="shared" si="76"/>
        <v>#DIV/0!</v>
      </c>
      <c r="Q247" s="62" t="e">
        <f t="shared" si="76"/>
        <v>#DIV/0!</v>
      </c>
    </row>
    <row r="248" spans="1:17">
      <c r="A248" s="63" t="s">
        <v>129</v>
      </c>
      <c r="B248" s="49">
        <f>B246/12</f>
        <v>0</v>
      </c>
      <c r="C248" s="49">
        <f t="shared" ref="C248:I248" si="80">C246/12</f>
        <v>0</v>
      </c>
      <c r="D248" s="49">
        <f t="shared" si="80"/>
        <v>0</v>
      </c>
      <c r="E248" s="49">
        <f t="shared" si="80"/>
        <v>0</v>
      </c>
      <c r="F248" s="49">
        <f t="shared" si="80"/>
        <v>0</v>
      </c>
      <c r="G248" s="49">
        <f t="shared" si="80"/>
        <v>0</v>
      </c>
      <c r="H248" s="49">
        <f t="shared" si="80"/>
        <v>0</v>
      </c>
      <c r="I248" s="49">
        <f t="shared" si="80"/>
        <v>0</v>
      </c>
      <c r="J248" s="49"/>
      <c r="K248" s="49"/>
      <c r="L248" s="49"/>
      <c r="M248" s="49"/>
      <c r="N248" s="62" t="e">
        <f>(F248-B248)/B248*100</f>
        <v>#DIV/0!</v>
      </c>
      <c r="O248" s="62" t="e">
        <f t="shared" si="76"/>
        <v>#DIV/0!</v>
      </c>
      <c r="P248" s="62" t="e">
        <f t="shared" si="76"/>
        <v>#DIV/0!</v>
      </c>
      <c r="Q248" s="62" t="e">
        <f t="shared" si="76"/>
        <v>#DIV/0!</v>
      </c>
    </row>
    <row r="249" spans="1:17">
      <c r="N249" s="64"/>
      <c r="O249" s="64"/>
      <c r="P249" s="64"/>
      <c r="Q249" s="64"/>
    </row>
    <row r="250" spans="1:17">
      <c r="C250" s="355" t="s">
        <v>114</v>
      </c>
      <c r="D250" s="355"/>
      <c r="E250" s="355"/>
      <c r="F250" s="355"/>
      <c r="G250" s="355"/>
      <c r="H250" s="355"/>
    </row>
    <row r="251" spans="1:17">
      <c r="B251" s="302" t="s">
        <v>167</v>
      </c>
      <c r="C251" s="302"/>
      <c r="D251" s="302"/>
      <c r="E251" s="302"/>
      <c r="F251" s="302" t="s">
        <v>180</v>
      </c>
      <c r="G251" s="302"/>
      <c r="H251" s="302"/>
      <c r="I251" s="302"/>
      <c r="J251" s="10"/>
      <c r="K251" s="10"/>
      <c r="L251" s="10"/>
      <c r="M251" s="10"/>
      <c r="N251" s="302" t="s">
        <v>130</v>
      </c>
      <c r="O251" s="302"/>
      <c r="P251" s="302"/>
      <c r="Q251" s="302"/>
    </row>
    <row r="252" spans="1:17">
      <c r="A252" s="10" t="s">
        <v>6</v>
      </c>
      <c r="B252" s="10" t="s">
        <v>90</v>
      </c>
      <c r="C252" s="10" t="s">
        <v>7</v>
      </c>
      <c r="D252" s="10" t="s">
        <v>8</v>
      </c>
      <c r="E252" s="29" t="s">
        <v>9</v>
      </c>
      <c r="F252" s="10" t="s">
        <v>90</v>
      </c>
      <c r="G252" s="10" t="s">
        <v>7</v>
      </c>
      <c r="H252" s="10" t="s">
        <v>8</v>
      </c>
      <c r="I252" s="29" t="s">
        <v>9</v>
      </c>
      <c r="J252" s="29"/>
      <c r="K252" s="29"/>
      <c r="L252" s="29"/>
      <c r="M252" s="29"/>
      <c r="N252" s="29" t="s">
        <v>90</v>
      </c>
      <c r="O252" s="29" t="s">
        <v>7</v>
      </c>
      <c r="P252" s="29" t="s">
        <v>8</v>
      </c>
      <c r="Q252" s="29" t="s">
        <v>9</v>
      </c>
    </row>
    <row r="253" spans="1:17">
      <c r="A253" s="10" t="s">
        <v>10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38" t="e">
        <f>(F253-B253)/B253*100</f>
        <v>#DIV/0!</v>
      </c>
      <c r="O253" s="38" t="e">
        <f t="shared" ref="O253:Q267" si="81">(G253-C253)/C253*100</f>
        <v>#DIV/0!</v>
      </c>
      <c r="P253" s="38" t="e">
        <f t="shared" si="81"/>
        <v>#DIV/0!</v>
      </c>
      <c r="Q253" s="38" t="e">
        <f t="shared" si="81"/>
        <v>#DIV/0!</v>
      </c>
    </row>
    <row r="254" spans="1:17">
      <c r="A254" s="10" t="s">
        <v>11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38" t="e">
        <f t="shared" ref="N254:N264" si="82">(F254-B254)/B254*100</f>
        <v>#DIV/0!</v>
      </c>
      <c r="O254" s="38" t="e">
        <f t="shared" si="81"/>
        <v>#DIV/0!</v>
      </c>
      <c r="P254" s="38" t="e">
        <f t="shared" si="81"/>
        <v>#DIV/0!</v>
      </c>
      <c r="Q254" s="38" t="e">
        <f t="shared" si="81"/>
        <v>#DIV/0!</v>
      </c>
    </row>
    <row r="255" spans="1:17">
      <c r="A255" s="10" t="s">
        <v>12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38" t="e">
        <f t="shared" si="82"/>
        <v>#DIV/0!</v>
      </c>
      <c r="O255" s="38" t="e">
        <f t="shared" si="81"/>
        <v>#DIV/0!</v>
      </c>
      <c r="P255" s="38" t="e">
        <f t="shared" si="81"/>
        <v>#DIV/0!</v>
      </c>
      <c r="Q255" s="38" t="e">
        <f t="shared" si="81"/>
        <v>#DIV/0!</v>
      </c>
    </row>
    <row r="256" spans="1:17">
      <c r="A256" s="10" t="s">
        <v>13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38" t="e">
        <f t="shared" si="82"/>
        <v>#DIV/0!</v>
      </c>
      <c r="O256" s="38" t="e">
        <f t="shared" si="81"/>
        <v>#DIV/0!</v>
      </c>
      <c r="P256" s="38" t="e">
        <f t="shared" si="81"/>
        <v>#DIV/0!</v>
      </c>
      <c r="Q256" s="38" t="e">
        <f t="shared" si="81"/>
        <v>#DIV/0!</v>
      </c>
    </row>
    <row r="257" spans="1:17">
      <c r="A257" s="10" t="s">
        <v>14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38" t="e">
        <f t="shared" si="82"/>
        <v>#DIV/0!</v>
      </c>
      <c r="O257" s="38" t="e">
        <f t="shared" si="81"/>
        <v>#DIV/0!</v>
      </c>
      <c r="P257" s="38" t="e">
        <f t="shared" si="81"/>
        <v>#DIV/0!</v>
      </c>
      <c r="Q257" s="38" t="e">
        <f t="shared" si="81"/>
        <v>#DIV/0!</v>
      </c>
    </row>
    <row r="258" spans="1:17">
      <c r="A258" s="10" t="s">
        <v>15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38" t="e">
        <f t="shared" si="82"/>
        <v>#DIV/0!</v>
      </c>
      <c r="O258" s="38" t="e">
        <f t="shared" si="81"/>
        <v>#DIV/0!</v>
      </c>
      <c r="P258" s="38" t="e">
        <f t="shared" si="81"/>
        <v>#DIV/0!</v>
      </c>
      <c r="Q258" s="38" t="e">
        <f t="shared" si="81"/>
        <v>#DIV/0!</v>
      </c>
    </row>
    <row r="259" spans="1:17">
      <c r="A259" s="10" t="s">
        <v>16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38" t="e">
        <f t="shared" si="82"/>
        <v>#DIV/0!</v>
      </c>
      <c r="O259" s="38" t="e">
        <f t="shared" si="81"/>
        <v>#DIV/0!</v>
      </c>
      <c r="P259" s="38" t="e">
        <f t="shared" si="81"/>
        <v>#DIV/0!</v>
      </c>
      <c r="Q259" s="38" t="e">
        <f t="shared" si="81"/>
        <v>#DIV/0!</v>
      </c>
    </row>
    <row r="260" spans="1:17">
      <c r="A260" s="10" t="s">
        <v>17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38" t="e">
        <f t="shared" si="82"/>
        <v>#DIV/0!</v>
      </c>
      <c r="O260" s="38" t="e">
        <f t="shared" si="81"/>
        <v>#DIV/0!</v>
      </c>
      <c r="P260" s="38" t="e">
        <f t="shared" si="81"/>
        <v>#DIV/0!</v>
      </c>
      <c r="Q260" s="38" t="e">
        <f t="shared" si="81"/>
        <v>#DIV/0!</v>
      </c>
    </row>
    <row r="261" spans="1:17">
      <c r="A261" s="10" t="s">
        <v>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38" t="e">
        <f t="shared" si="82"/>
        <v>#DIV/0!</v>
      </c>
      <c r="O261" s="38" t="e">
        <f t="shared" si="81"/>
        <v>#DIV/0!</v>
      </c>
      <c r="P261" s="38" t="e">
        <f t="shared" si="81"/>
        <v>#DIV/0!</v>
      </c>
      <c r="Q261" s="38" t="e">
        <f t="shared" si="81"/>
        <v>#DIV/0!</v>
      </c>
    </row>
    <row r="262" spans="1:17">
      <c r="A262" s="10" t="s">
        <v>19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38" t="e">
        <f t="shared" si="82"/>
        <v>#DIV/0!</v>
      </c>
      <c r="O262" s="38" t="e">
        <f t="shared" si="81"/>
        <v>#DIV/0!</v>
      </c>
      <c r="P262" s="38" t="e">
        <f t="shared" si="81"/>
        <v>#DIV/0!</v>
      </c>
      <c r="Q262" s="38" t="e">
        <f t="shared" si="81"/>
        <v>#DIV/0!</v>
      </c>
    </row>
    <row r="263" spans="1:17">
      <c r="A263" s="10" t="s">
        <v>20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38" t="e">
        <f t="shared" si="82"/>
        <v>#DIV/0!</v>
      </c>
      <c r="O263" s="38" t="e">
        <f t="shared" si="81"/>
        <v>#DIV/0!</v>
      </c>
      <c r="P263" s="38" t="e">
        <f t="shared" si="81"/>
        <v>#DIV/0!</v>
      </c>
      <c r="Q263" s="38" t="e">
        <f t="shared" si="81"/>
        <v>#DIV/0!</v>
      </c>
    </row>
    <row r="264" spans="1:17">
      <c r="A264" s="10" t="s">
        <v>21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38" t="e">
        <f t="shared" si="82"/>
        <v>#DIV/0!</v>
      </c>
      <c r="O264" s="38" t="e">
        <f t="shared" si="81"/>
        <v>#DIV/0!</v>
      </c>
      <c r="P264" s="38" t="e">
        <f t="shared" si="81"/>
        <v>#DIV/0!</v>
      </c>
      <c r="Q264" s="38" t="e">
        <f t="shared" si="81"/>
        <v>#DIV/0!</v>
      </c>
    </row>
    <row r="265" spans="1:17">
      <c r="A265" s="61" t="s">
        <v>179</v>
      </c>
      <c r="B265" s="61">
        <f>SUM(B253:B264)</f>
        <v>0</v>
      </c>
      <c r="C265" s="61">
        <f t="shared" ref="C265:I265" si="83">SUM(C253:C264)</f>
        <v>0</v>
      </c>
      <c r="D265" s="61">
        <f t="shared" si="83"/>
        <v>0</v>
      </c>
      <c r="E265" s="61">
        <f t="shared" si="83"/>
        <v>0</v>
      </c>
      <c r="F265" s="61">
        <f t="shared" si="83"/>
        <v>0</v>
      </c>
      <c r="G265" s="61">
        <f t="shared" si="83"/>
        <v>0</v>
      </c>
      <c r="H265" s="61">
        <f t="shared" si="83"/>
        <v>0</v>
      </c>
      <c r="I265" s="61">
        <f t="shared" si="83"/>
        <v>0</v>
      </c>
      <c r="J265" s="61"/>
      <c r="K265" s="61"/>
      <c r="L265" s="61"/>
      <c r="M265" s="61"/>
      <c r="N265" s="62" t="e">
        <f>(F265-B265)/B265*100</f>
        <v>#DIV/0!</v>
      </c>
      <c r="O265" s="62" t="e">
        <f t="shared" si="81"/>
        <v>#DIV/0!</v>
      </c>
      <c r="P265" s="62" t="e">
        <f t="shared" si="81"/>
        <v>#DIV/0!</v>
      </c>
      <c r="Q265" s="62" t="e">
        <f t="shared" si="81"/>
        <v>#DIV/0!</v>
      </c>
    </row>
    <row r="266" spans="1:17">
      <c r="A266" s="61" t="s">
        <v>128</v>
      </c>
      <c r="B266" s="61">
        <f>SUM(B253:B264)</f>
        <v>0</v>
      </c>
      <c r="C266" s="61">
        <f t="shared" ref="C266:I266" si="84">SUM(C253:C264)</f>
        <v>0</v>
      </c>
      <c r="D266" s="61">
        <f t="shared" si="84"/>
        <v>0</v>
      </c>
      <c r="E266" s="61">
        <f t="shared" si="84"/>
        <v>0</v>
      </c>
      <c r="F266" s="61">
        <f t="shared" si="84"/>
        <v>0</v>
      </c>
      <c r="G266" s="61">
        <f t="shared" si="84"/>
        <v>0</v>
      </c>
      <c r="H266" s="61">
        <f t="shared" si="84"/>
        <v>0</v>
      </c>
      <c r="I266" s="61">
        <f t="shared" si="84"/>
        <v>0</v>
      </c>
      <c r="J266" s="61"/>
      <c r="K266" s="61"/>
      <c r="L266" s="61"/>
      <c r="M266" s="61"/>
      <c r="N266" s="62" t="e">
        <f>(F266-B266)/B266*100</f>
        <v>#DIV/0!</v>
      </c>
      <c r="O266" s="62" t="e">
        <f t="shared" si="81"/>
        <v>#DIV/0!</v>
      </c>
      <c r="P266" s="62" t="e">
        <f t="shared" si="81"/>
        <v>#DIV/0!</v>
      </c>
      <c r="Q266" s="62" t="e">
        <f t="shared" si="81"/>
        <v>#DIV/0!</v>
      </c>
    </row>
    <row r="267" spans="1:17">
      <c r="A267" s="63" t="s">
        <v>129</v>
      </c>
      <c r="B267" s="49">
        <f>B265/12</f>
        <v>0</v>
      </c>
      <c r="C267" s="49">
        <f t="shared" ref="C267:I267" si="85">C265/12</f>
        <v>0</v>
      </c>
      <c r="D267" s="49">
        <f t="shared" si="85"/>
        <v>0</v>
      </c>
      <c r="E267" s="49">
        <f t="shared" si="85"/>
        <v>0</v>
      </c>
      <c r="F267" s="49">
        <f t="shared" si="85"/>
        <v>0</v>
      </c>
      <c r="G267" s="49">
        <f t="shared" si="85"/>
        <v>0</v>
      </c>
      <c r="H267" s="49">
        <f t="shared" si="85"/>
        <v>0</v>
      </c>
      <c r="I267" s="49">
        <f t="shared" si="85"/>
        <v>0</v>
      </c>
      <c r="J267" s="49"/>
      <c r="K267" s="49"/>
      <c r="L267" s="49"/>
      <c r="M267" s="49"/>
      <c r="N267" s="62" t="e">
        <f>(F267-B267)/B267*100</f>
        <v>#DIV/0!</v>
      </c>
      <c r="O267" s="62" t="e">
        <f t="shared" si="81"/>
        <v>#DIV/0!</v>
      </c>
      <c r="P267" s="62" t="e">
        <f t="shared" si="81"/>
        <v>#DIV/0!</v>
      </c>
      <c r="Q267" s="62" t="e">
        <f t="shared" si="81"/>
        <v>#DIV/0!</v>
      </c>
    </row>
    <row r="268" spans="1:17">
      <c r="N268" s="64"/>
      <c r="O268" s="64"/>
      <c r="P268" s="64"/>
      <c r="Q268" s="64"/>
    </row>
    <row r="269" spans="1:17">
      <c r="C269" s="356" t="s">
        <v>117</v>
      </c>
      <c r="D269" s="356"/>
      <c r="E269" s="356"/>
      <c r="F269" s="356"/>
      <c r="G269" s="356"/>
      <c r="H269" s="356"/>
    </row>
    <row r="270" spans="1:17">
      <c r="B270" s="302" t="s">
        <v>167</v>
      </c>
      <c r="C270" s="302"/>
      <c r="D270" s="302"/>
      <c r="E270" s="302"/>
      <c r="F270" s="302" t="s">
        <v>180</v>
      </c>
      <c r="G270" s="302"/>
      <c r="H270" s="302"/>
      <c r="I270" s="302"/>
      <c r="J270" s="10"/>
      <c r="K270" s="10"/>
      <c r="L270" s="10"/>
      <c r="M270" s="10"/>
      <c r="N270" s="302" t="s">
        <v>130</v>
      </c>
      <c r="O270" s="302"/>
      <c r="P270" s="302"/>
      <c r="Q270" s="302"/>
    </row>
    <row r="271" spans="1:17">
      <c r="A271" s="10" t="s">
        <v>6</v>
      </c>
      <c r="B271" s="10" t="s">
        <v>90</v>
      </c>
      <c r="C271" s="10" t="s">
        <v>7</v>
      </c>
      <c r="D271" s="10" t="s">
        <v>8</v>
      </c>
      <c r="E271" s="29" t="s">
        <v>9</v>
      </c>
      <c r="F271" s="10" t="s">
        <v>90</v>
      </c>
      <c r="G271" s="10" t="s">
        <v>7</v>
      </c>
      <c r="H271" s="10" t="s">
        <v>8</v>
      </c>
      <c r="I271" s="29" t="s">
        <v>9</v>
      </c>
      <c r="J271" s="29"/>
      <c r="K271" s="29"/>
      <c r="L271" s="29"/>
      <c r="M271" s="29"/>
      <c r="N271" s="29" t="s">
        <v>90</v>
      </c>
      <c r="O271" s="29" t="s">
        <v>7</v>
      </c>
      <c r="P271" s="29" t="s">
        <v>8</v>
      </c>
      <c r="Q271" s="29" t="s">
        <v>9</v>
      </c>
    </row>
    <row r="272" spans="1:17">
      <c r="A272" s="10" t="s">
        <v>10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38" t="e">
        <f>(F272-B272)/B272*100</f>
        <v>#DIV/0!</v>
      </c>
      <c r="O272" s="38" t="e">
        <f t="shared" ref="O272:Q286" si="86">(G272-C272)/C272*100</f>
        <v>#DIV/0!</v>
      </c>
      <c r="P272" s="38" t="e">
        <f t="shared" si="86"/>
        <v>#DIV/0!</v>
      </c>
      <c r="Q272" s="38" t="e">
        <f t="shared" si="86"/>
        <v>#DIV/0!</v>
      </c>
    </row>
    <row r="273" spans="1:17">
      <c r="A273" s="10" t="s">
        <v>11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38" t="e">
        <f t="shared" ref="N273:N283" si="87">(F273-B273)/B273*100</f>
        <v>#DIV/0!</v>
      </c>
      <c r="O273" s="38" t="e">
        <f t="shared" si="86"/>
        <v>#DIV/0!</v>
      </c>
      <c r="P273" s="38" t="e">
        <f t="shared" si="86"/>
        <v>#DIV/0!</v>
      </c>
      <c r="Q273" s="38" t="e">
        <f t="shared" si="86"/>
        <v>#DIV/0!</v>
      </c>
    </row>
    <row r="274" spans="1:17">
      <c r="A274" s="10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38" t="e">
        <f t="shared" si="87"/>
        <v>#DIV/0!</v>
      </c>
      <c r="O274" s="38" t="e">
        <f t="shared" si="86"/>
        <v>#DIV/0!</v>
      </c>
      <c r="P274" s="38" t="e">
        <f t="shared" si="86"/>
        <v>#DIV/0!</v>
      </c>
      <c r="Q274" s="38" t="e">
        <f t="shared" si="86"/>
        <v>#DIV/0!</v>
      </c>
    </row>
    <row r="275" spans="1:17">
      <c r="A275" s="10" t="s">
        <v>13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38" t="e">
        <f t="shared" si="87"/>
        <v>#DIV/0!</v>
      </c>
      <c r="O275" s="38" t="e">
        <f t="shared" si="86"/>
        <v>#DIV/0!</v>
      </c>
      <c r="P275" s="38" t="e">
        <f t="shared" si="86"/>
        <v>#DIV/0!</v>
      </c>
      <c r="Q275" s="38" t="e">
        <f t="shared" si="86"/>
        <v>#DIV/0!</v>
      </c>
    </row>
    <row r="276" spans="1:17">
      <c r="A276" s="10" t="s">
        <v>14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38" t="e">
        <f t="shared" si="87"/>
        <v>#DIV/0!</v>
      </c>
      <c r="O276" s="38" t="e">
        <f t="shared" si="86"/>
        <v>#DIV/0!</v>
      </c>
      <c r="P276" s="38" t="e">
        <f t="shared" si="86"/>
        <v>#DIV/0!</v>
      </c>
      <c r="Q276" s="38" t="e">
        <f t="shared" si="86"/>
        <v>#DIV/0!</v>
      </c>
    </row>
    <row r="277" spans="1:17">
      <c r="A277" s="10" t="s">
        <v>15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38" t="e">
        <f t="shared" si="87"/>
        <v>#DIV/0!</v>
      </c>
      <c r="O277" s="38" t="e">
        <f t="shared" si="86"/>
        <v>#DIV/0!</v>
      </c>
      <c r="P277" s="38" t="e">
        <f t="shared" si="86"/>
        <v>#DIV/0!</v>
      </c>
      <c r="Q277" s="38" t="e">
        <f t="shared" si="86"/>
        <v>#DIV/0!</v>
      </c>
    </row>
    <row r="278" spans="1:17">
      <c r="A278" s="10" t="s">
        <v>16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8" t="e">
        <f t="shared" si="87"/>
        <v>#DIV/0!</v>
      </c>
      <c r="O278" s="38" t="e">
        <f t="shared" si="86"/>
        <v>#DIV/0!</v>
      </c>
      <c r="P278" s="38" t="e">
        <f t="shared" si="86"/>
        <v>#DIV/0!</v>
      </c>
      <c r="Q278" s="38" t="e">
        <f t="shared" si="86"/>
        <v>#DIV/0!</v>
      </c>
    </row>
    <row r="279" spans="1:17">
      <c r="A279" s="10" t="s">
        <v>17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38" t="e">
        <f t="shared" si="87"/>
        <v>#DIV/0!</v>
      </c>
      <c r="O279" s="38" t="e">
        <f t="shared" si="86"/>
        <v>#DIV/0!</v>
      </c>
      <c r="P279" s="38" t="e">
        <f t="shared" si="86"/>
        <v>#DIV/0!</v>
      </c>
      <c r="Q279" s="38" t="e">
        <f t="shared" si="86"/>
        <v>#DIV/0!</v>
      </c>
    </row>
    <row r="280" spans="1:17">
      <c r="A280" s="10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38" t="e">
        <f t="shared" si="87"/>
        <v>#DIV/0!</v>
      </c>
      <c r="O280" s="38" t="e">
        <f t="shared" si="86"/>
        <v>#DIV/0!</v>
      </c>
      <c r="P280" s="38" t="e">
        <f t="shared" si="86"/>
        <v>#DIV/0!</v>
      </c>
      <c r="Q280" s="38" t="e">
        <f t="shared" si="86"/>
        <v>#DIV/0!</v>
      </c>
    </row>
    <row r="281" spans="1:17">
      <c r="A281" s="10" t="s">
        <v>19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38" t="e">
        <f t="shared" si="87"/>
        <v>#DIV/0!</v>
      </c>
      <c r="O281" s="38" t="e">
        <f t="shared" si="86"/>
        <v>#DIV/0!</v>
      </c>
      <c r="P281" s="38" t="e">
        <f t="shared" si="86"/>
        <v>#DIV/0!</v>
      </c>
      <c r="Q281" s="38" t="e">
        <f t="shared" si="86"/>
        <v>#DIV/0!</v>
      </c>
    </row>
    <row r="282" spans="1:17">
      <c r="A282" s="10" t="s">
        <v>20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38" t="e">
        <f t="shared" si="87"/>
        <v>#DIV/0!</v>
      </c>
      <c r="O282" s="38" t="e">
        <f t="shared" si="86"/>
        <v>#DIV/0!</v>
      </c>
      <c r="P282" s="38" t="e">
        <f t="shared" si="86"/>
        <v>#DIV/0!</v>
      </c>
      <c r="Q282" s="38" t="e">
        <f t="shared" si="86"/>
        <v>#DIV/0!</v>
      </c>
    </row>
    <row r="283" spans="1:17">
      <c r="A283" s="10" t="s">
        <v>21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38" t="e">
        <f t="shared" si="87"/>
        <v>#DIV/0!</v>
      </c>
      <c r="O283" s="38" t="e">
        <f t="shared" si="86"/>
        <v>#DIV/0!</v>
      </c>
      <c r="P283" s="38" t="e">
        <f t="shared" si="86"/>
        <v>#DIV/0!</v>
      </c>
      <c r="Q283" s="38" t="e">
        <f t="shared" si="86"/>
        <v>#DIV/0!</v>
      </c>
    </row>
    <row r="284" spans="1:17">
      <c r="A284" s="61" t="s">
        <v>179</v>
      </c>
      <c r="B284" s="61">
        <f>SUM(B272:B283)</f>
        <v>0</v>
      </c>
      <c r="C284" s="61">
        <f t="shared" ref="C284:I284" si="88">SUM(C272:C283)</f>
        <v>0</v>
      </c>
      <c r="D284" s="61">
        <f t="shared" si="88"/>
        <v>0</v>
      </c>
      <c r="E284" s="61">
        <f t="shared" si="88"/>
        <v>0</v>
      </c>
      <c r="F284" s="61">
        <f t="shared" si="88"/>
        <v>0</v>
      </c>
      <c r="G284" s="61">
        <f t="shared" si="88"/>
        <v>0</v>
      </c>
      <c r="H284" s="61">
        <f t="shared" si="88"/>
        <v>0</v>
      </c>
      <c r="I284" s="61">
        <f t="shared" si="88"/>
        <v>0</v>
      </c>
      <c r="J284" s="61"/>
      <c r="K284" s="61"/>
      <c r="L284" s="61"/>
      <c r="M284" s="61"/>
      <c r="N284" s="62" t="e">
        <f>(F284-B284)/B284*100</f>
        <v>#DIV/0!</v>
      </c>
      <c r="O284" s="62" t="e">
        <f t="shared" si="86"/>
        <v>#DIV/0!</v>
      </c>
      <c r="P284" s="62" t="e">
        <f t="shared" si="86"/>
        <v>#DIV/0!</v>
      </c>
      <c r="Q284" s="62" t="e">
        <f t="shared" si="86"/>
        <v>#DIV/0!</v>
      </c>
    </row>
    <row r="285" spans="1:17">
      <c r="A285" s="61" t="s">
        <v>128</v>
      </c>
      <c r="B285" s="61">
        <f>SUM(B272:B283)</f>
        <v>0</v>
      </c>
      <c r="C285" s="61">
        <f t="shared" ref="C285:I285" si="89">SUM(C272:C283)</f>
        <v>0</v>
      </c>
      <c r="D285" s="61">
        <f t="shared" si="89"/>
        <v>0</v>
      </c>
      <c r="E285" s="61">
        <f t="shared" si="89"/>
        <v>0</v>
      </c>
      <c r="F285" s="61">
        <f t="shared" si="89"/>
        <v>0</v>
      </c>
      <c r="G285" s="61">
        <f t="shared" si="89"/>
        <v>0</v>
      </c>
      <c r="H285" s="61">
        <f t="shared" si="89"/>
        <v>0</v>
      </c>
      <c r="I285" s="61">
        <f t="shared" si="89"/>
        <v>0</v>
      </c>
      <c r="J285" s="61"/>
      <c r="K285" s="61"/>
      <c r="L285" s="61"/>
      <c r="M285" s="61"/>
      <c r="N285" s="62" t="e">
        <f>(F285-B285)/B285*100</f>
        <v>#DIV/0!</v>
      </c>
      <c r="O285" s="62" t="e">
        <f t="shared" si="86"/>
        <v>#DIV/0!</v>
      </c>
      <c r="P285" s="62" t="e">
        <f t="shared" si="86"/>
        <v>#DIV/0!</v>
      </c>
      <c r="Q285" s="62" t="e">
        <f t="shared" si="86"/>
        <v>#DIV/0!</v>
      </c>
    </row>
    <row r="286" spans="1:17">
      <c r="A286" s="63" t="s">
        <v>129</v>
      </c>
      <c r="B286" s="49">
        <f>B284/12</f>
        <v>0</v>
      </c>
      <c r="C286" s="49">
        <f t="shared" ref="C286:I286" si="90">C284/12</f>
        <v>0</v>
      </c>
      <c r="D286" s="49">
        <f t="shared" si="90"/>
        <v>0</v>
      </c>
      <c r="E286" s="49">
        <f t="shared" si="90"/>
        <v>0</v>
      </c>
      <c r="F286" s="49">
        <f t="shared" si="90"/>
        <v>0</v>
      </c>
      <c r="G286" s="49">
        <f t="shared" si="90"/>
        <v>0</v>
      </c>
      <c r="H286" s="49">
        <f t="shared" si="90"/>
        <v>0</v>
      </c>
      <c r="I286" s="49">
        <f t="shared" si="90"/>
        <v>0</v>
      </c>
      <c r="J286" s="49"/>
      <c r="K286" s="49"/>
      <c r="L286" s="49"/>
      <c r="M286" s="49"/>
      <c r="N286" s="62" t="e">
        <f>(F286-B286)/B286*100</f>
        <v>#DIV/0!</v>
      </c>
      <c r="O286" s="62" t="e">
        <f t="shared" si="86"/>
        <v>#DIV/0!</v>
      </c>
      <c r="P286" s="62" t="e">
        <f t="shared" si="86"/>
        <v>#DIV/0!</v>
      </c>
      <c r="Q286" s="62" t="e">
        <f t="shared" si="86"/>
        <v>#DIV/0!</v>
      </c>
    </row>
    <row r="287" spans="1:17">
      <c r="N287" s="64"/>
      <c r="O287" s="64"/>
      <c r="P287" s="64"/>
      <c r="Q287" s="64"/>
    </row>
    <row r="288" spans="1:17">
      <c r="C288" s="357" t="s">
        <v>115</v>
      </c>
      <c r="D288" s="357"/>
      <c r="E288" s="357"/>
      <c r="F288" s="357"/>
      <c r="G288" s="357"/>
      <c r="H288" s="357"/>
    </row>
    <row r="289" spans="1:19">
      <c r="B289" s="302" t="s">
        <v>167</v>
      </c>
      <c r="C289" s="302"/>
      <c r="D289" s="302"/>
      <c r="E289" s="302"/>
      <c r="F289" s="302" t="s">
        <v>180</v>
      </c>
      <c r="G289" s="302"/>
      <c r="H289" s="302"/>
      <c r="I289" s="302"/>
      <c r="J289" s="10"/>
      <c r="K289" s="10"/>
      <c r="L289" s="10"/>
      <c r="M289" s="10"/>
      <c r="N289" s="302" t="s">
        <v>130</v>
      </c>
      <c r="O289" s="302"/>
      <c r="P289" s="302"/>
      <c r="Q289" s="302"/>
    </row>
    <row r="290" spans="1:19">
      <c r="A290" s="10" t="s">
        <v>6</v>
      </c>
      <c r="B290" s="10" t="s">
        <v>90</v>
      </c>
      <c r="C290" s="10" t="s">
        <v>7</v>
      </c>
      <c r="D290" s="10" t="s">
        <v>8</v>
      </c>
      <c r="E290" s="29" t="s">
        <v>9</v>
      </c>
      <c r="F290" s="10" t="s">
        <v>90</v>
      </c>
      <c r="G290" s="10" t="s">
        <v>7</v>
      </c>
      <c r="H290" s="10" t="s">
        <v>8</v>
      </c>
      <c r="I290" s="29" t="s">
        <v>9</v>
      </c>
      <c r="J290" s="29"/>
      <c r="K290" s="29"/>
      <c r="L290" s="29"/>
      <c r="M290" s="29"/>
      <c r="N290" s="29" t="s">
        <v>90</v>
      </c>
      <c r="O290" s="29" t="s">
        <v>7</v>
      </c>
      <c r="P290" s="29" t="s">
        <v>8</v>
      </c>
      <c r="Q290" s="29" t="s">
        <v>9</v>
      </c>
    </row>
    <row r="291" spans="1:19">
      <c r="A291" s="10" t="s">
        <v>10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38" t="e">
        <f>(F291-B291)/B291*100</f>
        <v>#DIV/0!</v>
      </c>
      <c r="O291" s="38" t="e">
        <f t="shared" ref="O291:Q305" si="91">(G291-C291)/C291*100</f>
        <v>#DIV/0!</v>
      </c>
      <c r="P291" s="38" t="e">
        <f t="shared" si="91"/>
        <v>#DIV/0!</v>
      </c>
      <c r="Q291" s="38" t="e">
        <f t="shared" si="91"/>
        <v>#DIV/0!</v>
      </c>
    </row>
    <row r="292" spans="1:19">
      <c r="A292" s="10" t="s">
        <v>11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38" t="e">
        <f t="shared" ref="N292:N302" si="92">(F292-B292)/B292*100</f>
        <v>#DIV/0!</v>
      </c>
      <c r="O292" s="38" t="e">
        <f t="shared" si="91"/>
        <v>#DIV/0!</v>
      </c>
      <c r="P292" s="38" t="e">
        <f t="shared" si="91"/>
        <v>#DIV/0!</v>
      </c>
      <c r="Q292" s="38" t="e">
        <f t="shared" si="91"/>
        <v>#DIV/0!</v>
      </c>
    </row>
    <row r="293" spans="1:19">
      <c r="A293" s="10" t="s">
        <v>12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38" t="e">
        <f t="shared" si="92"/>
        <v>#DIV/0!</v>
      </c>
      <c r="O293" s="38" t="e">
        <f t="shared" si="91"/>
        <v>#DIV/0!</v>
      </c>
      <c r="P293" s="38" t="e">
        <f t="shared" si="91"/>
        <v>#DIV/0!</v>
      </c>
      <c r="Q293" s="38" t="e">
        <f t="shared" si="91"/>
        <v>#DIV/0!</v>
      </c>
    </row>
    <row r="294" spans="1:19">
      <c r="A294" s="10" t="s">
        <v>13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38" t="e">
        <f t="shared" si="92"/>
        <v>#DIV/0!</v>
      </c>
      <c r="O294" s="38" t="e">
        <f t="shared" si="91"/>
        <v>#DIV/0!</v>
      </c>
      <c r="P294" s="38" t="e">
        <f t="shared" si="91"/>
        <v>#DIV/0!</v>
      </c>
      <c r="Q294" s="38" t="e">
        <f t="shared" si="91"/>
        <v>#DIV/0!</v>
      </c>
    </row>
    <row r="295" spans="1:19">
      <c r="A295" s="10" t="s">
        <v>14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38" t="e">
        <f t="shared" si="92"/>
        <v>#DIV/0!</v>
      </c>
      <c r="O295" s="38" t="e">
        <f t="shared" si="91"/>
        <v>#DIV/0!</v>
      </c>
      <c r="P295" s="38" t="e">
        <f t="shared" si="91"/>
        <v>#DIV/0!</v>
      </c>
      <c r="Q295" s="38" t="e">
        <f t="shared" si="91"/>
        <v>#DIV/0!</v>
      </c>
    </row>
    <row r="296" spans="1:19">
      <c r="A296" s="10" t="s">
        <v>15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38" t="e">
        <f t="shared" si="92"/>
        <v>#DIV/0!</v>
      </c>
      <c r="O296" s="38" t="e">
        <f t="shared" si="91"/>
        <v>#DIV/0!</v>
      </c>
      <c r="P296" s="38" t="e">
        <f t="shared" si="91"/>
        <v>#DIV/0!</v>
      </c>
      <c r="Q296" s="38" t="e">
        <f t="shared" si="91"/>
        <v>#DIV/0!</v>
      </c>
    </row>
    <row r="297" spans="1:19">
      <c r="A297" s="10" t="s">
        <v>16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38" t="e">
        <f t="shared" si="92"/>
        <v>#DIV/0!</v>
      </c>
      <c r="O297" s="38" t="e">
        <f t="shared" si="91"/>
        <v>#DIV/0!</v>
      </c>
      <c r="P297" s="38" t="e">
        <f t="shared" si="91"/>
        <v>#DIV/0!</v>
      </c>
      <c r="Q297" s="38" t="e">
        <f t="shared" si="91"/>
        <v>#DIV/0!</v>
      </c>
    </row>
    <row r="298" spans="1:19">
      <c r="A298" s="10" t="s">
        <v>17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38" t="e">
        <f t="shared" si="92"/>
        <v>#DIV/0!</v>
      </c>
      <c r="O298" s="38" t="e">
        <f t="shared" si="91"/>
        <v>#DIV/0!</v>
      </c>
      <c r="P298" s="38" t="e">
        <f t="shared" si="91"/>
        <v>#DIV/0!</v>
      </c>
      <c r="Q298" s="38" t="e">
        <f t="shared" si="91"/>
        <v>#DIV/0!</v>
      </c>
    </row>
    <row r="299" spans="1:19">
      <c r="A299" s="10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38" t="e">
        <f t="shared" si="92"/>
        <v>#DIV/0!</v>
      </c>
      <c r="O299" s="38" t="e">
        <f t="shared" si="91"/>
        <v>#DIV/0!</v>
      </c>
      <c r="P299" s="38" t="e">
        <f t="shared" si="91"/>
        <v>#DIV/0!</v>
      </c>
      <c r="Q299" s="38" t="e">
        <f t="shared" si="91"/>
        <v>#DIV/0!</v>
      </c>
      <c r="S299" s="14" t="s">
        <v>92</v>
      </c>
    </row>
    <row r="300" spans="1:19">
      <c r="A300" s="10" t="s">
        <v>19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38" t="e">
        <f t="shared" si="92"/>
        <v>#DIV/0!</v>
      </c>
      <c r="O300" s="38" t="e">
        <f t="shared" si="91"/>
        <v>#DIV/0!</v>
      </c>
      <c r="P300" s="38" t="e">
        <f t="shared" si="91"/>
        <v>#DIV/0!</v>
      </c>
      <c r="Q300" s="38" t="e">
        <f t="shared" si="91"/>
        <v>#DIV/0!</v>
      </c>
    </row>
    <row r="301" spans="1:19">
      <c r="A301" s="10" t="s">
        <v>20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38" t="e">
        <f t="shared" si="92"/>
        <v>#DIV/0!</v>
      </c>
      <c r="O301" s="38" t="e">
        <f t="shared" si="91"/>
        <v>#DIV/0!</v>
      </c>
      <c r="P301" s="38" t="e">
        <f t="shared" si="91"/>
        <v>#DIV/0!</v>
      </c>
      <c r="Q301" s="38" t="e">
        <f t="shared" si="91"/>
        <v>#DIV/0!</v>
      </c>
    </row>
    <row r="302" spans="1:19">
      <c r="A302" s="10" t="s">
        <v>21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38" t="e">
        <f t="shared" si="92"/>
        <v>#DIV/0!</v>
      </c>
      <c r="O302" s="38" t="e">
        <f t="shared" si="91"/>
        <v>#DIV/0!</v>
      </c>
      <c r="P302" s="38" t="e">
        <f t="shared" si="91"/>
        <v>#DIV/0!</v>
      </c>
      <c r="Q302" s="38" t="e">
        <f t="shared" si="91"/>
        <v>#DIV/0!</v>
      </c>
    </row>
    <row r="303" spans="1:19">
      <c r="A303" s="61" t="s">
        <v>179</v>
      </c>
      <c r="B303" s="61">
        <f>SUM(B291:B302)</f>
        <v>0</v>
      </c>
      <c r="C303" s="61">
        <f t="shared" ref="C303:I303" si="93">SUM(C291:C302)</f>
        <v>0</v>
      </c>
      <c r="D303" s="61">
        <f t="shared" si="93"/>
        <v>0</v>
      </c>
      <c r="E303" s="61">
        <f t="shared" si="93"/>
        <v>0</v>
      </c>
      <c r="F303" s="61">
        <f t="shared" si="93"/>
        <v>0</v>
      </c>
      <c r="G303" s="61">
        <f t="shared" si="93"/>
        <v>0</v>
      </c>
      <c r="H303" s="61">
        <f t="shared" si="93"/>
        <v>0</v>
      </c>
      <c r="I303" s="61">
        <f t="shared" si="93"/>
        <v>0</v>
      </c>
      <c r="J303" s="61"/>
      <c r="K303" s="61"/>
      <c r="L303" s="61"/>
      <c r="M303" s="61"/>
      <c r="N303" s="62" t="e">
        <f>(F303-B303)/B303*100</f>
        <v>#DIV/0!</v>
      </c>
      <c r="O303" s="62" t="e">
        <f t="shared" si="91"/>
        <v>#DIV/0!</v>
      </c>
      <c r="P303" s="62" t="e">
        <f t="shared" si="91"/>
        <v>#DIV/0!</v>
      </c>
      <c r="Q303" s="62" t="e">
        <f t="shared" si="91"/>
        <v>#DIV/0!</v>
      </c>
    </row>
    <row r="304" spans="1:19">
      <c r="A304" s="61" t="s">
        <v>128</v>
      </c>
      <c r="B304" s="61">
        <f>SUM(B291:B302)</f>
        <v>0</v>
      </c>
      <c r="C304" s="61">
        <f t="shared" ref="C304:I304" si="94">SUM(C291:C302)</f>
        <v>0</v>
      </c>
      <c r="D304" s="61">
        <f t="shared" si="94"/>
        <v>0</v>
      </c>
      <c r="E304" s="61">
        <f t="shared" si="94"/>
        <v>0</v>
      </c>
      <c r="F304" s="61">
        <f t="shared" si="94"/>
        <v>0</v>
      </c>
      <c r="G304" s="61">
        <f t="shared" si="94"/>
        <v>0</v>
      </c>
      <c r="H304" s="61">
        <f t="shared" si="94"/>
        <v>0</v>
      </c>
      <c r="I304" s="61">
        <f t="shared" si="94"/>
        <v>0</v>
      </c>
      <c r="J304" s="61"/>
      <c r="K304" s="61"/>
      <c r="L304" s="61"/>
      <c r="M304" s="61"/>
      <c r="N304" s="62" t="e">
        <f>(F304-B304)/B304*100</f>
        <v>#DIV/0!</v>
      </c>
      <c r="O304" s="62" t="e">
        <f t="shared" si="91"/>
        <v>#DIV/0!</v>
      </c>
      <c r="P304" s="62" t="e">
        <f t="shared" si="91"/>
        <v>#DIV/0!</v>
      </c>
      <c r="Q304" s="62" t="e">
        <f t="shared" si="91"/>
        <v>#DIV/0!</v>
      </c>
    </row>
    <row r="305" spans="1:17">
      <c r="A305" s="63" t="s">
        <v>129</v>
      </c>
      <c r="B305" s="49">
        <f>B303/12</f>
        <v>0</v>
      </c>
      <c r="C305" s="49">
        <f t="shared" ref="C305:I305" si="95">C303/12</f>
        <v>0</v>
      </c>
      <c r="D305" s="49">
        <f t="shared" si="95"/>
        <v>0</v>
      </c>
      <c r="E305" s="49">
        <f t="shared" si="95"/>
        <v>0</v>
      </c>
      <c r="F305" s="49">
        <f t="shared" si="95"/>
        <v>0</v>
      </c>
      <c r="G305" s="49">
        <f t="shared" si="95"/>
        <v>0</v>
      </c>
      <c r="H305" s="49">
        <f t="shared" si="95"/>
        <v>0</v>
      </c>
      <c r="I305" s="49">
        <f t="shared" si="95"/>
        <v>0</v>
      </c>
      <c r="J305" s="49"/>
      <c r="K305" s="49"/>
      <c r="L305" s="49"/>
      <c r="M305" s="49"/>
      <c r="N305" s="62" t="e">
        <f>(F305-B305)/B305*100</f>
        <v>#DIV/0!</v>
      </c>
      <c r="O305" s="62" t="e">
        <f t="shared" si="91"/>
        <v>#DIV/0!</v>
      </c>
      <c r="P305" s="62" t="e">
        <f t="shared" si="91"/>
        <v>#DIV/0!</v>
      </c>
      <c r="Q305" s="62" t="e">
        <f t="shared" si="91"/>
        <v>#DIV/0!</v>
      </c>
    </row>
    <row r="306" spans="1:17">
      <c r="N306" s="64"/>
      <c r="O306" s="64"/>
      <c r="P306" s="64"/>
      <c r="Q306" s="64"/>
    </row>
    <row r="307" spans="1:17">
      <c r="C307" s="358" t="s">
        <v>116</v>
      </c>
      <c r="D307" s="358"/>
      <c r="E307" s="358"/>
      <c r="F307" s="358"/>
      <c r="G307" s="358"/>
      <c r="H307" s="358"/>
    </row>
    <row r="308" spans="1:17">
      <c r="B308" s="302" t="s">
        <v>167</v>
      </c>
      <c r="C308" s="302"/>
      <c r="D308" s="302"/>
      <c r="E308" s="302"/>
      <c r="F308" s="302" t="s">
        <v>180</v>
      </c>
      <c r="G308" s="302"/>
      <c r="H308" s="302"/>
      <c r="I308" s="302"/>
      <c r="J308" s="10"/>
      <c r="K308" s="10"/>
      <c r="L308" s="10"/>
      <c r="M308" s="10"/>
      <c r="N308" s="302" t="s">
        <v>130</v>
      </c>
      <c r="O308" s="302"/>
      <c r="P308" s="302"/>
      <c r="Q308" s="302"/>
    </row>
    <row r="309" spans="1:17">
      <c r="A309" s="10" t="s">
        <v>6</v>
      </c>
      <c r="B309" s="10" t="s">
        <v>90</v>
      </c>
      <c r="C309" s="10" t="s">
        <v>7</v>
      </c>
      <c r="D309" s="10" t="s">
        <v>8</v>
      </c>
      <c r="E309" s="29" t="s">
        <v>9</v>
      </c>
      <c r="F309" s="10" t="s">
        <v>90</v>
      </c>
      <c r="G309" s="10" t="s">
        <v>7</v>
      </c>
      <c r="H309" s="10" t="s">
        <v>8</v>
      </c>
      <c r="I309" s="29" t="s">
        <v>9</v>
      </c>
      <c r="J309" s="29"/>
      <c r="K309" s="29"/>
      <c r="L309" s="29"/>
      <c r="M309" s="29"/>
      <c r="N309" s="29" t="s">
        <v>90</v>
      </c>
      <c r="O309" s="29" t="s">
        <v>7</v>
      </c>
      <c r="P309" s="29" t="s">
        <v>8</v>
      </c>
      <c r="Q309" s="29" t="s">
        <v>9</v>
      </c>
    </row>
    <row r="310" spans="1:17">
      <c r="A310" s="10" t="s">
        <v>10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38" t="e">
        <f>(F310-B310)/B310*100</f>
        <v>#DIV/0!</v>
      </c>
      <c r="O310" s="38" t="e">
        <f t="shared" ref="O310:Q324" si="96">(G310-C310)/C310*100</f>
        <v>#DIV/0!</v>
      </c>
      <c r="P310" s="38" t="e">
        <f t="shared" si="96"/>
        <v>#DIV/0!</v>
      </c>
      <c r="Q310" s="38" t="e">
        <f t="shared" si="96"/>
        <v>#DIV/0!</v>
      </c>
    </row>
    <row r="311" spans="1:17">
      <c r="A311" s="10" t="s">
        <v>11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38" t="e">
        <f t="shared" ref="N311:N321" si="97">(F311-B311)/B311*100</f>
        <v>#DIV/0!</v>
      </c>
      <c r="O311" s="38" t="e">
        <f t="shared" si="96"/>
        <v>#DIV/0!</v>
      </c>
      <c r="P311" s="38" t="e">
        <f t="shared" si="96"/>
        <v>#DIV/0!</v>
      </c>
      <c r="Q311" s="38" t="e">
        <f t="shared" si="96"/>
        <v>#DIV/0!</v>
      </c>
    </row>
    <row r="312" spans="1:17">
      <c r="A312" s="10" t="s">
        <v>12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 t="e">
        <f t="shared" si="97"/>
        <v>#DIV/0!</v>
      </c>
      <c r="O312" s="38" t="e">
        <f t="shared" si="96"/>
        <v>#DIV/0!</v>
      </c>
      <c r="P312" s="38" t="e">
        <f t="shared" si="96"/>
        <v>#DIV/0!</v>
      </c>
      <c r="Q312" s="38" t="e">
        <f t="shared" si="96"/>
        <v>#DIV/0!</v>
      </c>
    </row>
    <row r="313" spans="1:17">
      <c r="A313" s="10" t="s">
        <v>13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 t="e">
        <f t="shared" si="97"/>
        <v>#DIV/0!</v>
      </c>
      <c r="O313" s="38" t="e">
        <f t="shared" si="96"/>
        <v>#DIV/0!</v>
      </c>
      <c r="P313" s="38" t="e">
        <f t="shared" si="96"/>
        <v>#DIV/0!</v>
      </c>
      <c r="Q313" s="38" t="e">
        <f t="shared" si="96"/>
        <v>#DIV/0!</v>
      </c>
    </row>
    <row r="314" spans="1:17">
      <c r="A314" s="10" t="s">
        <v>14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 t="e">
        <f t="shared" si="97"/>
        <v>#DIV/0!</v>
      </c>
      <c r="O314" s="38" t="e">
        <f t="shared" si="96"/>
        <v>#DIV/0!</v>
      </c>
      <c r="P314" s="38" t="e">
        <f t="shared" si="96"/>
        <v>#DIV/0!</v>
      </c>
      <c r="Q314" s="38" t="e">
        <f t="shared" si="96"/>
        <v>#DIV/0!</v>
      </c>
    </row>
    <row r="315" spans="1:17">
      <c r="A315" s="10" t="s">
        <v>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 t="e">
        <f t="shared" si="97"/>
        <v>#DIV/0!</v>
      </c>
      <c r="O315" s="38" t="e">
        <f t="shared" si="96"/>
        <v>#DIV/0!</v>
      </c>
      <c r="P315" s="38" t="e">
        <f t="shared" si="96"/>
        <v>#DIV/0!</v>
      </c>
      <c r="Q315" s="38" t="e">
        <f t="shared" si="96"/>
        <v>#DIV/0!</v>
      </c>
    </row>
    <row r="316" spans="1:17">
      <c r="A316" s="10" t="s">
        <v>16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 t="e">
        <f t="shared" si="97"/>
        <v>#DIV/0!</v>
      </c>
      <c r="O316" s="38" t="e">
        <f t="shared" si="96"/>
        <v>#DIV/0!</v>
      </c>
      <c r="P316" s="38" t="e">
        <f t="shared" si="96"/>
        <v>#DIV/0!</v>
      </c>
      <c r="Q316" s="38" t="e">
        <f t="shared" si="96"/>
        <v>#DIV/0!</v>
      </c>
    </row>
    <row r="317" spans="1:17">
      <c r="A317" s="10" t="s">
        <v>17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 t="e">
        <f t="shared" si="97"/>
        <v>#DIV/0!</v>
      </c>
      <c r="O317" s="38" t="e">
        <f t="shared" si="96"/>
        <v>#DIV/0!</v>
      </c>
      <c r="P317" s="38" t="e">
        <f t="shared" si="96"/>
        <v>#DIV/0!</v>
      </c>
      <c r="Q317" s="38" t="e">
        <f t="shared" si="96"/>
        <v>#DIV/0!</v>
      </c>
    </row>
    <row r="318" spans="1:17">
      <c r="A318" s="10" t="s">
        <v>18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 t="e">
        <f t="shared" si="97"/>
        <v>#DIV/0!</v>
      </c>
      <c r="O318" s="38" t="e">
        <f t="shared" si="96"/>
        <v>#DIV/0!</v>
      </c>
      <c r="P318" s="38" t="e">
        <f t="shared" si="96"/>
        <v>#DIV/0!</v>
      </c>
      <c r="Q318" s="38" t="e">
        <f t="shared" si="96"/>
        <v>#DIV/0!</v>
      </c>
    </row>
    <row r="319" spans="1:17">
      <c r="A319" s="10" t="s">
        <v>19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 t="e">
        <f t="shared" si="97"/>
        <v>#DIV/0!</v>
      </c>
      <c r="O319" s="38" t="e">
        <f t="shared" si="96"/>
        <v>#DIV/0!</v>
      </c>
      <c r="P319" s="38" t="e">
        <f t="shared" si="96"/>
        <v>#DIV/0!</v>
      </c>
      <c r="Q319" s="38" t="e">
        <f t="shared" si="96"/>
        <v>#DIV/0!</v>
      </c>
    </row>
    <row r="320" spans="1:17">
      <c r="A320" s="10" t="s">
        <v>20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38" t="e">
        <f t="shared" si="97"/>
        <v>#DIV/0!</v>
      </c>
      <c r="O320" s="38" t="e">
        <f t="shared" si="96"/>
        <v>#DIV/0!</v>
      </c>
      <c r="P320" s="38" t="e">
        <f t="shared" si="96"/>
        <v>#DIV/0!</v>
      </c>
      <c r="Q320" s="38" t="e">
        <f t="shared" si="96"/>
        <v>#DIV/0!</v>
      </c>
    </row>
    <row r="321" spans="1:17">
      <c r="A321" s="10" t="s">
        <v>21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38" t="e">
        <f t="shared" si="97"/>
        <v>#DIV/0!</v>
      </c>
      <c r="O321" s="38" t="e">
        <f t="shared" si="96"/>
        <v>#DIV/0!</v>
      </c>
      <c r="P321" s="38" t="e">
        <f t="shared" si="96"/>
        <v>#DIV/0!</v>
      </c>
      <c r="Q321" s="38" t="e">
        <f t="shared" si="96"/>
        <v>#DIV/0!</v>
      </c>
    </row>
    <row r="322" spans="1:17">
      <c r="A322" s="61" t="s">
        <v>179</v>
      </c>
      <c r="B322" s="61">
        <f>SUM(B310:B321)</f>
        <v>0</v>
      </c>
      <c r="C322" s="61">
        <f t="shared" ref="C322:I322" si="98">SUM(C310:C321)</f>
        <v>0</v>
      </c>
      <c r="D322" s="61">
        <f t="shared" si="98"/>
        <v>0</v>
      </c>
      <c r="E322" s="61">
        <f t="shared" si="98"/>
        <v>0</v>
      </c>
      <c r="F322" s="61">
        <f t="shared" si="98"/>
        <v>0</v>
      </c>
      <c r="G322" s="61">
        <f t="shared" si="98"/>
        <v>0</v>
      </c>
      <c r="H322" s="61">
        <f t="shared" si="98"/>
        <v>0</v>
      </c>
      <c r="I322" s="61">
        <f t="shared" si="98"/>
        <v>0</v>
      </c>
      <c r="J322" s="61"/>
      <c r="K322" s="61"/>
      <c r="L322" s="61"/>
      <c r="M322" s="61"/>
      <c r="N322" s="62" t="e">
        <f>(F322-B322)/B322*100</f>
        <v>#DIV/0!</v>
      </c>
      <c r="O322" s="62" t="e">
        <f t="shared" si="96"/>
        <v>#DIV/0!</v>
      </c>
      <c r="P322" s="62" t="e">
        <f t="shared" si="96"/>
        <v>#DIV/0!</v>
      </c>
      <c r="Q322" s="62" t="e">
        <f t="shared" si="96"/>
        <v>#DIV/0!</v>
      </c>
    </row>
    <row r="323" spans="1:17">
      <c r="A323" s="61" t="s">
        <v>128</v>
      </c>
      <c r="B323" s="61">
        <f>SUM(B310:B321)</f>
        <v>0</v>
      </c>
      <c r="C323" s="61">
        <f t="shared" ref="C323:I323" si="99">SUM(C310:C321)</f>
        <v>0</v>
      </c>
      <c r="D323" s="61">
        <f t="shared" si="99"/>
        <v>0</v>
      </c>
      <c r="E323" s="61">
        <f t="shared" si="99"/>
        <v>0</v>
      </c>
      <c r="F323" s="61">
        <f t="shared" si="99"/>
        <v>0</v>
      </c>
      <c r="G323" s="61">
        <f t="shared" si="99"/>
        <v>0</v>
      </c>
      <c r="H323" s="61">
        <f t="shared" si="99"/>
        <v>0</v>
      </c>
      <c r="I323" s="61">
        <f t="shared" si="99"/>
        <v>0</v>
      </c>
      <c r="J323" s="61"/>
      <c r="K323" s="61"/>
      <c r="L323" s="61"/>
      <c r="M323" s="61"/>
      <c r="N323" s="62" t="e">
        <f>(F323-B323)/B323*100</f>
        <v>#DIV/0!</v>
      </c>
      <c r="O323" s="62" t="e">
        <f t="shared" si="96"/>
        <v>#DIV/0!</v>
      </c>
      <c r="P323" s="62" t="e">
        <f t="shared" si="96"/>
        <v>#DIV/0!</v>
      </c>
      <c r="Q323" s="62" t="e">
        <f t="shared" si="96"/>
        <v>#DIV/0!</v>
      </c>
    </row>
    <row r="324" spans="1:17">
      <c r="A324" s="63" t="s">
        <v>129</v>
      </c>
      <c r="B324" s="49">
        <f>B322/12</f>
        <v>0</v>
      </c>
      <c r="C324" s="49">
        <f t="shared" ref="C324:I324" si="100">C322/12</f>
        <v>0</v>
      </c>
      <c r="D324" s="49">
        <f t="shared" si="100"/>
        <v>0</v>
      </c>
      <c r="E324" s="49">
        <f t="shared" si="100"/>
        <v>0</v>
      </c>
      <c r="F324" s="49">
        <f t="shared" si="100"/>
        <v>0</v>
      </c>
      <c r="G324" s="49">
        <f t="shared" si="100"/>
        <v>0</v>
      </c>
      <c r="H324" s="49">
        <f t="shared" si="100"/>
        <v>0</v>
      </c>
      <c r="I324" s="49">
        <f t="shared" si="100"/>
        <v>0</v>
      </c>
      <c r="J324" s="49"/>
      <c r="K324" s="49"/>
      <c r="L324" s="49"/>
      <c r="M324" s="49"/>
      <c r="N324" s="62" t="e">
        <f>(F324-B324)/B324*100</f>
        <v>#DIV/0!</v>
      </c>
      <c r="O324" s="62" t="e">
        <f t="shared" si="96"/>
        <v>#DIV/0!</v>
      </c>
      <c r="P324" s="62" t="e">
        <f t="shared" si="96"/>
        <v>#DIV/0!</v>
      </c>
      <c r="Q324" s="62" t="e">
        <f t="shared" si="96"/>
        <v>#DIV/0!</v>
      </c>
    </row>
    <row r="327" spans="1:17">
      <c r="C327" s="358" t="s">
        <v>204</v>
      </c>
      <c r="D327" s="358"/>
      <c r="E327" s="358"/>
      <c r="F327" s="358"/>
      <c r="G327" s="358"/>
      <c r="H327" s="358"/>
    </row>
    <row r="328" spans="1:17">
      <c r="B328" s="302" t="s">
        <v>167</v>
      </c>
      <c r="C328" s="302"/>
      <c r="D328" s="302"/>
      <c r="E328" s="302"/>
      <c r="F328" s="302" t="s">
        <v>180</v>
      </c>
      <c r="G328" s="302"/>
      <c r="H328" s="302"/>
      <c r="I328" s="302"/>
      <c r="J328" s="10"/>
      <c r="K328" s="10"/>
      <c r="L328" s="10"/>
      <c r="M328" s="10"/>
      <c r="N328" s="302" t="s">
        <v>130</v>
      </c>
      <c r="O328" s="302"/>
      <c r="P328" s="302"/>
      <c r="Q328" s="302"/>
    </row>
    <row r="329" spans="1:17">
      <c r="A329" s="10" t="s">
        <v>6</v>
      </c>
      <c r="B329" s="10" t="s">
        <v>90</v>
      </c>
      <c r="C329" s="10" t="s">
        <v>7</v>
      </c>
      <c r="D329" s="10" t="s">
        <v>8</v>
      </c>
      <c r="E329" s="29" t="s">
        <v>9</v>
      </c>
      <c r="F329" s="10" t="s">
        <v>90</v>
      </c>
      <c r="G329" s="10" t="s">
        <v>7</v>
      </c>
      <c r="H329" s="10" t="s">
        <v>8</v>
      </c>
      <c r="I329" s="29" t="s">
        <v>9</v>
      </c>
      <c r="J329" s="29"/>
      <c r="K329" s="29"/>
      <c r="L329" s="29"/>
      <c r="M329" s="29"/>
      <c r="N329" s="29" t="s">
        <v>90</v>
      </c>
      <c r="O329" s="29" t="s">
        <v>7</v>
      </c>
      <c r="P329" s="29" t="s">
        <v>8</v>
      </c>
      <c r="Q329" s="29" t="s">
        <v>9</v>
      </c>
    </row>
    <row r="330" spans="1:17">
      <c r="A330" s="10" t="s">
        <v>10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38" t="e">
        <f>(J330-F330)/F330*100</f>
        <v>#DIV/0!</v>
      </c>
      <c r="O330" s="38" t="e">
        <f>(K330-G330)/G330*100</f>
        <v>#DIV/0!</v>
      </c>
      <c r="P330" s="38" t="e">
        <f>(L330-H330)/H330*100</f>
        <v>#DIV/0!</v>
      </c>
      <c r="Q330" s="38" t="e">
        <f>(M330-I330)/I330*100</f>
        <v>#DIV/0!</v>
      </c>
    </row>
    <row r="331" spans="1:17">
      <c r="A331" s="10" t="s">
        <v>11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38" t="e">
        <f t="shared" ref="N331:N344" si="101">(J331-F331)/F331*100</f>
        <v>#DIV/0!</v>
      </c>
      <c r="O331" s="38" t="e">
        <f t="shared" ref="O331:O344" si="102">(K331-G331)/G331*100</f>
        <v>#DIV/0!</v>
      </c>
      <c r="P331" s="38" t="e">
        <f t="shared" ref="P331:P344" si="103">(L331-H331)/H331*100</f>
        <v>#DIV/0!</v>
      </c>
      <c r="Q331" s="38" t="e">
        <f t="shared" ref="Q331:Q344" si="104">(M331-I331)/I331*100</f>
        <v>#DIV/0!</v>
      </c>
    </row>
    <row r="332" spans="1:17">
      <c r="A332" s="10" t="s">
        <v>12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38" t="e">
        <f t="shared" si="101"/>
        <v>#DIV/0!</v>
      </c>
      <c r="O332" s="38" t="e">
        <f t="shared" si="102"/>
        <v>#DIV/0!</v>
      </c>
      <c r="P332" s="38" t="e">
        <f t="shared" si="103"/>
        <v>#DIV/0!</v>
      </c>
      <c r="Q332" s="38" t="e">
        <f t="shared" si="104"/>
        <v>#DIV/0!</v>
      </c>
    </row>
    <row r="333" spans="1:17">
      <c r="A333" s="10" t="s">
        <v>13</v>
      </c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38" t="e">
        <f t="shared" si="101"/>
        <v>#DIV/0!</v>
      </c>
      <c r="O333" s="38" t="e">
        <f t="shared" si="102"/>
        <v>#DIV/0!</v>
      </c>
      <c r="P333" s="38" t="e">
        <f t="shared" si="103"/>
        <v>#DIV/0!</v>
      </c>
      <c r="Q333" s="38" t="e">
        <f t="shared" si="104"/>
        <v>#DIV/0!</v>
      </c>
    </row>
    <row r="334" spans="1:17">
      <c r="A334" s="10" t="s">
        <v>14</v>
      </c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38" t="e">
        <f t="shared" si="101"/>
        <v>#DIV/0!</v>
      </c>
      <c r="O334" s="38" t="e">
        <f t="shared" si="102"/>
        <v>#DIV/0!</v>
      </c>
      <c r="P334" s="38" t="e">
        <f t="shared" si="103"/>
        <v>#DIV/0!</v>
      </c>
      <c r="Q334" s="38" t="e">
        <f t="shared" si="104"/>
        <v>#DIV/0!</v>
      </c>
    </row>
    <row r="335" spans="1:17">
      <c r="A335" s="10" t="s">
        <v>15</v>
      </c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38" t="e">
        <f t="shared" si="101"/>
        <v>#DIV/0!</v>
      </c>
      <c r="O335" s="38" t="e">
        <f t="shared" si="102"/>
        <v>#DIV/0!</v>
      </c>
      <c r="P335" s="38" t="e">
        <f t="shared" si="103"/>
        <v>#DIV/0!</v>
      </c>
      <c r="Q335" s="38" t="e">
        <f t="shared" si="104"/>
        <v>#DIV/0!</v>
      </c>
    </row>
    <row r="336" spans="1:17">
      <c r="A336" s="10" t="s">
        <v>16</v>
      </c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38" t="e">
        <f t="shared" si="101"/>
        <v>#DIV/0!</v>
      </c>
      <c r="O336" s="38" t="e">
        <f t="shared" si="102"/>
        <v>#DIV/0!</v>
      </c>
      <c r="P336" s="38" t="e">
        <f t="shared" si="103"/>
        <v>#DIV/0!</v>
      </c>
      <c r="Q336" s="38" t="e">
        <f t="shared" si="104"/>
        <v>#DIV/0!</v>
      </c>
    </row>
    <row r="337" spans="1:17">
      <c r="A337" s="10" t="s">
        <v>17</v>
      </c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38" t="e">
        <f t="shared" si="101"/>
        <v>#DIV/0!</v>
      </c>
      <c r="O337" s="38" t="e">
        <f t="shared" si="102"/>
        <v>#DIV/0!</v>
      </c>
      <c r="P337" s="38" t="e">
        <f t="shared" si="103"/>
        <v>#DIV/0!</v>
      </c>
      <c r="Q337" s="38" t="e">
        <f t="shared" si="104"/>
        <v>#DIV/0!</v>
      </c>
    </row>
    <row r="338" spans="1:17">
      <c r="A338" s="10" t="s">
        <v>18</v>
      </c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38" t="e">
        <f t="shared" si="101"/>
        <v>#DIV/0!</v>
      </c>
      <c r="O338" s="38" t="e">
        <f t="shared" si="102"/>
        <v>#DIV/0!</v>
      </c>
      <c r="P338" s="38" t="e">
        <f t="shared" si="103"/>
        <v>#DIV/0!</v>
      </c>
      <c r="Q338" s="38" t="e">
        <f t="shared" si="104"/>
        <v>#DIV/0!</v>
      </c>
    </row>
    <row r="339" spans="1:17">
      <c r="A339" s="10" t="s">
        <v>19</v>
      </c>
      <c r="B339" s="41"/>
      <c r="C339" s="41"/>
      <c r="D339" s="41"/>
      <c r="E339" s="41"/>
      <c r="F339" s="41">
        <v>1</v>
      </c>
      <c r="G339" s="41">
        <v>58</v>
      </c>
      <c r="H339" s="41">
        <v>4060</v>
      </c>
      <c r="I339" s="41">
        <v>494549</v>
      </c>
      <c r="J339" s="41"/>
      <c r="K339" s="41"/>
      <c r="L339" s="41"/>
      <c r="M339" s="41"/>
      <c r="N339" s="38">
        <f t="shared" si="101"/>
        <v>-100</v>
      </c>
      <c r="O339" s="38">
        <f t="shared" si="102"/>
        <v>-100</v>
      </c>
      <c r="P339" s="38">
        <f t="shared" si="103"/>
        <v>-100</v>
      </c>
      <c r="Q339" s="38">
        <f t="shared" si="104"/>
        <v>-100</v>
      </c>
    </row>
    <row r="340" spans="1:17">
      <c r="A340" s="10" t="s">
        <v>20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38" t="e">
        <f t="shared" si="101"/>
        <v>#DIV/0!</v>
      </c>
      <c r="O340" s="38" t="e">
        <f t="shared" si="102"/>
        <v>#DIV/0!</v>
      </c>
      <c r="P340" s="38" t="e">
        <f t="shared" si="103"/>
        <v>#DIV/0!</v>
      </c>
      <c r="Q340" s="38" t="e">
        <f t="shared" si="104"/>
        <v>#DIV/0!</v>
      </c>
    </row>
    <row r="341" spans="1:17">
      <c r="A341" s="10" t="s">
        <v>21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38" t="e">
        <f t="shared" si="101"/>
        <v>#DIV/0!</v>
      </c>
      <c r="O341" s="38" t="e">
        <f t="shared" si="102"/>
        <v>#DIV/0!</v>
      </c>
      <c r="P341" s="38" t="e">
        <f t="shared" si="103"/>
        <v>#DIV/0!</v>
      </c>
      <c r="Q341" s="38" t="e">
        <f t="shared" si="104"/>
        <v>#DIV/0!</v>
      </c>
    </row>
    <row r="342" spans="1:17">
      <c r="A342" s="61" t="s">
        <v>222</v>
      </c>
      <c r="B342" s="61">
        <f>SUM(B330:B339)</f>
        <v>0</v>
      </c>
      <c r="C342" s="61">
        <f t="shared" ref="C342:M342" si="105">SUM(C330:C339)</f>
        <v>0</v>
      </c>
      <c r="D342" s="61">
        <f t="shared" si="105"/>
        <v>0</v>
      </c>
      <c r="E342" s="61">
        <f t="shared" si="105"/>
        <v>0</v>
      </c>
      <c r="F342" s="61">
        <f t="shared" si="105"/>
        <v>1</v>
      </c>
      <c r="G342" s="61">
        <f t="shared" si="105"/>
        <v>58</v>
      </c>
      <c r="H342" s="61">
        <f t="shared" si="105"/>
        <v>4060</v>
      </c>
      <c r="I342" s="61">
        <f t="shared" si="105"/>
        <v>494549</v>
      </c>
      <c r="J342" s="61">
        <f t="shared" si="105"/>
        <v>0</v>
      </c>
      <c r="K342" s="61">
        <f t="shared" si="105"/>
        <v>0</v>
      </c>
      <c r="L342" s="61">
        <f t="shared" si="105"/>
        <v>0</v>
      </c>
      <c r="M342" s="61">
        <f t="shared" si="105"/>
        <v>0</v>
      </c>
      <c r="N342" s="38">
        <f t="shared" si="101"/>
        <v>-100</v>
      </c>
      <c r="O342" s="38">
        <f t="shared" si="102"/>
        <v>-100</v>
      </c>
      <c r="P342" s="38">
        <f t="shared" si="103"/>
        <v>-100</v>
      </c>
      <c r="Q342" s="38">
        <f t="shared" si="104"/>
        <v>-100</v>
      </c>
    </row>
    <row r="343" spans="1:17">
      <c r="A343" s="61" t="s">
        <v>128</v>
      </c>
      <c r="B343" s="61">
        <f>SUM(B330:B341)</f>
        <v>0</v>
      </c>
      <c r="C343" s="61">
        <f t="shared" ref="C343:M343" si="106">SUM(C330:C341)</f>
        <v>0</v>
      </c>
      <c r="D343" s="61">
        <f t="shared" si="106"/>
        <v>0</v>
      </c>
      <c r="E343" s="61">
        <f t="shared" si="106"/>
        <v>0</v>
      </c>
      <c r="F343" s="61">
        <f t="shared" si="106"/>
        <v>1</v>
      </c>
      <c r="G343" s="61">
        <f t="shared" si="106"/>
        <v>58</v>
      </c>
      <c r="H343" s="61">
        <f t="shared" si="106"/>
        <v>4060</v>
      </c>
      <c r="I343" s="61">
        <f t="shared" si="106"/>
        <v>494549</v>
      </c>
      <c r="J343" s="61">
        <f t="shared" si="106"/>
        <v>0</v>
      </c>
      <c r="K343" s="61">
        <f t="shared" si="106"/>
        <v>0</v>
      </c>
      <c r="L343" s="61">
        <f t="shared" si="106"/>
        <v>0</v>
      </c>
      <c r="M343" s="61">
        <f t="shared" si="106"/>
        <v>0</v>
      </c>
      <c r="N343" s="38">
        <f t="shared" si="101"/>
        <v>-100</v>
      </c>
      <c r="O343" s="38">
        <f t="shared" si="102"/>
        <v>-100</v>
      </c>
      <c r="P343" s="38">
        <f t="shared" si="103"/>
        <v>-100</v>
      </c>
      <c r="Q343" s="38">
        <f t="shared" si="104"/>
        <v>-100</v>
      </c>
    </row>
    <row r="344" spans="1:17">
      <c r="A344" s="63" t="s">
        <v>129</v>
      </c>
      <c r="B344" s="49">
        <f>B342/10</f>
        <v>0</v>
      </c>
      <c r="C344" s="49">
        <f t="shared" ref="C344:M344" si="107">C342/10</f>
        <v>0</v>
      </c>
      <c r="D344" s="49">
        <f t="shared" si="107"/>
        <v>0</v>
      </c>
      <c r="E344" s="49">
        <f t="shared" si="107"/>
        <v>0</v>
      </c>
      <c r="F344" s="49">
        <f t="shared" si="107"/>
        <v>0.1</v>
      </c>
      <c r="G344" s="49">
        <f t="shared" si="107"/>
        <v>5.8</v>
      </c>
      <c r="H344" s="49">
        <f t="shared" si="107"/>
        <v>406</v>
      </c>
      <c r="I344" s="49">
        <f t="shared" si="107"/>
        <v>49454.9</v>
      </c>
      <c r="J344" s="49">
        <f t="shared" si="107"/>
        <v>0</v>
      </c>
      <c r="K344" s="49">
        <f t="shared" si="107"/>
        <v>0</v>
      </c>
      <c r="L344" s="49">
        <f t="shared" si="107"/>
        <v>0</v>
      </c>
      <c r="M344" s="49">
        <f t="shared" si="107"/>
        <v>0</v>
      </c>
      <c r="N344" s="38">
        <f t="shared" si="101"/>
        <v>-100</v>
      </c>
      <c r="O344" s="38">
        <f t="shared" si="102"/>
        <v>-100</v>
      </c>
      <c r="P344" s="38">
        <f t="shared" si="103"/>
        <v>-100</v>
      </c>
      <c r="Q344" s="38">
        <f t="shared" si="104"/>
        <v>-100</v>
      </c>
    </row>
  </sheetData>
  <mergeCells count="80">
    <mergeCell ref="B232:E232"/>
    <mergeCell ref="F232:I232"/>
    <mergeCell ref="N232:Q232"/>
    <mergeCell ref="C250:H250"/>
    <mergeCell ref="B328:E328"/>
    <mergeCell ref="F328:I328"/>
    <mergeCell ref="N328:Q328"/>
    <mergeCell ref="C269:H269"/>
    <mergeCell ref="B270:E270"/>
    <mergeCell ref="F270:I270"/>
    <mergeCell ref="N270:Q270"/>
    <mergeCell ref="C288:H288"/>
    <mergeCell ref="B289:E289"/>
    <mergeCell ref="F289:I289"/>
    <mergeCell ref="N289:Q289"/>
    <mergeCell ref="C307:H307"/>
    <mergeCell ref="B308:E308"/>
    <mergeCell ref="F308:I308"/>
    <mergeCell ref="N308:Q308"/>
    <mergeCell ref="C327:H327"/>
    <mergeCell ref="B156:E156"/>
    <mergeCell ref="F156:I156"/>
    <mergeCell ref="N156:Q156"/>
    <mergeCell ref="C174:H174"/>
    <mergeCell ref="B251:E251"/>
    <mergeCell ref="F251:I251"/>
    <mergeCell ref="N251:Q251"/>
    <mergeCell ref="C193:H193"/>
    <mergeCell ref="B194:E194"/>
    <mergeCell ref="F194:I194"/>
    <mergeCell ref="N194:Q194"/>
    <mergeCell ref="C212:H212"/>
    <mergeCell ref="B213:E213"/>
    <mergeCell ref="F213:I213"/>
    <mergeCell ref="N213:Q213"/>
    <mergeCell ref="C231:H231"/>
    <mergeCell ref="B80:E80"/>
    <mergeCell ref="F80:I80"/>
    <mergeCell ref="N80:Q80"/>
    <mergeCell ref="C98:H98"/>
    <mergeCell ref="B175:E175"/>
    <mergeCell ref="F175:I175"/>
    <mergeCell ref="N175:Q175"/>
    <mergeCell ref="C117:H117"/>
    <mergeCell ref="B118:E118"/>
    <mergeCell ref="F118:I118"/>
    <mergeCell ref="N118:Q118"/>
    <mergeCell ref="C136:H136"/>
    <mergeCell ref="B137:E137"/>
    <mergeCell ref="F137:I137"/>
    <mergeCell ref="N137:Q137"/>
    <mergeCell ref="C155:H155"/>
    <mergeCell ref="C22:H22"/>
    <mergeCell ref="B23:E23"/>
    <mergeCell ref="F23:I23"/>
    <mergeCell ref="N23:Q23"/>
    <mergeCell ref="B99:E99"/>
    <mergeCell ref="F99:I99"/>
    <mergeCell ref="N99:Q99"/>
    <mergeCell ref="C41:H41"/>
    <mergeCell ref="B42:E42"/>
    <mergeCell ref="F42:I42"/>
    <mergeCell ref="N42:Q42"/>
    <mergeCell ref="C60:H60"/>
    <mergeCell ref="B61:E61"/>
    <mergeCell ref="F61:I61"/>
    <mergeCell ref="N61:Q61"/>
    <mergeCell ref="C79:H79"/>
    <mergeCell ref="A1:Z1"/>
    <mergeCell ref="A2:I2"/>
    <mergeCell ref="AF2:AK2"/>
    <mergeCell ref="A3:A4"/>
    <mergeCell ref="B3:I3"/>
    <mergeCell ref="T3:AA3"/>
    <mergeCell ref="B4:E4"/>
    <mergeCell ref="F4:I4"/>
    <mergeCell ref="N4:Q4"/>
    <mergeCell ref="T4:W4"/>
    <mergeCell ref="X4:AA4"/>
    <mergeCell ref="AF4:AI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10"/>
    <pageSetUpPr fitToPage="1"/>
  </sheetPr>
  <dimension ref="A1:AK54"/>
  <sheetViews>
    <sheetView zoomScale="80" zoomScaleNormal="80" zoomScaleSheetLayoutView="100" workbookViewId="0">
      <selection activeCell="F6" sqref="F6"/>
    </sheetView>
  </sheetViews>
  <sheetFormatPr defaultRowHeight="12.75"/>
  <cols>
    <col min="1" max="1" width="23.85546875" customWidth="1"/>
    <col min="2" max="2" width="10.5703125" hidden="1" customWidth="1"/>
    <col min="3" max="3" width="13.42578125" hidden="1" customWidth="1"/>
    <col min="4" max="4" width="17.140625" hidden="1" customWidth="1"/>
    <col min="5" max="5" width="20.7109375" hidden="1" customWidth="1"/>
    <col min="6" max="6" width="13.5703125" customWidth="1"/>
    <col min="7" max="7" width="10.42578125" customWidth="1"/>
    <col min="8" max="8" width="14" customWidth="1"/>
    <col min="9" max="9" width="24.140625" customWidth="1"/>
    <col min="10" max="10" width="16.5703125" customWidth="1"/>
    <col min="11" max="11" width="17" customWidth="1"/>
    <col min="12" max="12" width="16.5703125" customWidth="1"/>
    <col min="13" max="13" width="21.42578125" customWidth="1"/>
    <col min="14" max="14" width="16.85546875" hidden="1" customWidth="1"/>
    <col min="15" max="15" width="11.28515625" bestFit="1" customWidth="1"/>
    <col min="16" max="16" width="10" customWidth="1"/>
    <col min="17" max="18" width="11.28515625" bestFit="1" customWidth="1"/>
    <col min="19" max="19" width="14.140625" customWidth="1"/>
    <col min="20" max="20" width="30.5703125" customWidth="1"/>
    <col min="21" max="22" width="9.140625" hidden="1" customWidth="1"/>
    <col min="23" max="23" width="14.85546875" hidden="1" customWidth="1"/>
    <col min="24" max="24" width="14.140625" hidden="1" customWidth="1"/>
    <col min="25" max="26" width="9.42578125" bestFit="1" customWidth="1"/>
    <col min="27" max="27" width="10.28515625" bestFit="1" customWidth="1"/>
    <col min="28" max="28" width="15.7109375" bestFit="1" customWidth="1"/>
    <col min="29" max="30" width="9.42578125" bestFit="1" customWidth="1"/>
    <col min="31" max="31" width="10.28515625" bestFit="1" customWidth="1"/>
    <col min="32" max="32" width="15.7109375" bestFit="1" customWidth="1"/>
    <col min="33" max="39" width="9.140625" customWidth="1"/>
  </cols>
  <sheetData>
    <row r="1" spans="1:37">
      <c r="A1" s="273"/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38"/>
    </row>
    <row r="2" spans="1:37">
      <c r="A2" s="274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X2" s="274"/>
      <c r="Y2" s="274"/>
      <c r="Z2" s="274"/>
      <c r="AA2" s="274"/>
      <c r="AB2" s="274"/>
      <c r="AC2" s="274"/>
      <c r="AD2" s="238"/>
    </row>
    <row r="3" spans="1:37" ht="32.25" customHeight="1">
      <c r="A3" s="271" t="s">
        <v>224</v>
      </c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T3" s="271" t="s">
        <v>235</v>
      </c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  <c r="AJ3" s="272"/>
      <c r="AK3" s="272"/>
    </row>
    <row r="4" spans="1:37" ht="18.75">
      <c r="A4" s="293" t="s">
        <v>6</v>
      </c>
      <c r="B4" s="295" t="s">
        <v>167</v>
      </c>
      <c r="C4" s="295"/>
      <c r="D4" s="295"/>
      <c r="E4" s="295"/>
      <c r="F4" s="295" t="s">
        <v>180</v>
      </c>
      <c r="G4" s="295"/>
      <c r="H4" s="295"/>
      <c r="I4" s="295"/>
      <c r="J4" s="296" t="s">
        <v>206</v>
      </c>
      <c r="K4" s="297"/>
      <c r="L4" s="297"/>
      <c r="M4" s="298"/>
      <c r="N4" s="211"/>
      <c r="O4" s="282" t="s">
        <v>99</v>
      </c>
      <c r="P4" s="283"/>
      <c r="Q4" s="283"/>
      <c r="R4" s="284"/>
      <c r="T4" s="293" t="s">
        <v>6</v>
      </c>
      <c r="U4" s="295" t="s">
        <v>167</v>
      </c>
      <c r="V4" s="295"/>
      <c r="W4" s="295"/>
      <c r="X4" s="295"/>
      <c r="Y4" s="295" t="s">
        <v>180</v>
      </c>
      <c r="Z4" s="295"/>
      <c r="AA4" s="295"/>
      <c r="AB4" s="295"/>
      <c r="AC4" s="296" t="s">
        <v>206</v>
      </c>
      <c r="AD4" s="297"/>
      <c r="AE4" s="297"/>
      <c r="AF4" s="298"/>
      <c r="AG4" s="211"/>
      <c r="AH4" s="282" t="s">
        <v>99</v>
      </c>
      <c r="AI4" s="283"/>
      <c r="AJ4" s="283"/>
      <c r="AK4" s="284"/>
    </row>
    <row r="5" spans="1:37" ht="21">
      <c r="A5" s="294"/>
      <c r="B5" s="212" t="s">
        <v>93</v>
      </c>
      <c r="C5" s="212" t="s">
        <v>7</v>
      </c>
      <c r="D5" s="212" t="s">
        <v>8</v>
      </c>
      <c r="E5" s="212" t="s">
        <v>212</v>
      </c>
      <c r="F5" s="213" t="s">
        <v>93</v>
      </c>
      <c r="G5" s="213" t="s">
        <v>7</v>
      </c>
      <c r="H5" s="213" t="s">
        <v>218</v>
      </c>
      <c r="I5" s="213" t="s">
        <v>212</v>
      </c>
      <c r="J5" s="213" t="s">
        <v>93</v>
      </c>
      <c r="K5" s="213" t="s">
        <v>7</v>
      </c>
      <c r="L5" s="213" t="s">
        <v>218</v>
      </c>
      <c r="M5" s="213" t="str">
        <f>I5</f>
        <v>AMT( Cr.)</v>
      </c>
      <c r="N5" s="214"/>
      <c r="O5" s="213" t="str">
        <f>F5</f>
        <v>Rakes</v>
      </c>
      <c r="P5" s="213" t="s">
        <v>7</v>
      </c>
      <c r="Q5" s="213" t="s">
        <v>8</v>
      </c>
      <c r="R5" s="215" t="s">
        <v>9</v>
      </c>
      <c r="S5" s="231"/>
      <c r="T5" s="294"/>
      <c r="U5" s="212" t="s">
        <v>93</v>
      </c>
      <c r="V5" s="212" t="s">
        <v>7</v>
      </c>
      <c r="W5" s="212" t="s">
        <v>8</v>
      </c>
      <c r="X5" s="212" t="s">
        <v>212</v>
      </c>
      <c r="Y5" s="213" t="s">
        <v>93</v>
      </c>
      <c r="Z5" s="213" t="s">
        <v>7</v>
      </c>
      <c r="AA5" s="213" t="s">
        <v>218</v>
      </c>
      <c r="AB5" s="213" t="s">
        <v>212</v>
      </c>
      <c r="AC5" s="213" t="s">
        <v>93</v>
      </c>
      <c r="AD5" s="213" t="s">
        <v>7</v>
      </c>
      <c r="AE5" s="213" t="s">
        <v>218</v>
      </c>
      <c r="AF5" s="213" t="str">
        <f>AB5</f>
        <v>AMT( Cr.)</v>
      </c>
      <c r="AG5" s="214"/>
      <c r="AH5" s="213" t="str">
        <f>Y5</f>
        <v>Rakes</v>
      </c>
      <c r="AI5" s="213" t="s">
        <v>7</v>
      </c>
      <c r="AJ5" s="213" t="s">
        <v>8</v>
      </c>
      <c r="AK5" s="215" t="s">
        <v>9</v>
      </c>
    </row>
    <row r="6" spans="1:37" ht="32.25" customHeight="1">
      <c r="A6" s="221" t="s">
        <v>77</v>
      </c>
      <c r="B6" s="216">
        <f>CCH!T71</f>
        <v>0</v>
      </c>
      <c r="C6" s="216">
        <f>CCH!U71</f>
        <v>0</v>
      </c>
      <c r="D6" s="216">
        <f>CCH!V71</f>
        <v>0</v>
      </c>
      <c r="E6" s="216">
        <v>19.409614699999999</v>
      </c>
      <c r="F6" s="216">
        <v>384</v>
      </c>
      <c r="G6" s="216">
        <v>9934</v>
      </c>
      <c r="H6" s="216">
        <v>479191.27999999991</v>
      </c>
      <c r="I6" s="234">
        <v>65.881144699999993</v>
      </c>
      <c r="J6" s="216">
        <v>356</v>
      </c>
      <c r="K6" s="216">
        <v>9162</v>
      </c>
      <c r="L6" s="216">
        <v>372336.36</v>
      </c>
      <c r="M6" s="234">
        <v>76.199529200000001</v>
      </c>
      <c r="N6" s="236"/>
      <c r="O6" s="216">
        <f>(J6-F6)/F6*100</f>
        <v>-7.291666666666667</v>
      </c>
      <c r="P6" s="216">
        <f t="shared" ref="P6:R18" si="0">(K6-G6)/G6*100</f>
        <v>-7.7712905174149389</v>
      </c>
      <c r="Q6" s="216">
        <f t="shared" si="0"/>
        <v>-22.299011785022454</v>
      </c>
      <c r="R6" s="216">
        <f t="shared" si="0"/>
        <v>15.662120849578997</v>
      </c>
      <c r="S6" s="231"/>
      <c r="T6" s="221" t="s">
        <v>77</v>
      </c>
      <c r="U6" s="216">
        <f>CCH!AM71</f>
        <v>0</v>
      </c>
      <c r="V6" s="216">
        <f>CCH!AN71</f>
        <v>0</v>
      </c>
      <c r="W6" s="216">
        <f>CCH!AO71</f>
        <v>0</v>
      </c>
      <c r="X6" s="216">
        <v>19.409614699999999</v>
      </c>
      <c r="Y6" s="216">
        <v>26</v>
      </c>
      <c r="Z6" s="216">
        <v>675</v>
      </c>
      <c r="AA6" s="216">
        <v>24337.08</v>
      </c>
      <c r="AB6" s="234">
        <v>5.2049251999999999</v>
      </c>
      <c r="AC6" s="216">
        <v>35</v>
      </c>
      <c r="AD6" s="216">
        <v>904</v>
      </c>
      <c r="AE6" s="216">
        <v>35416.199999999997</v>
      </c>
      <c r="AF6" s="234">
        <v>7.8152271000000004</v>
      </c>
      <c r="AG6" s="236"/>
      <c r="AH6" s="216">
        <f>(AC6-Y6)/Y6*100</f>
        <v>34.615384615384613</v>
      </c>
      <c r="AI6" s="216">
        <f t="shared" ref="AI6:AI14" si="1">(AD6-Z6)/Z6*100</f>
        <v>33.925925925925924</v>
      </c>
      <c r="AJ6" s="216">
        <f t="shared" ref="AJ6:AJ14" si="2">(AE6-AA6)/AA6*100</f>
        <v>45.523620746613787</v>
      </c>
      <c r="AK6" s="216">
        <f t="shared" ref="AK6:AK14" si="3">(AF6-AB6)/AB6*100</f>
        <v>50.150613115439214</v>
      </c>
    </row>
    <row r="7" spans="1:37" ht="32.25" customHeight="1">
      <c r="A7" s="221" t="s">
        <v>74</v>
      </c>
      <c r="B7" s="216">
        <f>KK!T71</f>
        <v>0</v>
      </c>
      <c r="C7" s="216">
        <f>KK!U71</f>
        <v>0</v>
      </c>
      <c r="D7" s="216">
        <f>KK!V71</f>
        <v>0</v>
      </c>
      <c r="E7" s="216">
        <v>1.1583577</v>
      </c>
      <c r="F7" s="216">
        <v>136</v>
      </c>
      <c r="G7" s="216">
        <v>3208</v>
      </c>
      <c r="H7" s="216">
        <v>188822.3</v>
      </c>
      <c r="I7" s="234">
        <v>16.448002500000001</v>
      </c>
      <c r="J7" s="216">
        <v>174</v>
      </c>
      <c r="K7" s="216">
        <v>4141</v>
      </c>
      <c r="L7" s="216">
        <v>243926.40000000002</v>
      </c>
      <c r="M7" s="234">
        <v>23.226882</v>
      </c>
      <c r="N7" s="236"/>
      <c r="O7" s="216">
        <f t="shared" ref="O7:O18" si="4">(J7-F7)/F7*100</f>
        <v>27.941176470588236</v>
      </c>
      <c r="P7" s="216">
        <f t="shared" si="0"/>
        <v>29.08354114713217</v>
      </c>
      <c r="Q7" s="216">
        <f t="shared" si="0"/>
        <v>29.183046705818139</v>
      </c>
      <c r="R7" s="216">
        <f t="shared" si="0"/>
        <v>41.213998477930666</v>
      </c>
      <c r="S7" s="231"/>
      <c r="T7" s="221" t="s">
        <v>74</v>
      </c>
      <c r="U7" s="216">
        <f>KK!AM71</f>
        <v>0</v>
      </c>
      <c r="V7" s="216">
        <f>KK!AN71</f>
        <v>0</v>
      </c>
      <c r="W7" s="216">
        <f>KK!AO71</f>
        <v>0</v>
      </c>
      <c r="X7" s="216">
        <v>1.1583577</v>
      </c>
      <c r="Y7" s="216">
        <v>13</v>
      </c>
      <c r="Z7" s="216">
        <v>324</v>
      </c>
      <c r="AA7" s="216">
        <v>19051.2</v>
      </c>
      <c r="AB7" s="234">
        <v>2.0828850999999999</v>
      </c>
      <c r="AC7" s="216">
        <v>30</v>
      </c>
      <c r="AD7" s="216">
        <v>735</v>
      </c>
      <c r="AE7" s="216">
        <v>43455.6</v>
      </c>
      <c r="AF7" s="234">
        <v>4.3588068</v>
      </c>
      <c r="AG7" s="236"/>
      <c r="AH7" s="216">
        <f t="shared" ref="AH7:AH14" si="5">(AC7-Y7)/Y7*100</f>
        <v>130.76923076923077</v>
      </c>
      <c r="AI7" s="216">
        <f t="shared" si="1"/>
        <v>126.85185185185186</v>
      </c>
      <c r="AJ7" s="216">
        <f t="shared" si="2"/>
        <v>128.09901738473167</v>
      </c>
      <c r="AK7" s="216">
        <f t="shared" si="3"/>
        <v>109.26775077511476</v>
      </c>
    </row>
    <row r="8" spans="1:37" ht="32.25" customHeight="1">
      <c r="A8" s="221" t="s">
        <v>78</v>
      </c>
      <c r="B8" s="216">
        <f>GRMT!T71</f>
        <v>0</v>
      </c>
      <c r="C8" s="216">
        <f>GRMT!U71</f>
        <v>0</v>
      </c>
      <c r="D8" s="216">
        <f>GRMT!V71</f>
        <v>0</v>
      </c>
      <c r="E8" s="216">
        <v>36.362192499999999</v>
      </c>
      <c r="F8" s="216">
        <v>93</v>
      </c>
      <c r="G8" s="216">
        <v>3801</v>
      </c>
      <c r="H8" s="216">
        <v>240903</v>
      </c>
      <c r="I8" s="234">
        <v>45.855435</v>
      </c>
      <c r="J8" s="216">
        <v>70</v>
      </c>
      <c r="K8" s="216">
        <v>2754</v>
      </c>
      <c r="L8" s="216">
        <v>175398.2</v>
      </c>
      <c r="M8" s="234">
        <v>49.497130400000003</v>
      </c>
      <c r="N8" s="236"/>
      <c r="O8" s="216">
        <f t="shared" si="4"/>
        <v>-24.731182795698924</v>
      </c>
      <c r="P8" s="216">
        <f t="shared" si="0"/>
        <v>-27.545382794001576</v>
      </c>
      <c r="Q8" s="216">
        <f t="shared" si="0"/>
        <v>-27.191359177760337</v>
      </c>
      <c r="R8" s="216">
        <f t="shared" si="0"/>
        <v>7.9416876102036831</v>
      </c>
      <c r="S8" s="231"/>
      <c r="T8" s="221" t="s">
        <v>78</v>
      </c>
      <c r="U8" s="216">
        <f>GRMT!AM71</f>
        <v>0</v>
      </c>
      <c r="V8" s="216">
        <f>GRMT!AN71</f>
        <v>0</v>
      </c>
      <c r="W8" s="216">
        <f>GRMT!AO71</f>
        <v>0</v>
      </c>
      <c r="X8" s="216">
        <v>36.362192499999999</v>
      </c>
      <c r="Y8" s="216">
        <v>6</v>
      </c>
      <c r="Z8" s="216">
        <v>252</v>
      </c>
      <c r="AA8" s="216">
        <v>16066</v>
      </c>
      <c r="AB8" s="234">
        <v>3.2465951999999998</v>
      </c>
      <c r="AC8" s="216">
        <v>2</v>
      </c>
      <c r="AD8" s="216">
        <v>63</v>
      </c>
      <c r="AE8" s="216">
        <v>4006.0000000000005</v>
      </c>
      <c r="AF8" s="234">
        <v>1.2851239999999999</v>
      </c>
      <c r="AG8" s="236"/>
      <c r="AH8" s="216">
        <f t="shared" si="5"/>
        <v>-66.666666666666657</v>
      </c>
      <c r="AI8" s="216">
        <f t="shared" si="1"/>
        <v>-75</v>
      </c>
      <c r="AJ8" s="216">
        <f t="shared" si="2"/>
        <v>-75.065355408938132</v>
      </c>
      <c r="AK8" s="216">
        <f t="shared" si="3"/>
        <v>-60.416253926575138</v>
      </c>
    </row>
    <row r="9" spans="1:37" ht="32.25" customHeight="1">
      <c r="A9" s="221" t="s">
        <v>4</v>
      </c>
      <c r="B9" s="216">
        <f>LONI!T71</f>
        <v>0</v>
      </c>
      <c r="C9" s="216">
        <f>LONI!U71</f>
        <v>0</v>
      </c>
      <c r="D9" s="216">
        <f>LONI!V71</f>
        <v>0</v>
      </c>
      <c r="E9" s="218">
        <v>6.9302299999999995E-9</v>
      </c>
      <c r="F9" s="216">
        <v>65</v>
      </c>
      <c r="G9" s="216">
        <v>1620</v>
      </c>
      <c r="H9" s="216">
        <v>77792.399999999994</v>
      </c>
      <c r="I9" s="234">
        <v>8.0015140999999996</v>
      </c>
      <c r="J9" s="216">
        <v>164</v>
      </c>
      <c r="K9" s="216">
        <v>4099</v>
      </c>
      <c r="L9" s="216">
        <v>225143.74</v>
      </c>
      <c r="M9" s="234">
        <v>22.486333200000001</v>
      </c>
      <c r="N9" s="236"/>
      <c r="O9" s="216">
        <f t="shared" si="4"/>
        <v>152.30769230769229</v>
      </c>
      <c r="P9" s="216">
        <f t="shared" si="0"/>
        <v>153.02469135802471</v>
      </c>
      <c r="Q9" s="216">
        <f t="shared" si="0"/>
        <v>189.4161126279688</v>
      </c>
      <c r="R9" s="216">
        <f t="shared" si="0"/>
        <v>181.02597732096731</v>
      </c>
      <c r="T9" s="221" t="s">
        <v>4</v>
      </c>
      <c r="U9" s="216">
        <f>LONI!AM71</f>
        <v>0</v>
      </c>
      <c r="V9" s="216">
        <f>LONI!AN71</f>
        <v>0</v>
      </c>
      <c r="W9" s="216">
        <f>LONI!AO71</f>
        <v>0</v>
      </c>
      <c r="X9" s="218">
        <v>6.9302299999999995E-9</v>
      </c>
      <c r="Y9" s="216">
        <v>9</v>
      </c>
      <c r="Z9" s="216">
        <v>224</v>
      </c>
      <c r="AA9" s="216">
        <v>13171.2</v>
      </c>
      <c r="AB9" s="234">
        <v>1.436145</v>
      </c>
      <c r="AC9" s="216">
        <v>16</v>
      </c>
      <c r="AD9" s="216">
        <v>394</v>
      </c>
      <c r="AE9" s="216">
        <v>23167.200000000001</v>
      </c>
      <c r="AF9" s="234">
        <v>2.2446236000000002</v>
      </c>
      <c r="AG9" s="236"/>
      <c r="AH9" s="216">
        <f t="shared" si="5"/>
        <v>77.777777777777786</v>
      </c>
      <c r="AI9" s="216">
        <f t="shared" si="1"/>
        <v>75.892857142857139</v>
      </c>
      <c r="AJ9" s="216">
        <f t="shared" si="2"/>
        <v>75.892857142857139</v>
      </c>
      <c r="AK9" s="216">
        <f t="shared" si="3"/>
        <v>56.295053772425497</v>
      </c>
    </row>
    <row r="10" spans="1:37" ht="32.25" customHeight="1">
      <c r="A10" s="221" t="s">
        <v>73</v>
      </c>
      <c r="B10" s="216">
        <f>BRMT!T71</f>
        <v>0</v>
      </c>
      <c r="C10" s="216">
        <f>BRMT!U71</f>
        <v>0</v>
      </c>
      <c r="D10" s="216">
        <f>BRMT!V71</f>
        <v>0</v>
      </c>
      <c r="E10" s="216">
        <v>15.7364011</v>
      </c>
      <c r="F10" s="216">
        <v>85</v>
      </c>
      <c r="G10" s="216">
        <v>2876</v>
      </c>
      <c r="H10" s="216">
        <v>181518</v>
      </c>
      <c r="I10" s="234">
        <v>24.555057699999999</v>
      </c>
      <c r="J10" s="216">
        <v>88</v>
      </c>
      <c r="K10" s="216">
        <v>2748</v>
      </c>
      <c r="L10" s="216">
        <v>174098.6</v>
      </c>
      <c r="M10" s="234">
        <v>38.006532900000003</v>
      </c>
      <c r="N10" s="236"/>
      <c r="O10" s="216">
        <f t="shared" si="4"/>
        <v>3.5294117647058822</v>
      </c>
      <c r="P10" s="216">
        <f t="shared" si="0"/>
        <v>-4.4506258692628649</v>
      </c>
      <c r="Q10" s="216">
        <f t="shared" si="0"/>
        <v>-4.0874183276589617</v>
      </c>
      <c r="R10" s="216">
        <f t="shared" si="0"/>
        <v>54.780873921546537</v>
      </c>
      <c r="T10" s="221" t="s">
        <v>73</v>
      </c>
      <c r="U10" s="216">
        <f>BRMT!AM71</f>
        <v>0</v>
      </c>
      <c r="V10" s="216">
        <f>BRMT!AN71</f>
        <v>0</v>
      </c>
      <c r="W10" s="216">
        <f>BRMT!AO71</f>
        <v>0</v>
      </c>
      <c r="X10" s="216">
        <v>15.7364011</v>
      </c>
      <c r="Y10" s="216">
        <v>7</v>
      </c>
      <c r="Z10" s="216">
        <v>270</v>
      </c>
      <c r="AA10" s="216">
        <v>17109</v>
      </c>
      <c r="AB10" s="234">
        <v>4.4723404000000002</v>
      </c>
      <c r="AC10" s="216">
        <v>9</v>
      </c>
      <c r="AD10" s="216">
        <v>360</v>
      </c>
      <c r="AE10" s="216">
        <v>22891.8</v>
      </c>
      <c r="AF10" s="234">
        <v>6.2206976000000003</v>
      </c>
      <c r="AG10" s="236"/>
      <c r="AH10" s="216">
        <f t="shared" si="5"/>
        <v>28.571428571428569</v>
      </c>
      <c r="AI10" s="216">
        <f t="shared" si="1"/>
        <v>33.333333333333329</v>
      </c>
      <c r="AJ10" s="216">
        <f t="shared" si="2"/>
        <v>33.79975451516745</v>
      </c>
      <c r="AK10" s="216">
        <f t="shared" si="3"/>
        <v>39.092668348768797</v>
      </c>
    </row>
    <row r="11" spans="1:37" ht="32.25" customHeight="1">
      <c r="A11" s="221" t="s">
        <v>79</v>
      </c>
      <c r="B11" s="216">
        <f>SLI!T71</f>
        <v>0</v>
      </c>
      <c r="C11" s="216">
        <f>SLI!U71</f>
        <v>0</v>
      </c>
      <c r="D11" s="216">
        <f>SLI!V71</f>
        <v>0</v>
      </c>
      <c r="E11" s="216">
        <v>34.637031899999997</v>
      </c>
      <c r="F11" s="216">
        <v>80</v>
      </c>
      <c r="G11" s="216">
        <v>3339</v>
      </c>
      <c r="H11" s="216">
        <v>211528</v>
      </c>
      <c r="I11" s="234">
        <v>45.900115599999999</v>
      </c>
      <c r="J11" s="216">
        <v>20</v>
      </c>
      <c r="K11" s="216">
        <v>798</v>
      </c>
      <c r="L11" s="216">
        <v>50801</v>
      </c>
      <c r="M11" s="234">
        <v>14.573287199999999</v>
      </c>
      <c r="N11" s="236"/>
      <c r="O11" s="216">
        <f t="shared" si="4"/>
        <v>-75</v>
      </c>
      <c r="P11" s="216">
        <f t="shared" si="0"/>
        <v>-76.100628930817621</v>
      </c>
      <c r="Q11" s="216">
        <f t="shared" si="0"/>
        <v>-75.983794107635873</v>
      </c>
      <c r="R11" s="216">
        <f t="shared" si="0"/>
        <v>-68.249998917214057</v>
      </c>
      <c r="T11" s="221" t="s">
        <v>79</v>
      </c>
      <c r="U11" s="216">
        <f>SLI!AM71</f>
        <v>0</v>
      </c>
      <c r="V11" s="216">
        <f>SLI!AN71</f>
        <v>0</v>
      </c>
      <c r="W11" s="216">
        <f>SLI!AO71</f>
        <v>0</v>
      </c>
      <c r="X11" s="216">
        <v>34.637031899999997</v>
      </c>
      <c r="Y11" s="216">
        <v>2</v>
      </c>
      <c r="Z11" s="216">
        <v>84</v>
      </c>
      <c r="AA11" s="216">
        <v>5383</v>
      </c>
      <c r="AB11" s="234">
        <v>0.88628949999999995</v>
      </c>
      <c r="AC11" s="216">
        <v>2</v>
      </c>
      <c r="AD11" s="216">
        <v>84</v>
      </c>
      <c r="AE11" s="216">
        <v>5331.7999999999993</v>
      </c>
      <c r="AF11" s="234">
        <v>1.5150532999999999</v>
      </c>
      <c r="AG11" s="236"/>
      <c r="AH11" s="216">
        <f t="shared" si="5"/>
        <v>0</v>
      </c>
      <c r="AI11" s="216">
        <f t="shared" si="1"/>
        <v>0</v>
      </c>
      <c r="AJ11" s="216">
        <f t="shared" si="2"/>
        <v>-0.95114248560283721</v>
      </c>
      <c r="AK11" s="216">
        <f t="shared" si="3"/>
        <v>70.943388136720557</v>
      </c>
    </row>
    <row r="12" spans="1:37" ht="32.25" customHeight="1">
      <c r="A12" s="221" t="s">
        <v>80</v>
      </c>
      <c r="B12" s="216">
        <f>MRJ!T71</f>
        <v>0</v>
      </c>
      <c r="C12" s="216">
        <f>MRJ!U71</f>
        <v>0</v>
      </c>
      <c r="D12" s="216">
        <f>MRJ!V71</f>
        <v>0</v>
      </c>
      <c r="E12" s="216">
        <v>12.5528973</v>
      </c>
      <c r="F12" s="216">
        <v>86</v>
      </c>
      <c r="G12" s="216">
        <v>1961</v>
      </c>
      <c r="H12" s="216">
        <v>118867</v>
      </c>
      <c r="I12" s="234">
        <v>9.7112859</v>
      </c>
      <c r="J12" s="216">
        <v>122</v>
      </c>
      <c r="K12" s="216">
        <v>2857</v>
      </c>
      <c r="L12" s="216">
        <v>179597.8</v>
      </c>
      <c r="M12" s="234">
        <v>21.589999500000001</v>
      </c>
      <c r="N12" s="236"/>
      <c r="O12" s="216">
        <f t="shared" si="4"/>
        <v>41.860465116279073</v>
      </c>
      <c r="P12" s="216">
        <f t="shared" si="0"/>
        <v>45.690973992860783</v>
      </c>
      <c r="Q12" s="216">
        <f t="shared" si="0"/>
        <v>51.091387853651547</v>
      </c>
      <c r="R12" s="216">
        <f t="shared" si="0"/>
        <v>122.31864783220934</v>
      </c>
      <c r="T12" s="221" t="s">
        <v>80</v>
      </c>
      <c r="U12" s="216">
        <f>MRJ!AM71</f>
        <v>0</v>
      </c>
      <c r="V12" s="216">
        <f>MRJ!AN71</f>
        <v>0</v>
      </c>
      <c r="W12" s="216">
        <f>MRJ!AO71</f>
        <v>0</v>
      </c>
      <c r="X12" s="216">
        <v>12.5528973</v>
      </c>
      <c r="Y12" s="216">
        <v>10</v>
      </c>
      <c r="Z12" s="216">
        <v>208</v>
      </c>
      <c r="AA12" s="216">
        <v>12896</v>
      </c>
      <c r="AB12" s="234">
        <v>0.52104019999999995</v>
      </c>
      <c r="AC12" s="216">
        <v>9</v>
      </c>
      <c r="AD12" s="216">
        <v>155</v>
      </c>
      <c r="AE12" s="216">
        <v>10137</v>
      </c>
      <c r="AF12" s="234">
        <v>0.4044836</v>
      </c>
      <c r="AG12" s="236"/>
      <c r="AH12" s="216">
        <f t="shared" si="5"/>
        <v>-10</v>
      </c>
      <c r="AI12" s="216">
        <f t="shared" si="1"/>
        <v>-25.48076923076923</v>
      </c>
      <c r="AJ12" s="216">
        <f t="shared" si="2"/>
        <v>-21.394230769230766</v>
      </c>
      <c r="AK12" s="216">
        <f t="shared" si="3"/>
        <v>-22.369982200989476</v>
      </c>
    </row>
    <row r="13" spans="1:37" ht="32.25" customHeight="1">
      <c r="A13" s="221" t="s">
        <v>81</v>
      </c>
      <c r="B13" s="219">
        <f>KRD!T71</f>
        <v>0</v>
      </c>
      <c r="C13" s="219">
        <f>KRD!U71</f>
        <v>0</v>
      </c>
      <c r="D13" s="219">
        <f>KRD!V71</f>
        <v>0</v>
      </c>
      <c r="E13" s="219">
        <v>22.670566600000001</v>
      </c>
      <c r="F13" s="216">
        <v>58</v>
      </c>
      <c r="G13" s="216">
        <v>2352</v>
      </c>
      <c r="H13" s="219">
        <v>149040</v>
      </c>
      <c r="I13" s="234">
        <v>28.550587</v>
      </c>
      <c r="J13" s="216">
        <v>36</v>
      </c>
      <c r="K13" s="216">
        <v>1308</v>
      </c>
      <c r="L13" s="216">
        <v>83223.399999999994</v>
      </c>
      <c r="M13" s="234">
        <v>23.7654216</v>
      </c>
      <c r="N13" s="236"/>
      <c r="O13" s="216">
        <f t="shared" si="4"/>
        <v>-37.931034482758619</v>
      </c>
      <c r="P13" s="216">
        <f t="shared" si="0"/>
        <v>-44.387755102040813</v>
      </c>
      <c r="Q13" s="216">
        <f t="shared" si="0"/>
        <v>-44.16035963499732</v>
      </c>
      <c r="R13" s="216">
        <f t="shared" si="0"/>
        <v>-16.760304788129226</v>
      </c>
      <c r="T13" s="221" t="s">
        <v>81</v>
      </c>
      <c r="U13" s="219">
        <f>KRD!AM71</f>
        <v>0</v>
      </c>
      <c r="V13" s="219">
        <f>KRD!AN71</f>
        <v>0</v>
      </c>
      <c r="W13" s="219">
        <f>KRD!AO71</f>
        <v>0</v>
      </c>
      <c r="X13" s="219">
        <v>22.670566600000001</v>
      </c>
      <c r="Y13" s="216">
        <v>3</v>
      </c>
      <c r="Z13" s="216">
        <v>81</v>
      </c>
      <c r="AA13" s="219">
        <v>5265</v>
      </c>
      <c r="AB13" s="234">
        <v>0.33575509999999997</v>
      </c>
      <c r="AC13" s="216">
        <v>3</v>
      </c>
      <c r="AD13" s="216">
        <v>105</v>
      </c>
      <c r="AE13" s="216">
        <v>6691.4000000000005</v>
      </c>
      <c r="AF13" s="234">
        <v>1.8461126000000001</v>
      </c>
      <c r="AG13" s="236"/>
      <c r="AH13" s="216">
        <f t="shared" si="5"/>
        <v>0</v>
      </c>
      <c r="AI13" s="216">
        <f t="shared" si="1"/>
        <v>29.629629629629626</v>
      </c>
      <c r="AJ13" s="216">
        <f t="shared" si="2"/>
        <v>27.092117758784433</v>
      </c>
      <c r="AK13" s="216">
        <f t="shared" si="3"/>
        <v>449.83903446291657</v>
      </c>
    </row>
    <row r="14" spans="1:37" ht="32.25" customHeight="1">
      <c r="A14" s="221" t="s">
        <v>82</v>
      </c>
      <c r="B14" s="216">
        <f>STR!T71</f>
        <v>0</v>
      </c>
      <c r="C14" s="216">
        <f>STR!U71</f>
        <v>0</v>
      </c>
      <c r="D14" s="216">
        <f>STR!V71</f>
        <v>0</v>
      </c>
      <c r="E14" s="216">
        <v>10.6985709</v>
      </c>
      <c r="F14" s="216">
        <v>78</v>
      </c>
      <c r="G14" s="216">
        <v>2037</v>
      </c>
      <c r="H14" s="216">
        <v>127598</v>
      </c>
      <c r="I14" s="234">
        <v>11.0429461</v>
      </c>
      <c r="J14" s="216">
        <v>57</v>
      </c>
      <c r="K14" s="216">
        <v>1329</v>
      </c>
      <c r="L14" s="216">
        <v>83100</v>
      </c>
      <c r="M14" s="234">
        <v>11.2989143</v>
      </c>
      <c r="N14" s="236"/>
      <c r="O14" s="216">
        <f t="shared" si="4"/>
        <v>-26.923076923076923</v>
      </c>
      <c r="P14" s="216">
        <f t="shared" si="0"/>
        <v>-34.756995581737847</v>
      </c>
      <c r="Q14" s="216">
        <f t="shared" si="0"/>
        <v>-34.873587360303453</v>
      </c>
      <c r="R14" s="216">
        <f t="shared" si="0"/>
        <v>2.3179339795926368</v>
      </c>
      <c r="T14" s="221" t="s">
        <v>82</v>
      </c>
      <c r="U14" s="216">
        <f>STR!AM71</f>
        <v>0</v>
      </c>
      <c r="V14" s="216">
        <f>STR!AN71</f>
        <v>0</v>
      </c>
      <c r="W14" s="216">
        <f>STR!AO71</f>
        <v>0</v>
      </c>
      <c r="X14" s="216">
        <v>10.6985709</v>
      </c>
      <c r="Y14" s="216">
        <v>3</v>
      </c>
      <c r="Z14" s="216">
        <v>85</v>
      </c>
      <c r="AA14" s="216">
        <v>5425</v>
      </c>
      <c r="AB14" s="234">
        <v>0.19858819999999999</v>
      </c>
      <c r="AC14" s="216">
        <v>7</v>
      </c>
      <c r="AD14" s="216">
        <v>271</v>
      </c>
      <c r="AE14" s="216">
        <v>17261.399999999998</v>
      </c>
      <c r="AF14" s="234">
        <v>4.7230961999999996</v>
      </c>
      <c r="AG14" s="236"/>
      <c r="AH14" s="216">
        <f t="shared" si="5"/>
        <v>133.33333333333331</v>
      </c>
      <c r="AI14" s="216">
        <f t="shared" si="1"/>
        <v>218.82352941176472</v>
      </c>
      <c r="AJ14" s="216">
        <f t="shared" si="2"/>
        <v>218.18248847926264</v>
      </c>
      <c r="AK14" s="216">
        <f t="shared" si="3"/>
        <v>2278.3367793252569</v>
      </c>
    </row>
    <row r="15" spans="1:37" ht="32.25" customHeight="1">
      <c r="A15" s="221" t="s">
        <v>75</v>
      </c>
      <c r="B15" s="216">
        <f>LNN!T71</f>
        <v>0</v>
      </c>
      <c r="C15" s="216">
        <f>LNN!U71</f>
        <v>0</v>
      </c>
      <c r="D15" s="216">
        <f>LNN!V71</f>
        <v>0</v>
      </c>
      <c r="E15" s="216">
        <v>0.46765590000000001</v>
      </c>
      <c r="F15" s="216">
        <v>29</v>
      </c>
      <c r="G15" s="216">
        <v>808</v>
      </c>
      <c r="H15" s="216">
        <v>50615</v>
      </c>
      <c r="I15" s="234">
        <v>2.7491702999999998</v>
      </c>
      <c r="J15" s="216">
        <v>22</v>
      </c>
      <c r="K15" s="216">
        <v>404</v>
      </c>
      <c r="L15" s="216">
        <v>25333.599999999999</v>
      </c>
      <c r="M15" s="234">
        <v>1.1823253</v>
      </c>
      <c r="N15" s="236"/>
      <c r="O15" s="216" t="s">
        <v>125</v>
      </c>
      <c r="P15" s="216" t="s">
        <v>125</v>
      </c>
      <c r="Q15" s="216" t="s">
        <v>125</v>
      </c>
      <c r="R15" s="216" t="s">
        <v>125</v>
      </c>
      <c r="T15" s="221" t="s">
        <v>75</v>
      </c>
      <c r="U15" s="216">
        <f>LNN!AM71</f>
        <v>0</v>
      </c>
      <c r="V15" s="216">
        <f>LNN!AN71</f>
        <v>0</v>
      </c>
      <c r="W15" s="216">
        <f>LNN!AO71</f>
        <v>0</v>
      </c>
      <c r="X15" s="216">
        <v>0.46765590000000001</v>
      </c>
      <c r="Y15" s="216">
        <v>5</v>
      </c>
      <c r="Z15" s="216">
        <v>129</v>
      </c>
      <c r="AA15" s="216">
        <v>8049</v>
      </c>
      <c r="AB15" s="234">
        <v>0.83447150000000003</v>
      </c>
      <c r="AC15" s="216">
        <v>2</v>
      </c>
      <c r="AD15" s="216">
        <v>37</v>
      </c>
      <c r="AE15" s="216">
        <v>2419.8000000000002</v>
      </c>
      <c r="AF15" s="234">
        <v>0.12331309999999999</v>
      </c>
      <c r="AG15" s="236"/>
      <c r="AH15" s="216" t="s">
        <v>125</v>
      </c>
      <c r="AI15" s="216" t="s">
        <v>125</v>
      </c>
      <c r="AJ15" s="216" t="s">
        <v>125</v>
      </c>
      <c r="AK15" s="216" t="s">
        <v>125</v>
      </c>
    </row>
    <row r="16" spans="1:37" ht="32.25" customHeight="1">
      <c r="A16" s="221" t="s">
        <v>94</v>
      </c>
      <c r="B16" s="216">
        <f>SSV!T71</f>
        <v>0</v>
      </c>
      <c r="C16" s="216">
        <f>SSV!U71</f>
        <v>0</v>
      </c>
      <c r="D16" s="216">
        <f>SSV!V71</f>
        <v>0</v>
      </c>
      <c r="E16" s="218">
        <v>0</v>
      </c>
      <c r="F16" s="219">
        <v>0</v>
      </c>
      <c r="G16" s="219">
        <v>0</v>
      </c>
      <c r="H16" s="219">
        <v>0</v>
      </c>
      <c r="I16" s="234">
        <v>0</v>
      </c>
      <c r="J16" s="219">
        <v>2</v>
      </c>
      <c r="K16" s="219">
        <v>43</v>
      </c>
      <c r="L16" s="219">
        <v>2952</v>
      </c>
      <c r="M16" s="234">
        <v>6.4150700000000005E-2</v>
      </c>
      <c r="N16" s="236"/>
      <c r="O16" s="216" t="s">
        <v>125</v>
      </c>
      <c r="P16" s="216" t="s">
        <v>125</v>
      </c>
      <c r="Q16" s="216" t="s">
        <v>125</v>
      </c>
      <c r="R16" s="216" t="s">
        <v>125</v>
      </c>
      <c r="T16" s="221" t="s">
        <v>94</v>
      </c>
      <c r="U16" s="216">
        <f>SSV!AM71</f>
        <v>0</v>
      </c>
      <c r="V16" s="216">
        <f>SSV!AN71</f>
        <v>0</v>
      </c>
      <c r="W16" s="216">
        <f>SSV!AO71</f>
        <v>0</v>
      </c>
      <c r="X16" s="218">
        <v>0</v>
      </c>
      <c r="Y16" s="219">
        <v>0</v>
      </c>
      <c r="Z16" s="219">
        <v>0</v>
      </c>
      <c r="AA16" s="219">
        <v>0</v>
      </c>
      <c r="AB16" s="234">
        <v>0</v>
      </c>
      <c r="AC16" s="219">
        <v>0</v>
      </c>
      <c r="AD16" s="219">
        <v>0</v>
      </c>
      <c r="AE16" s="219">
        <v>0</v>
      </c>
      <c r="AF16" s="234">
        <v>0</v>
      </c>
      <c r="AG16" s="236"/>
      <c r="AH16" s="216" t="s">
        <v>125</v>
      </c>
      <c r="AI16" s="216" t="s">
        <v>125</v>
      </c>
      <c r="AJ16" s="216" t="s">
        <v>125</v>
      </c>
      <c r="AK16" s="216" t="s">
        <v>125</v>
      </c>
    </row>
    <row r="17" spans="1:37" ht="32.25" customHeight="1">
      <c r="A17" s="221" t="s">
        <v>71</v>
      </c>
      <c r="B17" s="216">
        <f>HPLG!T71</f>
        <v>0</v>
      </c>
      <c r="C17" s="216">
        <f>HPLG!U71</f>
        <v>0</v>
      </c>
      <c r="D17" s="216">
        <f>HPLG!V71</f>
        <v>0</v>
      </c>
      <c r="E17" s="216">
        <v>5.3100889999999996</v>
      </c>
      <c r="F17" s="216">
        <v>321</v>
      </c>
      <c r="G17" s="216">
        <v>16000</v>
      </c>
      <c r="H17" s="216">
        <v>830332.49999999988</v>
      </c>
      <c r="I17" s="234">
        <v>83.205605599999998</v>
      </c>
      <c r="J17" s="216">
        <v>311</v>
      </c>
      <c r="K17" s="216">
        <v>15446</v>
      </c>
      <c r="L17" s="216">
        <v>803212.1</v>
      </c>
      <c r="M17" s="234">
        <v>74.730395999999999</v>
      </c>
      <c r="N17" s="236"/>
      <c r="O17" s="216">
        <f t="shared" si="4"/>
        <v>-3.1152647975077881</v>
      </c>
      <c r="P17" s="216">
        <f t="shared" si="0"/>
        <v>-3.4625000000000004</v>
      </c>
      <c r="Q17" s="216">
        <f t="shared" si="0"/>
        <v>-3.2662096208446512</v>
      </c>
      <c r="R17" s="216">
        <f t="shared" si="0"/>
        <v>-10.185863727431364</v>
      </c>
      <c r="T17" s="221" t="s">
        <v>71</v>
      </c>
      <c r="U17" s="216">
        <f>HPLG!AM71</f>
        <v>0</v>
      </c>
      <c r="V17" s="216">
        <f>HPLG!AN71</f>
        <v>0</v>
      </c>
      <c r="W17" s="216">
        <f>HPLG!AO71</f>
        <v>0</v>
      </c>
      <c r="X17" s="216">
        <v>5.3100889999999996</v>
      </c>
      <c r="Y17" s="216">
        <v>34</v>
      </c>
      <c r="Z17" s="216">
        <v>1674</v>
      </c>
      <c r="AA17" s="216">
        <v>85254.200000000012</v>
      </c>
      <c r="AB17" s="234">
        <v>9.0381318000000004</v>
      </c>
      <c r="AC17" s="216">
        <v>19</v>
      </c>
      <c r="AD17" s="216">
        <v>945</v>
      </c>
      <c r="AE17" s="216">
        <v>49169.399999999994</v>
      </c>
      <c r="AF17" s="234">
        <v>2.1057701</v>
      </c>
      <c r="AG17" s="236"/>
      <c r="AH17" s="216">
        <f t="shared" ref="AH17:AK18" si="6">(AC17-Y17)/Y17*100</f>
        <v>-44.117647058823529</v>
      </c>
      <c r="AI17" s="216">
        <f t="shared" si="6"/>
        <v>-43.548387096774192</v>
      </c>
      <c r="AJ17" s="216">
        <f t="shared" si="6"/>
        <v>-42.326125868285679</v>
      </c>
      <c r="AK17" s="216">
        <f t="shared" si="6"/>
        <v>-76.701268065154792</v>
      </c>
    </row>
    <row r="18" spans="1:37" ht="32.25" customHeight="1">
      <c r="A18" s="221" t="s">
        <v>70</v>
      </c>
      <c r="B18" s="220">
        <v>0</v>
      </c>
      <c r="C18" s="221">
        <v>0</v>
      </c>
      <c r="D18" s="221">
        <v>0</v>
      </c>
      <c r="E18" s="222">
        <v>0</v>
      </c>
      <c r="F18" s="220">
        <f t="shared" ref="F18:N18" si="7">SUM(F6:F17)</f>
        <v>1415</v>
      </c>
      <c r="G18" s="220">
        <f t="shared" si="7"/>
        <v>47936</v>
      </c>
      <c r="H18" s="220">
        <f t="shared" si="7"/>
        <v>2656207.48</v>
      </c>
      <c r="I18" s="237">
        <f t="shared" si="7"/>
        <v>341.90086450000001</v>
      </c>
      <c r="J18" s="220">
        <f t="shared" si="7"/>
        <v>1422</v>
      </c>
      <c r="K18" s="220">
        <f t="shared" si="7"/>
        <v>45089</v>
      </c>
      <c r="L18" s="220">
        <f t="shared" si="7"/>
        <v>2419123.2000000002</v>
      </c>
      <c r="M18" s="237">
        <f t="shared" si="7"/>
        <v>356.62090230000001</v>
      </c>
      <c r="N18" s="220">
        <f t="shared" si="7"/>
        <v>0</v>
      </c>
      <c r="O18" s="216">
        <f t="shared" si="4"/>
        <v>0.49469964664310956</v>
      </c>
      <c r="P18" s="216">
        <f t="shared" si="0"/>
        <v>-5.9391688918558074</v>
      </c>
      <c r="Q18" s="216">
        <f t="shared" si="0"/>
        <v>-8.9256687131985561</v>
      </c>
      <c r="R18" s="216">
        <f t="shared" si="0"/>
        <v>4.3053526119411138</v>
      </c>
      <c r="T18" s="221" t="s">
        <v>70</v>
      </c>
      <c r="U18" s="220">
        <v>0</v>
      </c>
      <c r="V18" s="221">
        <v>0</v>
      </c>
      <c r="W18" s="221">
        <v>0</v>
      </c>
      <c r="X18" s="222">
        <v>0</v>
      </c>
      <c r="Y18" s="220">
        <f>SUM(Y6:Y17)</f>
        <v>118</v>
      </c>
      <c r="Z18" s="220">
        <f t="shared" ref="Z18:AG18" si="8">SUM(Z6:Z17)</f>
        <v>4006</v>
      </c>
      <c r="AA18" s="220">
        <f t="shared" si="8"/>
        <v>212006.68</v>
      </c>
      <c r="AB18" s="237">
        <f t="shared" si="8"/>
        <v>28.257167200000005</v>
      </c>
      <c r="AC18" s="220">
        <f t="shared" si="8"/>
        <v>134</v>
      </c>
      <c r="AD18" s="220">
        <f t="shared" si="8"/>
        <v>4053</v>
      </c>
      <c r="AE18" s="220">
        <f t="shared" si="8"/>
        <v>219947.59999999995</v>
      </c>
      <c r="AF18" s="237">
        <f t="shared" si="8"/>
        <v>32.642308000000007</v>
      </c>
      <c r="AG18" s="220">
        <f t="shared" si="8"/>
        <v>0</v>
      </c>
      <c r="AH18" s="216">
        <f t="shared" si="6"/>
        <v>13.559322033898304</v>
      </c>
      <c r="AI18" s="216">
        <f t="shared" si="6"/>
        <v>1.1732401397903147</v>
      </c>
      <c r="AJ18" s="216">
        <f t="shared" si="6"/>
        <v>3.7455989594289933</v>
      </c>
      <c r="AK18" s="216">
        <f t="shared" si="6"/>
        <v>15.518685114338005</v>
      </c>
    </row>
    <row r="19" spans="1:37" ht="32.25" hidden="1" customHeight="1">
      <c r="A19" s="224"/>
      <c r="B19" s="225"/>
      <c r="C19" s="226"/>
      <c r="D19" s="226"/>
      <c r="E19" s="227"/>
      <c r="F19" s="228"/>
      <c r="G19" s="228"/>
      <c r="H19" s="228"/>
      <c r="I19" s="229"/>
      <c r="J19" s="228"/>
      <c r="K19" s="228"/>
      <c r="L19" s="228"/>
      <c r="M19" s="229"/>
      <c r="N19" s="217"/>
      <c r="O19" s="230"/>
      <c r="P19" s="230"/>
      <c r="Q19" s="230"/>
      <c r="R19" s="230"/>
      <c r="T19" s="224"/>
      <c r="U19" s="225"/>
      <c r="V19" s="226"/>
      <c r="W19" s="226"/>
      <c r="X19" s="227"/>
      <c r="Y19" s="228"/>
      <c r="Z19" s="228"/>
      <c r="AA19" s="228"/>
      <c r="AB19" s="229"/>
      <c r="AC19" s="228"/>
      <c r="AD19" s="228"/>
      <c r="AE19" s="228"/>
      <c r="AF19" s="229"/>
      <c r="AG19" s="217"/>
      <c r="AH19" s="230"/>
      <c r="AI19" s="230"/>
      <c r="AJ19" s="230"/>
      <c r="AK19" s="230"/>
    </row>
    <row r="20" spans="1:37" ht="32.25" hidden="1" customHeight="1">
      <c r="A20" s="224"/>
      <c r="B20" s="225"/>
      <c r="C20" s="226"/>
      <c r="D20" s="226"/>
      <c r="E20" s="227"/>
      <c r="F20" s="228"/>
      <c r="G20" s="228"/>
      <c r="H20" s="228"/>
      <c r="I20" s="229"/>
      <c r="J20" s="228"/>
      <c r="K20" s="228"/>
      <c r="L20" s="228"/>
      <c r="M20" s="229"/>
      <c r="N20" s="217"/>
      <c r="O20" s="230"/>
      <c r="P20" s="230"/>
      <c r="Q20" s="230"/>
      <c r="R20" s="230"/>
      <c r="T20" s="224"/>
      <c r="U20" s="225"/>
      <c r="V20" s="226"/>
      <c r="W20" s="226"/>
      <c r="X20" s="227"/>
      <c r="Y20" s="228"/>
      <c r="Z20" s="228"/>
      <c r="AA20" s="228"/>
      <c r="AB20" s="229"/>
      <c r="AC20" s="228"/>
      <c r="AD20" s="228"/>
      <c r="AE20" s="228"/>
      <c r="AF20" s="229"/>
      <c r="AG20" s="217"/>
      <c r="AH20" s="230"/>
      <c r="AI20" s="230"/>
      <c r="AJ20" s="230"/>
      <c r="AK20" s="230"/>
    </row>
    <row r="21" spans="1:37" ht="32.25" hidden="1" customHeight="1">
      <c r="A21" s="224"/>
      <c r="B21" s="225"/>
      <c r="C21" s="226"/>
      <c r="D21" s="226"/>
      <c r="E21" s="227"/>
      <c r="F21" s="228"/>
      <c r="G21" s="228"/>
      <c r="H21" s="228"/>
      <c r="I21" s="229"/>
      <c r="J21" s="228"/>
      <c r="K21" s="228"/>
      <c r="L21" s="228"/>
      <c r="M21" s="229"/>
      <c r="N21" s="217"/>
      <c r="O21" s="230"/>
      <c r="P21" s="230"/>
      <c r="Q21" s="230"/>
      <c r="R21" s="230"/>
      <c r="T21" s="224"/>
      <c r="U21" s="225"/>
      <c r="V21" s="226"/>
      <c r="W21" s="226"/>
      <c r="X21" s="227"/>
      <c r="Y21" s="228"/>
      <c r="Z21" s="228"/>
      <c r="AA21" s="228"/>
      <c r="AB21" s="229"/>
      <c r="AC21" s="228"/>
      <c r="AD21" s="228"/>
      <c r="AE21" s="228"/>
      <c r="AF21" s="229"/>
      <c r="AG21" s="217"/>
      <c r="AH21" s="230"/>
      <c r="AI21" s="230"/>
      <c r="AJ21" s="230"/>
      <c r="AK21" s="230"/>
    </row>
    <row r="22" spans="1:37" ht="32.25" hidden="1" customHeight="1">
      <c r="A22" s="224"/>
      <c r="B22" s="225"/>
      <c r="C22" s="226"/>
      <c r="D22" s="226"/>
      <c r="E22" s="227"/>
      <c r="F22" s="228"/>
      <c r="G22" s="228"/>
      <c r="H22" s="228"/>
      <c r="I22" s="229"/>
      <c r="J22" s="228"/>
      <c r="K22" s="228"/>
      <c r="L22" s="228"/>
      <c r="M22" s="229"/>
      <c r="N22" s="217"/>
      <c r="O22" s="230"/>
      <c r="P22" s="230"/>
      <c r="Q22" s="230"/>
      <c r="R22" s="230"/>
      <c r="T22" s="224"/>
      <c r="U22" s="225"/>
      <c r="V22" s="226"/>
      <c r="W22" s="226"/>
      <c r="X22" s="227"/>
      <c r="Y22" s="228"/>
      <c r="Z22" s="228"/>
      <c r="AA22" s="228"/>
      <c r="AB22" s="229"/>
      <c r="AC22" s="228"/>
      <c r="AD22" s="228"/>
      <c r="AE22" s="228"/>
      <c r="AF22" s="229"/>
      <c r="AG22" s="217"/>
      <c r="AH22" s="230"/>
      <c r="AI22" s="230"/>
      <c r="AJ22" s="230"/>
      <c r="AK22" s="230"/>
    </row>
    <row r="23" spans="1:37" ht="13.5">
      <c r="A23" s="211"/>
      <c r="B23" s="211"/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</row>
    <row r="24" spans="1:37" ht="13.5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</row>
    <row r="25" spans="1:37" ht="13.5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</row>
    <row r="26" spans="1:37" ht="28.5" customHeight="1">
      <c r="A26" s="290" t="s">
        <v>225</v>
      </c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2"/>
      <c r="T26" s="290" t="s">
        <v>236</v>
      </c>
      <c r="U26" s="291"/>
      <c r="V26" s="291"/>
      <c r="W26" s="291"/>
      <c r="X26" s="291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2"/>
    </row>
    <row r="27" spans="1:37" ht="18.75">
      <c r="A27" s="285" t="s">
        <v>169</v>
      </c>
      <c r="B27" s="221"/>
      <c r="C27" s="221"/>
      <c r="D27" s="221"/>
      <c r="E27" s="221"/>
      <c r="F27" s="287" t="s">
        <v>180</v>
      </c>
      <c r="G27" s="288"/>
      <c r="H27" s="288"/>
      <c r="I27" s="289"/>
      <c r="J27" s="287" t="s">
        <v>210</v>
      </c>
      <c r="K27" s="288"/>
      <c r="L27" s="288"/>
      <c r="M27" s="289"/>
      <c r="N27" s="221"/>
      <c r="O27" s="287" t="s">
        <v>99</v>
      </c>
      <c r="P27" s="288"/>
      <c r="Q27" s="288"/>
      <c r="R27" s="289"/>
      <c r="T27" s="285" t="s">
        <v>169</v>
      </c>
      <c r="U27" s="221"/>
      <c r="V27" s="221"/>
      <c r="W27" s="221"/>
      <c r="X27" s="221"/>
      <c r="Y27" s="287" t="s">
        <v>180</v>
      </c>
      <c r="Z27" s="288"/>
      <c r="AA27" s="288"/>
      <c r="AB27" s="289"/>
      <c r="AC27" s="287" t="s">
        <v>210</v>
      </c>
      <c r="AD27" s="288"/>
      <c r="AE27" s="288"/>
      <c r="AF27" s="289"/>
      <c r="AG27" s="221"/>
      <c r="AH27" s="287" t="s">
        <v>99</v>
      </c>
      <c r="AI27" s="288"/>
      <c r="AJ27" s="288"/>
      <c r="AK27" s="289"/>
    </row>
    <row r="28" spans="1:37" ht="31.5" customHeight="1">
      <c r="A28" s="286"/>
      <c r="B28" s="221"/>
      <c r="C28" s="221"/>
      <c r="D28" s="221"/>
      <c r="E28" s="221"/>
      <c r="F28" s="213" t="s">
        <v>93</v>
      </c>
      <c r="G28" s="213" t="s">
        <v>7</v>
      </c>
      <c r="H28" s="213" t="s">
        <v>218</v>
      </c>
      <c r="I28" s="213" t="s">
        <v>212</v>
      </c>
      <c r="J28" s="213" t="s">
        <v>93</v>
      </c>
      <c r="K28" s="213" t="s">
        <v>7</v>
      </c>
      <c r="L28" s="213" t="s">
        <v>218</v>
      </c>
      <c r="M28" s="213" t="s">
        <v>212</v>
      </c>
      <c r="N28" s="213"/>
      <c r="O28" s="213" t="str">
        <f>F28</f>
        <v>Rakes</v>
      </c>
      <c r="P28" s="213" t="s">
        <v>7</v>
      </c>
      <c r="Q28" s="213" t="s">
        <v>8</v>
      </c>
      <c r="R28" s="213" t="s">
        <v>9</v>
      </c>
      <c r="T28" s="286"/>
      <c r="U28" s="221"/>
      <c r="V28" s="221"/>
      <c r="W28" s="221"/>
      <c r="X28" s="221"/>
      <c r="Y28" s="213" t="s">
        <v>93</v>
      </c>
      <c r="Z28" s="213" t="s">
        <v>7</v>
      </c>
      <c r="AA28" s="213" t="s">
        <v>218</v>
      </c>
      <c r="AB28" s="213" t="s">
        <v>212</v>
      </c>
      <c r="AC28" s="213" t="s">
        <v>93</v>
      </c>
      <c r="AD28" s="213" t="s">
        <v>7</v>
      </c>
      <c r="AE28" s="213" t="s">
        <v>218</v>
      </c>
      <c r="AF28" s="213" t="s">
        <v>212</v>
      </c>
      <c r="AG28" s="213"/>
      <c r="AH28" s="213" t="str">
        <f>Y28</f>
        <v>Rakes</v>
      </c>
      <c r="AI28" s="213" t="s">
        <v>7</v>
      </c>
      <c r="AJ28" s="213" t="s">
        <v>8</v>
      </c>
      <c r="AK28" s="213" t="s">
        <v>9</v>
      </c>
    </row>
    <row r="29" spans="1:37" ht="31.5" customHeight="1">
      <c r="A29" s="233" t="s">
        <v>0</v>
      </c>
      <c r="B29" s="223"/>
      <c r="C29" s="223"/>
      <c r="D29" s="223"/>
      <c r="E29" s="223"/>
      <c r="F29" s="223">
        <v>328</v>
      </c>
      <c r="G29" s="223">
        <v>13536</v>
      </c>
      <c r="H29" s="223">
        <v>857755</v>
      </c>
      <c r="I29" s="234">
        <v>159.96702199999999</v>
      </c>
      <c r="J29" s="223">
        <v>215</v>
      </c>
      <c r="K29" s="223">
        <v>8440</v>
      </c>
      <c r="L29" s="223">
        <v>537142.6</v>
      </c>
      <c r="M29" s="234">
        <v>150.78018879999999</v>
      </c>
      <c r="N29" s="223"/>
      <c r="O29" s="216">
        <f>(J29-F29)/F29*100</f>
        <v>-34.451219512195117</v>
      </c>
      <c r="P29" s="216">
        <f t="shared" ref="P29:R42" si="9">(K29-G29)/G29*100</f>
        <v>-37.64775413711584</v>
      </c>
      <c r="Q29" s="216">
        <f t="shared" si="9"/>
        <v>-37.378085817045665</v>
      </c>
      <c r="R29" s="216">
        <f t="shared" si="9"/>
        <v>-5.7429544446979808</v>
      </c>
      <c r="T29" s="233" t="s">
        <v>0</v>
      </c>
      <c r="U29" s="223"/>
      <c r="V29" s="223"/>
      <c r="W29" s="223"/>
      <c r="X29" s="223"/>
      <c r="Y29" s="223">
        <v>17</v>
      </c>
      <c r="Z29" s="223">
        <v>672</v>
      </c>
      <c r="AA29" s="223">
        <v>42789</v>
      </c>
      <c r="AB29" s="234">
        <v>9.3696978000000009</v>
      </c>
      <c r="AC29" s="223">
        <v>22</v>
      </c>
      <c r="AD29" s="223">
        <v>864</v>
      </c>
      <c r="AE29" s="223">
        <v>54939.8</v>
      </c>
      <c r="AF29" s="234">
        <v>15.538539399999999</v>
      </c>
      <c r="AG29" s="223"/>
      <c r="AH29" s="216">
        <f>(AC29-Y29)/Y29*100</f>
        <v>29.411764705882355</v>
      </c>
      <c r="AI29" s="216">
        <f t="shared" ref="AI29:AI49" si="10">(AD29-Z29)/Z29*100</f>
        <v>28.571428571428569</v>
      </c>
      <c r="AJ29" s="216">
        <f t="shared" ref="AJ29:AJ43" si="11">(AE29-AA29)/AA29*100</f>
        <v>28.397017925167688</v>
      </c>
      <c r="AK29" s="216">
        <f t="shared" ref="AK29:AK49" si="12">(AF29-AB29)/AB29*100</f>
        <v>65.838213053146688</v>
      </c>
    </row>
    <row r="30" spans="1:37" ht="31.5" customHeight="1">
      <c r="A30" s="233" t="s">
        <v>23</v>
      </c>
      <c r="B30" s="223"/>
      <c r="C30" s="223"/>
      <c r="D30" s="223"/>
      <c r="E30" s="223"/>
      <c r="F30" s="223">
        <v>321</v>
      </c>
      <c r="G30" s="223">
        <v>16000</v>
      </c>
      <c r="H30" s="223">
        <v>830332.49999999988</v>
      </c>
      <c r="I30" s="234">
        <v>83.205605599999998</v>
      </c>
      <c r="J30" s="223">
        <v>311</v>
      </c>
      <c r="K30" s="223">
        <v>15446</v>
      </c>
      <c r="L30" s="223">
        <v>803212.1</v>
      </c>
      <c r="M30" s="234">
        <v>74.730395999999999</v>
      </c>
      <c r="N30" s="223"/>
      <c r="O30" s="216">
        <f t="shared" ref="O30:O42" si="13">(J30-F30)/F30*100</f>
        <v>-3.1152647975077881</v>
      </c>
      <c r="P30" s="216">
        <f t="shared" si="9"/>
        <v>-3.4625000000000004</v>
      </c>
      <c r="Q30" s="216">
        <f t="shared" si="9"/>
        <v>-3.2662096208446512</v>
      </c>
      <c r="R30" s="216">
        <f t="shared" si="9"/>
        <v>-10.185863727431364</v>
      </c>
      <c r="T30" s="233" t="s">
        <v>23</v>
      </c>
      <c r="U30" s="223"/>
      <c r="V30" s="223"/>
      <c r="W30" s="223"/>
      <c r="X30" s="223"/>
      <c r="Y30" s="223">
        <v>34</v>
      </c>
      <c r="Z30" s="223">
        <v>1674</v>
      </c>
      <c r="AA30" s="223">
        <v>85254.200000000012</v>
      </c>
      <c r="AB30" s="234">
        <v>9.0381318000000004</v>
      </c>
      <c r="AC30" s="223">
        <v>19</v>
      </c>
      <c r="AD30" s="223">
        <v>945</v>
      </c>
      <c r="AE30" s="223">
        <v>49169.399999999994</v>
      </c>
      <c r="AF30" s="234">
        <v>2.1057701</v>
      </c>
      <c r="AG30" s="223"/>
      <c r="AH30" s="216">
        <f t="shared" ref="AH30:AH49" si="14">(AC30-Y30)/Y30*100</f>
        <v>-44.117647058823529</v>
      </c>
      <c r="AI30" s="216">
        <f t="shared" si="10"/>
        <v>-43.548387096774192</v>
      </c>
      <c r="AJ30" s="216">
        <f t="shared" si="11"/>
        <v>-42.326125868285679</v>
      </c>
      <c r="AK30" s="216">
        <f t="shared" si="12"/>
        <v>-76.701268065154792</v>
      </c>
    </row>
    <row r="31" spans="1:37" ht="31.5" hidden="1" customHeight="1">
      <c r="A31" s="233" t="s">
        <v>124</v>
      </c>
      <c r="B31" s="223"/>
      <c r="C31" s="223"/>
      <c r="D31" s="223"/>
      <c r="E31" s="223"/>
      <c r="F31" s="223"/>
      <c r="G31" s="223"/>
      <c r="H31" s="223"/>
      <c r="I31" s="234"/>
      <c r="J31" s="223"/>
      <c r="K31" s="223"/>
      <c r="L31" s="223"/>
      <c r="M31" s="234"/>
      <c r="N31" s="223"/>
      <c r="O31" s="216" t="e">
        <f t="shared" si="13"/>
        <v>#DIV/0!</v>
      </c>
      <c r="P31" s="216" t="e">
        <f t="shared" si="9"/>
        <v>#DIV/0!</v>
      </c>
      <c r="Q31" s="216" t="e">
        <f t="shared" si="9"/>
        <v>#DIV/0!</v>
      </c>
      <c r="R31" s="216" t="e">
        <f t="shared" si="9"/>
        <v>#DIV/0!</v>
      </c>
      <c r="T31" s="233" t="s">
        <v>124</v>
      </c>
      <c r="U31" s="223"/>
      <c r="V31" s="223"/>
      <c r="W31" s="223"/>
      <c r="X31" s="223"/>
      <c r="Y31" s="223"/>
      <c r="Z31" s="223"/>
      <c r="AA31" s="223"/>
      <c r="AB31" s="234">
        <v>0</v>
      </c>
      <c r="AC31" s="223"/>
      <c r="AD31" s="223"/>
      <c r="AE31" s="223"/>
      <c r="AF31" s="234">
        <v>0</v>
      </c>
      <c r="AG31" s="223"/>
      <c r="AH31" s="216" t="e">
        <f t="shared" si="14"/>
        <v>#DIV/0!</v>
      </c>
      <c r="AI31" s="216" t="e">
        <f t="shared" si="10"/>
        <v>#DIV/0!</v>
      </c>
      <c r="AJ31" s="216" t="e">
        <f t="shared" si="11"/>
        <v>#DIV/0!</v>
      </c>
      <c r="AK31" s="216" t="e">
        <f t="shared" si="12"/>
        <v>#DIV/0!</v>
      </c>
    </row>
    <row r="32" spans="1:37" ht="31.5" customHeight="1">
      <c r="A32" s="233" t="s">
        <v>188</v>
      </c>
      <c r="B32" s="223"/>
      <c r="C32" s="223"/>
      <c r="D32" s="223"/>
      <c r="E32" s="223"/>
      <c r="F32" s="223">
        <v>555</v>
      </c>
      <c r="G32" s="223">
        <v>14193</v>
      </c>
      <c r="H32" s="223">
        <v>728657.28</v>
      </c>
      <c r="I32" s="234">
        <v>89.750731099999996</v>
      </c>
      <c r="J32" s="223">
        <v>666</v>
      </c>
      <c r="K32" s="223">
        <v>16886</v>
      </c>
      <c r="L32" s="223">
        <v>825866.5</v>
      </c>
      <c r="M32" s="234">
        <v>121.0855224</v>
      </c>
      <c r="N32" s="223"/>
      <c r="O32" s="216">
        <f t="shared" si="13"/>
        <v>20</v>
      </c>
      <c r="P32" s="216">
        <f t="shared" si="9"/>
        <v>18.974142182766151</v>
      </c>
      <c r="Q32" s="216">
        <f t="shared" si="9"/>
        <v>13.34086993545168</v>
      </c>
      <c r="R32" s="216">
        <f t="shared" si="9"/>
        <v>34.913132089238218</v>
      </c>
      <c r="T32" s="233" t="s">
        <v>188</v>
      </c>
      <c r="U32" s="223"/>
      <c r="V32" s="223"/>
      <c r="W32" s="223"/>
      <c r="X32" s="223"/>
      <c r="Y32" s="223">
        <v>48</v>
      </c>
      <c r="Z32" s="223">
        <v>1223</v>
      </c>
      <c r="AA32" s="223">
        <v>56559.48</v>
      </c>
      <c r="AB32" s="234">
        <v>8.7239553000000001</v>
      </c>
      <c r="AC32" s="223">
        <v>79</v>
      </c>
      <c r="AD32" s="223">
        <v>1997</v>
      </c>
      <c r="AE32" s="223">
        <v>99684.599999999991</v>
      </c>
      <c r="AF32" s="234">
        <v>14.3513287</v>
      </c>
      <c r="AG32" s="223"/>
      <c r="AH32" s="216">
        <f t="shared" si="14"/>
        <v>64.583333333333343</v>
      </c>
      <c r="AI32" s="216">
        <f t="shared" si="10"/>
        <v>63.286999182338512</v>
      </c>
      <c r="AJ32" s="216">
        <f t="shared" si="11"/>
        <v>76.247377097526325</v>
      </c>
      <c r="AK32" s="216">
        <f t="shared" si="12"/>
        <v>64.504839909026117</v>
      </c>
    </row>
    <row r="33" spans="1:37" ht="31.5" hidden="1" customHeight="1">
      <c r="A33" s="233" t="s">
        <v>126</v>
      </c>
      <c r="B33" s="223"/>
      <c r="C33" s="223"/>
      <c r="D33" s="223"/>
      <c r="E33" s="223"/>
      <c r="F33" s="223"/>
      <c r="G33" s="223"/>
      <c r="H33" s="223"/>
      <c r="I33" s="234"/>
      <c r="J33" s="223"/>
      <c r="K33" s="223"/>
      <c r="L33" s="223"/>
      <c r="M33" s="234"/>
      <c r="N33" s="223"/>
      <c r="O33" s="216" t="e">
        <f t="shared" si="13"/>
        <v>#DIV/0!</v>
      </c>
      <c r="P33" s="216" t="e">
        <f t="shared" si="9"/>
        <v>#DIV/0!</v>
      </c>
      <c r="Q33" s="216" t="e">
        <f t="shared" si="9"/>
        <v>#DIV/0!</v>
      </c>
      <c r="R33" s="216" t="e">
        <f t="shared" si="9"/>
        <v>#DIV/0!</v>
      </c>
      <c r="T33" s="233" t="s">
        <v>126</v>
      </c>
      <c r="U33" s="223"/>
      <c r="V33" s="223"/>
      <c r="W33" s="223"/>
      <c r="X33" s="223"/>
      <c r="Y33" s="223"/>
      <c r="Z33" s="223"/>
      <c r="AA33" s="223"/>
      <c r="AB33" s="234">
        <v>0</v>
      </c>
      <c r="AC33" s="223"/>
      <c r="AD33" s="223"/>
      <c r="AE33" s="223"/>
      <c r="AF33" s="234">
        <v>0</v>
      </c>
      <c r="AG33" s="223"/>
      <c r="AH33" s="216" t="e">
        <f t="shared" si="14"/>
        <v>#DIV/0!</v>
      </c>
      <c r="AI33" s="216" t="e">
        <f t="shared" si="10"/>
        <v>#DIV/0!</v>
      </c>
      <c r="AJ33" s="216" t="e">
        <f t="shared" si="11"/>
        <v>#DIV/0!</v>
      </c>
      <c r="AK33" s="216" t="e">
        <f t="shared" si="12"/>
        <v>#DIV/0!</v>
      </c>
    </row>
    <row r="34" spans="1:37" ht="31.5" hidden="1" customHeight="1">
      <c r="A34" s="233" t="s">
        <v>110</v>
      </c>
      <c r="B34" s="223"/>
      <c r="C34" s="223"/>
      <c r="D34" s="223"/>
      <c r="E34" s="223"/>
      <c r="F34" s="223"/>
      <c r="G34" s="223"/>
      <c r="H34" s="223"/>
      <c r="I34" s="234"/>
      <c r="J34" s="223"/>
      <c r="K34" s="223"/>
      <c r="L34" s="223"/>
      <c r="M34" s="234"/>
      <c r="N34" s="223"/>
      <c r="O34" s="216" t="e">
        <f t="shared" si="13"/>
        <v>#DIV/0!</v>
      </c>
      <c r="P34" s="216" t="e">
        <f t="shared" si="9"/>
        <v>#DIV/0!</v>
      </c>
      <c r="Q34" s="216" t="e">
        <f t="shared" si="9"/>
        <v>#DIV/0!</v>
      </c>
      <c r="R34" s="216" t="e">
        <f t="shared" si="9"/>
        <v>#DIV/0!</v>
      </c>
      <c r="T34" s="233" t="s">
        <v>110</v>
      </c>
      <c r="U34" s="223"/>
      <c r="V34" s="223"/>
      <c r="W34" s="223"/>
      <c r="X34" s="223"/>
      <c r="Y34" s="223"/>
      <c r="Z34" s="223"/>
      <c r="AA34" s="223"/>
      <c r="AB34" s="234">
        <v>0</v>
      </c>
      <c r="AC34" s="223"/>
      <c r="AD34" s="223"/>
      <c r="AE34" s="223"/>
      <c r="AF34" s="234">
        <v>0</v>
      </c>
      <c r="AG34" s="223"/>
      <c r="AH34" s="216" t="e">
        <f t="shared" si="14"/>
        <v>#DIV/0!</v>
      </c>
      <c r="AI34" s="216" t="e">
        <f t="shared" si="10"/>
        <v>#DIV/0!</v>
      </c>
      <c r="AJ34" s="216" t="e">
        <f t="shared" si="11"/>
        <v>#DIV/0!</v>
      </c>
      <c r="AK34" s="216" t="e">
        <f t="shared" si="12"/>
        <v>#DIV/0!</v>
      </c>
    </row>
    <row r="35" spans="1:37" ht="31.5" hidden="1" customHeight="1">
      <c r="A35" s="233" t="s">
        <v>100</v>
      </c>
      <c r="B35" s="223"/>
      <c r="C35" s="223"/>
      <c r="D35" s="223"/>
      <c r="E35" s="223"/>
      <c r="F35" s="223"/>
      <c r="G35" s="223"/>
      <c r="H35" s="223"/>
      <c r="I35" s="234"/>
      <c r="J35" s="223"/>
      <c r="K35" s="223"/>
      <c r="L35" s="223"/>
      <c r="M35" s="234"/>
      <c r="N35" s="223"/>
      <c r="O35" s="216" t="e">
        <f t="shared" si="13"/>
        <v>#DIV/0!</v>
      </c>
      <c r="P35" s="216" t="e">
        <f t="shared" si="9"/>
        <v>#DIV/0!</v>
      </c>
      <c r="Q35" s="216" t="e">
        <f t="shared" si="9"/>
        <v>#DIV/0!</v>
      </c>
      <c r="R35" s="216" t="e">
        <f t="shared" si="9"/>
        <v>#DIV/0!</v>
      </c>
      <c r="T35" s="233" t="s">
        <v>100</v>
      </c>
      <c r="U35" s="223"/>
      <c r="V35" s="223"/>
      <c r="W35" s="223"/>
      <c r="X35" s="223"/>
      <c r="Y35" s="223"/>
      <c r="Z35" s="223"/>
      <c r="AA35" s="223"/>
      <c r="AB35" s="234">
        <v>0</v>
      </c>
      <c r="AC35" s="223"/>
      <c r="AD35" s="223"/>
      <c r="AE35" s="223"/>
      <c r="AF35" s="234">
        <v>0</v>
      </c>
      <c r="AG35" s="223"/>
      <c r="AH35" s="216" t="e">
        <f t="shared" si="14"/>
        <v>#DIV/0!</v>
      </c>
      <c r="AI35" s="216" t="e">
        <f t="shared" si="10"/>
        <v>#DIV/0!</v>
      </c>
      <c r="AJ35" s="216" t="e">
        <f t="shared" si="11"/>
        <v>#DIV/0!</v>
      </c>
      <c r="AK35" s="216" t="e">
        <f t="shared" si="12"/>
        <v>#DIV/0!</v>
      </c>
    </row>
    <row r="36" spans="1:37" ht="31.5" hidden="1" customHeight="1">
      <c r="A36" s="233" t="s">
        <v>64</v>
      </c>
      <c r="B36" s="223"/>
      <c r="C36" s="223"/>
      <c r="D36" s="223"/>
      <c r="E36" s="223"/>
      <c r="F36" s="223"/>
      <c r="G36" s="223"/>
      <c r="H36" s="223"/>
      <c r="I36" s="234"/>
      <c r="J36" s="223"/>
      <c r="K36" s="223"/>
      <c r="L36" s="223"/>
      <c r="M36" s="234"/>
      <c r="N36" s="223"/>
      <c r="O36" s="216" t="e">
        <f t="shared" si="13"/>
        <v>#DIV/0!</v>
      </c>
      <c r="P36" s="216" t="e">
        <f t="shared" si="9"/>
        <v>#DIV/0!</v>
      </c>
      <c r="Q36" s="216" t="e">
        <f t="shared" si="9"/>
        <v>#DIV/0!</v>
      </c>
      <c r="R36" s="216" t="e">
        <f t="shared" si="9"/>
        <v>#DIV/0!</v>
      </c>
      <c r="T36" s="233" t="s">
        <v>64</v>
      </c>
      <c r="U36" s="223"/>
      <c r="V36" s="223"/>
      <c r="W36" s="223"/>
      <c r="X36" s="223"/>
      <c r="Y36" s="223"/>
      <c r="Z36" s="223"/>
      <c r="AA36" s="223"/>
      <c r="AB36" s="234">
        <v>0</v>
      </c>
      <c r="AC36" s="223"/>
      <c r="AD36" s="223"/>
      <c r="AE36" s="223"/>
      <c r="AF36" s="234">
        <v>0</v>
      </c>
      <c r="AG36" s="223"/>
      <c r="AH36" s="216" t="e">
        <f t="shared" si="14"/>
        <v>#DIV/0!</v>
      </c>
      <c r="AI36" s="216" t="e">
        <f t="shared" si="10"/>
        <v>#DIV/0!</v>
      </c>
      <c r="AJ36" s="216" t="e">
        <f t="shared" si="11"/>
        <v>#DIV/0!</v>
      </c>
      <c r="AK36" s="216" t="e">
        <f t="shared" si="12"/>
        <v>#DIV/0!</v>
      </c>
    </row>
    <row r="37" spans="1:37" ht="31.5" hidden="1" customHeight="1">
      <c r="A37" s="233" t="s">
        <v>123</v>
      </c>
      <c r="B37" s="223"/>
      <c r="C37" s="223"/>
      <c r="D37" s="223"/>
      <c r="E37" s="223"/>
      <c r="F37" s="223"/>
      <c r="G37" s="223"/>
      <c r="H37" s="223"/>
      <c r="I37" s="234"/>
      <c r="J37" s="223"/>
      <c r="K37" s="223"/>
      <c r="L37" s="223"/>
      <c r="M37" s="234"/>
      <c r="N37" s="223"/>
      <c r="O37" s="216" t="e">
        <f t="shared" si="13"/>
        <v>#DIV/0!</v>
      </c>
      <c r="P37" s="216" t="e">
        <f t="shared" si="9"/>
        <v>#DIV/0!</v>
      </c>
      <c r="Q37" s="216" t="e">
        <f t="shared" si="9"/>
        <v>#DIV/0!</v>
      </c>
      <c r="R37" s="216" t="e">
        <f t="shared" si="9"/>
        <v>#DIV/0!</v>
      </c>
      <c r="T37" s="233" t="s">
        <v>123</v>
      </c>
      <c r="U37" s="223"/>
      <c r="V37" s="223"/>
      <c r="W37" s="223"/>
      <c r="X37" s="223"/>
      <c r="Y37" s="223"/>
      <c r="Z37" s="223"/>
      <c r="AA37" s="223"/>
      <c r="AB37" s="234">
        <v>0</v>
      </c>
      <c r="AC37" s="223"/>
      <c r="AD37" s="223"/>
      <c r="AE37" s="223"/>
      <c r="AF37" s="234">
        <v>0</v>
      </c>
      <c r="AG37" s="223"/>
      <c r="AH37" s="216" t="e">
        <f t="shared" si="14"/>
        <v>#DIV/0!</v>
      </c>
      <c r="AI37" s="216" t="e">
        <f t="shared" si="10"/>
        <v>#DIV/0!</v>
      </c>
      <c r="AJ37" s="216" t="e">
        <f t="shared" si="11"/>
        <v>#DIV/0!</v>
      </c>
      <c r="AK37" s="216" t="e">
        <f t="shared" si="12"/>
        <v>#DIV/0!</v>
      </c>
    </row>
    <row r="38" spans="1:37" ht="31.5" hidden="1" customHeight="1">
      <c r="A38" s="233" t="s">
        <v>121</v>
      </c>
      <c r="B38" s="223"/>
      <c r="C38" s="223"/>
      <c r="D38" s="223"/>
      <c r="E38" s="223"/>
      <c r="F38" s="223"/>
      <c r="G38" s="223"/>
      <c r="H38" s="223"/>
      <c r="I38" s="234"/>
      <c r="J38" s="223"/>
      <c r="K38" s="223"/>
      <c r="L38" s="223"/>
      <c r="M38" s="234"/>
      <c r="N38" s="223"/>
      <c r="O38" s="216" t="e">
        <f t="shared" si="13"/>
        <v>#DIV/0!</v>
      </c>
      <c r="P38" s="216" t="e">
        <f t="shared" si="9"/>
        <v>#DIV/0!</v>
      </c>
      <c r="Q38" s="216" t="e">
        <f t="shared" si="9"/>
        <v>#DIV/0!</v>
      </c>
      <c r="R38" s="216" t="e">
        <f t="shared" si="9"/>
        <v>#DIV/0!</v>
      </c>
      <c r="T38" s="233" t="s">
        <v>121</v>
      </c>
      <c r="U38" s="223"/>
      <c r="V38" s="223"/>
      <c r="W38" s="223"/>
      <c r="X38" s="223"/>
      <c r="Y38" s="223"/>
      <c r="Z38" s="223"/>
      <c r="AA38" s="223"/>
      <c r="AB38" s="234">
        <v>0</v>
      </c>
      <c r="AC38" s="223"/>
      <c r="AD38" s="223"/>
      <c r="AE38" s="223"/>
      <c r="AF38" s="234">
        <v>0</v>
      </c>
      <c r="AG38" s="223"/>
      <c r="AH38" s="216" t="e">
        <f t="shared" si="14"/>
        <v>#DIV/0!</v>
      </c>
      <c r="AI38" s="216" t="e">
        <f t="shared" si="10"/>
        <v>#DIV/0!</v>
      </c>
      <c r="AJ38" s="216" t="e">
        <f t="shared" si="11"/>
        <v>#DIV/0!</v>
      </c>
      <c r="AK38" s="216" t="e">
        <f t="shared" si="12"/>
        <v>#DIV/0!</v>
      </c>
    </row>
    <row r="39" spans="1:37" ht="31.5" hidden="1" customHeight="1">
      <c r="A39" s="233" t="s">
        <v>105</v>
      </c>
      <c r="B39" s="223"/>
      <c r="C39" s="223"/>
      <c r="D39" s="223"/>
      <c r="E39" s="223"/>
      <c r="F39" s="223"/>
      <c r="G39" s="223"/>
      <c r="H39" s="223"/>
      <c r="I39" s="234"/>
      <c r="J39" s="223"/>
      <c r="K39" s="223"/>
      <c r="L39" s="223"/>
      <c r="M39" s="234"/>
      <c r="N39" s="223"/>
      <c r="O39" s="216" t="e">
        <f t="shared" si="13"/>
        <v>#DIV/0!</v>
      </c>
      <c r="P39" s="216" t="e">
        <f t="shared" si="9"/>
        <v>#DIV/0!</v>
      </c>
      <c r="Q39" s="216" t="e">
        <f t="shared" si="9"/>
        <v>#DIV/0!</v>
      </c>
      <c r="R39" s="216" t="e">
        <f t="shared" si="9"/>
        <v>#DIV/0!</v>
      </c>
      <c r="T39" s="233" t="s">
        <v>105</v>
      </c>
      <c r="U39" s="223"/>
      <c r="V39" s="223"/>
      <c r="W39" s="223"/>
      <c r="X39" s="223"/>
      <c r="Y39" s="223"/>
      <c r="Z39" s="223"/>
      <c r="AA39" s="223"/>
      <c r="AB39" s="234">
        <v>0</v>
      </c>
      <c r="AC39" s="223"/>
      <c r="AD39" s="223"/>
      <c r="AE39" s="223"/>
      <c r="AF39" s="234">
        <v>0</v>
      </c>
      <c r="AG39" s="223"/>
      <c r="AH39" s="216" t="e">
        <f t="shared" si="14"/>
        <v>#DIV/0!</v>
      </c>
      <c r="AI39" s="216" t="e">
        <f t="shared" si="10"/>
        <v>#DIV/0!</v>
      </c>
      <c r="AJ39" s="216" t="e">
        <f t="shared" si="11"/>
        <v>#DIV/0!</v>
      </c>
      <c r="AK39" s="216" t="e">
        <f t="shared" si="12"/>
        <v>#DIV/0!</v>
      </c>
    </row>
    <row r="40" spans="1:37" ht="31.5" hidden="1" customHeight="1">
      <c r="A40" s="233" t="s">
        <v>83</v>
      </c>
      <c r="B40" s="223"/>
      <c r="C40" s="223"/>
      <c r="D40" s="223"/>
      <c r="E40" s="223"/>
      <c r="F40" s="223"/>
      <c r="G40" s="223"/>
      <c r="H40" s="223"/>
      <c r="I40" s="234"/>
      <c r="J40" s="223"/>
      <c r="K40" s="223"/>
      <c r="L40" s="223"/>
      <c r="M40" s="234"/>
      <c r="N40" s="223"/>
      <c r="O40" s="216" t="e">
        <f t="shared" si="13"/>
        <v>#DIV/0!</v>
      </c>
      <c r="P40" s="216" t="e">
        <f t="shared" si="9"/>
        <v>#DIV/0!</v>
      </c>
      <c r="Q40" s="216" t="e">
        <f t="shared" si="9"/>
        <v>#DIV/0!</v>
      </c>
      <c r="R40" s="216" t="e">
        <f t="shared" si="9"/>
        <v>#DIV/0!</v>
      </c>
      <c r="T40" s="233" t="s">
        <v>83</v>
      </c>
      <c r="U40" s="223"/>
      <c r="V40" s="223"/>
      <c r="W40" s="223"/>
      <c r="X40" s="223"/>
      <c r="Y40" s="223"/>
      <c r="Z40" s="223"/>
      <c r="AA40" s="223"/>
      <c r="AB40" s="234">
        <v>0</v>
      </c>
      <c r="AC40" s="223"/>
      <c r="AD40" s="223"/>
      <c r="AE40" s="223"/>
      <c r="AF40" s="234">
        <v>0</v>
      </c>
      <c r="AG40" s="223"/>
      <c r="AH40" s="216" t="e">
        <f t="shared" si="14"/>
        <v>#DIV/0!</v>
      </c>
      <c r="AI40" s="216" t="e">
        <f t="shared" si="10"/>
        <v>#DIV/0!</v>
      </c>
      <c r="AJ40" s="216" t="e">
        <f t="shared" si="11"/>
        <v>#DIV/0!</v>
      </c>
      <c r="AK40" s="216" t="e">
        <f t="shared" si="12"/>
        <v>#DIV/0!</v>
      </c>
    </row>
    <row r="41" spans="1:37" ht="31.5" hidden="1" customHeight="1">
      <c r="A41" s="233" t="s">
        <v>122</v>
      </c>
      <c r="B41" s="223"/>
      <c r="C41" s="223"/>
      <c r="D41" s="223"/>
      <c r="E41" s="223"/>
      <c r="F41" s="223"/>
      <c r="G41" s="223"/>
      <c r="H41" s="223"/>
      <c r="I41" s="234"/>
      <c r="J41" s="223"/>
      <c r="K41" s="223"/>
      <c r="L41" s="223"/>
      <c r="M41" s="234"/>
      <c r="N41" s="223"/>
      <c r="O41" s="216" t="e">
        <f t="shared" si="13"/>
        <v>#DIV/0!</v>
      </c>
      <c r="P41" s="216" t="e">
        <f t="shared" si="9"/>
        <v>#DIV/0!</v>
      </c>
      <c r="Q41" s="216" t="e">
        <f t="shared" si="9"/>
        <v>#DIV/0!</v>
      </c>
      <c r="R41" s="216" t="e">
        <f t="shared" si="9"/>
        <v>#DIV/0!</v>
      </c>
      <c r="T41" s="233" t="s">
        <v>122</v>
      </c>
      <c r="U41" s="223"/>
      <c r="V41" s="223"/>
      <c r="W41" s="223"/>
      <c r="X41" s="223"/>
      <c r="Y41" s="223"/>
      <c r="Z41" s="223"/>
      <c r="AA41" s="223"/>
      <c r="AB41" s="234">
        <v>0</v>
      </c>
      <c r="AC41" s="223"/>
      <c r="AD41" s="223"/>
      <c r="AE41" s="223"/>
      <c r="AF41" s="234">
        <v>0</v>
      </c>
      <c r="AG41" s="223"/>
      <c r="AH41" s="216" t="e">
        <f t="shared" si="14"/>
        <v>#DIV/0!</v>
      </c>
      <c r="AI41" s="216" t="e">
        <f t="shared" si="10"/>
        <v>#DIV/0!</v>
      </c>
      <c r="AJ41" s="216" t="e">
        <f t="shared" si="11"/>
        <v>#DIV/0!</v>
      </c>
      <c r="AK41" s="216" t="e">
        <f t="shared" si="12"/>
        <v>#DIV/0!</v>
      </c>
    </row>
    <row r="42" spans="1:37" ht="31.5" customHeight="1">
      <c r="A42" s="233" t="s">
        <v>154</v>
      </c>
      <c r="B42" s="223"/>
      <c r="C42" s="223"/>
      <c r="D42" s="223"/>
      <c r="E42" s="223"/>
      <c r="F42" s="223">
        <v>197</v>
      </c>
      <c r="G42" s="223">
        <v>3826</v>
      </c>
      <c r="H42" s="223">
        <v>234053.7</v>
      </c>
      <c r="I42" s="234">
        <v>8.5536379</v>
      </c>
      <c r="J42" s="223">
        <v>217</v>
      </c>
      <c r="K42" s="223">
        <v>3989</v>
      </c>
      <c r="L42" s="223">
        <v>249019</v>
      </c>
      <c r="M42" s="234">
        <v>9.1882415999999996</v>
      </c>
      <c r="N42" s="223"/>
      <c r="O42" s="216">
        <f t="shared" si="13"/>
        <v>10.152284263959391</v>
      </c>
      <c r="P42" s="216">
        <f t="shared" si="9"/>
        <v>4.2603240982749613</v>
      </c>
      <c r="Q42" s="216">
        <f t="shared" si="9"/>
        <v>6.3939600185769292</v>
      </c>
      <c r="R42" s="216">
        <f t="shared" si="9"/>
        <v>7.4191087747588602</v>
      </c>
      <c r="T42" s="233" t="s">
        <v>154</v>
      </c>
      <c r="U42" s="223"/>
      <c r="V42" s="223"/>
      <c r="W42" s="223"/>
      <c r="X42" s="223"/>
      <c r="Y42" s="223">
        <v>19</v>
      </c>
      <c r="Z42" s="223">
        <v>437</v>
      </c>
      <c r="AA42" s="223">
        <v>27404</v>
      </c>
      <c r="AB42" s="234">
        <v>1.1253823000000001</v>
      </c>
      <c r="AC42" s="223">
        <v>14</v>
      </c>
      <c r="AD42" s="223">
        <v>247</v>
      </c>
      <c r="AE42" s="223">
        <v>16153.800000000001</v>
      </c>
      <c r="AF42" s="234">
        <v>0.64666979999999996</v>
      </c>
      <c r="AG42" s="223"/>
      <c r="AH42" s="216">
        <f t="shared" si="14"/>
        <v>-26.315789473684209</v>
      </c>
      <c r="AI42" s="216">
        <f t="shared" si="10"/>
        <v>-43.478260869565219</v>
      </c>
      <c r="AJ42" s="216">
        <f t="shared" si="11"/>
        <v>-41.053130929791266</v>
      </c>
      <c r="AK42" s="216">
        <f t="shared" si="12"/>
        <v>-42.537766943731036</v>
      </c>
    </row>
    <row r="43" spans="1:37" ht="31.5" hidden="1" customHeight="1">
      <c r="A43" s="233" t="s">
        <v>162</v>
      </c>
      <c r="B43" s="223"/>
      <c r="C43" s="223"/>
      <c r="D43" s="223"/>
      <c r="E43" s="223"/>
      <c r="F43" s="223"/>
      <c r="G43" s="223"/>
      <c r="H43" s="223"/>
      <c r="I43" s="234"/>
      <c r="J43" s="223"/>
      <c r="K43" s="223"/>
      <c r="L43" s="223"/>
      <c r="M43" s="234"/>
      <c r="N43" s="223"/>
      <c r="O43" s="216" t="e">
        <f t="shared" ref="O43:O54" si="15">(J43-F43)/F43*100</f>
        <v>#DIV/0!</v>
      </c>
      <c r="P43" s="216" t="e">
        <f t="shared" ref="P43:P54" si="16">(K43-G43)/G43*100</f>
        <v>#DIV/0!</v>
      </c>
      <c r="Q43" s="216" t="e">
        <f t="shared" ref="Q43:Q54" si="17">(L43-H43)/H43*100</f>
        <v>#DIV/0!</v>
      </c>
      <c r="R43" s="216" t="e">
        <f t="shared" ref="R43:R54" si="18">(M43-I43)/I43*100</f>
        <v>#DIV/0!</v>
      </c>
      <c r="T43" s="233" t="s">
        <v>162</v>
      </c>
      <c r="U43" s="223"/>
      <c r="V43" s="223"/>
      <c r="W43" s="223"/>
      <c r="X43" s="223"/>
      <c r="Y43" s="223"/>
      <c r="Z43" s="223"/>
      <c r="AA43" s="223"/>
      <c r="AB43" s="234">
        <v>0</v>
      </c>
      <c r="AC43" s="223"/>
      <c r="AD43" s="223"/>
      <c r="AE43" s="223"/>
      <c r="AF43" s="234">
        <v>0</v>
      </c>
      <c r="AG43" s="223"/>
      <c r="AH43" s="216" t="e">
        <f t="shared" si="14"/>
        <v>#DIV/0!</v>
      </c>
      <c r="AI43" s="216" t="e">
        <f t="shared" si="10"/>
        <v>#DIV/0!</v>
      </c>
      <c r="AJ43" s="216" t="e">
        <f t="shared" si="11"/>
        <v>#DIV/0!</v>
      </c>
      <c r="AK43" s="216" t="e">
        <f t="shared" si="12"/>
        <v>#DIV/0!</v>
      </c>
    </row>
    <row r="44" spans="1:37" ht="41.25" customHeight="1">
      <c r="A44" s="235" t="s">
        <v>217</v>
      </c>
      <c r="B44" s="223"/>
      <c r="C44" s="223"/>
      <c r="D44" s="223"/>
      <c r="E44" s="223"/>
      <c r="F44" s="223">
        <v>11</v>
      </c>
      <c r="G44" s="223">
        <v>297</v>
      </c>
      <c r="H44" s="223">
        <v>0</v>
      </c>
      <c r="I44" s="234">
        <v>0.26890459999999999</v>
      </c>
      <c r="J44" s="223">
        <v>10</v>
      </c>
      <c r="K44" s="223">
        <v>270</v>
      </c>
      <c r="L44" s="223">
        <v>0</v>
      </c>
      <c r="M44" s="234">
        <v>0.32248199999999999</v>
      </c>
      <c r="N44" s="223"/>
      <c r="O44" s="216">
        <f t="shared" si="15"/>
        <v>-9.0909090909090917</v>
      </c>
      <c r="P44" s="216">
        <f t="shared" si="16"/>
        <v>-9.0909090909090917</v>
      </c>
      <c r="Q44" s="216" t="s">
        <v>125</v>
      </c>
      <c r="R44" s="216">
        <f t="shared" si="18"/>
        <v>19.924315166047734</v>
      </c>
      <c r="T44" s="235" t="s">
        <v>217</v>
      </c>
      <c r="U44" s="223"/>
      <c r="V44" s="223"/>
      <c r="W44" s="223"/>
      <c r="X44" s="223"/>
      <c r="Y44" s="223">
        <v>0</v>
      </c>
      <c r="Z44" s="223">
        <v>0</v>
      </c>
      <c r="AA44" s="223">
        <v>0</v>
      </c>
      <c r="AB44" s="234">
        <v>0</v>
      </c>
      <c r="AC44" s="223">
        <v>0</v>
      </c>
      <c r="AD44" s="223">
        <v>0</v>
      </c>
      <c r="AE44" s="223">
        <v>0</v>
      </c>
      <c r="AF44" s="234">
        <v>1.2899279999999998E-8</v>
      </c>
      <c r="AG44" s="223"/>
      <c r="AH44" s="216" t="e">
        <f t="shared" si="14"/>
        <v>#DIV/0!</v>
      </c>
      <c r="AI44" s="216" t="e">
        <f t="shared" si="10"/>
        <v>#DIV/0!</v>
      </c>
      <c r="AJ44" s="216" t="s">
        <v>125</v>
      </c>
      <c r="AK44" s="216" t="e">
        <f t="shared" si="12"/>
        <v>#DIV/0!</v>
      </c>
    </row>
    <row r="45" spans="1:37" ht="31.5" hidden="1" customHeight="1">
      <c r="A45" s="233" t="s">
        <v>166</v>
      </c>
      <c r="B45" s="223"/>
      <c r="C45" s="223"/>
      <c r="D45" s="223"/>
      <c r="E45" s="223"/>
      <c r="F45" s="223"/>
      <c r="G45" s="223"/>
      <c r="H45" s="223"/>
      <c r="I45" s="234">
        <v>0</v>
      </c>
      <c r="J45" s="223"/>
      <c r="K45" s="223"/>
      <c r="L45" s="223"/>
      <c r="M45" s="234">
        <v>0</v>
      </c>
      <c r="N45" s="223"/>
      <c r="O45" s="216" t="e">
        <f t="shared" si="15"/>
        <v>#DIV/0!</v>
      </c>
      <c r="P45" s="216" t="e">
        <f t="shared" si="16"/>
        <v>#DIV/0!</v>
      </c>
      <c r="Q45" s="216" t="e">
        <f t="shared" si="17"/>
        <v>#DIV/0!</v>
      </c>
      <c r="R45" s="216" t="e">
        <f t="shared" si="18"/>
        <v>#DIV/0!</v>
      </c>
      <c r="T45" s="233" t="s">
        <v>166</v>
      </c>
      <c r="U45" s="223"/>
      <c r="V45" s="223"/>
      <c r="W45" s="223"/>
      <c r="X45" s="223"/>
      <c r="Y45" s="223"/>
      <c r="Z45" s="223"/>
      <c r="AA45" s="223"/>
      <c r="AB45" s="234"/>
      <c r="AC45" s="223"/>
      <c r="AD45" s="223"/>
      <c r="AE45" s="223"/>
      <c r="AF45" s="234"/>
      <c r="AG45" s="223"/>
      <c r="AH45" s="216" t="e">
        <f t="shared" si="14"/>
        <v>#DIV/0!</v>
      </c>
      <c r="AI45" s="216" t="e">
        <f t="shared" si="10"/>
        <v>#DIV/0!</v>
      </c>
      <c r="AJ45" s="216" t="e">
        <f t="shared" ref="AJ45:AJ49" si="19">(AE45-AA45)/AA45*100</f>
        <v>#DIV/0!</v>
      </c>
      <c r="AK45" s="216" t="e">
        <f t="shared" si="12"/>
        <v>#DIV/0!</v>
      </c>
    </row>
    <row r="46" spans="1:37" ht="31.5" hidden="1" customHeight="1">
      <c r="A46" s="233" t="s">
        <v>124</v>
      </c>
      <c r="B46" s="223"/>
      <c r="C46" s="223"/>
      <c r="D46" s="223"/>
      <c r="E46" s="223"/>
      <c r="F46" s="223"/>
      <c r="G46" s="223"/>
      <c r="H46" s="223"/>
      <c r="I46" s="234">
        <v>0</v>
      </c>
      <c r="J46" s="223"/>
      <c r="K46" s="223"/>
      <c r="L46" s="223"/>
      <c r="M46" s="234">
        <v>0</v>
      </c>
      <c r="N46" s="223"/>
      <c r="O46" s="216" t="e">
        <f t="shared" si="15"/>
        <v>#DIV/0!</v>
      </c>
      <c r="P46" s="216" t="e">
        <f t="shared" si="16"/>
        <v>#DIV/0!</v>
      </c>
      <c r="Q46" s="216" t="e">
        <f t="shared" si="17"/>
        <v>#DIV/0!</v>
      </c>
      <c r="R46" s="216" t="e">
        <f t="shared" si="18"/>
        <v>#DIV/0!</v>
      </c>
      <c r="T46" s="233" t="s">
        <v>124</v>
      </c>
      <c r="U46" s="223"/>
      <c r="V46" s="223"/>
      <c r="W46" s="223"/>
      <c r="X46" s="223"/>
      <c r="Y46" s="223"/>
      <c r="Z46" s="223"/>
      <c r="AA46" s="223"/>
      <c r="AB46" s="234"/>
      <c r="AC46" s="223"/>
      <c r="AD46" s="223"/>
      <c r="AE46" s="223"/>
      <c r="AF46" s="234"/>
      <c r="AG46" s="223"/>
      <c r="AH46" s="216" t="e">
        <f t="shared" si="14"/>
        <v>#DIV/0!</v>
      </c>
      <c r="AI46" s="216" t="e">
        <f t="shared" si="10"/>
        <v>#DIV/0!</v>
      </c>
      <c r="AJ46" s="216" t="e">
        <f t="shared" si="19"/>
        <v>#DIV/0!</v>
      </c>
      <c r="AK46" s="216" t="e">
        <f t="shared" si="12"/>
        <v>#DIV/0!</v>
      </c>
    </row>
    <row r="47" spans="1:37" ht="31.5" hidden="1" customHeight="1">
      <c r="A47" s="233" t="s">
        <v>175</v>
      </c>
      <c r="B47" s="223"/>
      <c r="C47" s="223"/>
      <c r="D47" s="223"/>
      <c r="E47" s="223"/>
      <c r="F47" s="223"/>
      <c r="G47" s="223"/>
      <c r="H47" s="223"/>
      <c r="I47" s="234">
        <v>0</v>
      </c>
      <c r="J47" s="223"/>
      <c r="K47" s="223"/>
      <c r="L47" s="223"/>
      <c r="M47" s="234">
        <v>0</v>
      </c>
      <c r="N47" s="223"/>
      <c r="O47" s="216" t="e">
        <f t="shared" si="15"/>
        <v>#DIV/0!</v>
      </c>
      <c r="P47" s="216" t="e">
        <f t="shared" si="16"/>
        <v>#DIV/0!</v>
      </c>
      <c r="Q47" s="216" t="e">
        <f t="shared" si="17"/>
        <v>#DIV/0!</v>
      </c>
      <c r="R47" s="216" t="e">
        <f t="shared" si="18"/>
        <v>#DIV/0!</v>
      </c>
      <c r="T47" s="233" t="s">
        <v>175</v>
      </c>
      <c r="U47" s="223"/>
      <c r="V47" s="223"/>
      <c r="W47" s="223"/>
      <c r="X47" s="223"/>
      <c r="Y47" s="223"/>
      <c r="Z47" s="223"/>
      <c r="AA47" s="223"/>
      <c r="AB47" s="234"/>
      <c r="AC47" s="223"/>
      <c r="AD47" s="223"/>
      <c r="AE47" s="223"/>
      <c r="AF47" s="234"/>
      <c r="AG47" s="223"/>
      <c r="AH47" s="216" t="e">
        <f t="shared" si="14"/>
        <v>#DIV/0!</v>
      </c>
      <c r="AI47" s="216" t="e">
        <f t="shared" si="10"/>
        <v>#DIV/0!</v>
      </c>
      <c r="AJ47" s="216" t="e">
        <f t="shared" si="19"/>
        <v>#DIV/0!</v>
      </c>
      <c r="AK47" s="216" t="e">
        <f t="shared" si="12"/>
        <v>#DIV/0!</v>
      </c>
    </row>
    <row r="48" spans="1:37" ht="31.5" hidden="1" customHeight="1">
      <c r="A48" s="233" t="s">
        <v>204</v>
      </c>
      <c r="B48" s="223"/>
      <c r="C48" s="223"/>
      <c r="D48" s="223"/>
      <c r="E48" s="223"/>
      <c r="F48" s="223"/>
      <c r="G48" s="223"/>
      <c r="H48" s="223"/>
      <c r="I48" s="234">
        <v>0</v>
      </c>
      <c r="J48" s="223"/>
      <c r="K48" s="223"/>
      <c r="L48" s="223"/>
      <c r="M48" s="234">
        <v>0</v>
      </c>
      <c r="N48" s="223"/>
      <c r="O48" s="216" t="e">
        <f t="shared" si="15"/>
        <v>#DIV/0!</v>
      </c>
      <c r="P48" s="216" t="e">
        <f t="shared" si="16"/>
        <v>#DIV/0!</v>
      </c>
      <c r="Q48" s="216" t="e">
        <f t="shared" si="17"/>
        <v>#DIV/0!</v>
      </c>
      <c r="R48" s="216" t="e">
        <f t="shared" si="18"/>
        <v>#DIV/0!</v>
      </c>
      <c r="T48" s="233" t="s">
        <v>204</v>
      </c>
      <c r="U48" s="223"/>
      <c r="V48" s="223"/>
      <c r="W48" s="223"/>
      <c r="X48" s="223"/>
      <c r="Y48" s="223"/>
      <c r="Z48" s="223"/>
      <c r="AA48" s="223"/>
      <c r="AB48" s="234"/>
      <c r="AC48" s="223"/>
      <c r="AD48" s="223"/>
      <c r="AE48" s="223"/>
      <c r="AF48" s="234"/>
      <c r="AG48" s="223"/>
      <c r="AH48" s="216" t="e">
        <f t="shared" si="14"/>
        <v>#DIV/0!</v>
      </c>
      <c r="AI48" s="216" t="e">
        <f t="shared" si="10"/>
        <v>#DIV/0!</v>
      </c>
      <c r="AJ48" s="216" t="e">
        <f t="shared" si="19"/>
        <v>#DIV/0!</v>
      </c>
      <c r="AK48" s="216" t="e">
        <f t="shared" si="12"/>
        <v>#DIV/0!</v>
      </c>
    </row>
    <row r="49" spans="1:37" ht="31.5" hidden="1" customHeight="1">
      <c r="A49" s="233" t="s">
        <v>215</v>
      </c>
      <c r="B49" s="223"/>
      <c r="C49" s="223"/>
      <c r="D49" s="223"/>
      <c r="E49" s="223"/>
      <c r="F49" s="223"/>
      <c r="G49" s="223"/>
      <c r="H49" s="223"/>
      <c r="I49" s="234">
        <v>0</v>
      </c>
      <c r="J49" s="223"/>
      <c r="K49" s="223"/>
      <c r="L49" s="223"/>
      <c r="M49" s="234">
        <v>0</v>
      </c>
      <c r="N49" s="223"/>
      <c r="O49" s="216" t="e">
        <f t="shared" si="15"/>
        <v>#DIV/0!</v>
      </c>
      <c r="P49" s="216" t="e">
        <f t="shared" si="16"/>
        <v>#DIV/0!</v>
      </c>
      <c r="Q49" s="216" t="e">
        <f t="shared" si="17"/>
        <v>#DIV/0!</v>
      </c>
      <c r="R49" s="216" t="e">
        <f t="shared" si="18"/>
        <v>#DIV/0!</v>
      </c>
      <c r="T49" s="233" t="s">
        <v>215</v>
      </c>
      <c r="U49" s="223"/>
      <c r="V49" s="223"/>
      <c r="W49" s="223"/>
      <c r="X49" s="223"/>
      <c r="Y49" s="223"/>
      <c r="Z49" s="223"/>
      <c r="AA49" s="223"/>
      <c r="AB49" s="234"/>
      <c r="AC49" s="223"/>
      <c r="AD49" s="223"/>
      <c r="AE49" s="223"/>
      <c r="AF49" s="234"/>
      <c r="AG49" s="223"/>
      <c r="AH49" s="216" t="e">
        <f t="shared" si="14"/>
        <v>#DIV/0!</v>
      </c>
      <c r="AI49" s="216" t="e">
        <f t="shared" si="10"/>
        <v>#DIV/0!</v>
      </c>
      <c r="AJ49" s="216" t="e">
        <f t="shared" si="19"/>
        <v>#DIV/0!</v>
      </c>
      <c r="AK49" s="216" t="e">
        <f t="shared" si="12"/>
        <v>#DIV/0!</v>
      </c>
    </row>
    <row r="50" spans="1:37" ht="31.5" customHeight="1">
      <c r="A50" s="233" t="s">
        <v>204</v>
      </c>
      <c r="B50" s="223"/>
      <c r="C50" s="223"/>
      <c r="D50" s="223"/>
      <c r="E50" s="223"/>
      <c r="F50" s="223">
        <v>0</v>
      </c>
      <c r="G50" s="223">
        <v>0</v>
      </c>
      <c r="H50" s="223">
        <v>0</v>
      </c>
      <c r="I50" s="234">
        <v>0</v>
      </c>
      <c r="J50" s="223">
        <v>1</v>
      </c>
      <c r="K50" s="223">
        <v>34</v>
      </c>
      <c r="L50" s="223">
        <v>2356</v>
      </c>
      <c r="M50" s="234">
        <v>3.7203600000000003E-2</v>
      </c>
      <c r="N50" s="223"/>
      <c r="O50" s="216">
        <v>100</v>
      </c>
      <c r="P50" s="216">
        <v>100</v>
      </c>
      <c r="Q50" s="216">
        <v>100</v>
      </c>
      <c r="R50" s="216">
        <v>100</v>
      </c>
      <c r="T50" s="233" t="s">
        <v>204</v>
      </c>
      <c r="U50" s="223"/>
      <c r="V50" s="223"/>
      <c r="W50" s="223"/>
      <c r="X50" s="223"/>
      <c r="Y50" s="223"/>
      <c r="Z50" s="223"/>
      <c r="AA50" s="223"/>
      <c r="AB50" s="234"/>
      <c r="AC50" s="223"/>
      <c r="AD50" s="223"/>
      <c r="AE50" s="223"/>
      <c r="AF50" s="234"/>
      <c r="AG50" s="223"/>
      <c r="AH50" s="216">
        <v>100</v>
      </c>
      <c r="AI50" s="216">
        <v>100</v>
      </c>
      <c r="AJ50" s="216">
        <v>100</v>
      </c>
      <c r="AK50" s="216">
        <v>100</v>
      </c>
    </row>
    <row r="51" spans="1:37" ht="31.5" customHeight="1">
      <c r="A51" s="233" t="s">
        <v>215</v>
      </c>
      <c r="B51" s="223"/>
      <c r="C51" s="223"/>
      <c r="D51" s="223"/>
      <c r="E51" s="223"/>
      <c r="F51" s="223">
        <v>0</v>
      </c>
      <c r="G51" s="223">
        <v>0</v>
      </c>
      <c r="H51" s="223">
        <v>0</v>
      </c>
      <c r="I51" s="234">
        <v>0</v>
      </c>
      <c r="J51" s="223">
        <v>2</v>
      </c>
      <c r="K51" s="223">
        <v>24</v>
      </c>
      <c r="L51" s="223">
        <v>1527</v>
      </c>
      <c r="M51" s="234">
        <v>0.47686790000000001</v>
      </c>
      <c r="N51" s="223"/>
      <c r="O51" s="216">
        <v>100</v>
      </c>
      <c r="P51" s="216">
        <v>100</v>
      </c>
      <c r="Q51" s="216">
        <v>100</v>
      </c>
      <c r="R51" s="216">
        <v>100</v>
      </c>
      <c r="T51" s="233" t="s">
        <v>215</v>
      </c>
      <c r="U51" s="223"/>
      <c r="V51" s="223"/>
      <c r="W51" s="223"/>
      <c r="X51" s="223"/>
      <c r="Y51" s="223"/>
      <c r="Z51" s="223"/>
      <c r="AA51" s="223"/>
      <c r="AB51" s="234"/>
      <c r="AC51" s="223"/>
      <c r="AD51" s="223"/>
      <c r="AE51" s="223"/>
      <c r="AF51" s="234"/>
      <c r="AG51" s="223"/>
      <c r="AH51" s="216">
        <v>100</v>
      </c>
      <c r="AI51" s="216">
        <v>100</v>
      </c>
      <c r="AJ51" s="216">
        <v>100</v>
      </c>
      <c r="AK51" s="216">
        <v>100</v>
      </c>
    </row>
    <row r="52" spans="1:37" ht="31.5" customHeight="1">
      <c r="A52" s="233" t="s">
        <v>223</v>
      </c>
      <c r="B52" s="223"/>
      <c r="C52" s="223"/>
      <c r="D52" s="223"/>
      <c r="E52" s="223"/>
      <c r="F52" s="223">
        <v>1</v>
      </c>
      <c r="G52" s="223">
        <v>42</v>
      </c>
      <c r="H52" s="223">
        <v>2661</v>
      </c>
      <c r="I52" s="234">
        <v>4.1814400000000002E-2</v>
      </c>
      <c r="J52" s="223">
        <v>0</v>
      </c>
      <c r="K52" s="223">
        <v>0</v>
      </c>
      <c r="L52" s="223">
        <v>0</v>
      </c>
      <c r="M52" s="234">
        <v>0</v>
      </c>
      <c r="N52" s="223"/>
      <c r="O52" s="216">
        <f t="shared" si="15"/>
        <v>-100</v>
      </c>
      <c r="P52" s="216">
        <f t="shared" si="16"/>
        <v>-100</v>
      </c>
      <c r="Q52" s="216">
        <f t="shared" si="17"/>
        <v>-100</v>
      </c>
      <c r="R52" s="216">
        <f t="shared" si="18"/>
        <v>-100</v>
      </c>
      <c r="T52" s="233" t="s">
        <v>223</v>
      </c>
      <c r="U52" s="223"/>
      <c r="V52" s="223"/>
      <c r="W52" s="223"/>
      <c r="X52" s="223"/>
      <c r="Y52" s="223"/>
      <c r="Z52" s="223"/>
      <c r="AA52" s="223"/>
      <c r="AB52" s="234"/>
      <c r="AC52" s="223"/>
      <c r="AD52" s="223"/>
      <c r="AE52" s="223"/>
      <c r="AF52" s="234"/>
      <c r="AG52" s="223"/>
      <c r="AH52" s="216" t="e">
        <f t="shared" ref="AH52:AK54" si="20">(AC52-Y52)/Y52*100</f>
        <v>#DIV/0!</v>
      </c>
      <c r="AI52" s="216" t="e">
        <f t="shared" si="20"/>
        <v>#DIV/0!</v>
      </c>
      <c r="AJ52" s="216" t="e">
        <f t="shared" si="20"/>
        <v>#DIV/0!</v>
      </c>
      <c r="AK52" s="216" t="e">
        <f t="shared" si="20"/>
        <v>#DIV/0!</v>
      </c>
    </row>
    <row r="53" spans="1:37" ht="31.5" customHeight="1">
      <c r="A53" s="233" t="s">
        <v>122</v>
      </c>
      <c r="B53" s="223"/>
      <c r="C53" s="223"/>
      <c r="D53" s="223"/>
      <c r="E53" s="223"/>
      <c r="F53" s="223">
        <v>2</v>
      </c>
      <c r="G53" s="223">
        <v>42</v>
      </c>
      <c r="H53" s="223">
        <v>2748</v>
      </c>
      <c r="I53" s="234">
        <v>0.1131489</v>
      </c>
      <c r="J53" s="223">
        <v>0</v>
      </c>
      <c r="K53" s="223">
        <v>0</v>
      </c>
      <c r="L53" s="223">
        <v>0</v>
      </c>
      <c r="M53" s="234">
        <v>0</v>
      </c>
      <c r="N53" s="223"/>
      <c r="O53" s="216">
        <f t="shared" si="15"/>
        <v>-100</v>
      </c>
      <c r="P53" s="216">
        <f t="shared" si="16"/>
        <v>-100</v>
      </c>
      <c r="Q53" s="216">
        <f t="shared" si="17"/>
        <v>-100</v>
      </c>
      <c r="R53" s="216">
        <f t="shared" si="18"/>
        <v>-100</v>
      </c>
      <c r="T53" s="233" t="s">
        <v>122</v>
      </c>
      <c r="U53" s="223"/>
      <c r="V53" s="223"/>
      <c r="W53" s="223"/>
      <c r="X53" s="223"/>
      <c r="Y53" s="223"/>
      <c r="Z53" s="223"/>
      <c r="AA53" s="223"/>
      <c r="AB53" s="234"/>
      <c r="AC53" s="223"/>
      <c r="AD53" s="223"/>
      <c r="AE53" s="223"/>
      <c r="AF53" s="234"/>
      <c r="AG53" s="223"/>
      <c r="AH53" s="216" t="e">
        <f t="shared" si="20"/>
        <v>#DIV/0!</v>
      </c>
      <c r="AI53" s="216" t="e">
        <f t="shared" si="20"/>
        <v>#DIV/0!</v>
      </c>
      <c r="AJ53" s="216" t="e">
        <f t="shared" si="20"/>
        <v>#DIV/0!</v>
      </c>
      <c r="AK53" s="216" t="e">
        <f t="shared" si="20"/>
        <v>#DIV/0!</v>
      </c>
    </row>
    <row r="54" spans="1:37" ht="31.5" customHeight="1">
      <c r="A54" s="233" t="s">
        <v>70</v>
      </c>
      <c r="B54" s="223"/>
      <c r="C54" s="223"/>
      <c r="D54" s="223"/>
      <c r="E54" s="223"/>
      <c r="F54" s="223">
        <f>SUM(F29:F53)</f>
        <v>1415</v>
      </c>
      <c r="G54" s="223">
        <f t="shared" ref="G54:M54" si="21">SUM(G29:G53)</f>
        <v>47936</v>
      </c>
      <c r="H54" s="223">
        <f t="shared" si="21"/>
        <v>2656207.4800000004</v>
      </c>
      <c r="I54" s="234">
        <f t="shared" si="21"/>
        <v>341.90086450000001</v>
      </c>
      <c r="J54" s="223">
        <f t="shared" si="21"/>
        <v>1422</v>
      </c>
      <c r="K54" s="223">
        <f t="shared" si="21"/>
        <v>45089</v>
      </c>
      <c r="L54" s="223">
        <f t="shared" si="21"/>
        <v>2419123.2000000002</v>
      </c>
      <c r="M54" s="234">
        <f t="shared" si="21"/>
        <v>356.62090230000001</v>
      </c>
      <c r="N54" s="223"/>
      <c r="O54" s="216">
        <f t="shared" si="15"/>
        <v>0.49469964664310956</v>
      </c>
      <c r="P54" s="216">
        <f t="shared" si="16"/>
        <v>-5.9391688918558074</v>
      </c>
      <c r="Q54" s="216">
        <f t="shared" si="17"/>
        <v>-8.9256687131985721</v>
      </c>
      <c r="R54" s="216">
        <f t="shared" si="18"/>
        <v>4.3053526119411138</v>
      </c>
      <c r="T54" s="233" t="s">
        <v>70</v>
      </c>
      <c r="U54" s="223"/>
      <c r="V54" s="223"/>
      <c r="W54" s="223"/>
      <c r="X54" s="223"/>
      <c r="Y54" s="223">
        <f>SUM(Y29:Y53)</f>
        <v>118</v>
      </c>
      <c r="Z54" s="223">
        <f t="shared" ref="Z54:AF54" si="22">SUM(Z29:Z53)</f>
        <v>4006</v>
      </c>
      <c r="AA54" s="223">
        <f t="shared" si="22"/>
        <v>212006.68000000002</v>
      </c>
      <c r="AB54" s="234">
        <f t="shared" si="22"/>
        <v>28.257167199999998</v>
      </c>
      <c r="AC54" s="223">
        <f t="shared" si="22"/>
        <v>134</v>
      </c>
      <c r="AD54" s="223">
        <f t="shared" si="22"/>
        <v>4053</v>
      </c>
      <c r="AE54" s="223">
        <f t="shared" si="22"/>
        <v>219947.59999999998</v>
      </c>
      <c r="AF54" s="234">
        <f t="shared" si="22"/>
        <v>32.642308012899278</v>
      </c>
      <c r="AG54" s="223"/>
      <c r="AH54" s="216">
        <f t="shared" si="20"/>
        <v>13.559322033898304</v>
      </c>
      <c r="AI54" s="216">
        <f t="shared" si="20"/>
        <v>1.1732401397903147</v>
      </c>
      <c r="AJ54" s="216">
        <f t="shared" si="20"/>
        <v>3.7455989594289925</v>
      </c>
      <c r="AK54" s="216">
        <f t="shared" si="20"/>
        <v>15.518685159987589</v>
      </c>
    </row>
  </sheetData>
  <mergeCells count="25">
    <mergeCell ref="A1:AC1"/>
    <mergeCell ref="A2:V2"/>
    <mergeCell ref="X2:AC2"/>
    <mergeCell ref="A3:R3"/>
    <mergeCell ref="A4:A5"/>
    <mergeCell ref="B4:E4"/>
    <mergeCell ref="F4:I4"/>
    <mergeCell ref="J4:M4"/>
    <mergeCell ref="O4:R4"/>
    <mergeCell ref="T3:AK3"/>
    <mergeCell ref="T4:T5"/>
    <mergeCell ref="U4:X4"/>
    <mergeCell ref="Y4:AB4"/>
    <mergeCell ref="AC4:AF4"/>
    <mergeCell ref="AH4:AK4"/>
    <mergeCell ref="A26:R26"/>
    <mergeCell ref="A27:A28"/>
    <mergeCell ref="F27:I27"/>
    <mergeCell ref="J27:M27"/>
    <mergeCell ref="O27:R27"/>
    <mergeCell ref="T26:AK26"/>
    <mergeCell ref="T27:T28"/>
    <mergeCell ref="Y27:AB27"/>
    <mergeCell ref="AC27:AF27"/>
    <mergeCell ref="AH27:AK27"/>
  </mergeCells>
  <printOptions horizontalCentered="1"/>
  <pageMargins left="0.19685039370078741" right="0.19685039370078741" top="0.39370078740157483" bottom="0.39370078740157483" header="0.51181102362204722" footer="0.51181102362204722"/>
  <pageSetup scale="61" orientation="landscape" horizontalDpi="4294967295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70"/>
  <sheetViews>
    <sheetView topLeftCell="A34" workbookViewId="0">
      <selection activeCell="J26" sqref="J26"/>
    </sheetView>
  </sheetViews>
  <sheetFormatPr defaultRowHeight="12.75"/>
  <cols>
    <col min="1" max="1" width="8" customWidth="1"/>
    <col min="2" max="2" width="8.28515625" customWidth="1"/>
    <col min="15" max="15" width="5.42578125" customWidth="1"/>
    <col min="16" max="16" width="6.28515625" customWidth="1"/>
    <col min="17" max="17" width="5.5703125" customWidth="1"/>
    <col min="18" max="18" width="4.5703125" customWidth="1"/>
    <col min="19" max="19" width="4.7109375" customWidth="1"/>
    <col min="20" max="20" width="6.28515625" customWidth="1"/>
    <col min="22" max="22" width="5.85546875" customWidth="1"/>
    <col min="23" max="23" width="8.42578125" customWidth="1"/>
    <col min="24" max="25" width="6.28515625" customWidth="1"/>
    <col min="26" max="26" width="5.7109375" customWidth="1"/>
    <col min="27" max="27" width="5.85546875" customWidth="1"/>
  </cols>
  <sheetData>
    <row r="1" spans="1:13">
      <c r="A1" s="274" t="s">
        <v>24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</row>
    <row r="2" spans="1:13">
      <c r="A2" s="274" t="s">
        <v>5</v>
      </c>
      <c r="B2" s="274"/>
      <c r="C2" s="274"/>
      <c r="D2" s="274"/>
      <c r="E2" s="274"/>
      <c r="F2" s="274"/>
      <c r="G2" s="274"/>
      <c r="I2" s="274" t="s">
        <v>1</v>
      </c>
      <c r="J2" s="274"/>
      <c r="K2" s="274"/>
      <c r="L2" s="274"/>
      <c r="M2" s="274"/>
    </row>
    <row r="3" spans="1:13">
      <c r="B3" s="274" t="s">
        <v>0</v>
      </c>
      <c r="C3" s="274"/>
      <c r="D3" s="274"/>
      <c r="E3" s="274"/>
      <c r="F3" s="274"/>
      <c r="G3" s="274"/>
      <c r="J3" s="274"/>
      <c r="K3" s="274"/>
      <c r="L3" s="274"/>
      <c r="M3" s="274"/>
    </row>
    <row r="4" spans="1:13">
      <c r="B4" s="274" t="s">
        <v>107</v>
      </c>
      <c r="C4" s="274"/>
      <c r="D4" s="274"/>
      <c r="E4" s="274" t="s">
        <v>108</v>
      </c>
      <c r="F4" s="274"/>
      <c r="G4" s="274"/>
      <c r="J4" s="274" t="s">
        <v>107</v>
      </c>
      <c r="K4" s="274"/>
      <c r="L4" s="274" t="s">
        <v>108</v>
      </c>
      <c r="M4" s="274"/>
    </row>
    <row r="5" spans="1:13">
      <c r="A5" s="1" t="s">
        <v>6</v>
      </c>
      <c r="B5" s="2" t="s">
        <v>7</v>
      </c>
      <c r="C5" s="2" t="s">
        <v>8</v>
      </c>
      <c r="D5" s="2" t="s">
        <v>9</v>
      </c>
      <c r="E5" s="2" t="s">
        <v>7</v>
      </c>
      <c r="F5" s="2" t="s">
        <v>8</v>
      </c>
      <c r="G5" s="2" t="s">
        <v>9</v>
      </c>
      <c r="I5" s="1" t="s">
        <v>6</v>
      </c>
      <c r="J5" s="2" t="s">
        <v>7</v>
      </c>
      <c r="K5" s="2" t="s">
        <v>8</v>
      </c>
      <c r="L5" s="2" t="s">
        <v>7</v>
      </c>
      <c r="M5" s="2" t="s">
        <v>8</v>
      </c>
    </row>
    <row r="6" spans="1:13">
      <c r="A6" s="1" t="s">
        <v>10</v>
      </c>
      <c r="B6" s="1">
        <f t="shared" ref="B6:G6" si="0">B26</f>
        <v>0</v>
      </c>
      <c r="C6" s="1">
        <f t="shared" si="0"/>
        <v>0</v>
      </c>
      <c r="D6" s="1">
        <f t="shared" si="0"/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I6" s="1" t="s">
        <v>10</v>
      </c>
      <c r="J6" s="1">
        <f>J26</f>
        <v>0</v>
      </c>
      <c r="K6" s="1">
        <f>K26</f>
        <v>0</v>
      </c>
      <c r="L6" s="1">
        <f>L26</f>
        <v>0</v>
      </c>
      <c r="M6" s="1">
        <f>M26</f>
        <v>0</v>
      </c>
    </row>
    <row r="7" spans="1:13">
      <c r="A7" s="1" t="s">
        <v>11</v>
      </c>
      <c r="B7" s="1">
        <f t="shared" ref="B7:G7" si="1">B30</f>
        <v>0</v>
      </c>
      <c r="C7" s="1">
        <f t="shared" si="1"/>
        <v>0</v>
      </c>
      <c r="D7" s="1">
        <f t="shared" si="1"/>
        <v>0</v>
      </c>
      <c r="E7" s="1">
        <f t="shared" si="1"/>
        <v>0</v>
      </c>
      <c r="F7" s="1">
        <f t="shared" si="1"/>
        <v>0</v>
      </c>
      <c r="G7" s="1">
        <f t="shared" si="1"/>
        <v>0</v>
      </c>
      <c r="I7" s="1" t="s">
        <v>11</v>
      </c>
      <c r="J7" s="1">
        <f>J30</f>
        <v>0</v>
      </c>
      <c r="K7" s="1">
        <f>K30</f>
        <v>0</v>
      </c>
      <c r="L7" s="1">
        <f>L30</f>
        <v>0</v>
      </c>
      <c r="M7" s="1">
        <f>M30</f>
        <v>0</v>
      </c>
    </row>
    <row r="8" spans="1:13">
      <c r="A8" s="1" t="s">
        <v>12</v>
      </c>
      <c r="B8" s="1">
        <f t="shared" ref="B8:G8" si="2">B34</f>
        <v>280</v>
      </c>
      <c r="C8" s="1">
        <f t="shared" si="2"/>
        <v>17470</v>
      </c>
      <c r="D8" s="1">
        <f t="shared" si="2"/>
        <v>11217300</v>
      </c>
      <c r="E8" s="1">
        <f t="shared" si="2"/>
        <v>246</v>
      </c>
      <c r="F8" s="1">
        <f t="shared" si="2"/>
        <v>15464</v>
      </c>
      <c r="G8" s="1">
        <f t="shared" si="2"/>
        <v>19099483</v>
      </c>
      <c r="I8" s="1" t="s">
        <v>12</v>
      </c>
      <c r="J8" s="1">
        <f>J34</f>
        <v>100</v>
      </c>
      <c r="K8" s="1">
        <f>K34</f>
        <v>6264</v>
      </c>
      <c r="L8" s="1">
        <f>L34</f>
        <v>102</v>
      </c>
      <c r="M8" s="1">
        <f>M34</f>
        <v>6426</v>
      </c>
    </row>
    <row r="9" spans="1:13">
      <c r="A9" s="1" t="s">
        <v>13</v>
      </c>
      <c r="B9" s="1">
        <f t="shared" ref="B9:G9" si="3">B38</f>
        <v>0</v>
      </c>
      <c r="C9" s="1">
        <f t="shared" si="3"/>
        <v>0</v>
      </c>
      <c r="D9" s="1">
        <f t="shared" si="3"/>
        <v>0</v>
      </c>
      <c r="E9" s="1">
        <f t="shared" si="3"/>
        <v>0</v>
      </c>
      <c r="F9" s="1">
        <f t="shared" si="3"/>
        <v>0</v>
      </c>
      <c r="G9" s="1">
        <f t="shared" si="3"/>
        <v>0</v>
      </c>
      <c r="I9" s="1" t="s">
        <v>13</v>
      </c>
      <c r="J9" s="1">
        <f>J38</f>
        <v>0</v>
      </c>
      <c r="K9" s="1">
        <f>K38</f>
        <v>0</v>
      </c>
      <c r="L9" s="1">
        <f>L38</f>
        <v>0</v>
      </c>
      <c r="M9" s="1">
        <f>M38</f>
        <v>0</v>
      </c>
    </row>
    <row r="10" spans="1:13">
      <c r="A10" s="1" t="s">
        <v>14</v>
      </c>
      <c r="B10" s="1">
        <f t="shared" ref="B10:G10" si="4">B42</f>
        <v>0</v>
      </c>
      <c r="C10" s="1">
        <f t="shared" si="4"/>
        <v>0</v>
      </c>
      <c r="D10" s="1">
        <f t="shared" si="4"/>
        <v>0</v>
      </c>
      <c r="E10" s="1">
        <f t="shared" si="4"/>
        <v>0</v>
      </c>
      <c r="F10" s="1">
        <f t="shared" si="4"/>
        <v>0</v>
      </c>
      <c r="G10" s="1">
        <f t="shared" si="4"/>
        <v>0</v>
      </c>
      <c r="I10" s="1" t="s">
        <v>14</v>
      </c>
      <c r="J10" s="1">
        <f>J42</f>
        <v>0</v>
      </c>
      <c r="K10" s="1">
        <f>K42</f>
        <v>0</v>
      </c>
      <c r="L10" s="1">
        <f>L42</f>
        <v>0</v>
      </c>
      <c r="M10" s="1">
        <f>M42</f>
        <v>0</v>
      </c>
    </row>
    <row r="11" spans="1:13">
      <c r="A11" s="1" t="s">
        <v>15</v>
      </c>
      <c r="B11" s="1">
        <f t="shared" ref="B11:G11" si="5">B46</f>
        <v>0</v>
      </c>
      <c r="C11" s="1">
        <f t="shared" si="5"/>
        <v>0</v>
      </c>
      <c r="D11" s="1">
        <f t="shared" si="5"/>
        <v>0</v>
      </c>
      <c r="E11" s="1">
        <f t="shared" si="5"/>
        <v>0</v>
      </c>
      <c r="F11" s="1">
        <f t="shared" si="5"/>
        <v>0</v>
      </c>
      <c r="G11" s="1">
        <f t="shared" si="5"/>
        <v>0</v>
      </c>
      <c r="I11" s="1" t="s">
        <v>15</v>
      </c>
      <c r="J11" s="1">
        <f>J46</f>
        <v>0</v>
      </c>
      <c r="K11" s="1">
        <f>K46</f>
        <v>0</v>
      </c>
      <c r="L11" s="1">
        <f>L46</f>
        <v>0</v>
      </c>
      <c r="M11" s="1">
        <f>M46</f>
        <v>0</v>
      </c>
    </row>
    <row r="12" spans="1:13">
      <c r="A12" s="1" t="s">
        <v>16</v>
      </c>
      <c r="B12" s="1">
        <f t="shared" ref="B12:G12" si="6">B50</f>
        <v>0</v>
      </c>
      <c r="C12" s="1">
        <f t="shared" si="6"/>
        <v>0</v>
      </c>
      <c r="D12" s="1">
        <f t="shared" si="6"/>
        <v>0</v>
      </c>
      <c r="E12" s="1">
        <f t="shared" si="6"/>
        <v>0</v>
      </c>
      <c r="F12" s="1">
        <f t="shared" si="6"/>
        <v>0</v>
      </c>
      <c r="G12" s="1">
        <f t="shared" si="6"/>
        <v>0</v>
      </c>
      <c r="I12" s="1" t="s">
        <v>16</v>
      </c>
      <c r="J12" s="1">
        <f>J50</f>
        <v>0</v>
      </c>
      <c r="K12" s="1">
        <f>K50</f>
        <v>0</v>
      </c>
      <c r="L12" s="1">
        <f>L50</f>
        <v>0</v>
      </c>
      <c r="M12" s="1">
        <f>M50</f>
        <v>0</v>
      </c>
    </row>
    <row r="13" spans="1:13">
      <c r="A13" s="1" t="s">
        <v>17</v>
      </c>
      <c r="B13" s="1">
        <f t="shared" ref="B13:G13" si="7">B54</f>
        <v>0</v>
      </c>
      <c r="C13" s="1">
        <f t="shared" si="7"/>
        <v>0</v>
      </c>
      <c r="D13" s="1">
        <f t="shared" si="7"/>
        <v>0</v>
      </c>
      <c r="E13" s="1">
        <f t="shared" si="7"/>
        <v>0</v>
      </c>
      <c r="F13" s="1">
        <f t="shared" si="7"/>
        <v>0</v>
      </c>
      <c r="G13" s="1">
        <f t="shared" si="7"/>
        <v>0</v>
      </c>
      <c r="I13" s="1" t="s">
        <v>17</v>
      </c>
      <c r="J13" s="1">
        <f>J54</f>
        <v>0</v>
      </c>
      <c r="K13" s="1">
        <f>K54</f>
        <v>0</v>
      </c>
      <c r="L13" s="1">
        <f>L54</f>
        <v>0</v>
      </c>
      <c r="M13" s="1">
        <f>M54</f>
        <v>0</v>
      </c>
    </row>
    <row r="14" spans="1:13">
      <c r="A14" s="1" t="s">
        <v>18</v>
      </c>
      <c r="B14" s="1">
        <f t="shared" ref="B14:G14" si="8">B58</f>
        <v>0</v>
      </c>
      <c r="C14" s="1">
        <f t="shared" si="8"/>
        <v>0</v>
      </c>
      <c r="D14" s="1">
        <f t="shared" si="8"/>
        <v>0</v>
      </c>
      <c r="E14" s="1">
        <f t="shared" si="8"/>
        <v>0</v>
      </c>
      <c r="F14" s="1">
        <f t="shared" si="8"/>
        <v>0</v>
      </c>
      <c r="G14" s="1">
        <f t="shared" si="8"/>
        <v>0</v>
      </c>
      <c r="I14" s="1" t="s">
        <v>18</v>
      </c>
      <c r="J14" s="1">
        <f>J58</f>
        <v>0</v>
      </c>
      <c r="K14" s="1">
        <f>K58</f>
        <v>0</v>
      </c>
      <c r="L14" s="1">
        <f>L58</f>
        <v>0</v>
      </c>
      <c r="M14" s="1">
        <f>M58</f>
        <v>0</v>
      </c>
    </row>
    <row r="15" spans="1:13">
      <c r="A15" s="1" t="s">
        <v>19</v>
      </c>
      <c r="B15" s="1">
        <f t="shared" ref="B15:G15" si="9">B62</f>
        <v>0</v>
      </c>
      <c r="C15" s="1">
        <f t="shared" si="9"/>
        <v>0</v>
      </c>
      <c r="D15" s="1">
        <f t="shared" si="9"/>
        <v>0</v>
      </c>
      <c r="E15" s="1">
        <f t="shared" si="9"/>
        <v>0</v>
      </c>
      <c r="F15" s="1">
        <f t="shared" si="9"/>
        <v>0</v>
      </c>
      <c r="G15" s="1">
        <f t="shared" si="9"/>
        <v>0</v>
      </c>
      <c r="I15" s="1" t="s">
        <v>19</v>
      </c>
      <c r="J15" s="1">
        <f>J62</f>
        <v>0</v>
      </c>
      <c r="K15" s="1">
        <f>K62</f>
        <v>0</v>
      </c>
      <c r="L15" s="1">
        <f>L62</f>
        <v>0</v>
      </c>
      <c r="M15" s="1">
        <f>M62</f>
        <v>0</v>
      </c>
    </row>
    <row r="16" spans="1:13">
      <c r="A16" s="1" t="s">
        <v>20</v>
      </c>
      <c r="B16" s="1">
        <f t="shared" ref="B16:G16" si="10">B66</f>
        <v>0</v>
      </c>
      <c r="C16" s="1">
        <f t="shared" si="10"/>
        <v>0</v>
      </c>
      <c r="D16" s="1">
        <f t="shared" si="10"/>
        <v>0</v>
      </c>
      <c r="E16" s="1">
        <f t="shared" si="10"/>
        <v>0</v>
      </c>
      <c r="F16" s="1">
        <f t="shared" si="10"/>
        <v>0</v>
      </c>
      <c r="G16" s="1">
        <f t="shared" si="10"/>
        <v>0</v>
      </c>
      <c r="I16" s="1" t="s">
        <v>20</v>
      </c>
      <c r="J16" s="1">
        <f>J66</f>
        <v>0</v>
      </c>
      <c r="K16" s="1">
        <f>K66</f>
        <v>0</v>
      </c>
      <c r="L16" s="1">
        <f>L66</f>
        <v>0</v>
      </c>
      <c r="M16" s="1">
        <f>M66</f>
        <v>0</v>
      </c>
    </row>
    <row r="17" spans="1:27">
      <c r="A17" s="1" t="s">
        <v>21</v>
      </c>
      <c r="B17" s="1">
        <f t="shared" ref="B17:G17" si="11">B70</f>
        <v>0</v>
      </c>
      <c r="C17" s="1">
        <f t="shared" si="11"/>
        <v>0</v>
      </c>
      <c r="D17" s="1">
        <f t="shared" si="11"/>
        <v>0</v>
      </c>
      <c r="E17" s="1">
        <f t="shared" si="11"/>
        <v>0</v>
      </c>
      <c r="F17" s="1">
        <f t="shared" si="11"/>
        <v>0</v>
      </c>
      <c r="G17" s="1">
        <f t="shared" si="11"/>
        <v>0</v>
      </c>
      <c r="I17" s="1" t="s">
        <v>21</v>
      </c>
      <c r="J17" s="1">
        <f>J70</f>
        <v>0</v>
      </c>
      <c r="K17" s="1">
        <f>K70</f>
        <v>0</v>
      </c>
      <c r="L17" s="1">
        <f>L70</f>
        <v>0</v>
      </c>
      <c r="M17" s="1">
        <f>M70</f>
        <v>0</v>
      </c>
    </row>
    <row r="18" spans="1:27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</row>
    <row r="19" spans="1:27">
      <c r="A19" s="1" t="s">
        <v>22</v>
      </c>
      <c r="B19" s="1">
        <f t="shared" ref="B19:G19" si="12">SUM(B6:B18)</f>
        <v>280</v>
      </c>
      <c r="C19" s="1">
        <f t="shared" si="12"/>
        <v>17470</v>
      </c>
      <c r="D19" s="1">
        <f t="shared" si="12"/>
        <v>11217300</v>
      </c>
      <c r="E19" s="1">
        <f t="shared" si="12"/>
        <v>246</v>
      </c>
      <c r="F19" s="1">
        <f t="shared" si="12"/>
        <v>15464</v>
      </c>
      <c r="G19" s="1">
        <f t="shared" si="12"/>
        <v>19099483</v>
      </c>
      <c r="I19" s="1" t="s">
        <v>22</v>
      </c>
      <c r="J19" s="1">
        <f>SUM(J6:J18)</f>
        <v>100</v>
      </c>
      <c r="K19" s="1">
        <f>SUM(K6:K18)</f>
        <v>6264</v>
      </c>
      <c r="L19" s="1">
        <f>SUM(L6:L18)</f>
        <v>102</v>
      </c>
      <c r="M19" s="1">
        <f>SUM(M6:M18)</f>
        <v>6426</v>
      </c>
    </row>
    <row r="21" spans="1:27">
      <c r="B21" s="274" t="s">
        <v>107</v>
      </c>
      <c r="C21" s="274"/>
      <c r="D21" s="274"/>
      <c r="E21" s="274" t="s">
        <v>108</v>
      </c>
      <c r="F21" s="274"/>
      <c r="G21" s="274"/>
      <c r="J21" s="274" t="s">
        <v>107</v>
      </c>
      <c r="K21" s="274"/>
      <c r="L21" s="274" t="s">
        <v>108</v>
      </c>
      <c r="M21" s="274"/>
      <c r="O21" s="402" t="s">
        <v>68</v>
      </c>
      <c r="P21" s="402"/>
      <c r="Q21" s="402"/>
      <c r="R21" s="402"/>
      <c r="S21" s="402"/>
      <c r="T21" s="402"/>
      <c r="V21" s="402" t="s">
        <v>69</v>
      </c>
      <c r="W21" s="402"/>
      <c r="X21" s="402"/>
      <c r="Y21" s="402"/>
      <c r="Z21" s="402"/>
      <c r="AA21" s="402"/>
    </row>
    <row r="22" spans="1:27">
      <c r="B22" s="2" t="s">
        <v>7</v>
      </c>
      <c r="C22" s="2" t="s">
        <v>8</v>
      </c>
      <c r="D22" s="2" t="s">
        <v>9</v>
      </c>
      <c r="E22" s="2" t="s">
        <v>7</v>
      </c>
      <c r="F22" s="2" t="s">
        <v>8</v>
      </c>
      <c r="G22" s="2" t="s">
        <v>9</v>
      </c>
      <c r="I22" s="1" t="s">
        <v>6</v>
      </c>
      <c r="J22" s="2" t="s">
        <v>7</v>
      </c>
      <c r="K22" s="2" t="s">
        <v>8</v>
      </c>
      <c r="L22" s="2" t="s">
        <v>7</v>
      </c>
      <c r="M22" s="2" t="s">
        <v>8</v>
      </c>
      <c r="O22" s="2" t="s">
        <v>65</v>
      </c>
      <c r="P22" s="2" t="s">
        <v>64</v>
      </c>
      <c r="Q22" s="2" t="s">
        <v>63</v>
      </c>
      <c r="R22" s="2" t="s">
        <v>23</v>
      </c>
      <c r="S22" s="2" t="s">
        <v>66</v>
      </c>
      <c r="T22" s="2" t="s">
        <v>67</v>
      </c>
      <c r="V22" s="2" t="s">
        <v>65</v>
      </c>
      <c r="W22" s="2" t="s">
        <v>64</v>
      </c>
      <c r="X22" s="2" t="s">
        <v>63</v>
      </c>
      <c r="Y22" s="2" t="s">
        <v>23</v>
      </c>
      <c r="Z22" s="2" t="s">
        <v>66</v>
      </c>
      <c r="AA22" s="2" t="s">
        <v>67</v>
      </c>
    </row>
    <row r="23" spans="1:27">
      <c r="A23" s="3" t="s">
        <v>25</v>
      </c>
      <c r="B23" s="1"/>
      <c r="C23" s="1"/>
      <c r="D23" s="1"/>
      <c r="E23" s="1"/>
      <c r="F23" s="1"/>
      <c r="G23" s="1"/>
      <c r="I23" s="3" t="s">
        <v>25</v>
      </c>
      <c r="J23" s="1"/>
      <c r="K23" s="1"/>
      <c r="L23" s="1"/>
      <c r="M23" s="1"/>
      <c r="O23" s="1"/>
      <c r="P23" s="1"/>
      <c r="Q23" s="1"/>
      <c r="R23" s="1"/>
      <c r="S23" s="1"/>
      <c r="T23" s="1"/>
      <c r="V23" s="1"/>
      <c r="W23" s="1"/>
      <c r="X23" s="1"/>
      <c r="Y23" s="1"/>
      <c r="Z23" s="1"/>
      <c r="AA23" s="1"/>
    </row>
    <row r="24" spans="1:27">
      <c r="A24" s="3" t="s">
        <v>26</v>
      </c>
      <c r="B24" s="1"/>
      <c r="C24" s="1"/>
      <c r="D24" s="1"/>
      <c r="E24" s="1"/>
      <c r="F24" s="1"/>
      <c r="G24" s="1"/>
      <c r="I24" s="3" t="s">
        <v>26</v>
      </c>
      <c r="J24" s="1"/>
      <c r="K24" s="1"/>
      <c r="L24" s="1"/>
      <c r="M24" s="1"/>
      <c r="O24" s="1"/>
      <c r="P24" s="1"/>
      <c r="Q24" s="1"/>
      <c r="R24" s="1"/>
      <c r="S24" s="1"/>
      <c r="T24" s="1"/>
      <c r="V24" s="1"/>
      <c r="W24" s="1"/>
      <c r="X24" s="1"/>
      <c r="Y24" s="1"/>
      <c r="Z24" s="1"/>
      <c r="AA24" s="1"/>
    </row>
    <row r="25" spans="1:27">
      <c r="A25" s="3" t="s">
        <v>27</v>
      </c>
      <c r="B25" s="1"/>
      <c r="C25" s="1"/>
      <c r="D25" s="1"/>
      <c r="E25" s="1"/>
      <c r="F25" s="1"/>
      <c r="G25" s="1"/>
      <c r="I25" s="3" t="s">
        <v>27</v>
      </c>
      <c r="J25" s="1"/>
      <c r="K25" s="1"/>
      <c r="L25" s="1"/>
      <c r="M25" s="1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</row>
    <row r="26" spans="1:27">
      <c r="A26" s="4" t="s">
        <v>10</v>
      </c>
      <c r="B26" s="1">
        <f t="shared" ref="B26:G26" si="13">SUM(B23:B25)</f>
        <v>0</v>
      </c>
      <c r="C26" s="1">
        <f t="shared" si="13"/>
        <v>0</v>
      </c>
      <c r="D26" s="1">
        <f t="shared" si="13"/>
        <v>0</v>
      </c>
      <c r="E26" s="1">
        <f t="shared" si="13"/>
        <v>0</v>
      </c>
      <c r="F26" s="1">
        <f t="shared" si="13"/>
        <v>0</v>
      </c>
      <c r="G26" s="1">
        <f t="shared" si="13"/>
        <v>0</v>
      </c>
      <c r="I26" s="4" t="s">
        <v>10</v>
      </c>
      <c r="J26" s="1">
        <f>SUM(J23:J25)</f>
        <v>0</v>
      </c>
      <c r="K26" s="1">
        <f>SUM(K23:K25)</f>
        <v>0</v>
      </c>
      <c r="L26" s="1">
        <f>SUM(L23:L25)</f>
        <v>0</v>
      </c>
      <c r="M26" s="1">
        <f>SUM(M23:M25)</f>
        <v>0</v>
      </c>
      <c r="O26" s="1"/>
      <c r="P26" s="1"/>
      <c r="Q26" s="1"/>
      <c r="R26" s="1"/>
      <c r="S26" s="1"/>
      <c r="T26" s="1"/>
      <c r="V26" s="1"/>
      <c r="W26" s="1"/>
      <c r="X26" s="1"/>
      <c r="Y26" s="1"/>
      <c r="Z26" s="1"/>
      <c r="AA26" s="1"/>
    </row>
    <row r="27" spans="1:27">
      <c r="A27" s="3" t="s">
        <v>28</v>
      </c>
      <c r="B27" s="1"/>
      <c r="C27" s="1"/>
      <c r="D27" s="1"/>
      <c r="E27" s="1"/>
      <c r="F27" s="1"/>
      <c r="G27" s="1"/>
      <c r="I27" s="3" t="s">
        <v>28</v>
      </c>
      <c r="J27" s="1"/>
      <c r="K27" s="1"/>
      <c r="L27" s="1"/>
      <c r="M27" s="1"/>
      <c r="O27" s="1"/>
      <c r="P27" s="1"/>
      <c r="Q27" s="1"/>
      <c r="R27" s="1"/>
      <c r="S27" s="1"/>
      <c r="T27" s="1"/>
      <c r="V27" s="1"/>
      <c r="W27" s="1"/>
      <c r="X27" s="1"/>
      <c r="Y27" s="1"/>
      <c r="Z27" s="1"/>
      <c r="AA27" s="1"/>
    </row>
    <row r="28" spans="1:27">
      <c r="A28" s="3" t="s">
        <v>29</v>
      </c>
      <c r="B28" s="1"/>
      <c r="C28" s="1"/>
      <c r="D28" s="1"/>
      <c r="E28" s="1"/>
      <c r="F28" s="1"/>
      <c r="G28" s="1"/>
      <c r="I28" s="3" t="s">
        <v>29</v>
      </c>
      <c r="J28" s="1"/>
      <c r="K28" s="1"/>
      <c r="L28" s="1"/>
      <c r="M28" s="1"/>
      <c r="O28" s="1"/>
      <c r="P28" s="1"/>
      <c r="Q28" s="1"/>
      <c r="R28" s="1"/>
      <c r="S28" s="1"/>
      <c r="T28" s="1"/>
      <c r="V28" s="1"/>
      <c r="W28" s="1"/>
      <c r="X28" s="1"/>
      <c r="Y28" s="1"/>
      <c r="Z28" s="1"/>
      <c r="AA28" s="1"/>
    </row>
    <row r="29" spans="1:27">
      <c r="A29" s="3" t="s">
        <v>30</v>
      </c>
      <c r="B29" s="1"/>
      <c r="C29" s="1"/>
      <c r="D29" s="1"/>
      <c r="E29" s="1"/>
      <c r="F29" s="1"/>
      <c r="G29" s="1"/>
      <c r="I29" s="3" t="s">
        <v>30</v>
      </c>
      <c r="J29" s="1"/>
      <c r="K29" s="1"/>
      <c r="L29" s="1"/>
      <c r="M29" s="1"/>
      <c r="O29" s="1"/>
      <c r="P29" s="1"/>
      <c r="Q29" s="1"/>
      <c r="R29" s="1"/>
      <c r="S29" s="1"/>
      <c r="T29" s="1"/>
      <c r="V29" s="1"/>
      <c r="W29" s="1"/>
      <c r="X29" s="1"/>
      <c r="Y29" s="1"/>
      <c r="Z29" s="1"/>
      <c r="AA29" s="1"/>
    </row>
    <row r="30" spans="1:27">
      <c r="A30" s="5" t="s">
        <v>11</v>
      </c>
      <c r="B30" s="1">
        <f t="shared" ref="B30:G30" si="14">SUM(B27:B29)</f>
        <v>0</v>
      </c>
      <c r="C30" s="1">
        <f t="shared" si="14"/>
        <v>0</v>
      </c>
      <c r="D30" s="1">
        <f t="shared" si="14"/>
        <v>0</v>
      </c>
      <c r="E30" s="1">
        <f t="shared" si="14"/>
        <v>0</v>
      </c>
      <c r="F30" s="1">
        <f t="shared" si="14"/>
        <v>0</v>
      </c>
      <c r="G30" s="1">
        <f t="shared" si="14"/>
        <v>0</v>
      </c>
      <c r="I30" s="5" t="s">
        <v>11</v>
      </c>
      <c r="J30" s="1">
        <f>SUM(J27:J29)</f>
        <v>0</v>
      </c>
      <c r="K30" s="1">
        <f>SUM(K27:K29)</f>
        <v>0</v>
      </c>
      <c r="L30" s="1">
        <f>SUM(L27:L29)</f>
        <v>0</v>
      </c>
      <c r="M30" s="1">
        <f>SUM(M27:M29)</f>
        <v>0</v>
      </c>
      <c r="O30" s="1"/>
      <c r="P30" s="1"/>
      <c r="Q30" s="1"/>
      <c r="R30" s="1"/>
      <c r="S30" s="1"/>
      <c r="T30" s="1"/>
      <c r="V30" s="1"/>
      <c r="W30" s="1"/>
      <c r="X30" s="1"/>
      <c r="Y30" s="1"/>
      <c r="Z30" s="1"/>
      <c r="AA30" s="1"/>
    </row>
    <row r="31" spans="1:27">
      <c r="A31" s="3" t="s">
        <v>31</v>
      </c>
      <c r="B31" s="1"/>
      <c r="C31" s="1"/>
      <c r="D31" s="1"/>
      <c r="E31" s="1"/>
      <c r="F31" s="1"/>
      <c r="G31" s="1"/>
      <c r="I31" s="3" t="s">
        <v>31</v>
      </c>
      <c r="J31" s="1"/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X31" s="1"/>
      <c r="Y31" s="1"/>
      <c r="Z31" s="1"/>
      <c r="AA31" s="1"/>
    </row>
    <row r="32" spans="1:27">
      <c r="A32" s="3" t="s">
        <v>32</v>
      </c>
      <c r="B32" s="1">
        <v>280</v>
      </c>
      <c r="C32" s="1">
        <v>17470</v>
      </c>
      <c r="D32" s="1">
        <v>11217300</v>
      </c>
      <c r="E32" s="1">
        <v>246</v>
      </c>
      <c r="F32" s="1">
        <v>15464</v>
      </c>
      <c r="G32" s="1">
        <v>19099483</v>
      </c>
      <c r="I32" s="3" t="s">
        <v>32</v>
      </c>
      <c r="J32" s="1">
        <v>100</v>
      </c>
      <c r="K32" s="1">
        <v>6264</v>
      </c>
      <c r="L32" s="1">
        <v>102</v>
      </c>
      <c r="M32" s="1">
        <v>6426</v>
      </c>
      <c r="O32" s="1"/>
      <c r="P32" s="1"/>
      <c r="Q32" s="1"/>
      <c r="R32" s="1"/>
      <c r="S32" s="1"/>
      <c r="T32" s="1"/>
      <c r="V32" s="1"/>
      <c r="W32" s="1"/>
      <c r="X32" s="1"/>
      <c r="Y32" s="1"/>
      <c r="Z32" s="1"/>
      <c r="AA32" s="1"/>
    </row>
    <row r="33" spans="1:27">
      <c r="A33" s="3" t="s">
        <v>33</v>
      </c>
      <c r="B33" s="1"/>
      <c r="C33" s="1"/>
      <c r="D33" s="1"/>
      <c r="E33" s="1"/>
      <c r="F33" s="1"/>
      <c r="G33" s="1"/>
      <c r="I33" s="3" t="s">
        <v>33</v>
      </c>
      <c r="J33" s="1"/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X33" s="1"/>
      <c r="Y33" s="1"/>
      <c r="Z33" s="1"/>
      <c r="AA33" s="1"/>
    </row>
    <row r="34" spans="1:27">
      <c r="A34" s="5" t="s">
        <v>34</v>
      </c>
      <c r="B34" s="1">
        <f t="shared" ref="B34:G34" si="15">SUM(B31:B33)</f>
        <v>280</v>
      </c>
      <c r="C34" s="1">
        <f t="shared" si="15"/>
        <v>17470</v>
      </c>
      <c r="D34" s="1">
        <f t="shared" si="15"/>
        <v>11217300</v>
      </c>
      <c r="E34" s="1">
        <f t="shared" si="15"/>
        <v>246</v>
      </c>
      <c r="F34" s="1">
        <f t="shared" si="15"/>
        <v>15464</v>
      </c>
      <c r="G34" s="1">
        <f t="shared" si="15"/>
        <v>19099483</v>
      </c>
      <c r="I34" s="5" t="s">
        <v>34</v>
      </c>
      <c r="J34" s="1">
        <f>SUM(J31:J33)</f>
        <v>100</v>
      </c>
      <c r="K34" s="1">
        <f>SUM(K31:K33)</f>
        <v>6264</v>
      </c>
      <c r="L34" s="1">
        <f>SUM(L31:L33)</f>
        <v>102</v>
      </c>
      <c r="M34" s="1">
        <f>SUM(M31:M33)</f>
        <v>6426</v>
      </c>
      <c r="O34" s="1"/>
      <c r="P34" s="1"/>
      <c r="Q34" s="1"/>
      <c r="R34" s="1"/>
      <c r="S34" s="1"/>
      <c r="T34" s="1"/>
      <c r="V34" s="1"/>
      <c r="W34" s="1"/>
      <c r="X34" s="1"/>
      <c r="Y34" s="1"/>
      <c r="Z34" s="1"/>
      <c r="AA34" s="1"/>
    </row>
    <row r="35" spans="1:27">
      <c r="A35" s="3" t="s">
        <v>35</v>
      </c>
      <c r="B35" s="1"/>
      <c r="C35" s="1"/>
      <c r="D35" s="1"/>
      <c r="E35" s="1"/>
      <c r="F35" s="1"/>
      <c r="G35" s="1"/>
      <c r="I35" s="3" t="s">
        <v>35</v>
      </c>
      <c r="J35" s="1"/>
      <c r="K35" s="1"/>
      <c r="L35" s="1"/>
      <c r="M35" s="1"/>
      <c r="O35" s="1"/>
      <c r="P35" s="1"/>
      <c r="Q35" s="1"/>
      <c r="R35" s="1"/>
      <c r="S35" s="1"/>
      <c r="T35" s="1"/>
      <c r="V35" s="1"/>
      <c r="W35" s="1"/>
      <c r="X35" s="1"/>
      <c r="Y35" s="1"/>
      <c r="Z35" s="1"/>
      <c r="AA35" s="1"/>
    </row>
    <row r="36" spans="1:27">
      <c r="A36" s="3" t="s">
        <v>36</v>
      </c>
      <c r="B36" s="1"/>
      <c r="C36" s="1"/>
      <c r="D36" s="1"/>
      <c r="E36" s="1"/>
      <c r="F36" s="1"/>
      <c r="G36" s="1"/>
      <c r="I36" s="3" t="s">
        <v>36</v>
      </c>
      <c r="J36" s="1"/>
      <c r="K36" s="1"/>
      <c r="L36" s="1"/>
      <c r="M36" s="1"/>
      <c r="O36" s="1"/>
      <c r="P36" s="1">
        <v>20</v>
      </c>
      <c r="Q36" s="1"/>
      <c r="R36" s="1"/>
      <c r="S36" s="1">
        <v>40</v>
      </c>
      <c r="T36" s="1">
        <v>40</v>
      </c>
      <c r="V36" s="1"/>
      <c r="W36" s="1">
        <v>41</v>
      </c>
      <c r="X36" s="1"/>
      <c r="Y36" s="1"/>
      <c r="Z36" s="1">
        <v>41</v>
      </c>
      <c r="AA36" s="1">
        <v>20</v>
      </c>
    </row>
    <row r="37" spans="1:27">
      <c r="A37" s="3" t="s">
        <v>37</v>
      </c>
      <c r="B37" s="1"/>
      <c r="C37" s="1"/>
      <c r="D37" s="1"/>
      <c r="E37" s="1"/>
      <c r="F37" s="1"/>
      <c r="G37" s="1"/>
      <c r="I37" s="3" t="s">
        <v>37</v>
      </c>
      <c r="J37" s="1"/>
      <c r="K37" s="1"/>
      <c r="L37" s="1"/>
      <c r="M37" s="1"/>
      <c r="O37" s="1"/>
      <c r="P37" s="1"/>
      <c r="Q37" s="1"/>
      <c r="R37" s="1"/>
      <c r="S37" s="1"/>
      <c r="T37" s="1"/>
      <c r="V37" s="1"/>
      <c r="W37" s="1"/>
      <c r="X37" s="1"/>
      <c r="Y37" s="1"/>
      <c r="Z37" s="1"/>
      <c r="AA37" s="1"/>
    </row>
    <row r="38" spans="1:27">
      <c r="A38" s="5" t="s">
        <v>38</v>
      </c>
      <c r="B38" s="1">
        <f t="shared" ref="B38:G38" si="16">SUM(B35:B37)</f>
        <v>0</v>
      </c>
      <c r="C38" s="1">
        <f t="shared" si="16"/>
        <v>0</v>
      </c>
      <c r="D38" s="1">
        <f t="shared" si="16"/>
        <v>0</v>
      </c>
      <c r="E38" s="1">
        <f t="shared" si="16"/>
        <v>0</v>
      </c>
      <c r="F38" s="1">
        <f t="shared" si="16"/>
        <v>0</v>
      </c>
      <c r="G38" s="1">
        <f t="shared" si="16"/>
        <v>0</v>
      </c>
      <c r="I38" s="5" t="s">
        <v>38</v>
      </c>
      <c r="J38" s="1">
        <f>SUM(J35:J37)</f>
        <v>0</v>
      </c>
      <c r="K38" s="1">
        <f>SUM(K35:K37)</f>
        <v>0</v>
      </c>
      <c r="L38" s="1">
        <f>SUM(L35:L37)</f>
        <v>0</v>
      </c>
      <c r="M38" s="1">
        <f>SUM(M35:M37)</f>
        <v>0</v>
      </c>
      <c r="O38" s="1"/>
      <c r="P38" s="1"/>
      <c r="Q38" s="1"/>
      <c r="R38" s="1"/>
      <c r="S38" s="1"/>
      <c r="T38" s="1"/>
      <c r="V38" s="1"/>
      <c r="W38" s="1"/>
      <c r="X38" s="1"/>
      <c r="Y38" s="1"/>
      <c r="Z38" s="1"/>
      <c r="AA38" s="1"/>
    </row>
    <row r="39" spans="1:27">
      <c r="A39" s="3" t="s">
        <v>39</v>
      </c>
      <c r="B39" s="1"/>
      <c r="C39" s="1"/>
      <c r="D39" s="1"/>
      <c r="E39" s="1"/>
      <c r="F39" s="1"/>
      <c r="G39" s="1"/>
      <c r="I39" s="3" t="s">
        <v>39</v>
      </c>
      <c r="J39" s="1"/>
      <c r="K39" s="1"/>
      <c r="L39" s="1"/>
      <c r="M39" s="1"/>
      <c r="O39" s="1"/>
      <c r="P39" s="1"/>
      <c r="Q39" s="1"/>
      <c r="R39" s="1"/>
      <c r="S39" s="1"/>
      <c r="T39" s="1"/>
      <c r="V39" s="1"/>
      <c r="W39" s="1"/>
      <c r="X39" s="1"/>
      <c r="Y39" s="1"/>
      <c r="Z39" s="1"/>
      <c r="AA39" s="1"/>
    </row>
    <row r="40" spans="1:27">
      <c r="A40" s="3" t="s">
        <v>40</v>
      </c>
      <c r="B40" s="1"/>
      <c r="C40" s="1"/>
      <c r="D40" s="1"/>
      <c r="E40" s="1"/>
      <c r="F40" s="1"/>
      <c r="G40" s="1"/>
      <c r="I40" s="3" t="s">
        <v>40</v>
      </c>
      <c r="J40" s="1"/>
      <c r="K40" s="1"/>
      <c r="L40" s="1"/>
      <c r="M40" s="1"/>
      <c r="O40" s="1"/>
      <c r="P40" s="1"/>
      <c r="Q40" s="1"/>
      <c r="R40" s="1"/>
      <c r="S40" s="1"/>
      <c r="T40" s="1"/>
      <c r="V40" s="1"/>
      <c r="W40" s="1"/>
      <c r="X40" s="1"/>
      <c r="Y40" s="1"/>
      <c r="Z40" s="1"/>
      <c r="AA40" s="1"/>
    </row>
    <row r="41" spans="1:27">
      <c r="A41" s="3" t="s">
        <v>41</v>
      </c>
      <c r="B41" s="1"/>
      <c r="C41" s="1"/>
      <c r="D41" s="1"/>
      <c r="E41" s="1"/>
      <c r="F41" s="1"/>
      <c r="G41" s="1"/>
      <c r="I41" s="3" t="s">
        <v>41</v>
      </c>
      <c r="J41" s="1"/>
      <c r="K41" s="1"/>
      <c r="L41" s="1"/>
      <c r="M41" s="1"/>
      <c r="O41" s="1"/>
      <c r="P41" s="1"/>
      <c r="Q41" s="1"/>
      <c r="R41" s="1"/>
      <c r="S41" s="1"/>
      <c r="T41" s="1"/>
      <c r="V41" s="1"/>
      <c r="W41" s="1"/>
      <c r="X41" s="1"/>
      <c r="Y41" s="1"/>
      <c r="Z41" s="1"/>
      <c r="AA41" s="1"/>
    </row>
    <row r="42" spans="1:27">
      <c r="A42" s="5" t="s">
        <v>14</v>
      </c>
      <c r="B42" s="1">
        <f t="shared" ref="B42:G42" si="17">SUM(B39:B41)</f>
        <v>0</v>
      </c>
      <c r="C42" s="1">
        <f t="shared" si="17"/>
        <v>0</v>
      </c>
      <c r="D42" s="1">
        <f t="shared" si="17"/>
        <v>0</v>
      </c>
      <c r="E42" s="1">
        <f t="shared" si="17"/>
        <v>0</v>
      </c>
      <c r="F42" s="1">
        <f t="shared" si="17"/>
        <v>0</v>
      </c>
      <c r="G42" s="1">
        <f t="shared" si="17"/>
        <v>0</v>
      </c>
      <c r="I42" s="5" t="s">
        <v>14</v>
      </c>
      <c r="J42" s="1">
        <f>SUM(J39:J41)</f>
        <v>0</v>
      </c>
      <c r="K42" s="1">
        <f>SUM(K39:K41)</f>
        <v>0</v>
      </c>
      <c r="L42" s="1">
        <f>SUM(L39:L41)</f>
        <v>0</v>
      </c>
      <c r="M42" s="1">
        <f>SUM(M39:M41)</f>
        <v>0</v>
      </c>
      <c r="O42" s="1"/>
      <c r="P42" s="1"/>
      <c r="Q42" s="1"/>
      <c r="R42" s="1"/>
      <c r="S42" s="1"/>
      <c r="T42" s="1"/>
      <c r="V42" s="1"/>
      <c r="W42" s="1"/>
      <c r="X42" s="1"/>
      <c r="Y42" s="1"/>
      <c r="Z42" s="1"/>
      <c r="AA42" s="1"/>
    </row>
    <row r="43" spans="1:27">
      <c r="A43" s="3" t="s">
        <v>42</v>
      </c>
      <c r="B43" s="1"/>
      <c r="C43" s="1"/>
      <c r="D43" s="1"/>
      <c r="E43" s="1"/>
      <c r="F43" s="1"/>
      <c r="G43" s="1"/>
      <c r="I43" s="3" t="s">
        <v>42</v>
      </c>
      <c r="J43" s="1"/>
      <c r="K43" s="1"/>
      <c r="L43" s="1"/>
      <c r="M43" s="1"/>
      <c r="O43" s="1"/>
      <c r="P43" s="1"/>
      <c r="Q43" s="1"/>
      <c r="R43" s="1"/>
      <c r="S43" s="1"/>
      <c r="T43" s="1"/>
      <c r="V43" s="1"/>
      <c r="W43" s="1"/>
      <c r="X43" s="1"/>
      <c r="Y43" s="1"/>
      <c r="Z43" s="1"/>
      <c r="AA43" s="1"/>
    </row>
    <row r="44" spans="1:27">
      <c r="A44" s="3" t="s">
        <v>43</v>
      </c>
      <c r="B44" s="1"/>
      <c r="C44" s="1"/>
      <c r="D44" s="1"/>
      <c r="E44" s="1"/>
      <c r="F44" s="1"/>
      <c r="G44" s="1"/>
      <c r="I44" s="3" t="s">
        <v>43</v>
      </c>
      <c r="J44" s="1"/>
      <c r="K44" s="1"/>
      <c r="L44" s="1"/>
      <c r="M44" s="1"/>
      <c r="O44" s="1"/>
      <c r="P44" s="1"/>
      <c r="Q44" s="1"/>
      <c r="R44" s="1"/>
      <c r="S44" s="1"/>
      <c r="T44" s="1"/>
      <c r="V44" s="1"/>
      <c r="W44" s="1"/>
      <c r="X44" s="1"/>
      <c r="Y44" s="1"/>
      <c r="Z44" s="1"/>
      <c r="AA44" s="1"/>
    </row>
    <row r="45" spans="1:27">
      <c r="A45" s="3" t="s">
        <v>44</v>
      </c>
      <c r="B45" s="1"/>
      <c r="C45" s="1"/>
      <c r="D45" s="1"/>
      <c r="E45" s="1"/>
      <c r="F45" s="1"/>
      <c r="G45" s="1"/>
      <c r="I45" s="3" t="s">
        <v>44</v>
      </c>
      <c r="J45" s="1"/>
      <c r="K45" s="1"/>
      <c r="L45" s="1"/>
      <c r="M45" s="1"/>
      <c r="O45" s="1"/>
      <c r="P45" s="1"/>
      <c r="Q45" s="1"/>
      <c r="R45" s="1"/>
      <c r="S45" s="1"/>
      <c r="T45" s="1"/>
      <c r="V45" s="1"/>
      <c r="W45" s="1"/>
      <c r="X45" s="1"/>
      <c r="Y45" s="1"/>
      <c r="Z45" s="1"/>
      <c r="AA45" s="1"/>
    </row>
    <row r="46" spans="1:27">
      <c r="A46" s="5" t="s">
        <v>15</v>
      </c>
      <c r="B46" s="1">
        <f t="shared" ref="B46:G46" si="18">SUM(B43:B45)</f>
        <v>0</v>
      </c>
      <c r="C46" s="1">
        <f t="shared" si="18"/>
        <v>0</v>
      </c>
      <c r="D46" s="1">
        <f t="shared" si="18"/>
        <v>0</v>
      </c>
      <c r="E46" s="1">
        <f t="shared" si="18"/>
        <v>0</v>
      </c>
      <c r="F46" s="1">
        <f t="shared" si="18"/>
        <v>0</v>
      </c>
      <c r="G46" s="1">
        <f t="shared" si="18"/>
        <v>0</v>
      </c>
      <c r="I46" s="5" t="s">
        <v>15</v>
      </c>
      <c r="J46" s="1">
        <f>SUM(J43:J45)</f>
        <v>0</v>
      </c>
      <c r="K46" s="1">
        <f>SUM(K43:K45)</f>
        <v>0</v>
      </c>
      <c r="L46" s="1">
        <f>SUM(L43:L45)</f>
        <v>0</v>
      </c>
      <c r="M46" s="1">
        <f>SUM(M43:M45)</f>
        <v>0</v>
      </c>
      <c r="O46" s="1"/>
      <c r="P46" s="1"/>
      <c r="Q46" s="1"/>
      <c r="R46" s="1"/>
      <c r="S46" s="1"/>
      <c r="T46" s="1"/>
      <c r="V46" s="1"/>
      <c r="W46" s="1"/>
      <c r="X46" s="1"/>
      <c r="Y46" s="1"/>
      <c r="Z46" s="1"/>
      <c r="AA46" s="1"/>
    </row>
    <row r="47" spans="1:27">
      <c r="A47" s="3" t="s">
        <v>45</v>
      </c>
      <c r="B47" s="1"/>
      <c r="C47" s="1"/>
      <c r="D47" s="1"/>
      <c r="E47" s="1"/>
      <c r="F47" s="1"/>
      <c r="G47" s="1"/>
      <c r="I47" s="3" t="s">
        <v>45</v>
      </c>
      <c r="J47" s="1"/>
      <c r="K47" s="1"/>
      <c r="L47" s="1"/>
      <c r="M47" s="1"/>
      <c r="O47" s="1"/>
      <c r="P47" s="1"/>
      <c r="Q47" s="1"/>
      <c r="R47" s="1"/>
      <c r="S47" s="1"/>
      <c r="T47" s="1"/>
      <c r="V47" s="1"/>
      <c r="W47" s="1"/>
      <c r="X47" s="1"/>
      <c r="Y47" s="1"/>
      <c r="Z47" s="1"/>
      <c r="AA47" s="1"/>
    </row>
    <row r="48" spans="1:27">
      <c r="A48" s="3" t="s">
        <v>46</v>
      </c>
      <c r="B48" s="1"/>
      <c r="C48" s="1"/>
      <c r="D48" s="1"/>
      <c r="E48" s="1"/>
      <c r="F48" s="1"/>
      <c r="G48" s="1"/>
      <c r="I48" s="3" t="s">
        <v>46</v>
      </c>
      <c r="J48" s="1"/>
      <c r="K48" s="1"/>
      <c r="L48" s="1"/>
      <c r="M48" s="1"/>
      <c r="O48" s="1"/>
      <c r="P48" s="1"/>
      <c r="Q48" s="1"/>
      <c r="R48" s="1"/>
      <c r="S48" s="1"/>
      <c r="T48" s="1"/>
      <c r="V48" s="1"/>
      <c r="W48" s="1"/>
      <c r="X48" s="1"/>
      <c r="Y48" s="1"/>
      <c r="Z48" s="1"/>
      <c r="AA48" s="1"/>
    </row>
    <row r="49" spans="1:27">
      <c r="A49" s="3" t="s">
        <v>47</v>
      </c>
      <c r="B49" s="1"/>
      <c r="C49" s="1"/>
      <c r="D49" s="1"/>
      <c r="E49" s="1"/>
      <c r="F49" s="1"/>
      <c r="G49" s="1"/>
      <c r="I49" s="3" t="s">
        <v>47</v>
      </c>
      <c r="J49" s="1"/>
      <c r="K49" s="1"/>
      <c r="L49" s="1"/>
      <c r="M49" s="1"/>
      <c r="O49" s="1"/>
      <c r="P49" s="1"/>
      <c r="Q49" s="1"/>
      <c r="R49" s="1"/>
      <c r="S49" s="1"/>
      <c r="T49" s="1"/>
      <c r="V49" s="1"/>
      <c r="W49" s="1"/>
      <c r="X49" s="1"/>
      <c r="Y49" s="1"/>
      <c r="Z49" s="1"/>
      <c r="AA49" s="1"/>
    </row>
    <row r="50" spans="1:27">
      <c r="A50" s="5" t="s">
        <v>16</v>
      </c>
      <c r="B50" s="1">
        <f t="shared" ref="B50:G50" si="19">SUM(B47:B49)</f>
        <v>0</v>
      </c>
      <c r="C50" s="1">
        <f t="shared" si="19"/>
        <v>0</v>
      </c>
      <c r="D50" s="1">
        <f t="shared" si="19"/>
        <v>0</v>
      </c>
      <c r="E50" s="1">
        <f t="shared" si="19"/>
        <v>0</v>
      </c>
      <c r="F50" s="1">
        <f t="shared" si="19"/>
        <v>0</v>
      </c>
      <c r="G50" s="1">
        <f t="shared" si="19"/>
        <v>0</v>
      </c>
      <c r="I50" s="5" t="s">
        <v>16</v>
      </c>
      <c r="J50" s="1">
        <f>SUM(J47:J49)</f>
        <v>0</v>
      </c>
      <c r="K50" s="1">
        <f>SUM(K47:K49)</f>
        <v>0</v>
      </c>
      <c r="L50" s="1">
        <f>SUM(L47:L49)</f>
        <v>0</v>
      </c>
      <c r="M50" s="1">
        <f>SUM(M47:M49)</f>
        <v>0</v>
      </c>
      <c r="O50" s="1"/>
      <c r="P50" s="1"/>
      <c r="Q50" s="1"/>
      <c r="R50" s="1"/>
      <c r="S50" s="1"/>
      <c r="T50" s="1"/>
      <c r="V50" s="1"/>
      <c r="W50" s="1"/>
      <c r="X50" s="1"/>
      <c r="Y50" s="1"/>
      <c r="Z50" s="1"/>
      <c r="AA50" s="1"/>
    </row>
    <row r="51" spans="1:27">
      <c r="A51" s="3" t="s">
        <v>48</v>
      </c>
      <c r="B51" s="1"/>
      <c r="C51" s="1"/>
      <c r="D51" s="1"/>
      <c r="E51" s="1"/>
      <c r="F51" s="1"/>
      <c r="G51" s="1"/>
      <c r="I51" s="3" t="s">
        <v>48</v>
      </c>
      <c r="J51" s="1"/>
      <c r="K51" s="1"/>
      <c r="L51" s="1"/>
      <c r="M51" s="1"/>
      <c r="O51" s="1"/>
      <c r="P51" s="1"/>
      <c r="Q51" s="1"/>
      <c r="R51" s="1"/>
      <c r="S51" s="1"/>
      <c r="T51" s="1"/>
      <c r="V51" s="1"/>
      <c r="W51" s="1"/>
      <c r="X51" s="1"/>
      <c r="Y51" s="1"/>
      <c r="Z51" s="1"/>
      <c r="AA51" s="1"/>
    </row>
    <row r="52" spans="1:27">
      <c r="A52" s="3" t="s">
        <v>49</v>
      </c>
      <c r="B52" s="1"/>
      <c r="C52" s="1"/>
      <c r="D52" s="1"/>
      <c r="E52" s="1"/>
      <c r="F52" s="1"/>
      <c r="G52" s="1"/>
      <c r="I52" s="3" t="s">
        <v>49</v>
      </c>
      <c r="J52" s="1"/>
      <c r="K52" s="1"/>
      <c r="L52" s="1"/>
      <c r="M52" s="1"/>
      <c r="O52" s="1"/>
      <c r="P52" s="1"/>
      <c r="Q52" s="1"/>
      <c r="R52" s="1"/>
      <c r="S52" s="1"/>
      <c r="T52" s="1"/>
      <c r="V52" s="1"/>
      <c r="W52" s="1"/>
      <c r="X52" s="1"/>
      <c r="Y52" s="1"/>
      <c r="Z52" s="1"/>
      <c r="AA52" s="1"/>
    </row>
    <row r="53" spans="1:27">
      <c r="A53" s="3" t="s">
        <v>50</v>
      </c>
      <c r="B53" s="1"/>
      <c r="C53" s="1"/>
      <c r="D53" s="1"/>
      <c r="E53" s="1"/>
      <c r="F53" s="1"/>
      <c r="G53" s="1"/>
      <c r="I53" s="3" t="s">
        <v>50</v>
      </c>
      <c r="J53" s="1"/>
      <c r="K53" s="1"/>
      <c r="L53" s="1"/>
      <c r="M53" s="1"/>
      <c r="O53" s="1"/>
      <c r="P53" s="1"/>
      <c r="Q53" s="1"/>
      <c r="R53" s="1"/>
      <c r="S53" s="1"/>
      <c r="T53" s="1"/>
      <c r="V53" s="1"/>
      <c r="W53" s="1"/>
      <c r="X53" s="1"/>
      <c r="Y53" s="1"/>
      <c r="Z53" s="1"/>
      <c r="AA53" s="1"/>
    </row>
    <row r="54" spans="1:27">
      <c r="A54" s="5" t="s">
        <v>17</v>
      </c>
      <c r="B54" s="1">
        <f t="shared" ref="B54:G54" si="20">SUM(B51:B53)</f>
        <v>0</v>
      </c>
      <c r="C54" s="1">
        <f t="shared" si="20"/>
        <v>0</v>
      </c>
      <c r="D54" s="1">
        <f t="shared" si="20"/>
        <v>0</v>
      </c>
      <c r="E54" s="1">
        <f t="shared" si="20"/>
        <v>0</v>
      </c>
      <c r="F54" s="1">
        <f t="shared" si="20"/>
        <v>0</v>
      </c>
      <c r="G54" s="1">
        <f t="shared" si="20"/>
        <v>0</v>
      </c>
      <c r="I54" s="5" t="s">
        <v>17</v>
      </c>
      <c r="J54" s="1">
        <f>SUM(J51:J53)</f>
        <v>0</v>
      </c>
      <c r="K54" s="1">
        <f>SUM(K51:K53)</f>
        <v>0</v>
      </c>
      <c r="L54" s="1">
        <f>SUM(L51:L53)</f>
        <v>0</v>
      </c>
      <c r="M54" s="1">
        <f>SUM(M51:M53)</f>
        <v>0</v>
      </c>
      <c r="O54" s="1"/>
      <c r="P54" s="1"/>
      <c r="Q54" s="1"/>
      <c r="R54" s="1"/>
      <c r="S54" s="1"/>
      <c r="T54" s="1"/>
      <c r="V54" s="1"/>
      <c r="W54" s="1"/>
      <c r="X54" s="1"/>
      <c r="Y54" s="1"/>
      <c r="Z54" s="1"/>
      <c r="AA54" s="1"/>
    </row>
    <row r="55" spans="1:27">
      <c r="A55" s="3" t="s">
        <v>51</v>
      </c>
      <c r="B55" s="1"/>
      <c r="C55" s="1"/>
      <c r="D55" s="1"/>
      <c r="E55" s="1"/>
      <c r="F55" s="1"/>
      <c r="G55" s="1"/>
      <c r="I55" s="3" t="s">
        <v>51</v>
      </c>
      <c r="J55" s="1"/>
      <c r="K55" s="1"/>
      <c r="L55" s="1"/>
      <c r="M55" s="1"/>
      <c r="O55" s="1"/>
      <c r="P55" s="1"/>
      <c r="Q55" s="1"/>
      <c r="R55" s="1"/>
      <c r="S55" s="1"/>
      <c r="T55" s="1"/>
      <c r="V55" s="1"/>
      <c r="W55" s="1"/>
      <c r="X55" s="1"/>
      <c r="Y55" s="1"/>
      <c r="Z55" s="1"/>
      <c r="AA55" s="1"/>
    </row>
    <row r="56" spans="1:27">
      <c r="A56" s="3" t="s">
        <v>52</v>
      </c>
      <c r="B56" s="1"/>
      <c r="C56" s="1"/>
      <c r="D56" s="1"/>
      <c r="E56" s="1"/>
      <c r="F56" s="1"/>
      <c r="G56" s="1"/>
      <c r="I56" s="3" t="s">
        <v>52</v>
      </c>
      <c r="J56" s="1"/>
      <c r="K56" s="1"/>
      <c r="L56" s="1"/>
      <c r="M56" s="1"/>
      <c r="O56" s="1"/>
      <c r="P56" s="1"/>
      <c r="Q56" s="1"/>
      <c r="R56" s="1"/>
      <c r="S56" s="1"/>
      <c r="T56" s="1"/>
      <c r="V56" s="1"/>
      <c r="W56" s="1"/>
      <c r="X56" s="1"/>
      <c r="Y56" s="1"/>
      <c r="Z56" s="1"/>
      <c r="AA56" s="1"/>
    </row>
    <row r="57" spans="1:27">
      <c r="A57" s="3" t="s">
        <v>53</v>
      </c>
      <c r="B57" s="1"/>
      <c r="C57" s="1"/>
      <c r="D57" s="1"/>
      <c r="E57" s="1"/>
      <c r="F57" s="1"/>
      <c r="G57" s="1"/>
      <c r="I57" s="3" t="s">
        <v>53</v>
      </c>
      <c r="J57" s="1"/>
      <c r="K57" s="1"/>
      <c r="L57" s="1"/>
      <c r="M57" s="1"/>
      <c r="O57" s="1"/>
      <c r="P57" s="1"/>
      <c r="Q57" s="1"/>
      <c r="R57" s="1"/>
      <c r="S57" s="1"/>
      <c r="T57" s="1"/>
      <c r="V57" s="1"/>
      <c r="W57" s="1"/>
      <c r="X57" s="1"/>
      <c r="Y57" s="1"/>
      <c r="Z57" s="1"/>
      <c r="AA57" s="1"/>
    </row>
    <row r="58" spans="1:27">
      <c r="A58" s="5" t="s">
        <v>18</v>
      </c>
      <c r="B58" s="1">
        <f t="shared" ref="B58:G58" si="21">SUM(B55:B57)</f>
        <v>0</v>
      </c>
      <c r="C58" s="1">
        <f t="shared" si="21"/>
        <v>0</v>
      </c>
      <c r="D58" s="1">
        <f t="shared" si="21"/>
        <v>0</v>
      </c>
      <c r="E58" s="1">
        <f t="shared" si="21"/>
        <v>0</v>
      </c>
      <c r="F58" s="1">
        <f t="shared" si="21"/>
        <v>0</v>
      </c>
      <c r="G58" s="1">
        <f t="shared" si="21"/>
        <v>0</v>
      </c>
      <c r="I58" s="5" t="s">
        <v>18</v>
      </c>
      <c r="J58" s="1">
        <f>SUM(J55:J57)</f>
        <v>0</v>
      </c>
      <c r="K58" s="1">
        <f>SUM(K55:K57)</f>
        <v>0</v>
      </c>
      <c r="L58" s="1">
        <f>SUM(L55:L57)</f>
        <v>0</v>
      </c>
      <c r="M58" s="1">
        <f>SUM(M55:M57)</f>
        <v>0</v>
      </c>
      <c r="O58" s="1"/>
      <c r="P58" s="1"/>
      <c r="Q58" s="1"/>
      <c r="R58" s="1"/>
      <c r="S58" s="1"/>
      <c r="T58" s="1"/>
      <c r="V58" s="1"/>
      <c r="W58" s="1"/>
      <c r="X58" s="1"/>
      <c r="Y58" s="1"/>
      <c r="Z58" s="1"/>
      <c r="AA58" s="1"/>
    </row>
    <row r="59" spans="1:27">
      <c r="A59" s="3" t="s">
        <v>54</v>
      </c>
      <c r="B59" s="1"/>
      <c r="C59" s="1"/>
      <c r="D59" s="1"/>
      <c r="E59" s="1"/>
      <c r="F59" s="1"/>
      <c r="G59" s="1"/>
      <c r="I59" s="3" t="s">
        <v>54</v>
      </c>
      <c r="J59" s="1"/>
      <c r="K59" s="1"/>
      <c r="L59" s="1"/>
      <c r="M59" s="1"/>
      <c r="O59" s="1"/>
      <c r="P59" s="1"/>
      <c r="Q59" s="1"/>
      <c r="R59" s="1"/>
      <c r="S59" s="1"/>
      <c r="T59" s="1"/>
      <c r="V59" s="1"/>
      <c r="W59" s="1"/>
      <c r="X59" s="1"/>
      <c r="Y59" s="1"/>
      <c r="Z59" s="1"/>
      <c r="AA59" s="1"/>
    </row>
    <row r="60" spans="1:27">
      <c r="A60" s="3" t="s">
        <v>55</v>
      </c>
      <c r="B60" s="1"/>
      <c r="C60" s="1"/>
      <c r="D60" s="1"/>
      <c r="E60" s="1"/>
      <c r="F60" s="1"/>
      <c r="G60" s="1"/>
      <c r="I60" s="3" t="s">
        <v>55</v>
      </c>
      <c r="J60" s="1"/>
      <c r="K60" s="1"/>
      <c r="L60" s="1"/>
      <c r="M60" s="1"/>
      <c r="O60" s="1"/>
      <c r="P60" s="1"/>
      <c r="Q60" s="1"/>
      <c r="R60" s="1"/>
      <c r="S60" s="1"/>
      <c r="T60" s="1"/>
      <c r="V60" s="1"/>
      <c r="W60" s="1"/>
      <c r="X60" s="1"/>
      <c r="Y60" s="1"/>
      <c r="Z60" s="1"/>
      <c r="AA60" s="1"/>
    </row>
    <row r="61" spans="1:27">
      <c r="A61" s="3" t="s">
        <v>56</v>
      </c>
      <c r="B61" s="1"/>
      <c r="C61" s="1"/>
      <c r="D61" s="1"/>
      <c r="E61" s="1"/>
      <c r="F61" s="1"/>
      <c r="G61" s="1"/>
      <c r="I61" s="3" t="s">
        <v>56</v>
      </c>
      <c r="J61" s="1"/>
      <c r="K61" s="1"/>
      <c r="L61" s="1"/>
      <c r="M61" s="1"/>
      <c r="O61" s="1"/>
      <c r="P61" s="1"/>
      <c r="Q61" s="1"/>
      <c r="R61" s="1"/>
      <c r="S61" s="1"/>
      <c r="T61" s="1"/>
      <c r="V61" s="1"/>
      <c r="W61" s="1"/>
      <c r="X61" s="1"/>
      <c r="Y61" s="1"/>
      <c r="Z61" s="1"/>
      <c r="AA61" s="1"/>
    </row>
    <row r="62" spans="1:27">
      <c r="A62" s="5" t="s">
        <v>19</v>
      </c>
      <c r="B62" s="1">
        <f t="shared" ref="B62:G62" si="22">SUM(B59:B61)</f>
        <v>0</v>
      </c>
      <c r="C62" s="1">
        <f t="shared" si="22"/>
        <v>0</v>
      </c>
      <c r="D62" s="1">
        <f t="shared" si="22"/>
        <v>0</v>
      </c>
      <c r="E62" s="1">
        <f t="shared" si="22"/>
        <v>0</v>
      </c>
      <c r="F62" s="1">
        <f t="shared" si="22"/>
        <v>0</v>
      </c>
      <c r="G62" s="1">
        <f t="shared" si="22"/>
        <v>0</v>
      </c>
      <c r="I62" s="5" t="s">
        <v>19</v>
      </c>
      <c r="J62" s="1">
        <f>SUM(J59:J61)</f>
        <v>0</v>
      </c>
      <c r="K62" s="1">
        <f>SUM(K59:K61)</f>
        <v>0</v>
      </c>
      <c r="L62" s="1">
        <f>SUM(L59:L61)</f>
        <v>0</v>
      </c>
      <c r="M62" s="1">
        <f>SUM(M59:M61)</f>
        <v>0</v>
      </c>
      <c r="O62" s="1"/>
      <c r="P62" s="1"/>
      <c r="Q62" s="1"/>
      <c r="R62" s="1"/>
      <c r="S62" s="1"/>
      <c r="T62" s="1"/>
      <c r="V62" s="1"/>
      <c r="W62" s="1"/>
      <c r="X62" s="1"/>
      <c r="Y62" s="1"/>
      <c r="Z62" s="1"/>
      <c r="AA62" s="1"/>
    </row>
    <row r="63" spans="1:27">
      <c r="A63" s="3" t="s">
        <v>57</v>
      </c>
      <c r="B63" s="1"/>
      <c r="C63" s="1"/>
      <c r="D63" s="1"/>
      <c r="E63" s="1"/>
      <c r="F63" s="1"/>
      <c r="G63" s="1"/>
      <c r="I63" s="3" t="s">
        <v>57</v>
      </c>
      <c r="J63" s="1"/>
      <c r="K63" s="1"/>
      <c r="L63" s="1"/>
      <c r="M63" s="1"/>
      <c r="O63" s="1"/>
      <c r="P63" s="1"/>
      <c r="Q63" s="1"/>
      <c r="R63" s="1"/>
      <c r="S63" s="1"/>
      <c r="T63" s="1"/>
      <c r="V63" s="1"/>
      <c r="W63" s="1"/>
      <c r="X63" s="1"/>
      <c r="Y63" s="1"/>
      <c r="Z63" s="1"/>
      <c r="AA63" s="1"/>
    </row>
    <row r="64" spans="1:27">
      <c r="A64" s="3" t="s">
        <v>58</v>
      </c>
      <c r="B64" s="1"/>
      <c r="C64" s="1"/>
      <c r="D64" s="1"/>
      <c r="E64" s="1"/>
      <c r="F64" s="1"/>
      <c r="G64" s="1"/>
      <c r="I64" s="3" t="s">
        <v>58</v>
      </c>
      <c r="J64" s="1"/>
      <c r="K64" s="1"/>
      <c r="L64" s="1"/>
      <c r="M64" s="1"/>
      <c r="O64" s="1"/>
      <c r="P64" s="1"/>
      <c r="Q64" s="1"/>
      <c r="R64" s="1"/>
      <c r="S64" s="1"/>
      <c r="T64" s="1"/>
      <c r="V64" s="1"/>
      <c r="W64" s="1"/>
      <c r="X64" s="1"/>
      <c r="Y64" s="1"/>
      <c r="Z64" s="1"/>
      <c r="AA64" s="1"/>
    </row>
    <row r="65" spans="1:27">
      <c r="A65" s="3" t="s">
        <v>59</v>
      </c>
      <c r="B65" s="1"/>
      <c r="C65" s="1"/>
      <c r="D65" s="1"/>
      <c r="E65" s="1"/>
      <c r="F65" s="1"/>
      <c r="G65" s="1"/>
      <c r="I65" s="3" t="s">
        <v>59</v>
      </c>
      <c r="J65" s="1"/>
      <c r="K65" s="1"/>
      <c r="L65" s="1"/>
      <c r="M65" s="1"/>
      <c r="O65" s="1"/>
      <c r="P65" s="1"/>
      <c r="Q65" s="1"/>
      <c r="R65" s="1"/>
      <c r="S65" s="1"/>
      <c r="T65" s="1"/>
      <c r="V65" s="1"/>
      <c r="W65" s="1"/>
      <c r="X65" s="1"/>
      <c r="Y65" s="1"/>
      <c r="Z65" s="1"/>
      <c r="AA65" s="1"/>
    </row>
    <row r="66" spans="1:27">
      <c r="A66" s="5" t="s">
        <v>20</v>
      </c>
      <c r="B66" s="1">
        <f t="shared" ref="B66:G66" si="23">SUM(B63:B65)</f>
        <v>0</v>
      </c>
      <c r="C66" s="1">
        <f t="shared" si="23"/>
        <v>0</v>
      </c>
      <c r="D66" s="1">
        <f t="shared" si="23"/>
        <v>0</v>
      </c>
      <c r="E66" s="1">
        <f t="shared" si="23"/>
        <v>0</v>
      </c>
      <c r="F66" s="1">
        <f t="shared" si="23"/>
        <v>0</v>
      </c>
      <c r="G66" s="1">
        <f t="shared" si="23"/>
        <v>0</v>
      </c>
      <c r="I66" s="5" t="s">
        <v>20</v>
      </c>
      <c r="J66" s="1">
        <f>SUM(J63:J65)</f>
        <v>0</v>
      </c>
      <c r="K66" s="1">
        <f>SUM(K63:K65)</f>
        <v>0</v>
      </c>
      <c r="L66" s="1">
        <f>SUM(L63:L65)</f>
        <v>0</v>
      </c>
      <c r="M66" s="1">
        <f>SUM(M63:M65)</f>
        <v>0</v>
      </c>
      <c r="O66" s="1"/>
      <c r="P66" s="1"/>
      <c r="Q66" s="1"/>
      <c r="R66" s="1"/>
      <c r="S66" s="1"/>
      <c r="T66" s="1"/>
      <c r="V66" s="1"/>
      <c r="W66" s="1"/>
      <c r="X66" s="1"/>
      <c r="Y66" s="1"/>
      <c r="Z66" s="1"/>
      <c r="AA66" s="1"/>
    </row>
    <row r="67" spans="1:27">
      <c r="A67" s="3" t="s">
        <v>60</v>
      </c>
      <c r="B67" s="1"/>
      <c r="C67" s="1"/>
      <c r="D67" s="1"/>
      <c r="E67" s="1"/>
      <c r="F67" s="1"/>
      <c r="G67" s="1"/>
      <c r="I67" s="3" t="s">
        <v>60</v>
      </c>
      <c r="J67" s="1"/>
      <c r="K67" s="1"/>
      <c r="L67" s="1"/>
      <c r="M67" s="1"/>
      <c r="O67" s="1"/>
      <c r="P67" s="1"/>
      <c r="Q67" s="1"/>
      <c r="R67" s="1"/>
      <c r="S67" s="1"/>
      <c r="T67" s="1"/>
      <c r="V67" s="1"/>
      <c r="W67" s="1"/>
      <c r="X67" s="1"/>
      <c r="Y67" s="1"/>
      <c r="Z67" s="1"/>
      <c r="AA67" s="1"/>
    </row>
    <row r="68" spans="1:27">
      <c r="A68" s="3" t="s">
        <v>61</v>
      </c>
      <c r="B68" s="1"/>
      <c r="C68" s="1"/>
      <c r="D68" s="1"/>
      <c r="E68" s="1"/>
      <c r="F68" s="1"/>
      <c r="G68" s="1"/>
      <c r="I68" s="3" t="s">
        <v>61</v>
      </c>
      <c r="J68" s="1"/>
      <c r="K68" s="1"/>
      <c r="L68" s="1"/>
      <c r="M68" s="1"/>
      <c r="O68" s="1"/>
      <c r="P68" s="1"/>
      <c r="Q68" s="1"/>
      <c r="R68" s="1"/>
      <c r="S68" s="1"/>
      <c r="T68" s="1"/>
      <c r="V68" s="1"/>
      <c r="W68" s="1"/>
      <c r="X68" s="1"/>
      <c r="Y68" s="1"/>
      <c r="Z68" s="1"/>
      <c r="AA68" s="1"/>
    </row>
    <row r="69" spans="1:27">
      <c r="A69" s="3" t="s">
        <v>62</v>
      </c>
      <c r="B69" s="1"/>
      <c r="C69" s="1"/>
      <c r="D69" s="1"/>
      <c r="E69" s="1"/>
      <c r="F69" s="1"/>
      <c r="G69" s="1"/>
      <c r="I69" s="3" t="s">
        <v>62</v>
      </c>
      <c r="J69" s="1"/>
      <c r="K69" s="1"/>
      <c r="L69" s="1"/>
      <c r="M69" s="1"/>
      <c r="O69" s="1"/>
      <c r="P69" s="1"/>
      <c r="Q69" s="1"/>
      <c r="R69" s="1"/>
      <c r="S69" s="1"/>
      <c r="T69" s="1"/>
      <c r="V69" s="1"/>
      <c r="W69" s="1"/>
      <c r="X69" s="1"/>
      <c r="Y69" s="1"/>
      <c r="Z69" s="1"/>
      <c r="AA69" s="1"/>
    </row>
    <row r="70" spans="1:27">
      <c r="A70" s="5" t="s">
        <v>21</v>
      </c>
      <c r="B70" s="1">
        <f t="shared" ref="B70:G70" si="24">SUM(B67:B69)</f>
        <v>0</v>
      </c>
      <c r="C70" s="1">
        <f t="shared" si="24"/>
        <v>0</v>
      </c>
      <c r="D70" s="1">
        <f t="shared" si="24"/>
        <v>0</v>
      </c>
      <c r="E70" s="1">
        <f t="shared" si="24"/>
        <v>0</v>
      </c>
      <c r="F70" s="1">
        <f t="shared" si="24"/>
        <v>0</v>
      </c>
      <c r="G70" s="1">
        <f t="shared" si="24"/>
        <v>0</v>
      </c>
      <c r="I70" s="5" t="s">
        <v>21</v>
      </c>
      <c r="J70" s="1">
        <f>SUM(J67:J69)</f>
        <v>0</v>
      </c>
      <c r="K70" s="1">
        <f>SUM(K67:K69)</f>
        <v>0</v>
      </c>
      <c r="L70" s="1">
        <f>SUM(L67:L69)</f>
        <v>0</v>
      </c>
      <c r="M70" s="1">
        <f>SUM(M67:M69)</f>
        <v>0</v>
      </c>
      <c r="O70" s="1"/>
      <c r="P70" s="1"/>
      <c r="Q70" s="1"/>
      <c r="R70" s="1"/>
      <c r="S70" s="1"/>
      <c r="T70" s="1"/>
      <c r="V70" s="1"/>
      <c r="W70" s="1"/>
      <c r="X70" s="1"/>
      <c r="Y70" s="1"/>
      <c r="Z70" s="1"/>
      <c r="AA70" s="1"/>
    </row>
  </sheetData>
  <mergeCells count="15">
    <mergeCell ref="A1:M1"/>
    <mergeCell ref="A2:G2"/>
    <mergeCell ref="B4:D4"/>
    <mergeCell ref="B3:G3"/>
    <mergeCell ref="E4:G4"/>
    <mergeCell ref="I2:M2"/>
    <mergeCell ref="J3:M3"/>
    <mergeCell ref="J4:K4"/>
    <mergeCell ref="L4:M4"/>
    <mergeCell ref="O21:T21"/>
    <mergeCell ref="V21:AA21"/>
    <mergeCell ref="B21:D21"/>
    <mergeCell ref="E21:G21"/>
    <mergeCell ref="J21:K21"/>
    <mergeCell ref="L21:M21"/>
  </mergeCells>
  <phoneticPr fontId="2" type="noConversion"/>
  <pageMargins left="0.75" right="0.75" top="1" bottom="1" header="0.5" footer="0.5"/>
  <pageSetup paperSize="9" orientation="landscape" horizontalDpi="4294967295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8" sqref="O28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9</vt:i4>
      </vt:variant>
    </vt:vector>
  </HeadingPairs>
  <TitlesOfParts>
    <vt:vector size="37" baseType="lpstr">
      <vt:lpstr>Sheet1 (2)</vt:lpstr>
      <vt:lpstr>Sheet1</vt:lpstr>
      <vt:lpstr>At a Glance</vt:lpstr>
      <vt:lpstr>SUMMARY</vt:lpstr>
      <vt:lpstr>COMM SUMM</vt:lpstr>
      <vt:lpstr>BRMT</vt:lpstr>
      <vt:lpstr>HPLG</vt:lpstr>
      <vt:lpstr>LONI</vt:lpstr>
      <vt:lpstr>SLI</vt:lpstr>
      <vt:lpstr>MRJ</vt:lpstr>
      <vt:lpstr>GRMT</vt:lpstr>
      <vt:lpstr>KRD</vt:lpstr>
      <vt:lpstr>STR</vt:lpstr>
      <vt:lpstr>LNN</vt:lpstr>
      <vt:lpstr>JJR</vt:lpstr>
      <vt:lpstr>SSV</vt:lpstr>
      <vt:lpstr>KK</vt:lpstr>
      <vt:lpstr>PA</vt:lpstr>
      <vt:lpstr>CCH</vt:lpstr>
      <vt:lpstr>CRCC</vt:lpstr>
      <vt:lpstr>BFSG</vt:lpstr>
      <vt:lpstr>DASG</vt:lpstr>
      <vt:lpstr>BVQ</vt:lpstr>
      <vt:lpstr>GHSG</vt:lpstr>
      <vt:lpstr>FSG</vt:lpstr>
      <vt:lpstr>DEPO  AND COMMUDITY WISE UPTO </vt:lpstr>
      <vt:lpstr>BLANK</vt:lpstr>
      <vt:lpstr>SUGAR</vt:lpstr>
      <vt:lpstr>BRMT!Print_Area</vt:lpstr>
      <vt:lpstr>CCH!Print_Area</vt:lpstr>
      <vt:lpstr>'COMM SUMM'!Print_Area</vt:lpstr>
      <vt:lpstr>'DEPO  AND COMMUDITY WISE UPTO '!Print_Area</vt:lpstr>
      <vt:lpstr>GRMT!Print_Area</vt:lpstr>
      <vt:lpstr>KK!Print_Area</vt:lpstr>
      <vt:lpstr>LNN!Print_Area</vt:lpstr>
      <vt:lpstr>LONI!Print_Area</vt:lpstr>
      <vt:lpstr>SUMMARY!Print_Area</vt:lpstr>
    </vt:vector>
  </TitlesOfParts>
  <Company>Central Railway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Admin</cp:lastModifiedBy>
  <cp:lastPrinted>2024-03-01T07:58:28Z</cp:lastPrinted>
  <dcterms:created xsi:type="dcterms:W3CDTF">2008-01-30T09:54:17Z</dcterms:created>
  <dcterms:modified xsi:type="dcterms:W3CDTF">2024-03-01T09:35:59Z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511632ac-7bcf-4f72-afca-3ac42953a104</vt:lpwstr>
  </property>
</Properties>
</file>