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4" activeTab="8"/>
  </bookViews>
  <sheets>
    <sheet name="Sheet1" sheetId="1" r:id="rId1"/>
    <sheet name="Buy Call or Sell Put" sheetId="2" r:id="rId2"/>
    <sheet name="Bearish View" sheetId="3" r:id="rId3"/>
    <sheet name="Sheet2" sheetId="4" r:id="rId4"/>
    <sheet name="CheatSheet" sheetId="5" r:id="rId5"/>
    <sheet name="Short Strangle" sheetId="8" r:id="rId6"/>
    <sheet name="Iron Condor Example" sheetId="6" r:id="rId7"/>
    <sheet name="Broken Wing Iron Condor Example" sheetId="9" r:id="rId8"/>
    <sheet name="Broken Wing Iron CondorExample2" sheetId="10" r:id="rId9"/>
  </sheets>
  <calcPr calcId="144525"/>
</workbook>
</file>

<file path=xl/calcChain.xml><?xml version="1.0" encoding="utf-8"?>
<calcChain xmlns="http://schemas.openxmlformats.org/spreadsheetml/2006/main">
  <c r="G9" i="10" l="1"/>
  <c r="G8" i="10"/>
  <c r="G7" i="10"/>
  <c r="G6" i="10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S15" i="10" s="1"/>
  <c r="T15" i="10" s="1"/>
  <c r="R16" i="10"/>
  <c r="S16" i="10" s="1"/>
  <c r="T16" i="10" s="1"/>
  <c r="R17" i="10"/>
  <c r="S17" i="10" s="1"/>
  <c r="T17" i="10" s="1"/>
  <c r="R18" i="10"/>
  <c r="R19" i="10"/>
  <c r="R20" i="10"/>
  <c r="R21" i="10"/>
  <c r="O2" i="10"/>
  <c r="S2" i="10" s="1"/>
  <c r="T2" i="10" s="1"/>
  <c r="O3" i="10"/>
  <c r="O4" i="10"/>
  <c r="S4" i="10" s="1"/>
  <c r="T4" i="10" s="1"/>
  <c r="O5" i="10"/>
  <c r="S5" i="10" s="1"/>
  <c r="T5" i="10" s="1"/>
  <c r="O6" i="10"/>
  <c r="S6" i="10" s="1"/>
  <c r="T6" i="10" s="1"/>
  <c r="O7" i="10"/>
  <c r="S7" i="10" s="1"/>
  <c r="T7" i="10" s="1"/>
  <c r="O8" i="10"/>
  <c r="S8" i="10" s="1"/>
  <c r="T8" i="10" s="1"/>
  <c r="O9" i="10"/>
  <c r="O10" i="10"/>
  <c r="S10" i="10" s="1"/>
  <c r="T10" i="10" s="1"/>
  <c r="O11" i="10"/>
  <c r="S11" i="10" s="1"/>
  <c r="T11" i="10" s="1"/>
  <c r="Q11" i="10"/>
  <c r="Q12" i="10"/>
  <c r="Q13" i="10"/>
  <c r="S13" i="10" s="1"/>
  <c r="T13" i="10" s="1"/>
  <c r="Q14" i="10"/>
  <c r="S14" i="10" s="1"/>
  <c r="T14" i="10" s="1"/>
  <c r="Q15" i="10"/>
  <c r="Q16" i="10"/>
  <c r="Q17" i="10"/>
  <c r="Q18" i="10"/>
  <c r="Q19" i="10"/>
  <c r="Q20" i="10"/>
  <c r="Q21" i="10"/>
  <c r="Q22" i="10"/>
  <c r="R22" i="10"/>
  <c r="Q3" i="10"/>
  <c r="Q4" i="10"/>
  <c r="Q5" i="10"/>
  <c r="Q6" i="10"/>
  <c r="Q7" i="10"/>
  <c r="Q8" i="10"/>
  <c r="Q9" i="10"/>
  <c r="Q2" i="10"/>
  <c r="P18" i="10"/>
  <c r="P19" i="10"/>
  <c r="P20" i="10"/>
  <c r="P21" i="10"/>
  <c r="S21" i="10" s="1"/>
  <c r="T21" i="10" s="1"/>
  <c r="P22" i="10"/>
  <c r="S22" i="10" s="1"/>
  <c r="T22" i="10" s="1"/>
  <c r="B12" i="10"/>
  <c r="B14" i="10" s="1"/>
  <c r="S20" i="10" l="1"/>
  <c r="T20" i="10" s="1"/>
  <c r="S18" i="10"/>
  <c r="T18" i="10" s="1"/>
  <c r="S3" i="10"/>
  <c r="T3" i="10" s="1"/>
  <c r="S12" i="10"/>
  <c r="T12" i="10" s="1"/>
  <c r="S9" i="10"/>
  <c r="T9" i="10" s="1"/>
  <c r="S19" i="10"/>
  <c r="T19" i="10" s="1"/>
  <c r="E22" i="9"/>
  <c r="E21" i="9"/>
  <c r="B21" i="9"/>
  <c r="C19" i="9"/>
  <c r="O18" i="9"/>
  <c r="P18" i="9" s="1"/>
  <c r="C18" i="9"/>
  <c r="O17" i="9"/>
  <c r="P17" i="9" s="1"/>
  <c r="O16" i="9"/>
  <c r="P16" i="9" s="1"/>
  <c r="B16" i="9"/>
  <c r="O15" i="9"/>
  <c r="P15" i="9" s="1"/>
  <c r="O14" i="9"/>
  <c r="P14" i="9" s="1"/>
  <c r="G14" i="9"/>
  <c r="N27" i="9" s="1"/>
  <c r="O13" i="9"/>
  <c r="P13" i="9" s="1"/>
  <c r="G13" i="9"/>
  <c r="M8" i="9" s="1"/>
  <c r="O12" i="9"/>
  <c r="P12" i="9" s="1"/>
  <c r="G12" i="9"/>
  <c r="L24" i="9" s="1"/>
  <c r="G11" i="9"/>
  <c r="K10" i="9" s="1"/>
  <c r="O10" i="9" s="1"/>
  <c r="P10" i="9" s="1"/>
  <c r="E17" i="6"/>
  <c r="E16" i="6"/>
  <c r="B16" i="6"/>
  <c r="C10" i="8"/>
  <c r="B10" i="8"/>
  <c r="B9" i="8"/>
  <c r="N13" i="8"/>
  <c r="O13" i="8" s="1"/>
  <c r="C11" i="8"/>
  <c r="N12" i="8"/>
  <c r="O12" i="8" s="1"/>
  <c r="N11" i="8"/>
  <c r="O11" i="8" s="1"/>
  <c r="N10" i="8"/>
  <c r="O10" i="8" s="1"/>
  <c r="N9" i="8"/>
  <c r="O9" i="8" s="1"/>
  <c r="N8" i="8"/>
  <c r="O8" i="8" s="1"/>
  <c r="N7" i="8"/>
  <c r="O7" i="8" s="1"/>
  <c r="G7" i="8"/>
  <c r="M21" i="8" s="1"/>
  <c r="G6" i="8"/>
  <c r="L3" i="8" s="1"/>
  <c r="C14" i="6"/>
  <c r="C13" i="6"/>
  <c r="P7" i="6"/>
  <c r="Q7" i="6" s="1"/>
  <c r="P8" i="6"/>
  <c r="Q8" i="6" s="1"/>
  <c r="P9" i="6"/>
  <c r="Q9" i="6" s="1"/>
  <c r="P10" i="6"/>
  <c r="Q10" i="6" s="1"/>
  <c r="P11" i="6"/>
  <c r="Q11" i="6" s="1"/>
  <c r="P12" i="6"/>
  <c r="Q12" i="6" s="1"/>
  <c r="P13" i="6"/>
  <c r="Q13" i="6" s="1"/>
  <c r="N2" i="6"/>
  <c r="G7" i="6"/>
  <c r="B11" i="6"/>
  <c r="G9" i="6"/>
  <c r="O16" i="6" s="1"/>
  <c r="G8" i="6"/>
  <c r="N3" i="6" s="1"/>
  <c r="G6" i="6"/>
  <c r="L3" i="6" s="1"/>
  <c r="P3" i="6" s="1"/>
  <c r="Q3" i="6" s="1"/>
  <c r="L23" i="9" l="1"/>
  <c r="M7" i="9"/>
  <c r="N23" i="9"/>
  <c r="N24" i="9"/>
  <c r="O24" i="9" s="1"/>
  <c r="P24" i="9" s="1"/>
  <c r="L19" i="9"/>
  <c r="O19" i="9" s="1"/>
  <c r="P19" i="9" s="1"/>
  <c r="K7" i="9"/>
  <c r="O7" i="9" s="1"/>
  <c r="P7" i="9" s="1"/>
  <c r="L20" i="9"/>
  <c r="O20" i="9" s="1"/>
  <c r="P20" i="9" s="1"/>
  <c r="K8" i="9"/>
  <c r="O8" i="9" s="1"/>
  <c r="P8" i="9" s="1"/>
  <c r="K9" i="9"/>
  <c r="N21" i="9"/>
  <c r="M9" i="9"/>
  <c r="N26" i="9"/>
  <c r="K11" i="9"/>
  <c r="O11" i="9" s="1"/>
  <c r="P11" i="9" s="1"/>
  <c r="L25" i="9"/>
  <c r="L21" i="9"/>
  <c r="O21" i="9" s="1"/>
  <c r="P21" i="9" s="1"/>
  <c r="L26" i="9"/>
  <c r="O26" i="9" s="1"/>
  <c r="P26" i="9" s="1"/>
  <c r="L22" i="9"/>
  <c r="L27" i="9"/>
  <c r="O27" i="9" s="1"/>
  <c r="P27" i="9" s="1"/>
  <c r="N25" i="9"/>
  <c r="N22" i="9"/>
  <c r="N4" i="6"/>
  <c r="L2" i="6"/>
  <c r="P2" i="6" s="1"/>
  <c r="Q2" i="6" s="1"/>
  <c r="L6" i="6"/>
  <c r="P6" i="6" s="1"/>
  <c r="Q6" i="6" s="1"/>
  <c r="L5" i="6"/>
  <c r="P5" i="6" s="1"/>
  <c r="Q5" i="6" s="1"/>
  <c r="O22" i="6"/>
  <c r="L4" i="6"/>
  <c r="P4" i="6" s="1"/>
  <c r="Q4" i="6" s="1"/>
  <c r="O21" i="6"/>
  <c r="O20" i="6"/>
  <c r="O19" i="6"/>
  <c r="O18" i="6"/>
  <c r="O17" i="6"/>
  <c r="L5" i="8"/>
  <c r="N5" i="8" s="1"/>
  <c r="O5" i="8" s="1"/>
  <c r="L4" i="8"/>
  <c r="L2" i="8"/>
  <c r="N2" i="8" s="1"/>
  <c r="O2" i="8" s="1"/>
  <c r="M19" i="8"/>
  <c r="N19" i="8" s="1"/>
  <c r="O19" i="8" s="1"/>
  <c r="L6" i="8"/>
  <c r="N6" i="8" s="1"/>
  <c r="O6" i="8" s="1"/>
  <c r="N4" i="8"/>
  <c r="O4" i="8" s="1"/>
  <c r="M14" i="8"/>
  <c r="N14" i="8" s="1"/>
  <c r="O14" i="8" s="1"/>
  <c r="M20" i="8"/>
  <c r="N20" i="8" s="1"/>
  <c r="O20" i="8" s="1"/>
  <c r="M15" i="8"/>
  <c r="N15" i="8" s="1"/>
  <c r="O15" i="8" s="1"/>
  <c r="N3" i="8"/>
  <c r="O3" i="8" s="1"/>
  <c r="M16" i="8"/>
  <c r="N16" i="8" s="1"/>
  <c r="O16" i="8" s="1"/>
  <c r="N21" i="8"/>
  <c r="O21" i="8" s="1"/>
  <c r="M22" i="8"/>
  <c r="M17" i="8"/>
  <c r="N17" i="8" s="1"/>
  <c r="O17" i="8" s="1"/>
  <c r="M18" i="8"/>
  <c r="N18" i="8" s="1"/>
  <c r="O18" i="8" s="1"/>
  <c r="M21" i="6"/>
  <c r="P21" i="6" s="1"/>
  <c r="Q21" i="6" s="1"/>
  <c r="M19" i="6"/>
  <c r="P19" i="6" s="1"/>
  <c r="Q19" i="6" s="1"/>
  <c r="M17" i="6"/>
  <c r="M14" i="6"/>
  <c r="P14" i="6" s="1"/>
  <c r="Q14" i="6" s="1"/>
  <c r="M22" i="6"/>
  <c r="P22" i="6" s="1"/>
  <c r="Q22" i="6" s="1"/>
  <c r="M20" i="6"/>
  <c r="P20" i="6" s="1"/>
  <c r="Q20" i="6" s="1"/>
  <c r="M18" i="6"/>
  <c r="P18" i="6" s="1"/>
  <c r="Q18" i="6" s="1"/>
  <c r="M16" i="6"/>
  <c r="P16" i="6" s="1"/>
  <c r="Q16" i="6" s="1"/>
  <c r="M15" i="6"/>
  <c r="P15" i="6" s="1"/>
  <c r="Q15" i="6" s="1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12" i="4"/>
  <c r="J12" i="4"/>
  <c r="I12" i="4"/>
  <c r="J19" i="4"/>
  <c r="J18" i="4"/>
  <c r="I18" i="4"/>
  <c r="J17" i="4"/>
  <c r="I17" i="4"/>
  <c r="J16" i="4"/>
  <c r="I16" i="4"/>
  <c r="J15" i="4"/>
  <c r="I15" i="4"/>
  <c r="J14" i="4"/>
  <c r="I14" i="4"/>
  <c r="J13" i="4"/>
  <c r="I13" i="4"/>
  <c r="F2" i="4"/>
  <c r="E2" i="4"/>
  <c r="F3" i="4"/>
  <c r="F4" i="4"/>
  <c r="F5" i="4"/>
  <c r="F6" i="4"/>
  <c r="F7" i="4"/>
  <c r="F8" i="4"/>
  <c r="E3" i="4"/>
  <c r="E4" i="4"/>
  <c r="E5" i="4"/>
  <c r="E6" i="4"/>
  <c r="E7" i="4"/>
  <c r="O23" i="9" l="1"/>
  <c r="P23" i="9" s="1"/>
  <c r="O25" i="9"/>
  <c r="P25" i="9" s="1"/>
  <c r="O9" i="9"/>
  <c r="P9" i="9" s="1"/>
  <c r="O22" i="9"/>
  <c r="P22" i="9" s="1"/>
  <c r="P17" i="6"/>
  <c r="Q17" i="6" s="1"/>
  <c r="N22" i="8"/>
  <c r="O22" i="8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C24" i="1"/>
  <c r="C25" i="1"/>
  <c r="C26" i="1"/>
  <c r="C27" i="1"/>
  <c r="C28" i="1"/>
  <c r="C29" i="1"/>
  <c r="C30" i="1"/>
  <c r="C31" i="1"/>
  <c r="C32" i="1"/>
  <c r="C23" i="1"/>
  <c r="I3" i="1"/>
  <c r="B22" i="1"/>
  <c r="B23" i="1"/>
  <c r="B24" i="1"/>
  <c r="B25" i="1"/>
  <c r="B26" i="1"/>
  <c r="B27" i="1"/>
  <c r="B28" i="1"/>
  <c r="B29" i="1"/>
  <c r="B30" i="1"/>
  <c r="B31" i="1"/>
  <c r="B32" i="1"/>
  <c r="B15" i="1"/>
  <c r="B16" i="1"/>
  <c r="B17" i="1"/>
  <c r="B18" i="1"/>
  <c r="B19" i="1"/>
  <c r="B20" i="1"/>
  <c r="B21" i="1"/>
  <c r="B14" i="1"/>
  <c r="B13" i="1"/>
</calcChain>
</file>

<file path=xl/sharedStrings.xml><?xml version="1.0" encoding="utf-8"?>
<sst xmlns="http://schemas.openxmlformats.org/spreadsheetml/2006/main" count="176" uniqueCount="74">
  <si>
    <t>Call 260</t>
  </si>
  <si>
    <t xml:space="preserve"> </t>
  </si>
  <si>
    <t>260 CE</t>
  </si>
  <si>
    <t>Buy</t>
  </si>
  <si>
    <t>270 CE</t>
  </si>
  <si>
    <t>Sell</t>
  </si>
  <si>
    <t>Net Premium</t>
  </si>
  <si>
    <t>Sell 270</t>
  </si>
  <si>
    <t>Net P&amp;L</t>
  </si>
  <si>
    <t>Buy Call or Sell Put</t>
  </si>
  <si>
    <t>Both has a Bullish View</t>
  </si>
  <si>
    <t xml:space="preserve">NIFTY </t>
  </si>
  <si>
    <t>Buy Nifty 11500 CE</t>
  </si>
  <si>
    <t>Sell Nifty 11500 PE</t>
  </si>
  <si>
    <t>Levels</t>
  </si>
  <si>
    <t>Call Profit</t>
  </si>
  <si>
    <t>Sell Put Profit</t>
  </si>
  <si>
    <t>Buy Put Profit</t>
  </si>
  <si>
    <t>Sell Call Profit</t>
  </si>
  <si>
    <t>Buy Nifty 11500 PE</t>
  </si>
  <si>
    <t>Sell Nifty 11500 CE</t>
  </si>
  <si>
    <t>Bearish View with Sell Call Sell Call Spread Buy Put &amp; Buy Put Spread</t>
  </si>
  <si>
    <t>Buy Nifty 17400 PE</t>
  </si>
  <si>
    <t>Sell Nifty 17450 PE</t>
  </si>
  <si>
    <t>Buy PE</t>
  </si>
  <si>
    <t>Sell PE</t>
  </si>
  <si>
    <t>Spot Price</t>
  </si>
  <si>
    <t>NIFTY</t>
  </si>
  <si>
    <t>Short Iron Condor</t>
  </si>
  <si>
    <t>PE</t>
  </si>
  <si>
    <t>Short</t>
  </si>
  <si>
    <t>CE</t>
  </si>
  <si>
    <t>Long</t>
  </si>
  <si>
    <t>Lot Size</t>
  </si>
  <si>
    <t>Break Even</t>
  </si>
  <si>
    <t>Max Profit</t>
  </si>
  <si>
    <t>Max Loss</t>
  </si>
  <si>
    <t>Getting Premium</t>
  </si>
  <si>
    <t>Paying Premium</t>
  </si>
  <si>
    <t>Loss below this</t>
  </si>
  <si>
    <t>Profit below this</t>
  </si>
  <si>
    <t>Loss above this</t>
  </si>
  <si>
    <t>Profit above this</t>
  </si>
  <si>
    <t>Stock Price</t>
  </si>
  <si>
    <t>Short 11700 PE</t>
  </si>
  <si>
    <t>Short 12100 CE</t>
  </si>
  <si>
    <t>Cusion of premium on lower side</t>
  </si>
  <si>
    <t>Cusion of premium on upper side</t>
  </si>
  <si>
    <t>No Cusion</t>
  </si>
  <si>
    <t>Long 11600 PE</t>
  </si>
  <si>
    <t>Long 12200 CE</t>
  </si>
  <si>
    <t>Total</t>
  </si>
  <si>
    <t>Profit/Loss</t>
  </si>
  <si>
    <t>Values before Insurance</t>
  </si>
  <si>
    <t>Unlimited</t>
  </si>
  <si>
    <t>Upper Buffer from Spot</t>
  </si>
  <si>
    <t>Lower Buffer from Spot</t>
  </si>
  <si>
    <t xml:space="preserve">Buffer Range </t>
  </si>
  <si>
    <t>Is used when you are not completely non directional. You are slightly bullish or slightly bearish</t>
  </si>
  <si>
    <t>Short Broken Wing Iron Condor</t>
  </si>
  <si>
    <t>Series - Near or Next</t>
  </si>
  <si>
    <t>If Bullish - Call Spread width is reduced compared to Put Spread.  The width of insurance</t>
  </si>
  <si>
    <t>If Bearish - Put Spread width is reduced compared to Call Spread. The width of Insurance</t>
  </si>
  <si>
    <t>Market - Expensive</t>
  </si>
  <si>
    <t>Short Iron Condor Broken Wing</t>
  </si>
  <si>
    <t>Stock</t>
  </si>
  <si>
    <t>Infosys</t>
  </si>
  <si>
    <t xml:space="preserve">Breakeven </t>
  </si>
  <si>
    <t xml:space="preserve"> Short 1060 PE</t>
  </si>
  <si>
    <t>Bullish</t>
  </si>
  <si>
    <t>Bearish</t>
  </si>
  <si>
    <t>Short 1160 CE</t>
  </si>
  <si>
    <t>Buy 1010 PE</t>
  </si>
  <si>
    <t>Buy 1180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</si>
</sst>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Open Sans"/>
    </font>
    <font>
      <sz val="10"/>
      <color theme="1"/>
      <name val="Open Sans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8" tint="0.79998168889431442"/>
      </bottom>
      <diagonal/>
    </border>
    <border>
      <left/>
      <right/>
      <top/>
      <bottom style="thin">
        <color theme="8" tint="0.59999389629810485"/>
      </bottom>
      <diagonal/>
    </border>
    <border>
      <left style="thin">
        <color theme="7" tint="0.59999389629810485"/>
      </left>
      <right/>
      <top/>
      <bottom/>
      <diagonal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0" borderId="0" xfId="0" applyFont="1"/>
    <xf numFmtId="0" fontId="1" fillId="4" borderId="0" xfId="0" applyFont="1" applyFill="1"/>
    <xf numFmtId="1" fontId="1" fillId="0" borderId="0" xfId="0" applyNumberFormat="1" applyFont="1"/>
    <xf numFmtId="0" fontId="1" fillId="5" borderId="0" xfId="0" applyFont="1" applyFill="1"/>
    <xf numFmtId="0" fontId="1" fillId="7" borderId="1" xfId="0" applyFont="1" applyFill="1" applyBorder="1"/>
    <xf numFmtId="0" fontId="1" fillId="4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11" borderId="1" xfId="0" applyFont="1" applyFill="1" applyBorder="1"/>
    <xf numFmtId="0" fontId="1" fillId="10" borderId="5" xfId="0" applyFont="1" applyFill="1" applyBorder="1" applyAlignment="1">
      <alignment horizontal="left"/>
    </xf>
    <xf numFmtId="0" fontId="1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0" borderId="4" xfId="0" applyFont="1" applyFill="1" applyBorder="1" applyAlignment="1">
      <alignment horizontal="left" wrapText="1"/>
    </xf>
    <xf numFmtId="0" fontId="1" fillId="10" borderId="5" xfId="0" applyFont="1" applyFill="1" applyBorder="1" applyAlignment="1">
      <alignment horizontal="left" wrapText="1"/>
    </xf>
    <xf numFmtId="0" fontId="1" fillId="10" borderId="4" xfId="0" applyFont="1" applyFill="1" applyBorder="1" applyAlignment="1">
      <alignment horizontal="left"/>
    </xf>
    <xf numFmtId="0" fontId="1" fillId="10" borderId="5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center" vertical="center" wrapText="1"/>
    </xf>
    <xf numFmtId="0" fontId="1" fillId="14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16" borderId="9" xfId="0" applyFont="1" applyFill="1" applyBorder="1"/>
    <xf numFmtId="0" fontId="2" fillId="16" borderId="9" xfId="0" applyFont="1" applyFill="1" applyBorder="1" applyAlignment="1">
      <alignment horizontal="center"/>
    </xf>
    <xf numFmtId="0" fontId="2" fillId="3" borderId="9" xfId="0" applyFont="1" applyFill="1" applyBorder="1"/>
    <xf numFmtId="0" fontId="2" fillId="0" borderId="8" xfId="0" applyFont="1" applyBorder="1"/>
    <xf numFmtId="0" fontId="2" fillId="8" borderId="9" xfId="0" applyFont="1" applyFill="1" applyBorder="1"/>
    <xf numFmtId="0" fontId="2" fillId="0" borderId="7" xfId="0" applyFont="1" applyBorder="1"/>
    <xf numFmtId="0" fontId="2" fillId="0" borderId="6" xfId="0" applyFont="1" applyBorder="1"/>
    <xf numFmtId="0" fontId="2" fillId="15" borderId="9" xfId="0" applyFont="1" applyFill="1" applyBorder="1"/>
    <xf numFmtId="0" fontId="2" fillId="12" borderId="0" xfId="0" applyFont="1" applyFill="1"/>
    <xf numFmtId="0" fontId="2" fillId="10" borderId="9" xfId="0" applyFont="1" applyFill="1" applyBorder="1"/>
    <xf numFmtId="0" fontId="2" fillId="11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G17" sqref="G17"/>
    </sheetView>
  </sheetViews>
  <sheetFormatPr defaultRowHeight="15" x14ac:dyDescent="0.25"/>
  <cols>
    <col min="8" max="8" width="12.85546875" bestFit="1" customWidth="1"/>
  </cols>
  <sheetData>
    <row r="1" spans="1:10" x14ac:dyDescent="0.25">
      <c r="B1" t="s">
        <v>0</v>
      </c>
      <c r="C1" t="s">
        <v>7</v>
      </c>
      <c r="D1" t="s">
        <v>8</v>
      </c>
      <c r="E1">
        <v>260</v>
      </c>
      <c r="F1">
        <v>270</v>
      </c>
      <c r="H1" t="s">
        <v>2</v>
      </c>
      <c r="I1">
        <v>10.8</v>
      </c>
      <c r="J1" t="s">
        <v>3</v>
      </c>
    </row>
    <row r="2" spans="1:10" x14ac:dyDescent="0.25">
      <c r="A2">
        <v>250</v>
      </c>
      <c r="B2" t="s">
        <v>1</v>
      </c>
      <c r="H2" t="s">
        <v>4</v>
      </c>
      <c r="I2">
        <v>6.85</v>
      </c>
      <c r="J2" t="s">
        <v>5</v>
      </c>
    </row>
    <row r="3" spans="1:10" x14ac:dyDescent="0.25">
      <c r="A3">
        <v>251</v>
      </c>
      <c r="B3">
        <v>-10.8</v>
      </c>
      <c r="C3">
        <v>6.85</v>
      </c>
      <c r="D3">
        <f>SUM(B3:C3)</f>
        <v>-3.9500000000000011</v>
      </c>
      <c r="E3">
        <f>D3*1500</f>
        <v>-5925.0000000000018</v>
      </c>
      <c r="H3" t="s">
        <v>6</v>
      </c>
      <c r="I3">
        <f>-10.8+6.85</f>
        <v>-3.9500000000000011</v>
      </c>
    </row>
    <row r="4" spans="1:10" x14ac:dyDescent="0.25">
      <c r="A4">
        <v>252</v>
      </c>
      <c r="B4">
        <v>-10.8</v>
      </c>
      <c r="C4">
        <v>6.85</v>
      </c>
      <c r="D4">
        <f t="shared" ref="D4:D32" si="0">SUM(B4:C4)</f>
        <v>-3.9500000000000011</v>
      </c>
      <c r="E4">
        <f t="shared" ref="E4:E32" si="1">D4*1500</f>
        <v>-5925.0000000000018</v>
      </c>
    </row>
    <row r="5" spans="1:10" x14ac:dyDescent="0.25">
      <c r="A5">
        <v>253</v>
      </c>
      <c r="B5">
        <v>-10.8</v>
      </c>
      <c r="C5">
        <v>6.85</v>
      </c>
      <c r="D5">
        <f t="shared" si="0"/>
        <v>-3.9500000000000011</v>
      </c>
      <c r="E5">
        <f t="shared" si="1"/>
        <v>-5925.0000000000018</v>
      </c>
    </row>
    <row r="6" spans="1:10" x14ac:dyDescent="0.25">
      <c r="A6">
        <v>254</v>
      </c>
      <c r="B6">
        <v>-10.8</v>
      </c>
      <c r="C6">
        <v>6.85</v>
      </c>
      <c r="D6">
        <f t="shared" si="0"/>
        <v>-3.9500000000000011</v>
      </c>
      <c r="E6">
        <f t="shared" si="1"/>
        <v>-5925.0000000000018</v>
      </c>
    </row>
    <row r="7" spans="1:10" x14ac:dyDescent="0.25">
      <c r="A7">
        <v>255</v>
      </c>
      <c r="B7">
        <v>-10.8</v>
      </c>
      <c r="C7">
        <v>6.85</v>
      </c>
      <c r="D7">
        <f t="shared" si="0"/>
        <v>-3.9500000000000011</v>
      </c>
      <c r="E7">
        <f t="shared" si="1"/>
        <v>-5925.0000000000018</v>
      </c>
    </row>
    <row r="8" spans="1:10" x14ac:dyDescent="0.25">
      <c r="A8">
        <v>256</v>
      </c>
      <c r="B8">
        <v>-10.8</v>
      </c>
      <c r="C8">
        <v>6.85</v>
      </c>
      <c r="D8">
        <f t="shared" si="0"/>
        <v>-3.9500000000000011</v>
      </c>
      <c r="E8">
        <f t="shared" si="1"/>
        <v>-5925.0000000000018</v>
      </c>
    </row>
    <row r="9" spans="1:10" x14ac:dyDescent="0.25">
      <c r="A9">
        <v>257</v>
      </c>
      <c r="B9">
        <v>-10.8</v>
      </c>
      <c r="C9">
        <v>6.85</v>
      </c>
      <c r="D9">
        <f t="shared" si="0"/>
        <v>-3.9500000000000011</v>
      </c>
      <c r="E9">
        <f t="shared" si="1"/>
        <v>-5925.0000000000018</v>
      </c>
    </row>
    <row r="10" spans="1:10" x14ac:dyDescent="0.25">
      <c r="A10">
        <v>258</v>
      </c>
      <c r="B10">
        <v>-10.8</v>
      </c>
      <c r="C10">
        <v>6.85</v>
      </c>
      <c r="D10">
        <f t="shared" si="0"/>
        <v>-3.9500000000000011</v>
      </c>
      <c r="E10">
        <f t="shared" si="1"/>
        <v>-5925.0000000000018</v>
      </c>
    </row>
    <row r="11" spans="1:10" x14ac:dyDescent="0.25">
      <c r="A11">
        <v>259</v>
      </c>
      <c r="B11">
        <v>-10.8</v>
      </c>
      <c r="C11">
        <v>6.85</v>
      </c>
      <c r="D11">
        <f t="shared" si="0"/>
        <v>-3.9500000000000011</v>
      </c>
      <c r="E11">
        <f t="shared" si="1"/>
        <v>-5925.0000000000018</v>
      </c>
    </row>
    <row r="12" spans="1:10" x14ac:dyDescent="0.25">
      <c r="A12" s="2">
        <v>260</v>
      </c>
      <c r="B12" s="2">
        <v>-10.8</v>
      </c>
      <c r="C12" s="2">
        <v>6.85</v>
      </c>
      <c r="D12" s="2">
        <f t="shared" si="0"/>
        <v>-3.9500000000000011</v>
      </c>
      <c r="E12" s="2">
        <f t="shared" si="1"/>
        <v>-5925.0000000000018</v>
      </c>
    </row>
    <row r="13" spans="1:10" x14ac:dyDescent="0.25">
      <c r="A13" s="2">
        <v>261</v>
      </c>
      <c r="B13" s="2">
        <f>A13-$E$1+$B$3</f>
        <v>-9.8000000000000007</v>
      </c>
      <c r="C13" s="2">
        <v>6.85</v>
      </c>
      <c r="D13" s="2">
        <f t="shared" si="0"/>
        <v>-2.9500000000000011</v>
      </c>
      <c r="E13" s="2">
        <f t="shared" si="1"/>
        <v>-4425.0000000000018</v>
      </c>
    </row>
    <row r="14" spans="1:10" x14ac:dyDescent="0.25">
      <c r="A14" s="2">
        <v>262</v>
      </c>
      <c r="B14" s="2">
        <f>A14-$E$1+$B$3</f>
        <v>-8.8000000000000007</v>
      </c>
      <c r="C14" s="2">
        <v>6.85</v>
      </c>
      <c r="D14" s="2">
        <f t="shared" si="0"/>
        <v>-1.9500000000000011</v>
      </c>
      <c r="E14" s="2">
        <f t="shared" si="1"/>
        <v>-2925.0000000000018</v>
      </c>
    </row>
    <row r="15" spans="1:10" x14ac:dyDescent="0.25">
      <c r="A15" s="2">
        <v>263</v>
      </c>
      <c r="B15" s="2">
        <f t="shared" ref="B15:B32" si="2">A15-$E$1+$B$3</f>
        <v>-7.8000000000000007</v>
      </c>
      <c r="C15" s="2">
        <v>6.85</v>
      </c>
      <c r="D15" s="2">
        <f t="shared" si="0"/>
        <v>-0.95000000000000107</v>
      </c>
      <c r="E15" s="2">
        <f t="shared" si="1"/>
        <v>-1425.0000000000016</v>
      </c>
    </row>
    <row r="16" spans="1:10" x14ac:dyDescent="0.25">
      <c r="A16" s="2">
        <v>264</v>
      </c>
      <c r="B16" s="2">
        <f t="shared" si="2"/>
        <v>-6.8000000000000007</v>
      </c>
      <c r="C16" s="2">
        <v>6.85</v>
      </c>
      <c r="D16" s="2">
        <f t="shared" si="0"/>
        <v>4.9999999999998934E-2</v>
      </c>
      <c r="E16" s="2">
        <f t="shared" si="1"/>
        <v>74.999999999998408</v>
      </c>
    </row>
    <row r="17" spans="1:7" x14ac:dyDescent="0.25">
      <c r="A17" s="2">
        <v>265</v>
      </c>
      <c r="B17" s="2">
        <f t="shared" si="2"/>
        <v>-5.8000000000000007</v>
      </c>
      <c r="C17" s="2">
        <v>6.85</v>
      </c>
      <c r="D17" s="2">
        <f t="shared" si="0"/>
        <v>1.0499999999999989</v>
      </c>
      <c r="E17" s="2">
        <f t="shared" si="1"/>
        <v>1574.9999999999984</v>
      </c>
    </row>
    <row r="18" spans="1:7" x14ac:dyDescent="0.25">
      <c r="A18" s="2">
        <v>266</v>
      </c>
      <c r="B18" s="2">
        <f t="shared" si="2"/>
        <v>-4.8000000000000007</v>
      </c>
      <c r="C18" s="2">
        <v>6.85</v>
      </c>
      <c r="D18" s="2">
        <f t="shared" si="0"/>
        <v>2.0499999999999989</v>
      </c>
      <c r="E18" s="2">
        <f t="shared" si="1"/>
        <v>3074.9999999999982</v>
      </c>
    </row>
    <row r="19" spans="1:7" x14ac:dyDescent="0.25">
      <c r="A19" s="2">
        <v>267</v>
      </c>
      <c r="B19" s="2">
        <f t="shared" si="2"/>
        <v>-3.8000000000000007</v>
      </c>
      <c r="C19" s="2">
        <v>6.85</v>
      </c>
      <c r="D19" s="2">
        <f t="shared" si="0"/>
        <v>3.0499999999999989</v>
      </c>
      <c r="E19" s="2">
        <f t="shared" si="1"/>
        <v>4574.9999999999982</v>
      </c>
    </row>
    <row r="20" spans="1:7" x14ac:dyDescent="0.25">
      <c r="A20" s="2">
        <v>268</v>
      </c>
      <c r="B20" s="2">
        <f t="shared" si="2"/>
        <v>-2.8000000000000007</v>
      </c>
      <c r="C20" s="2">
        <v>6.85</v>
      </c>
      <c r="D20" s="2">
        <f t="shared" si="0"/>
        <v>4.0499999999999989</v>
      </c>
      <c r="E20" s="2">
        <f t="shared" si="1"/>
        <v>6074.9999999999982</v>
      </c>
    </row>
    <row r="21" spans="1:7" x14ac:dyDescent="0.25">
      <c r="A21" s="2">
        <v>269</v>
      </c>
      <c r="B21" s="2">
        <f t="shared" si="2"/>
        <v>-1.8000000000000007</v>
      </c>
      <c r="C21" s="2">
        <v>6.85</v>
      </c>
      <c r="D21" s="2">
        <f t="shared" si="0"/>
        <v>5.0499999999999989</v>
      </c>
      <c r="E21" s="2">
        <f t="shared" si="1"/>
        <v>7574.9999999999982</v>
      </c>
      <c r="G21" s="1"/>
    </row>
    <row r="22" spans="1:7" x14ac:dyDescent="0.25">
      <c r="A22" s="2">
        <v>270</v>
      </c>
      <c r="B22" s="2">
        <f t="shared" si="2"/>
        <v>-0.80000000000000071</v>
      </c>
      <c r="C22" s="2">
        <v>6.85</v>
      </c>
      <c r="D22" s="2">
        <f t="shared" si="0"/>
        <v>6.0499999999999989</v>
      </c>
      <c r="E22" s="2">
        <f t="shared" si="1"/>
        <v>9074.9999999999982</v>
      </c>
    </row>
    <row r="23" spans="1:7" x14ac:dyDescent="0.25">
      <c r="A23">
        <v>271</v>
      </c>
      <c r="B23">
        <f t="shared" si="2"/>
        <v>0.19999999999999929</v>
      </c>
      <c r="C23">
        <f>$F$1-A23+$I$2</f>
        <v>5.85</v>
      </c>
      <c r="D23">
        <f t="shared" si="0"/>
        <v>6.0499999999999989</v>
      </c>
      <c r="E23">
        <f t="shared" si="1"/>
        <v>9074.9999999999982</v>
      </c>
    </row>
    <row r="24" spans="1:7" x14ac:dyDescent="0.25">
      <c r="A24">
        <v>272</v>
      </c>
      <c r="B24">
        <f t="shared" si="2"/>
        <v>1.1999999999999993</v>
      </c>
      <c r="C24">
        <f t="shared" ref="C24:C32" si="3">$F$1-A24+$I$2</f>
        <v>4.8499999999999996</v>
      </c>
      <c r="D24">
        <f t="shared" si="0"/>
        <v>6.0499999999999989</v>
      </c>
      <c r="E24">
        <f t="shared" si="1"/>
        <v>9074.9999999999982</v>
      </c>
    </row>
    <row r="25" spans="1:7" x14ac:dyDescent="0.25">
      <c r="A25">
        <v>273</v>
      </c>
      <c r="B25">
        <f t="shared" si="2"/>
        <v>2.1999999999999993</v>
      </c>
      <c r="C25">
        <f t="shared" si="3"/>
        <v>3.8499999999999996</v>
      </c>
      <c r="D25">
        <f t="shared" si="0"/>
        <v>6.0499999999999989</v>
      </c>
      <c r="E25">
        <f t="shared" si="1"/>
        <v>9074.9999999999982</v>
      </c>
    </row>
    <row r="26" spans="1:7" x14ac:dyDescent="0.25">
      <c r="A26">
        <v>274</v>
      </c>
      <c r="B26">
        <f t="shared" si="2"/>
        <v>3.1999999999999993</v>
      </c>
      <c r="C26">
        <f t="shared" si="3"/>
        <v>2.8499999999999996</v>
      </c>
      <c r="D26">
        <f t="shared" si="0"/>
        <v>6.0499999999999989</v>
      </c>
      <c r="E26">
        <f t="shared" si="1"/>
        <v>9074.9999999999982</v>
      </c>
    </row>
    <row r="27" spans="1:7" x14ac:dyDescent="0.25">
      <c r="A27">
        <v>275</v>
      </c>
      <c r="B27">
        <f t="shared" si="2"/>
        <v>4.1999999999999993</v>
      </c>
      <c r="C27">
        <f t="shared" si="3"/>
        <v>1.8499999999999996</v>
      </c>
      <c r="D27">
        <f t="shared" si="0"/>
        <v>6.0499999999999989</v>
      </c>
      <c r="E27">
        <f t="shared" si="1"/>
        <v>9074.9999999999982</v>
      </c>
    </row>
    <row r="28" spans="1:7" x14ac:dyDescent="0.25">
      <c r="A28">
        <v>276</v>
      </c>
      <c r="B28">
        <f t="shared" si="2"/>
        <v>5.1999999999999993</v>
      </c>
      <c r="C28">
        <f t="shared" si="3"/>
        <v>0.84999999999999964</v>
      </c>
      <c r="D28">
        <f t="shared" si="0"/>
        <v>6.0499999999999989</v>
      </c>
      <c r="E28">
        <f t="shared" si="1"/>
        <v>9074.9999999999982</v>
      </c>
    </row>
    <row r="29" spans="1:7" x14ac:dyDescent="0.25">
      <c r="A29">
        <v>277</v>
      </c>
      <c r="B29">
        <f t="shared" si="2"/>
        <v>6.1999999999999993</v>
      </c>
      <c r="C29">
        <f t="shared" si="3"/>
        <v>-0.15000000000000036</v>
      </c>
      <c r="D29">
        <f t="shared" si="0"/>
        <v>6.0499999999999989</v>
      </c>
      <c r="E29">
        <f t="shared" si="1"/>
        <v>9074.9999999999982</v>
      </c>
    </row>
    <row r="30" spans="1:7" x14ac:dyDescent="0.25">
      <c r="A30">
        <v>278</v>
      </c>
      <c r="B30">
        <f t="shared" si="2"/>
        <v>7.1999999999999993</v>
      </c>
      <c r="C30">
        <f t="shared" si="3"/>
        <v>-1.1500000000000004</v>
      </c>
      <c r="D30">
        <f t="shared" si="0"/>
        <v>6.0499999999999989</v>
      </c>
      <c r="E30">
        <f t="shared" si="1"/>
        <v>9074.9999999999982</v>
      </c>
    </row>
    <row r="31" spans="1:7" x14ac:dyDescent="0.25">
      <c r="A31">
        <v>279</v>
      </c>
      <c r="B31">
        <f t="shared" si="2"/>
        <v>8.1999999999999993</v>
      </c>
      <c r="C31">
        <f t="shared" si="3"/>
        <v>-2.1500000000000004</v>
      </c>
      <c r="D31">
        <f t="shared" si="0"/>
        <v>6.0499999999999989</v>
      </c>
      <c r="E31">
        <f t="shared" si="1"/>
        <v>9074.9999999999982</v>
      </c>
    </row>
    <row r="32" spans="1:7" x14ac:dyDescent="0.25">
      <c r="A32">
        <v>280</v>
      </c>
      <c r="B32">
        <f t="shared" si="2"/>
        <v>9.1999999999999993</v>
      </c>
      <c r="C32">
        <f t="shared" si="3"/>
        <v>-3.1500000000000004</v>
      </c>
      <c r="D32">
        <f t="shared" si="0"/>
        <v>6.0499999999999989</v>
      </c>
      <c r="E32">
        <f t="shared" si="1"/>
        <v>9074.9999999999982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I1" sqref="I1:I2"/>
    </sheetView>
  </sheetViews>
  <sheetFormatPr defaultRowHeight="18.75" x14ac:dyDescent="0.4"/>
  <cols>
    <col min="1" max="1" width="20.140625" style="4" bestFit="1" customWidth="1"/>
    <col min="2" max="2" width="24.7109375" style="4" bestFit="1" customWidth="1"/>
    <col min="3" max="8" width="9.140625" style="4"/>
    <col min="9" max="9" width="21.7109375" style="4" bestFit="1" customWidth="1"/>
    <col min="10" max="12" width="9.140625" style="4"/>
    <col min="13" max="13" width="12.5703125" style="4" customWidth="1"/>
    <col min="14" max="14" width="15" style="4" bestFit="1" customWidth="1"/>
    <col min="15" max="15" width="14.7109375" style="4" bestFit="1" customWidth="1"/>
    <col min="16" max="16" width="15.140625" style="4" bestFit="1" customWidth="1"/>
    <col min="17" max="16384" width="9.140625" style="4"/>
  </cols>
  <sheetData>
    <row r="1" spans="1:16" x14ac:dyDescent="0.4">
      <c r="A1" s="3" t="s">
        <v>9</v>
      </c>
      <c r="B1" s="5" t="s">
        <v>10</v>
      </c>
      <c r="F1" s="4" t="s">
        <v>11</v>
      </c>
      <c r="G1" s="4">
        <v>11500</v>
      </c>
      <c r="I1" s="5" t="s">
        <v>12</v>
      </c>
      <c r="J1" s="4">
        <v>100</v>
      </c>
      <c r="L1" s="4" t="s">
        <v>14</v>
      </c>
      <c r="M1" s="5" t="s">
        <v>15</v>
      </c>
      <c r="N1" s="7" t="s">
        <v>18</v>
      </c>
      <c r="O1" s="5" t="s">
        <v>16</v>
      </c>
      <c r="P1" s="7" t="s">
        <v>17</v>
      </c>
    </row>
    <row r="2" spans="1:16" x14ac:dyDescent="0.4">
      <c r="I2" s="5" t="s">
        <v>13</v>
      </c>
      <c r="J2" s="4">
        <v>100</v>
      </c>
      <c r="L2" s="4">
        <v>11200</v>
      </c>
      <c r="M2" s="4">
        <v>-100</v>
      </c>
      <c r="N2" s="4">
        <v>100</v>
      </c>
      <c r="O2" s="6">
        <v>-200</v>
      </c>
      <c r="P2" s="4">
        <v>200</v>
      </c>
    </row>
    <row r="3" spans="1:16" x14ac:dyDescent="0.4">
      <c r="L3" s="4">
        <v>11300</v>
      </c>
      <c r="M3" s="4">
        <v>-100</v>
      </c>
      <c r="N3" s="4">
        <v>100</v>
      </c>
      <c r="O3" s="6">
        <v>-100</v>
      </c>
      <c r="P3" s="4">
        <v>100</v>
      </c>
    </row>
    <row r="4" spans="1:16" x14ac:dyDescent="0.4">
      <c r="I4" s="7" t="s">
        <v>19</v>
      </c>
      <c r="J4" s="4">
        <v>100</v>
      </c>
      <c r="L4" s="4">
        <v>11400</v>
      </c>
      <c r="M4" s="4">
        <v>-100</v>
      </c>
      <c r="N4" s="4">
        <v>100</v>
      </c>
      <c r="O4" s="4">
        <v>0</v>
      </c>
      <c r="P4" s="4">
        <v>0</v>
      </c>
    </row>
    <row r="5" spans="1:16" x14ac:dyDescent="0.4">
      <c r="I5" s="7" t="s">
        <v>20</v>
      </c>
      <c r="J5" s="4">
        <v>100</v>
      </c>
      <c r="L5" s="4">
        <v>11500</v>
      </c>
      <c r="M5" s="4">
        <v>-100</v>
      </c>
      <c r="N5" s="4">
        <v>100</v>
      </c>
      <c r="O5" s="4">
        <v>100</v>
      </c>
      <c r="P5" s="4">
        <v>-100</v>
      </c>
    </row>
    <row r="6" spans="1:16" x14ac:dyDescent="0.4">
      <c r="L6" s="4">
        <v>11600</v>
      </c>
      <c r="M6" s="4">
        <v>0</v>
      </c>
      <c r="N6" s="4">
        <v>0</v>
      </c>
      <c r="O6" s="4">
        <v>100</v>
      </c>
      <c r="P6" s="4">
        <v>-100</v>
      </c>
    </row>
    <row r="7" spans="1:16" x14ac:dyDescent="0.4">
      <c r="L7" s="4">
        <v>11700</v>
      </c>
      <c r="M7" s="4">
        <v>100</v>
      </c>
      <c r="N7" s="4">
        <v>-100</v>
      </c>
      <c r="O7" s="4">
        <v>100</v>
      </c>
      <c r="P7" s="4">
        <v>-100</v>
      </c>
    </row>
    <row r="8" spans="1:16" x14ac:dyDescent="0.4">
      <c r="L8" s="4">
        <v>11800</v>
      </c>
      <c r="M8" s="4">
        <v>200</v>
      </c>
      <c r="N8" s="4">
        <v>-200</v>
      </c>
      <c r="O8" s="4">
        <v>100</v>
      </c>
      <c r="P8" s="4">
        <v>-100</v>
      </c>
    </row>
    <row r="9" spans="1:16" x14ac:dyDescent="0.4">
      <c r="L9" s="4">
        <v>11900</v>
      </c>
      <c r="M9" s="4">
        <v>300</v>
      </c>
      <c r="N9" s="4">
        <v>-300</v>
      </c>
      <c r="O9" s="4">
        <v>100</v>
      </c>
      <c r="P9" s="4">
        <v>-100</v>
      </c>
    </row>
    <row r="10" spans="1:16" x14ac:dyDescent="0.4">
      <c r="L10" s="4">
        <v>12000</v>
      </c>
      <c r="M10" s="4">
        <v>400</v>
      </c>
      <c r="N10" s="4">
        <v>-400</v>
      </c>
      <c r="O10" s="4">
        <v>100</v>
      </c>
      <c r="P10" s="4">
        <v>-100</v>
      </c>
    </row>
    <row r="11" spans="1:16" x14ac:dyDescent="0.4">
      <c r="L11" s="4">
        <v>12100</v>
      </c>
      <c r="M11" s="4">
        <v>500</v>
      </c>
      <c r="N11" s="4">
        <v>-500</v>
      </c>
      <c r="O11" s="4">
        <v>100</v>
      </c>
      <c r="P11" s="4">
        <v>-100</v>
      </c>
    </row>
    <row r="12" spans="1:16" x14ac:dyDescent="0.4">
      <c r="L12" s="4">
        <v>12200</v>
      </c>
      <c r="M12" s="4">
        <v>600</v>
      </c>
      <c r="N12" s="4">
        <v>-600</v>
      </c>
      <c r="O12" s="4">
        <v>100</v>
      </c>
      <c r="P12" s="4">
        <v>-100</v>
      </c>
    </row>
    <row r="13" spans="1:16" x14ac:dyDescent="0.4">
      <c r="L13" s="4">
        <v>12300</v>
      </c>
      <c r="M13" s="4">
        <v>700</v>
      </c>
      <c r="N13" s="4">
        <v>-700</v>
      </c>
      <c r="O13" s="4">
        <v>100</v>
      </c>
      <c r="P13" s="4">
        <v>-100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H21" sqref="H21"/>
    </sheetView>
  </sheetViews>
  <sheetFormatPr defaultRowHeight="15" x14ac:dyDescent="0.25"/>
  <cols>
    <col min="1" max="1" width="29.5703125" customWidth="1"/>
    <col min="4" max="4" width="21" customWidth="1"/>
  </cols>
  <sheetData>
    <row r="1" spans="1:4" ht="18.75" x14ac:dyDescent="0.4">
      <c r="A1" s="16" t="s">
        <v>21</v>
      </c>
      <c r="B1" s="16"/>
      <c r="C1" s="16"/>
      <c r="D1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S12" sqref="S12"/>
    </sheetView>
  </sheetViews>
  <sheetFormatPr defaultRowHeight="15" x14ac:dyDescent="0.25"/>
  <cols>
    <col min="1" max="1" width="20.7109375" bestFit="1" customWidth="1"/>
  </cols>
  <sheetData>
    <row r="1" spans="1:11" ht="18.75" x14ac:dyDescent="0.4">
      <c r="A1" s="5" t="s">
        <v>22</v>
      </c>
      <c r="B1">
        <v>127</v>
      </c>
      <c r="C1">
        <v>17400</v>
      </c>
      <c r="E1" t="s">
        <v>24</v>
      </c>
      <c r="F1" t="s">
        <v>25</v>
      </c>
    </row>
    <row r="2" spans="1:11" ht="18.75" x14ac:dyDescent="0.4">
      <c r="A2" s="5" t="s">
        <v>23</v>
      </c>
      <c r="B2">
        <v>159</v>
      </c>
      <c r="C2">
        <v>17450</v>
      </c>
      <c r="D2">
        <v>17150</v>
      </c>
      <c r="E2">
        <f t="shared" ref="E2:E6" si="0">$C$1-D2-$B$1</f>
        <v>123</v>
      </c>
      <c r="F2">
        <f t="shared" ref="F2:F7" si="1">-$C$2+D2+$B$2</f>
        <v>-141</v>
      </c>
    </row>
    <row r="3" spans="1:11" x14ac:dyDescent="0.25">
      <c r="D3">
        <v>17200</v>
      </c>
      <c r="E3">
        <f t="shared" si="0"/>
        <v>73</v>
      </c>
      <c r="F3">
        <f t="shared" si="1"/>
        <v>-91</v>
      </c>
    </row>
    <row r="4" spans="1:11" x14ac:dyDescent="0.25">
      <c r="D4">
        <v>17250</v>
      </c>
      <c r="E4">
        <f t="shared" si="0"/>
        <v>23</v>
      </c>
      <c r="F4">
        <f t="shared" si="1"/>
        <v>-41</v>
      </c>
    </row>
    <row r="5" spans="1:11" x14ac:dyDescent="0.25">
      <c r="D5">
        <v>17300</v>
      </c>
      <c r="E5">
        <f t="shared" si="0"/>
        <v>-27</v>
      </c>
      <c r="F5">
        <f t="shared" si="1"/>
        <v>9</v>
      </c>
    </row>
    <row r="6" spans="1:11" x14ac:dyDescent="0.25">
      <c r="D6">
        <v>17350</v>
      </c>
      <c r="E6">
        <f t="shared" si="0"/>
        <v>-77</v>
      </c>
      <c r="F6">
        <f t="shared" si="1"/>
        <v>59</v>
      </c>
    </row>
    <row r="7" spans="1:11" x14ac:dyDescent="0.25">
      <c r="D7">
        <v>17400</v>
      </c>
      <c r="E7">
        <f>$C$1-D7-$B$1</f>
        <v>-127</v>
      </c>
      <c r="F7">
        <f t="shared" si="1"/>
        <v>109</v>
      </c>
    </row>
    <row r="8" spans="1:11" x14ac:dyDescent="0.25">
      <c r="D8">
        <v>17450</v>
      </c>
      <c r="E8">
        <v>0</v>
      </c>
      <c r="F8">
        <f>-$C$2+D8+$B$2</f>
        <v>159</v>
      </c>
    </row>
    <row r="9" spans="1:11" x14ac:dyDescent="0.25">
      <c r="D9">
        <v>17500</v>
      </c>
      <c r="E9">
        <v>0</v>
      </c>
      <c r="F9">
        <v>159</v>
      </c>
    </row>
    <row r="10" spans="1:11" x14ac:dyDescent="0.25">
      <c r="D10">
        <v>17550</v>
      </c>
      <c r="E10">
        <v>0</v>
      </c>
      <c r="F10">
        <v>159</v>
      </c>
    </row>
    <row r="11" spans="1:11" x14ac:dyDescent="0.25">
      <c r="D11">
        <v>17600</v>
      </c>
      <c r="E11">
        <v>0</v>
      </c>
      <c r="F11">
        <v>159</v>
      </c>
    </row>
    <row r="12" spans="1:11" x14ac:dyDescent="0.25">
      <c r="D12">
        <v>17650</v>
      </c>
      <c r="E12">
        <v>0</v>
      </c>
      <c r="F12">
        <v>159</v>
      </c>
      <c r="H12">
        <v>17100</v>
      </c>
      <c r="I12">
        <f t="shared" ref="I12:I17" si="2">$C$1-H12-$B$1</f>
        <v>173</v>
      </c>
      <c r="J12">
        <f t="shared" ref="J12:J18" si="3">-$C$2+H12+$B$2</f>
        <v>-191</v>
      </c>
      <c r="K12">
        <f>SUM(I12:J12)</f>
        <v>-18</v>
      </c>
    </row>
    <row r="13" spans="1:11" x14ac:dyDescent="0.25">
      <c r="D13">
        <v>17700</v>
      </c>
      <c r="E13">
        <v>0</v>
      </c>
      <c r="F13">
        <v>159</v>
      </c>
      <c r="H13">
        <v>17150</v>
      </c>
      <c r="I13">
        <f t="shared" si="2"/>
        <v>123</v>
      </c>
      <c r="J13">
        <f t="shared" si="3"/>
        <v>-141</v>
      </c>
      <c r="K13">
        <f t="shared" ref="K13:K30" si="4">SUM(I13:J13)</f>
        <v>-18</v>
      </c>
    </row>
    <row r="14" spans="1:11" x14ac:dyDescent="0.25">
      <c r="D14">
        <v>17750</v>
      </c>
      <c r="E14">
        <v>0</v>
      </c>
      <c r="F14">
        <v>159</v>
      </c>
      <c r="H14">
        <v>17200</v>
      </c>
      <c r="I14">
        <f t="shared" si="2"/>
        <v>73</v>
      </c>
      <c r="J14">
        <f t="shared" si="3"/>
        <v>-91</v>
      </c>
      <c r="K14">
        <f t="shared" si="4"/>
        <v>-18</v>
      </c>
    </row>
    <row r="15" spans="1:11" x14ac:dyDescent="0.25">
      <c r="D15">
        <v>17800</v>
      </c>
      <c r="E15">
        <v>0</v>
      </c>
      <c r="F15">
        <v>159</v>
      </c>
      <c r="H15">
        <v>17250</v>
      </c>
      <c r="I15">
        <f t="shared" si="2"/>
        <v>23</v>
      </c>
      <c r="J15">
        <f t="shared" si="3"/>
        <v>-41</v>
      </c>
      <c r="K15">
        <f t="shared" si="4"/>
        <v>-18</v>
      </c>
    </row>
    <row r="16" spans="1:11" x14ac:dyDescent="0.25">
      <c r="D16">
        <v>17850</v>
      </c>
      <c r="E16">
        <v>0</v>
      </c>
      <c r="F16">
        <v>159</v>
      </c>
      <c r="H16">
        <v>17300</v>
      </c>
      <c r="I16">
        <f t="shared" si="2"/>
        <v>-27</v>
      </c>
      <c r="J16">
        <f t="shared" si="3"/>
        <v>9</v>
      </c>
      <c r="K16">
        <f t="shared" si="4"/>
        <v>-18</v>
      </c>
    </row>
    <row r="17" spans="4:11" x14ac:dyDescent="0.25">
      <c r="D17">
        <v>17900</v>
      </c>
      <c r="E17">
        <v>0</v>
      </c>
      <c r="F17">
        <v>159</v>
      </c>
      <c r="H17">
        <v>17350</v>
      </c>
      <c r="I17">
        <f t="shared" si="2"/>
        <v>-77</v>
      </c>
      <c r="J17">
        <f t="shared" si="3"/>
        <v>59</v>
      </c>
      <c r="K17">
        <f t="shared" si="4"/>
        <v>-18</v>
      </c>
    </row>
    <row r="18" spans="4:11" x14ac:dyDescent="0.25">
      <c r="D18">
        <v>17950</v>
      </c>
      <c r="E18">
        <v>0</v>
      </c>
      <c r="F18">
        <v>159</v>
      </c>
      <c r="H18">
        <v>17400</v>
      </c>
      <c r="I18">
        <f>$C$1-H18-$B$1</f>
        <v>-127</v>
      </c>
      <c r="J18">
        <f t="shared" si="3"/>
        <v>109</v>
      </c>
      <c r="K18">
        <f t="shared" si="4"/>
        <v>-18</v>
      </c>
    </row>
    <row r="19" spans="4:11" x14ac:dyDescent="0.25">
      <c r="D19">
        <v>18000</v>
      </c>
      <c r="E19">
        <v>0</v>
      </c>
      <c r="F19">
        <v>159</v>
      </c>
      <c r="H19">
        <v>17450</v>
      </c>
      <c r="I19">
        <v>0</v>
      </c>
      <c r="J19">
        <f>-$C$2+H19+$B$2</f>
        <v>159</v>
      </c>
      <c r="K19">
        <f t="shared" si="4"/>
        <v>159</v>
      </c>
    </row>
    <row r="20" spans="4:11" x14ac:dyDescent="0.25">
      <c r="H20">
        <v>17500</v>
      </c>
      <c r="I20">
        <v>0</v>
      </c>
      <c r="J20">
        <v>159</v>
      </c>
      <c r="K20">
        <f t="shared" si="4"/>
        <v>159</v>
      </c>
    </row>
    <row r="21" spans="4:11" x14ac:dyDescent="0.25">
      <c r="H21">
        <v>17550</v>
      </c>
      <c r="I21">
        <v>0</v>
      </c>
      <c r="J21">
        <v>159</v>
      </c>
      <c r="K21">
        <f t="shared" si="4"/>
        <v>159</v>
      </c>
    </row>
    <row r="22" spans="4:11" x14ac:dyDescent="0.25">
      <c r="H22">
        <v>17600</v>
      </c>
      <c r="I22">
        <v>0</v>
      </c>
      <c r="J22">
        <v>159</v>
      </c>
      <c r="K22">
        <f t="shared" si="4"/>
        <v>159</v>
      </c>
    </row>
    <row r="23" spans="4:11" x14ac:dyDescent="0.25">
      <c r="H23">
        <v>17650</v>
      </c>
      <c r="I23">
        <v>0</v>
      </c>
      <c r="J23">
        <v>159</v>
      </c>
      <c r="K23">
        <f t="shared" si="4"/>
        <v>159</v>
      </c>
    </row>
    <row r="24" spans="4:11" x14ac:dyDescent="0.25">
      <c r="H24">
        <v>17700</v>
      </c>
      <c r="I24">
        <v>0</v>
      </c>
      <c r="J24">
        <v>159</v>
      </c>
      <c r="K24">
        <f t="shared" si="4"/>
        <v>159</v>
      </c>
    </row>
    <row r="25" spans="4:11" x14ac:dyDescent="0.25">
      <c r="H25">
        <v>17750</v>
      </c>
      <c r="I25">
        <v>0</v>
      </c>
      <c r="J25">
        <v>159</v>
      </c>
      <c r="K25">
        <f t="shared" si="4"/>
        <v>159</v>
      </c>
    </row>
    <row r="26" spans="4:11" x14ac:dyDescent="0.25">
      <c r="H26">
        <v>17800</v>
      </c>
      <c r="I26">
        <v>0</v>
      </c>
      <c r="J26">
        <v>159</v>
      </c>
      <c r="K26">
        <f t="shared" si="4"/>
        <v>159</v>
      </c>
    </row>
    <row r="27" spans="4:11" x14ac:dyDescent="0.25">
      <c r="H27">
        <v>17850</v>
      </c>
      <c r="I27">
        <v>0</v>
      </c>
      <c r="J27">
        <v>159</v>
      </c>
      <c r="K27">
        <f t="shared" si="4"/>
        <v>159</v>
      </c>
    </row>
    <row r="28" spans="4:11" x14ac:dyDescent="0.25">
      <c r="H28">
        <v>17900</v>
      </c>
      <c r="I28">
        <v>0</v>
      </c>
      <c r="J28">
        <v>159</v>
      </c>
      <c r="K28">
        <f t="shared" si="4"/>
        <v>159</v>
      </c>
    </row>
    <row r="29" spans="4:11" x14ac:dyDescent="0.25">
      <c r="H29">
        <v>17950</v>
      </c>
      <c r="I29">
        <v>0</v>
      </c>
      <c r="J29">
        <v>159</v>
      </c>
      <c r="K29">
        <f t="shared" si="4"/>
        <v>159</v>
      </c>
    </row>
    <row r="30" spans="4:11" x14ac:dyDescent="0.25">
      <c r="H30">
        <v>18000</v>
      </c>
      <c r="I30">
        <v>0</v>
      </c>
      <c r="J30">
        <v>159</v>
      </c>
      <c r="K30">
        <f t="shared" si="4"/>
        <v>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G33" sqref="G33"/>
    </sheetView>
  </sheetViews>
  <sheetFormatPr defaultRowHeight="18.75" x14ac:dyDescent="0.4"/>
  <cols>
    <col min="1" max="1" width="19.28515625" style="4" bestFit="1" customWidth="1"/>
    <col min="2" max="2" width="16.7109375" style="4" bestFit="1" customWidth="1"/>
    <col min="3" max="5" width="9.140625" style="4"/>
    <col min="6" max="6" width="18.42578125" style="4" bestFit="1" customWidth="1"/>
    <col min="7" max="7" width="9.140625" style="4"/>
    <col min="8" max="8" width="17.7109375" style="4" bestFit="1" customWidth="1"/>
    <col min="9" max="9" width="35" style="4" bestFit="1" customWidth="1"/>
    <col min="10" max="10" width="9.140625" style="4"/>
    <col min="11" max="11" width="12" style="4" bestFit="1" customWidth="1"/>
    <col min="12" max="13" width="16.7109375" style="4" bestFit="1" customWidth="1"/>
    <col min="14" max="14" width="9.140625" style="4"/>
    <col min="15" max="15" width="12" style="4" bestFit="1" customWidth="1"/>
    <col min="16" max="16384" width="9.140625" style="4"/>
  </cols>
  <sheetData>
    <row r="1" spans="1:15" x14ac:dyDescent="0.4">
      <c r="A1" s="8" t="s">
        <v>28</v>
      </c>
      <c r="B1" s="8"/>
      <c r="K1" s="12" t="s">
        <v>43</v>
      </c>
      <c r="L1" s="12" t="s">
        <v>44</v>
      </c>
      <c r="M1" s="12" t="s">
        <v>45</v>
      </c>
      <c r="N1" s="12" t="s">
        <v>51</v>
      </c>
      <c r="O1" s="12" t="s">
        <v>52</v>
      </c>
    </row>
    <row r="2" spans="1:15" x14ac:dyDescent="0.4">
      <c r="A2" s="8" t="s">
        <v>27</v>
      </c>
      <c r="B2" s="8"/>
      <c r="K2" s="11">
        <v>11500</v>
      </c>
      <c r="L2" s="11">
        <f>K2-$G$6</f>
        <v>-90.5</v>
      </c>
      <c r="M2" s="11">
        <v>124.5</v>
      </c>
      <c r="N2" s="11">
        <f t="shared" ref="N2:N22" si="0">SUM(L2:M2)</f>
        <v>34</v>
      </c>
      <c r="O2" s="11">
        <f>N2*$B$4</f>
        <v>2550</v>
      </c>
    </row>
    <row r="3" spans="1:15" x14ac:dyDescent="0.4">
      <c r="A3" s="8" t="s">
        <v>26</v>
      </c>
      <c r="B3" s="8">
        <v>11914</v>
      </c>
      <c r="K3" s="11">
        <v>11550</v>
      </c>
      <c r="L3" s="11">
        <f t="shared" ref="L3:L6" si="1">K3-$G$6</f>
        <v>-40.5</v>
      </c>
      <c r="M3" s="11">
        <v>124.5</v>
      </c>
      <c r="N3" s="11">
        <f t="shared" si="0"/>
        <v>84</v>
      </c>
      <c r="O3" s="11">
        <f t="shared" ref="O3:O22" si="2">N3*$B$4</f>
        <v>6300</v>
      </c>
    </row>
    <row r="4" spans="1:15" x14ac:dyDescent="0.4">
      <c r="A4" s="8" t="s">
        <v>33</v>
      </c>
      <c r="B4" s="8">
        <v>75</v>
      </c>
      <c r="K4" s="11">
        <v>11600</v>
      </c>
      <c r="L4" s="11">
        <f t="shared" si="1"/>
        <v>9.5</v>
      </c>
      <c r="M4" s="11">
        <v>124.5</v>
      </c>
      <c r="N4" s="11">
        <f t="shared" si="0"/>
        <v>134</v>
      </c>
      <c r="O4" s="11">
        <f t="shared" si="2"/>
        <v>10050</v>
      </c>
    </row>
    <row r="5" spans="1:15" x14ac:dyDescent="0.4">
      <c r="K5" s="4">
        <v>11650</v>
      </c>
      <c r="L5" s="4">
        <f t="shared" si="1"/>
        <v>59.5</v>
      </c>
      <c r="M5" s="4">
        <v>124.5</v>
      </c>
      <c r="N5" s="4">
        <f t="shared" si="0"/>
        <v>184</v>
      </c>
      <c r="O5" s="4">
        <f t="shared" si="2"/>
        <v>13800</v>
      </c>
    </row>
    <row r="6" spans="1:15" x14ac:dyDescent="0.4">
      <c r="A6" s="9" t="s">
        <v>30</v>
      </c>
      <c r="B6" s="9">
        <v>11700</v>
      </c>
      <c r="C6" s="9" t="s">
        <v>29</v>
      </c>
      <c r="D6" s="9">
        <v>109.5</v>
      </c>
      <c r="F6" s="4" t="s">
        <v>37</v>
      </c>
      <c r="G6" s="10">
        <f>B6-D6</f>
        <v>11590.5</v>
      </c>
      <c r="H6" s="4" t="s">
        <v>39</v>
      </c>
      <c r="I6" s="4" t="s">
        <v>46</v>
      </c>
      <c r="K6" s="8">
        <v>11700</v>
      </c>
      <c r="L6" s="8">
        <f t="shared" si="1"/>
        <v>109.5</v>
      </c>
      <c r="M6" s="8">
        <v>124.5</v>
      </c>
      <c r="N6" s="8">
        <f t="shared" si="0"/>
        <v>234</v>
      </c>
      <c r="O6" s="8">
        <f t="shared" si="2"/>
        <v>17550</v>
      </c>
    </row>
    <row r="7" spans="1:15" x14ac:dyDescent="0.4">
      <c r="A7" s="9" t="s">
        <v>30</v>
      </c>
      <c r="B7" s="9">
        <v>12100</v>
      </c>
      <c r="C7" s="9" t="s">
        <v>31</v>
      </c>
      <c r="D7" s="9">
        <v>124.5</v>
      </c>
      <c r="F7" s="4" t="s">
        <v>37</v>
      </c>
      <c r="G7" s="10">
        <f>B7+D7</f>
        <v>12224.5</v>
      </c>
      <c r="H7" s="4" t="s">
        <v>41</v>
      </c>
      <c r="I7" s="4" t="s">
        <v>47</v>
      </c>
      <c r="K7" s="8">
        <v>11750</v>
      </c>
      <c r="L7" s="8">
        <v>109.5</v>
      </c>
      <c r="M7" s="8">
        <v>124.5</v>
      </c>
      <c r="N7" s="8">
        <f t="shared" si="0"/>
        <v>234</v>
      </c>
      <c r="O7" s="8">
        <f t="shared" si="2"/>
        <v>17550</v>
      </c>
    </row>
    <row r="8" spans="1:15" x14ac:dyDescent="0.4">
      <c r="K8" s="8">
        <v>11800</v>
      </c>
      <c r="L8" s="8">
        <v>109.5</v>
      </c>
      <c r="M8" s="8">
        <v>124.5</v>
      </c>
      <c r="N8" s="8">
        <f t="shared" si="0"/>
        <v>234</v>
      </c>
      <c r="O8" s="8">
        <f t="shared" si="2"/>
        <v>17550</v>
      </c>
    </row>
    <row r="9" spans="1:15" x14ac:dyDescent="0.4">
      <c r="A9" s="4" t="s">
        <v>6</v>
      </c>
      <c r="B9" s="4">
        <f>D6+D7</f>
        <v>234</v>
      </c>
      <c r="K9" s="8">
        <v>11850</v>
      </c>
      <c r="L9" s="8">
        <v>109.5</v>
      </c>
      <c r="M9" s="8">
        <v>124.5</v>
      </c>
      <c r="N9" s="8">
        <f t="shared" si="0"/>
        <v>234</v>
      </c>
      <c r="O9" s="8">
        <f t="shared" si="2"/>
        <v>17550</v>
      </c>
    </row>
    <row r="10" spans="1:15" x14ac:dyDescent="0.4">
      <c r="A10" s="4" t="s">
        <v>34</v>
      </c>
      <c r="B10" s="4">
        <f>B6-B9</f>
        <v>11466</v>
      </c>
      <c r="C10" s="4">
        <f>B7+B9</f>
        <v>12334</v>
      </c>
      <c r="K10" s="8">
        <v>11900</v>
      </c>
      <c r="L10" s="8">
        <v>109.5</v>
      </c>
      <c r="M10" s="8">
        <v>124.5</v>
      </c>
      <c r="N10" s="8">
        <f t="shared" si="0"/>
        <v>234</v>
      </c>
      <c r="O10" s="8">
        <f t="shared" si="2"/>
        <v>17550</v>
      </c>
    </row>
    <row r="11" spans="1:15" x14ac:dyDescent="0.4">
      <c r="A11" s="4" t="s">
        <v>35</v>
      </c>
      <c r="B11" s="4">
        <v>234</v>
      </c>
      <c r="C11" s="4">
        <f>B11*75</f>
        <v>17550</v>
      </c>
      <c r="K11" s="8">
        <v>11950</v>
      </c>
      <c r="L11" s="8">
        <v>109.5</v>
      </c>
      <c r="M11" s="8">
        <v>124.5</v>
      </c>
      <c r="N11" s="8">
        <f t="shared" si="0"/>
        <v>234</v>
      </c>
      <c r="O11" s="8">
        <f t="shared" si="2"/>
        <v>17550</v>
      </c>
    </row>
    <row r="12" spans="1:15" x14ac:dyDescent="0.4">
      <c r="A12" s="4" t="s">
        <v>36</v>
      </c>
      <c r="B12" s="4" t="s">
        <v>54</v>
      </c>
      <c r="K12" s="8">
        <v>12000</v>
      </c>
      <c r="L12" s="8">
        <v>109.5</v>
      </c>
      <c r="M12" s="8">
        <v>124.5</v>
      </c>
      <c r="N12" s="8">
        <f t="shared" si="0"/>
        <v>234</v>
      </c>
      <c r="O12" s="8">
        <f t="shared" si="2"/>
        <v>17550</v>
      </c>
    </row>
    <row r="13" spans="1:15" x14ac:dyDescent="0.4">
      <c r="K13" s="8">
        <v>12050</v>
      </c>
      <c r="L13" s="8">
        <v>109.5</v>
      </c>
      <c r="M13" s="8">
        <v>124.5</v>
      </c>
      <c r="N13" s="8">
        <f t="shared" si="0"/>
        <v>234</v>
      </c>
      <c r="O13" s="8">
        <f t="shared" si="2"/>
        <v>17550</v>
      </c>
    </row>
    <row r="14" spans="1:15" x14ac:dyDescent="0.4">
      <c r="K14" s="8">
        <v>12100</v>
      </c>
      <c r="L14" s="8">
        <v>109.5</v>
      </c>
      <c r="M14" s="8">
        <f t="shared" ref="M14:M21" si="3">$G$7-K14</f>
        <v>124.5</v>
      </c>
      <c r="N14" s="8">
        <f t="shared" si="0"/>
        <v>234</v>
      </c>
      <c r="O14" s="8">
        <f t="shared" si="2"/>
        <v>17550</v>
      </c>
    </row>
    <row r="15" spans="1:15" x14ac:dyDescent="0.4">
      <c r="K15" s="4">
        <v>12150</v>
      </c>
      <c r="L15" s="4">
        <v>109.5</v>
      </c>
      <c r="M15" s="4">
        <f t="shared" si="3"/>
        <v>74.5</v>
      </c>
      <c r="N15" s="4">
        <f t="shared" si="0"/>
        <v>184</v>
      </c>
      <c r="O15" s="4">
        <f t="shared" si="2"/>
        <v>13800</v>
      </c>
    </row>
    <row r="16" spans="1:15" x14ac:dyDescent="0.4">
      <c r="K16" s="11">
        <v>12200</v>
      </c>
      <c r="L16" s="11">
        <v>109.5</v>
      </c>
      <c r="M16" s="11">
        <f t="shared" si="3"/>
        <v>24.5</v>
      </c>
      <c r="N16" s="11">
        <f t="shared" si="0"/>
        <v>134</v>
      </c>
      <c r="O16" s="11">
        <f t="shared" si="2"/>
        <v>10050</v>
      </c>
    </row>
    <row r="17" spans="11:15" x14ac:dyDescent="0.4">
      <c r="K17" s="11">
        <v>12250</v>
      </c>
      <c r="L17" s="11">
        <v>109.5</v>
      </c>
      <c r="M17" s="11">
        <f t="shared" si="3"/>
        <v>-25.5</v>
      </c>
      <c r="N17" s="11">
        <f t="shared" si="0"/>
        <v>84</v>
      </c>
      <c r="O17" s="11">
        <f t="shared" si="2"/>
        <v>6300</v>
      </c>
    </row>
    <row r="18" spans="11:15" x14ac:dyDescent="0.4">
      <c r="K18" s="11">
        <v>12300</v>
      </c>
      <c r="L18" s="11">
        <v>109.5</v>
      </c>
      <c r="M18" s="11">
        <f t="shared" si="3"/>
        <v>-75.5</v>
      </c>
      <c r="N18" s="11">
        <f t="shared" si="0"/>
        <v>34</v>
      </c>
      <c r="O18" s="11">
        <f t="shared" si="2"/>
        <v>2550</v>
      </c>
    </row>
    <row r="19" spans="11:15" x14ac:dyDescent="0.4">
      <c r="K19" s="11">
        <v>12350</v>
      </c>
      <c r="L19" s="11">
        <v>109.5</v>
      </c>
      <c r="M19" s="11">
        <f t="shared" si="3"/>
        <v>-125.5</v>
      </c>
      <c r="N19" s="11">
        <f t="shared" si="0"/>
        <v>-16</v>
      </c>
      <c r="O19" s="11">
        <f t="shared" si="2"/>
        <v>-1200</v>
      </c>
    </row>
    <row r="20" spans="11:15" x14ac:dyDescent="0.4">
      <c r="K20" s="11">
        <v>12400</v>
      </c>
      <c r="L20" s="11">
        <v>109.5</v>
      </c>
      <c r="M20" s="11">
        <f t="shared" si="3"/>
        <v>-175.5</v>
      </c>
      <c r="N20" s="11">
        <f t="shared" si="0"/>
        <v>-66</v>
      </c>
      <c r="O20" s="11">
        <f t="shared" si="2"/>
        <v>-4950</v>
      </c>
    </row>
    <row r="21" spans="11:15" x14ac:dyDescent="0.4">
      <c r="K21" s="11">
        <v>12450</v>
      </c>
      <c r="L21" s="11">
        <v>109.5</v>
      </c>
      <c r="M21" s="11">
        <f t="shared" si="3"/>
        <v>-225.5</v>
      </c>
      <c r="N21" s="11">
        <f t="shared" si="0"/>
        <v>-116</v>
      </c>
      <c r="O21" s="11">
        <f t="shared" si="2"/>
        <v>-8700</v>
      </c>
    </row>
    <row r="22" spans="11:15" x14ac:dyDescent="0.4">
      <c r="K22" s="11">
        <v>12500</v>
      </c>
      <c r="L22" s="11">
        <v>109.5</v>
      </c>
      <c r="M22" s="11">
        <f>$G$7-K22</f>
        <v>-275.5</v>
      </c>
      <c r="N22" s="11">
        <f t="shared" si="0"/>
        <v>-166</v>
      </c>
      <c r="O22" s="11">
        <f t="shared" si="2"/>
        <v>-12450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A17" sqref="A17"/>
    </sheetView>
  </sheetViews>
  <sheetFormatPr defaultRowHeight="18.75" x14ac:dyDescent="0.4"/>
  <cols>
    <col min="1" max="1" width="19.28515625" style="4" bestFit="1" customWidth="1"/>
    <col min="2" max="2" width="16.7109375" style="4" bestFit="1" customWidth="1"/>
    <col min="3" max="3" width="9.140625" style="4"/>
    <col min="4" max="4" width="25" style="4" bestFit="1" customWidth="1"/>
    <col min="5" max="5" width="9.140625" style="4"/>
    <col min="6" max="6" width="18.42578125" style="4" bestFit="1" customWidth="1"/>
    <col min="7" max="7" width="9.140625" style="4"/>
    <col min="8" max="8" width="17.7109375" style="4" bestFit="1" customWidth="1"/>
    <col min="9" max="9" width="35" style="4" bestFit="1" customWidth="1"/>
    <col min="10" max="10" width="9.140625" style="4"/>
    <col min="11" max="11" width="12" style="4" bestFit="1" customWidth="1"/>
    <col min="12" max="13" width="16.7109375" style="4" bestFit="1" customWidth="1"/>
    <col min="14" max="15" width="16.28515625" style="4" bestFit="1" customWidth="1"/>
    <col min="16" max="16" width="9.140625" style="4"/>
    <col min="17" max="17" width="12" style="4" bestFit="1" customWidth="1"/>
    <col min="18" max="16384" width="9.140625" style="4"/>
  </cols>
  <sheetData>
    <row r="1" spans="1:17" x14ac:dyDescent="0.4">
      <c r="A1" s="8" t="s">
        <v>28</v>
      </c>
      <c r="B1" s="8"/>
      <c r="K1" s="12" t="s">
        <v>43</v>
      </c>
      <c r="L1" s="12" t="s">
        <v>44</v>
      </c>
      <c r="M1" s="12" t="s">
        <v>45</v>
      </c>
      <c r="N1" s="12" t="s">
        <v>49</v>
      </c>
      <c r="O1" s="12" t="s">
        <v>50</v>
      </c>
      <c r="P1" s="12" t="s">
        <v>51</v>
      </c>
      <c r="Q1" s="12" t="s">
        <v>52</v>
      </c>
    </row>
    <row r="2" spans="1:17" x14ac:dyDescent="0.4">
      <c r="A2" s="8" t="s">
        <v>27</v>
      </c>
      <c r="B2" s="8"/>
      <c r="K2" s="11">
        <v>11500</v>
      </c>
      <c r="L2" s="11">
        <f>K2-$G$6</f>
        <v>-90.5</v>
      </c>
      <c r="M2" s="11">
        <v>124.5</v>
      </c>
      <c r="N2" s="11">
        <f>$G$8-K2</f>
        <v>15</v>
      </c>
      <c r="O2" s="11">
        <v>-87</v>
      </c>
      <c r="P2" s="11">
        <f>SUM(L2:O2)</f>
        <v>-38</v>
      </c>
      <c r="Q2" s="11">
        <f>P2*$B$4</f>
        <v>-2850</v>
      </c>
    </row>
    <row r="3" spans="1:17" x14ac:dyDescent="0.4">
      <c r="A3" s="8" t="s">
        <v>26</v>
      </c>
      <c r="B3" s="8">
        <v>11914</v>
      </c>
      <c r="K3" s="11">
        <v>11550</v>
      </c>
      <c r="L3" s="11">
        <f t="shared" ref="L3:L6" si="0">K3-$G$6</f>
        <v>-40.5</v>
      </c>
      <c r="M3" s="11">
        <v>124.5</v>
      </c>
      <c r="N3" s="11">
        <f t="shared" ref="N3:N4" si="1">$G$8-K3</f>
        <v>-35</v>
      </c>
      <c r="O3" s="11">
        <v>-87</v>
      </c>
      <c r="P3" s="11">
        <f t="shared" ref="P3:P22" si="2">SUM(L3:O3)</f>
        <v>-38</v>
      </c>
      <c r="Q3" s="11">
        <f t="shared" ref="Q3:Q22" si="3">P3*$B$4</f>
        <v>-2850</v>
      </c>
    </row>
    <row r="4" spans="1:17" x14ac:dyDescent="0.4">
      <c r="A4" s="8" t="s">
        <v>33</v>
      </c>
      <c r="B4" s="8">
        <v>75</v>
      </c>
      <c r="K4" s="11">
        <v>11600</v>
      </c>
      <c r="L4" s="11">
        <f t="shared" si="0"/>
        <v>9.5</v>
      </c>
      <c r="M4" s="11">
        <v>124.5</v>
      </c>
      <c r="N4" s="11">
        <f t="shared" si="1"/>
        <v>-85</v>
      </c>
      <c r="O4" s="11">
        <v>-87</v>
      </c>
      <c r="P4" s="11">
        <f t="shared" si="2"/>
        <v>-38</v>
      </c>
      <c r="Q4" s="11">
        <f t="shared" si="3"/>
        <v>-2850</v>
      </c>
    </row>
    <row r="5" spans="1:17" x14ac:dyDescent="0.4">
      <c r="K5" s="4">
        <v>11650</v>
      </c>
      <c r="L5" s="4">
        <f t="shared" si="0"/>
        <v>59.5</v>
      </c>
      <c r="M5" s="4">
        <v>124.5</v>
      </c>
      <c r="N5" s="11">
        <v>-85</v>
      </c>
      <c r="O5" s="11">
        <v>-87</v>
      </c>
      <c r="P5" s="4">
        <f t="shared" si="2"/>
        <v>12</v>
      </c>
      <c r="Q5" s="4">
        <f t="shared" si="3"/>
        <v>900</v>
      </c>
    </row>
    <row r="6" spans="1:17" x14ac:dyDescent="0.4">
      <c r="A6" s="9" t="s">
        <v>30</v>
      </c>
      <c r="B6" s="9">
        <v>11700</v>
      </c>
      <c r="C6" s="9" t="s">
        <v>29</v>
      </c>
      <c r="D6" s="9">
        <v>109.5</v>
      </c>
      <c r="F6" s="4" t="s">
        <v>37</v>
      </c>
      <c r="G6" s="10">
        <f>B6-D6</f>
        <v>11590.5</v>
      </c>
      <c r="H6" s="4" t="s">
        <v>39</v>
      </c>
      <c r="I6" s="4" t="s">
        <v>46</v>
      </c>
      <c r="K6" s="8">
        <v>11700</v>
      </c>
      <c r="L6" s="8">
        <f t="shared" si="0"/>
        <v>109.5</v>
      </c>
      <c r="M6" s="8">
        <v>124.5</v>
      </c>
      <c r="N6" s="11">
        <v>-85</v>
      </c>
      <c r="O6" s="11">
        <v>-87</v>
      </c>
      <c r="P6" s="8">
        <f t="shared" si="2"/>
        <v>62</v>
      </c>
      <c r="Q6" s="8">
        <f t="shared" si="3"/>
        <v>4650</v>
      </c>
    </row>
    <row r="7" spans="1:17" x14ac:dyDescent="0.4">
      <c r="A7" s="9" t="s">
        <v>30</v>
      </c>
      <c r="B7" s="9">
        <v>12100</v>
      </c>
      <c r="C7" s="9" t="s">
        <v>31</v>
      </c>
      <c r="D7" s="9">
        <v>124.5</v>
      </c>
      <c r="F7" s="4" t="s">
        <v>37</v>
      </c>
      <c r="G7" s="10">
        <f>B7+D7</f>
        <v>12224.5</v>
      </c>
      <c r="H7" s="4" t="s">
        <v>41</v>
      </c>
      <c r="I7" s="4" t="s">
        <v>47</v>
      </c>
      <c r="K7" s="8">
        <v>11750</v>
      </c>
      <c r="L7" s="8">
        <v>109.5</v>
      </c>
      <c r="M7" s="8">
        <v>124.5</v>
      </c>
      <c r="N7" s="11">
        <v>-85</v>
      </c>
      <c r="O7" s="11">
        <v>-87</v>
      </c>
      <c r="P7" s="8">
        <f t="shared" si="2"/>
        <v>62</v>
      </c>
      <c r="Q7" s="8">
        <f t="shared" si="3"/>
        <v>4650</v>
      </c>
    </row>
    <row r="8" spans="1:17" x14ac:dyDescent="0.4">
      <c r="A8" s="9" t="s">
        <v>32</v>
      </c>
      <c r="B8" s="9">
        <v>11600</v>
      </c>
      <c r="C8" s="9" t="s">
        <v>29</v>
      </c>
      <c r="D8" s="9">
        <v>85</v>
      </c>
      <c r="F8" s="4" t="s">
        <v>38</v>
      </c>
      <c r="G8" s="10">
        <f>B8-D8</f>
        <v>11515</v>
      </c>
      <c r="H8" s="4" t="s">
        <v>40</v>
      </c>
      <c r="I8" s="4" t="s">
        <v>48</v>
      </c>
      <c r="K8" s="8">
        <v>11800</v>
      </c>
      <c r="L8" s="8">
        <v>109.5</v>
      </c>
      <c r="M8" s="8">
        <v>124.5</v>
      </c>
      <c r="N8" s="11">
        <v>-85</v>
      </c>
      <c r="O8" s="11">
        <v>-87</v>
      </c>
      <c r="P8" s="8">
        <f t="shared" si="2"/>
        <v>62</v>
      </c>
      <c r="Q8" s="8">
        <f t="shared" si="3"/>
        <v>4650</v>
      </c>
    </row>
    <row r="9" spans="1:17" x14ac:dyDescent="0.4">
      <c r="A9" s="9" t="s">
        <v>32</v>
      </c>
      <c r="B9" s="9">
        <v>12200</v>
      </c>
      <c r="C9" s="9" t="s">
        <v>31</v>
      </c>
      <c r="D9" s="9">
        <v>87</v>
      </c>
      <c r="F9" s="4" t="s">
        <v>38</v>
      </c>
      <c r="G9" s="10">
        <f>B9+D9</f>
        <v>12287</v>
      </c>
      <c r="H9" s="4" t="s">
        <v>42</v>
      </c>
      <c r="I9" s="4" t="s">
        <v>48</v>
      </c>
      <c r="K9" s="8">
        <v>11850</v>
      </c>
      <c r="L9" s="8">
        <v>109.5</v>
      </c>
      <c r="M9" s="8">
        <v>124.5</v>
      </c>
      <c r="N9" s="11">
        <v>-85</v>
      </c>
      <c r="O9" s="11">
        <v>-87</v>
      </c>
      <c r="P9" s="8">
        <f t="shared" si="2"/>
        <v>62</v>
      </c>
      <c r="Q9" s="8">
        <f t="shared" si="3"/>
        <v>4650</v>
      </c>
    </row>
    <row r="10" spans="1:17" x14ac:dyDescent="0.4">
      <c r="K10" s="8">
        <v>11900</v>
      </c>
      <c r="L10" s="8">
        <v>109.5</v>
      </c>
      <c r="M10" s="8">
        <v>124.5</v>
      </c>
      <c r="N10" s="11">
        <v>-85</v>
      </c>
      <c r="O10" s="11">
        <v>-87</v>
      </c>
      <c r="P10" s="8">
        <f t="shared" si="2"/>
        <v>62</v>
      </c>
      <c r="Q10" s="8">
        <f t="shared" si="3"/>
        <v>4650</v>
      </c>
    </row>
    <row r="11" spans="1:17" x14ac:dyDescent="0.4">
      <c r="A11" s="14" t="s">
        <v>6</v>
      </c>
      <c r="B11" s="14">
        <f>D6+D7-D8-D9</f>
        <v>62</v>
      </c>
      <c r="C11" s="14"/>
      <c r="K11" s="8">
        <v>11950</v>
      </c>
      <c r="L11" s="8">
        <v>109.5</v>
      </c>
      <c r="M11" s="8">
        <v>124.5</v>
      </c>
      <c r="N11" s="11">
        <v>-85</v>
      </c>
      <c r="O11" s="11">
        <v>-87</v>
      </c>
      <c r="P11" s="8">
        <f t="shared" si="2"/>
        <v>62</v>
      </c>
      <c r="Q11" s="8">
        <f t="shared" si="3"/>
        <v>4650</v>
      </c>
    </row>
    <row r="12" spans="1:17" x14ac:dyDescent="0.4">
      <c r="A12" s="14" t="s">
        <v>34</v>
      </c>
      <c r="B12" s="14">
        <v>11638</v>
      </c>
      <c r="C12" s="14">
        <v>12162</v>
      </c>
      <c r="K12" s="8">
        <v>12000</v>
      </c>
      <c r="L12" s="8">
        <v>109.5</v>
      </c>
      <c r="M12" s="8">
        <v>124.5</v>
      </c>
      <c r="N12" s="11">
        <v>-85</v>
      </c>
      <c r="O12" s="11">
        <v>-87</v>
      </c>
      <c r="P12" s="8">
        <f t="shared" si="2"/>
        <v>62</v>
      </c>
      <c r="Q12" s="8">
        <f t="shared" si="3"/>
        <v>4650</v>
      </c>
    </row>
    <row r="13" spans="1:17" x14ac:dyDescent="0.4">
      <c r="A13" s="14" t="s">
        <v>35</v>
      </c>
      <c r="B13" s="14">
        <v>62</v>
      </c>
      <c r="C13" s="14">
        <f>B13*75</f>
        <v>4650</v>
      </c>
      <c r="K13" s="8">
        <v>12050</v>
      </c>
      <c r="L13" s="8">
        <v>109.5</v>
      </c>
      <c r="M13" s="8">
        <v>124.5</v>
      </c>
      <c r="N13" s="11">
        <v>-85</v>
      </c>
      <c r="O13" s="11">
        <v>-87</v>
      </c>
      <c r="P13" s="8">
        <f t="shared" si="2"/>
        <v>62</v>
      </c>
      <c r="Q13" s="8">
        <f t="shared" si="3"/>
        <v>4650</v>
      </c>
    </row>
    <row r="14" spans="1:17" x14ac:dyDescent="0.4">
      <c r="A14" s="14" t="s">
        <v>36</v>
      </c>
      <c r="B14" s="14">
        <v>-38</v>
      </c>
      <c r="C14" s="14">
        <f>B14*75</f>
        <v>-2850</v>
      </c>
      <c r="K14" s="8">
        <v>12100</v>
      </c>
      <c r="L14" s="8">
        <v>109.5</v>
      </c>
      <c r="M14" s="8">
        <f t="shared" ref="M14:M21" si="4">$G$7-K14</f>
        <v>124.5</v>
      </c>
      <c r="N14" s="11">
        <v>-85</v>
      </c>
      <c r="O14" s="11">
        <v>-87</v>
      </c>
      <c r="P14" s="8">
        <f t="shared" si="2"/>
        <v>62</v>
      </c>
      <c r="Q14" s="8">
        <f t="shared" si="3"/>
        <v>4650</v>
      </c>
    </row>
    <row r="15" spans="1:17" x14ac:dyDescent="0.4">
      <c r="K15" s="4">
        <v>12150</v>
      </c>
      <c r="L15" s="4">
        <v>109.5</v>
      </c>
      <c r="M15" s="4">
        <f t="shared" si="4"/>
        <v>74.5</v>
      </c>
      <c r="N15" s="11">
        <v>-85</v>
      </c>
      <c r="O15" s="11">
        <v>-87</v>
      </c>
      <c r="P15" s="4">
        <f t="shared" si="2"/>
        <v>12</v>
      </c>
      <c r="Q15" s="4">
        <f t="shared" si="3"/>
        <v>900</v>
      </c>
    </row>
    <row r="16" spans="1:17" x14ac:dyDescent="0.4">
      <c r="A16" s="4" t="s">
        <v>57</v>
      </c>
      <c r="B16" s="4">
        <f>C12-B12</f>
        <v>524</v>
      </c>
      <c r="D16" s="4" t="s">
        <v>55</v>
      </c>
      <c r="E16" s="4">
        <f>((C12-B3)/B3)*100</f>
        <v>2.0815846902803425</v>
      </c>
      <c r="K16" s="11">
        <v>12200</v>
      </c>
      <c r="L16" s="11">
        <v>109.5</v>
      </c>
      <c r="M16" s="11">
        <f t="shared" si="4"/>
        <v>24.5</v>
      </c>
      <c r="N16" s="11">
        <v>-85</v>
      </c>
      <c r="O16" s="11">
        <f t="shared" ref="O16:O22" si="5">K16-$G$9</f>
        <v>-87</v>
      </c>
      <c r="P16" s="11">
        <f t="shared" si="2"/>
        <v>-38</v>
      </c>
      <c r="Q16" s="11">
        <f t="shared" si="3"/>
        <v>-2850</v>
      </c>
    </row>
    <row r="17" spans="1:17" x14ac:dyDescent="0.4">
      <c r="D17" s="4" t="s">
        <v>56</v>
      </c>
      <c r="E17" s="4">
        <f>((B12-B3)/B3)*100</f>
        <v>-2.3166023166023164</v>
      </c>
      <c r="K17" s="11">
        <v>12250</v>
      </c>
      <c r="L17" s="11">
        <v>109.5</v>
      </c>
      <c r="M17" s="11">
        <f t="shared" si="4"/>
        <v>-25.5</v>
      </c>
      <c r="N17" s="11">
        <v>-85</v>
      </c>
      <c r="O17" s="11">
        <f t="shared" si="5"/>
        <v>-37</v>
      </c>
      <c r="P17" s="11">
        <f t="shared" si="2"/>
        <v>-38</v>
      </c>
      <c r="Q17" s="11">
        <f t="shared" si="3"/>
        <v>-2850</v>
      </c>
    </row>
    <row r="18" spans="1:17" x14ac:dyDescent="0.4">
      <c r="K18" s="11">
        <v>12300</v>
      </c>
      <c r="L18" s="11">
        <v>109.5</v>
      </c>
      <c r="M18" s="11">
        <f t="shared" si="4"/>
        <v>-75.5</v>
      </c>
      <c r="N18" s="11">
        <v>-85</v>
      </c>
      <c r="O18" s="11">
        <f t="shared" si="5"/>
        <v>13</v>
      </c>
      <c r="P18" s="11">
        <f t="shared" si="2"/>
        <v>-38</v>
      </c>
      <c r="Q18" s="11">
        <f t="shared" si="3"/>
        <v>-2850</v>
      </c>
    </row>
    <row r="19" spans="1:17" x14ac:dyDescent="0.4">
      <c r="K19" s="11">
        <v>12350</v>
      </c>
      <c r="L19" s="11">
        <v>109.5</v>
      </c>
      <c r="M19" s="11">
        <f t="shared" si="4"/>
        <v>-125.5</v>
      </c>
      <c r="N19" s="11">
        <v>-85</v>
      </c>
      <c r="O19" s="11">
        <f t="shared" si="5"/>
        <v>63</v>
      </c>
      <c r="P19" s="11">
        <f t="shared" si="2"/>
        <v>-38</v>
      </c>
      <c r="Q19" s="11">
        <f t="shared" si="3"/>
        <v>-2850</v>
      </c>
    </row>
    <row r="20" spans="1:17" x14ac:dyDescent="0.4">
      <c r="A20" s="17" t="s">
        <v>53</v>
      </c>
      <c r="B20" s="17"/>
      <c r="K20" s="11">
        <v>12400</v>
      </c>
      <c r="L20" s="11">
        <v>109.5</v>
      </c>
      <c r="M20" s="11">
        <f t="shared" si="4"/>
        <v>-175.5</v>
      </c>
      <c r="N20" s="11">
        <v>-85</v>
      </c>
      <c r="O20" s="11">
        <f t="shared" si="5"/>
        <v>113</v>
      </c>
      <c r="P20" s="11">
        <f t="shared" si="2"/>
        <v>-38</v>
      </c>
      <c r="Q20" s="11">
        <f t="shared" si="3"/>
        <v>-2850</v>
      </c>
    </row>
    <row r="21" spans="1:17" x14ac:dyDescent="0.4">
      <c r="K21" s="11">
        <v>12450</v>
      </c>
      <c r="L21" s="11">
        <v>109.5</v>
      </c>
      <c r="M21" s="11">
        <f t="shared" si="4"/>
        <v>-225.5</v>
      </c>
      <c r="N21" s="11">
        <v>-85</v>
      </c>
      <c r="O21" s="11">
        <f t="shared" si="5"/>
        <v>163</v>
      </c>
      <c r="P21" s="11">
        <f t="shared" si="2"/>
        <v>-38</v>
      </c>
      <c r="Q21" s="11">
        <f t="shared" si="3"/>
        <v>-2850</v>
      </c>
    </row>
    <row r="22" spans="1:17" x14ac:dyDescent="0.4">
      <c r="A22" s="13" t="s">
        <v>6</v>
      </c>
      <c r="B22" s="13">
        <v>234</v>
      </c>
      <c r="C22" s="13"/>
      <c r="K22" s="11">
        <v>12500</v>
      </c>
      <c r="L22" s="11">
        <v>109.5</v>
      </c>
      <c r="M22" s="11">
        <f>$G$7-K22</f>
        <v>-275.5</v>
      </c>
      <c r="N22" s="11">
        <v>-85</v>
      </c>
      <c r="O22" s="11">
        <f t="shared" si="5"/>
        <v>213</v>
      </c>
      <c r="P22" s="11">
        <f t="shared" si="2"/>
        <v>-38</v>
      </c>
      <c r="Q22" s="11">
        <f t="shared" si="3"/>
        <v>-2850</v>
      </c>
    </row>
    <row r="23" spans="1:17" x14ac:dyDescent="0.4">
      <c r="A23" s="13" t="s">
        <v>34</v>
      </c>
      <c r="B23" s="13">
        <v>11466</v>
      </c>
      <c r="C23" s="13">
        <v>12334</v>
      </c>
    </row>
    <row r="24" spans="1:17" x14ac:dyDescent="0.4">
      <c r="A24" s="13" t="s">
        <v>35</v>
      </c>
      <c r="B24" s="13">
        <v>234</v>
      </c>
      <c r="C24" s="13">
        <v>17550</v>
      </c>
    </row>
    <row r="25" spans="1:17" x14ac:dyDescent="0.4">
      <c r="A25" s="13" t="s">
        <v>36</v>
      </c>
      <c r="B25" s="13" t="s">
        <v>54</v>
      </c>
      <c r="C25" s="13"/>
    </row>
  </sheetData>
  <mergeCells count="1">
    <mergeCell ref="A20:B2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O15" sqref="O15"/>
    </sheetView>
  </sheetViews>
  <sheetFormatPr defaultRowHeight="18.75" x14ac:dyDescent="0.4"/>
  <cols>
    <col min="1" max="1" width="21.140625" style="4" customWidth="1"/>
    <col min="2" max="2" width="16.7109375" style="4" bestFit="1" customWidth="1"/>
    <col min="3" max="3" width="9.140625" style="4"/>
    <col min="4" max="4" width="25" style="4" bestFit="1" customWidth="1"/>
    <col min="5" max="5" width="9.140625" style="4"/>
    <col min="6" max="6" width="18.42578125" style="4" bestFit="1" customWidth="1"/>
    <col min="7" max="7" width="9.140625" style="4"/>
    <col min="8" max="8" width="17.7109375" style="4" bestFit="1" customWidth="1"/>
    <col min="9" max="9" width="35" style="4" bestFit="1" customWidth="1"/>
    <col min="10" max="10" width="12" style="4" bestFit="1" customWidth="1"/>
    <col min="11" max="12" width="16.7109375" style="4" bestFit="1" customWidth="1"/>
    <col min="13" max="14" width="16.28515625" style="4" bestFit="1" customWidth="1"/>
    <col min="15" max="15" width="9.140625" style="4"/>
    <col min="16" max="16" width="12" style="4" bestFit="1" customWidth="1"/>
    <col min="17" max="16384" width="9.140625" style="4"/>
  </cols>
  <sheetData>
    <row r="1" spans="1:16" ht="22.5" customHeight="1" x14ac:dyDescent="0.4">
      <c r="A1" s="22" t="s">
        <v>59</v>
      </c>
      <c r="B1" s="18" t="s">
        <v>58</v>
      </c>
      <c r="C1" s="19"/>
      <c r="D1" s="19"/>
      <c r="E1" s="19"/>
      <c r="F1" s="19"/>
      <c r="G1" s="19"/>
      <c r="H1" s="19"/>
    </row>
    <row r="2" spans="1:16" ht="18.75" customHeight="1" x14ac:dyDescent="0.4">
      <c r="A2" s="22"/>
      <c r="B2" s="18" t="s">
        <v>61</v>
      </c>
      <c r="C2" s="19"/>
      <c r="D2" s="19"/>
      <c r="E2" s="19"/>
      <c r="F2" s="19"/>
      <c r="G2" s="19"/>
      <c r="H2" s="19"/>
    </row>
    <row r="3" spans="1:16" ht="18.75" customHeight="1" x14ac:dyDescent="0.4">
      <c r="A3" s="22"/>
      <c r="B3" s="18" t="s">
        <v>62</v>
      </c>
      <c r="C3" s="19"/>
      <c r="D3" s="19"/>
      <c r="E3" s="19"/>
      <c r="F3" s="19"/>
      <c r="G3" s="19"/>
      <c r="H3" s="19"/>
    </row>
    <row r="4" spans="1:16" ht="18.75" customHeight="1" x14ac:dyDescent="0.4">
      <c r="A4" s="22"/>
      <c r="B4" s="18" t="s">
        <v>63</v>
      </c>
      <c r="C4" s="19"/>
      <c r="D4" s="19"/>
      <c r="E4" s="19"/>
      <c r="F4" s="19"/>
      <c r="G4" s="15"/>
      <c r="H4" s="15"/>
    </row>
    <row r="5" spans="1:16" ht="18.75" customHeight="1" x14ac:dyDescent="0.4">
      <c r="A5" s="23"/>
      <c r="B5" s="20" t="s">
        <v>60</v>
      </c>
      <c r="C5" s="21"/>
      <c r="D5" s="21"/>
      <c r="E5" s="21"/>
      <c r="F5" s="21"/>
      <c r="G5" s="21"/>
      <c r="H5" s="21"/>
    </row>
    <row r="6" spans="1:16" x14ac:dyDescent="0.4">
      <c r="A6" s="8" t="s">
        <v>28</v>
      </c>
      <c r="B6" s="8"/>
      <c r="J6" s="12" t="s">
        <v>43</v>
      </c>
      <c r="K6" s="12" t="s">
        <v>44</v>
      </c>
      <c r="L6" s="12" t="s">
        <v>45</v>
      </c>
      <c r="M6" s="12" t="s">
        <v>49</v>
      </c>
      <c r="N6" s="12" t="s">
        <v>50</v>
      </c>
      <c r="O6" s="12" t="s">
        <v>51</v>
      </c>
      <c r="P6" s="12" t="s">
        <v>52</v>
      </c>
    </row>
    <row r="7" spans="1:16" x14ac:dyDescent="0.4">
      <c r="A7" s="8" t="s">
        <v>27</v>
      </c>
      <c r="B7" s="8"/>
      <c r="J7" s="11">
        <v>11500</v>
      </c>
      <c r="K7" s="11">
        <f>J7-$G$11</f>
        <v>-90.5</v>
      </c>
      <c r="L7" s="11">
        <v>124.5</v>
      </c>
      <c r="M7" s="11">
        <f>$G$13-J7</f>
        <v>15</v>
      </c>
      <c r="N7" s="11">
        <v>-87</v>
      </c>
      <c r="O7" s="11">
        <f>SUM(K7:N7)</f>
        <v>-38</v>
      </c>
      <c r="P7" s="11">
        <f>O7*$B$9</f>
        <v>-2850</v>
      </c>
    </row>
    <row r="8" spans="1:16" x14ac:dyDescent="0.4">
      <c r="A8" s="8" t="s">
        <v>26</v>
      </c>
      <c r="B8" s="8">
        <v>11914</v>
      </c>
      <c r="J8" s="11">
        <v>11550</v>
      </c>
      <c r="K8" s="11">
        <f t="shared" ref="K8:K11" si="0">J8-$G$11</f>
        <v>-40.5</v>
      </c>
      <c r="L8" s="11">
        <v>124.5</v>
      </c>
      <c r="M8" s="11">
        <f t="shared" ref="M8:M9" si="1">$G$13-J8</f>
        <v>-35</v>
      </c>
      <c r="N8" s="11">
        <v>-87</v>
      </c>
      <c r="O8" s="11">
        <f t="shared" ref="O8:O27" si="2">SUM(K8:N8)</f>
        <v>-38</v>
      </c>
      <c r="P8" s="11">
        <f t="shared" ref="P8:P27" si="3">O8*$B$9</f>
        <v>-2850</v>
      </c>
    </row>
    <row r="9" spans="1:16" x14ac:dyDescent="0.4">
      <c r="A9" s="8" t="s">
        <v>33</v>
      </c>
      <c r="B9" s="8">
        <v>75</v>
      </c>
      <c r="J9" s="11">
        <v>11600</v>
      </c>
      <c r="K9" s="11">
        <f t="shared" si="0"/>
        <v>9.5</v>
      </c>
      <c r="L9" s="11">
        <v>124.5</v>
      </c>
      <c r="M9" s="11">
        <f t="shared" si="1"/>
        <v>-85</v>
      </c>
      <c r="N9" s="11">
        <v>-87</v>
      </c>
      <c r="O9" s="11">
        <f t="shared" si="2"/>
        <v>-38</v>
      </c>
      <c r="P9" s="11">
        <f t="shared" si="3"/>
        <v>-2850</v>
      </c>
    </row>
    <row r="10" spans="1:16" x14ac:dyDescent="0.4">
      <c r="J10" s="4">
        <v>11650</v>
      </c>
      <c r="K10" s="4">
        <f t="shared" si="0"/>
        <v>59.5</v>
      </c>
      <c r="L10" s="4">
        <v>124.5</v>
      </c>
      <c r="M10" s="11">
        <v>-85</v>
      </c>
      <c r="N10" s="11">
        <v>-87</v>
      </c>
      <c r="O10" s="4">
        <f t="shared" si="2"/>
        <v>12</v>
      </c>
      <c r="P10" s="4">
        <f t="shared" si="3"/>
        <v>900</v>
      </c>
    </row>
    <row r="11" spans="1:16" x14ac:dyDescent="0.4">
      <c r="A11" s="9" t="s">
        <v>30</v>
      </c>
      <c r="B11" s="9">
        <v>11700</v>
      </c>
      <c r="C11" s="9" t="s">
        <v>29</v>
      </c>
      <c r="D11" s="9">
        <v>109.5</v>
      </c>
      <c r="F11" s="4" t="s">
        <v>37</v>
      </c>
      <c r="G11" s="10">
        <f>B11-D11</f>
        <v>11590.5</v>
      </c>
      <c r="H11" s="4" t="s">
        <v>39</v>
      </c>
      <c r="I11" s="4" t="s">
        <v>46</v>
      </c>
      <c r="J11" s="8">
        <v>11700</v>
      </c>
      <c r="K11" s="8">
        <f t="shared" si="0"/>
        <v>109.5</v>
      </c>
      <c r="L11" s="8">
        <v>124.5</v>
      </c>
      <c r="M11" s="11">
        <v>-85</v>
      </c>
      <c r="N11" s="11">
        <v>-87</v>
      </c>
      <c r="O11" s="8">
        <f t="shared" si="2"/>
        <v>62</v>
      </c>
      <c r="P11" s="8">
        <f t="shared" si="3"/>
        <v>4650</v>
      </c>
    </row>
    <row r="12" spans="1:16" x14ac:dyDescent="0.4">
      <c r="A12" s="9" t="s">
        <v>30</v>
      </c>
      <c r="B12" s="9">
        <v>12100</v>
      </c>
      <c r="C12" s="9" t="s">
        <v>31</v>
      </c>
      <c r="D12" s="9">
        <v>124.5</v>
      </c>
      <c r="F12" s="4" t="s">
        <v>37</v>
      </c>
      <c r="G12" s="10">
        <f>B12+D12</f>
        <v>12224.5</v>
      </c>
      <c r="H12" s="4" t="s">
        <v>41</v>
      </c>
      <c r="I12" s="4" t="s">
        <v>47</v>
      </c>
      <c r="J12" s="8">
        <v>11750</v>
      </c>
      <c r="K12" s="8">
        <v>109.5</v>
      </c>
      <c r="L12" s="8">
        <v>124.5</v>
      </c>
      <c r="M12" s="11">
        <v>-85</v>
      </c>
      <c r="N12" s="11">
        <v>-87</v>
      </c>
      <c r="O12" s="8">
        <f t="shared" si="2"/>
        <v>62</v>
      </c>
      <c r="P12" s="8">
        <f t="shared" si="3"/>
        <v>4650</v>
      </c>
    </row>
    <row r="13" spans="1:16" x14ac:dyDescent="0.4">
      <c r="A13" s="9" t="s">
        <v>32</v>
      </c>
      <c r="B13" s="9">
        <v>11600</v>
      </c>
      <c r="C13" s="9" t="s">
        <v>29</v>
      </c>
      <c r="D13" s="9">
        <v>85</v>
      </c>
      <c r="F13" s="4" t="s">
        <v>38</v>
      </c>
      <c r="G13" s="10">
        <f>B13-D13</f>
        <v>11515</v>
      </c>
      <c r="H13" s="4" t="s">
        <v>40</v>
      </c>
      <c r="I13" s="4" t="s">
        <v>48</v>
      </c>
      <c r="J13" s="8">
        <v>11800</v>
      </c>
      <c r="K13" s="8">
        <v>109.5</v>
      </c>
      <c r="L13" s="8">
        <v>124.5</v>
      </c>
      <c r="M13" s="11">
        <v>-85</v>
      </c>
      <c r="N13" s="11">
        <v>-87</v>
      </c>
      <c r="O13" s="8">
        <f t="shared" si="2"/>
        <v>62</v>
      </c>
      <c r="P13" s="8">
        <f t="shared" si="3"/>
        <v>4650</v>
      </c>
    </row>
    <row r="14" spans="1:16" x14ac:dyDescent="0.4">
      <c r="A14" s="9" t="s">
        <v>32</v>
      </c>
      <c r="B14" s="9">
        <v>12150</v>
      </c>
      <c r="C14" s="9" t="s">
        <v>31</v>
      </c>
      <c r="D14" s="9">
        <v>87</v>
      </c>
      <c r="F14" s="4" t="s">
        <v>38</v>
      </c>
      <c r="G14" s="10">
        <f>B14+D14</f>
        <v>12237</v>
      </c>
      <c r="H14" s="4" t="s">
        <v>42</v>
      </c>
      <c r="I14" s="4" t="s">
        <v>48</v>
      </c>
      <c r="J14" s="8">
        <v>11850</v>
      </c>
      <c r="K14" s="8">
        <v>109.5</v>
      </c>
      <c r="L14" s="8">
        <v>124.5</v>
      </c>
      <c r="M14" s="11">
        <v>-85</v>
      </c>
      <c r="N14" s="11">
        <v>-87</v>
      </c>
      <c r="O14" s="8">
        <f t="shared" si="2"/>
        <v>62</v>
      </c>
      <c r="P14" s="8">
        <f t="shared" si="3"/>
        <v>4650</v>
      </c>
    </row>
    <row r="15" spans="1:16" x14ac:dyDescent="0.4">
      <c r="J15" s="8">
        <v>11900</v>
      </c>
      <c r="K15" s="8">
        <v>109.5</v>
      </c>
      <c r="L15" s="8">
        <v>124.5</v>
      </c>
      <c r="M15" s="11">
        <v>-85</v>
      </c>
      <c r="N15" s="11">
        <v>-87</v>
      </c>
      <c r="O15" s="8">
        <f t="shared" si="2"/>
        <v>62</v>
      </c>
      <c r="P15" s="8">
        <f t="shared" si="3"/>
        <v>4650</v>
      </c>
    </row>
    <row r="16" spans="1:16" x14ac:dyDescent="0.4">
      <c r="A16" s="14" t="s">
        <v>6</v>
      </c>
      <c r="B16" s="14">
        <f>D11+D12-D13-D14</f>
        <v>62</v>
      </c>
      <c r="C16" s="14"/>
      <c r="J16" s="8">
        <v>11950</v>
      </c>
      <c r="K16" s="8">
        <v>109.5</v>
      </c>
      <c r="L16" s="8">
        <v>124.5</v>
      </c>
      <c r="M16" s="11">
        <v>-85</v>
      </c>
      <c r="N16" s="11">
        <v>-87</v>
      </c>
      <c r="O16" s="8">
        <f t="shared" si="2"/>
        <v>62</v>
      </c>
      <c r="P16" s="8">
        <f t="shared" si="3"/>
        <v>4650</v>
      </c>
    </row>
    <row r="17" spans="1:16" x14ac:dyDescent="0.4">
      <c r="A17" s="14" t="s">
        <v>34</v>
      </c>
      <c r="B17" s="14">
        <v>11638</v>
      </c>
      <c r="C17" s="14">
        <v>12162</v>
      </c>
      <c r="J17" s="8">
        <v>12000</v>
      </c>
      <c r="K17" s="8">
        <v>109.5</v>
      </c>
      <c r="L17" s="8">
        <v>124.5</v>
      </c>
      <c r="M17" s="11">
        <v>-85</v>
      </c>
      <c r="N17" s="11">
        <v>-87</v>
      </c>
      <c r="O17" s="8">
        <f t="shared" si="2"/>
        <v>62</v>
      </c>
      <c r="P17" s="8">
        <f t="shared" si="3"/>
        <v>4650</v>
      </c>
    </row>
    <row r="18" spans="1:16" x14ac:dyDescent="0.4">
      <c r="A18" s="14" t="s">
        <v>35</v>
      </c>
      <c r="B18" s="14">
        <v>62</v>
      </c>
      <c r="C18" s="14">
        <f>B18*75</f>
        <v>4650</v>
      </c>
      <c r="J18" s="8">
        <v>12050</v>
      </c>
      <c r="K18" s="8">
        <v>109.5</v>
      </c>
      <c r="L18" s="8">
        <v>124.5</v>
      </c>
      <c r="M18" s="11">
        <v>-85</v>
      </c>
      <c r="N18" s="11">
        <v>-87</v>
      </c>
      <c r="O18" s="8">
        <f t="shared" si="2"/>
        <v>62</v>
      </c>
      <c r="P18" s="8">
        <f t="shared" si="3"/>
        <v>4650</v>
      </c>
    </row>
    <row r="19" spans="1:16" x14ac:dyDescent="0.4">
      <c r="A19" s="14" t="s">
        <v>36</v>
      </c>
      <c r="B19" s="14">
        <v>-38</v>
      </c>
      <c r="C19" s="14">
        <f>B19*75</f>
        <v>-2850</v>
      </c>
      <c r="J19" s="8">
        <v>12100</v>
      </c>
      <c r="K19" s="8">
        <v>109.5</v>
      </c>
      <c r="L19" s="8">
        <f t="shared" ref="L19:L26" si="4">$G$12-J19</f>
        <v>124.5</v>
      </c>
      <c r="M19" s="11">
        <v>-85</v>
      </c>
      <c r="N19" s="11">
        <v>-87</v>
      </c>
      <c r="O19" s="8">
        <f t="shared" si="2"/>
        <v>62</v>
      </c>
      <c r="P19" s="8">
        <f t="shared" si="3"/>
        <v>4650</v>
      </c>
    </row>
    <row r="20" spans="1:16" x14ac:dyDescent="0.4">
      <c r="J20" s="4">
        <v>12150</v>
      </c>
      <c r="K20" s="4">
        <v>109.5</v>
      </c>
      <c r="L20" s="4">
        <f t="shared" si="4"/>
        <v>74.5</v>
      </c>
      <c r="M20" s="11">
        <v>-85</v>
      </c>
      <c r="N20" s="11">
        <v>-87</v>
      </c>
      <c r="O20" s="4">
        <f t="shared" si="2"/>
        <v>12</v>
      </c>
      <c r="P20" s="4">
        <f t="shared" si="3"/>
        <v>900</v>
      </c>
    </row>
    <row r="21" spans="1:16" x14ac:dyDescent="0.4">
      <c r="A21" s="4" t="s">
        <v>57</v>
      </c>
      <c r="B21" s="4">
        <f>C17-B17</f>
        <v>524</v>
      </c>
      <c r="D21" s="4" t="s">
        <v>55</v>
      </c>
      <c r="E21" s="4">
        <f>((C17-B8)/B8)*100</f>
        <v>2.0815846902803425</v>
      </c>
      <c r="J21" s="11">
        <v>12200</v>
      </c>
      <c r="K21" s="11">
        <v>109.5</v>
      </c>
      <c r="L21" s="11">
        <f t="shared" si="4"/>
        <v>24.5</v>
      </c>
      <c r="M21" s="11">
        <v>-85</v>
      </c>
      <c r="N21" s="11">
        <f t="shared" ref="N21:N27" si="5">J21-$G$14</f>
        <v>-37</v>
      </c>
      <c r="O21" s="11">
        <f t="shared" si="2"/>
        <v>12</v>
      </c>
      <c r="P21" s="11">
        <f t="shared" si="3"/>
        <v>900</v>
      </c>
    </row>
    <row r="22" spans="1:16" x14ac:dyDescent="0.4">
      <c r="D22" s="4" t="s">
        <v>56</v>
      </c>
      <c r="E22" s="4">
        <f>((B17-B8)/B8)*100</f>
        <v>-2.3166023166023164</v>
      </c>
      <c r="J22" s="11">
        <v>12250</v>
      </c>
      <c r="K22" s="11">
        <v>109.5</v>
      </c>
      <c r="L22" s="11">
        <f t="shared" si="4"/>
        <v>-25.5</v>
      </c>
      <c r="M22" s="11">
        <v>-85</v>
      </c>
      <c r="N22" s="11">
        <f t="shared" si="5"/>
        <v>13</v>
      </c>
      <c r="O22" s="11">
        <f t="shared" si="2"/>
        <v>12</v>
      </c>
      <c r="P22" s="11">
        <f t="shared" si="3"/>
        <v>900</v>
      </c>
    </row>
    <row r="23" spans="1:16" x14ac:dyDescent="0.4">
      <c r="J23" s="11">
        <v>12300</v>
      </c>
      <c r="K23" s="11">
        <v>109.5</v>
      </c>
      <c r="L23" s="11">
        <f t="shared" si="4"/>
        <v>-75.5</v>
      </c>
      <c r="M23" s="11">
        <v>-85</v>
      </c>
      <c r="N23" s="11">
        <f t="shared" si="5"/>
        <v>63</v>
      </c>
      <c r="O23" s="11">
        <f t="shared" si="2"/>
        <v>12</v>
      </c>
      <c r="P23" s="11">
        <f t="shared" si="3"/>
        <v>900</v>
      </c>
    </row>
    <row r="24" spans="1:16" x14ac:dyDescent="0.4">
      <c r="J24" s="11">
        <v>12350</v>
      </c>
      <c r="K24" s="11">
        <v>109.5</v>
      </c>
      <c r="L24" s="11">
        <f t="shared" si="4"/>
        <v>-125.5</v>
      </c>
      <c r="M24" s="11">
        <v>-85</v>
      </c>
      <c r="N24" s="11">
        <f t="shared" si="5"/>
        <v>113</v>
      </c>
      <c r="O24" s="11">
        <f t="shared" si="2"/>
        <v>12</v>
      </c>
      <c r="P24" s="11">
        <f t="shared" si="3"/>
        <v>900</v>
      </c>
    </row>
    <row r="25" spans="1:16" x14ac:dyDescent="0.4">
      <c r="A25" s="17" t="s">
        <v>53</v>
      </c>
      <c r="B25" s="17"/>
      <c r="J25" s="11">
        <v>12400</v>
      </c>
      <c r="K25" s="11">
        <v>109.5</v>
      </c>
      <c r="L25" s="11">
        <f t="shared" si="4"/>
        <v>-175.5</v>
      </c>
      <c r="M25" s="11">
        <v>-85</v>
      </c>
      <c r="N25" s="11">
        <f t="shared" si="5"/>
        <v>163</v>
      </c>
      <c r="O25" s="11">
        <f t="shared" si="2"/>
        <v>12</v>
      </c>
      <c r="P25" s="11">
        <f t="shared" si="3"/>
        <v>900</v>
      </c>
    </row>
    <row r="26" spans="1:16" x14ac:dyDescent="0.4">
      <c r="J26" s="11">
        <v>12450</v>
      </c>
      <c r="K26" s="11">
        <v>109.5</v>
      </c>
      <c r="L26" s="11">
        <f t="shared" si="4"/>
        <v>-225.5</v>
      </c>
      <c r="M26" s="11">
        <v>-85</v>
      </c>
      <c r="N26" s="11">
        <f t="shared" si="5"/>
        <v>213</v>
      </c>
      <c r="O26" s="11">
        <f t="shared" si="2"/>
        <v>12</v>
      </c>
      <c r="P26" s="11">
        <f t="shared" si="3"/>
        <v>900</v>
      </c>
    </row>
    <row r="27" spans="1:16" x14ac:dyDescent="0.4">
      <c r="A27" s="13" t="s">
        <v>6</v>
      </c>
      <c r="B27" s="13">
        <v>234</v>
      </c>
      <c r="C27" s="13"/>
      <c r="J27" s="11">
        <v>12500</v>
      </c>
      <c r="K27" s="11">
        <v>109.5</v>
      </c>
      <c r="L27" s="11">
        <f>$G$12-J27</f>
        <v>-275.5</v>
      </c>
      <c r="M27" s="11">
        <v>-85</v>
      </c>
      <c r="N27" s="11">
        <f t="shared" si="5"/>
        <v>263</v>
      </c>
      <c r="O27" s="11">
        <f t="shared" si="2"/>
        <v>12</v>
      </c>
      <c r="P27" s="11">
        <f t="shared" si="3"/>
        <v>900</v>
      </c>
    </row>
    <row r="28" spans="1:16" x14ac:dyDescent="0.4">
      <c r="A28" s="13" t="s">
        <v>34</v>
      </c>
      <c r="B28" s="13">
        <v>11466</v>
      </c>
      <c r="C28" s="13">
        <v>12334</v>
      </c>
    </row>
    <row r="29" spans="1:16" x14ac:dyDescent="0.4">
      <c r="A29" s="13" t="s">
        <v>35</v>
      </c>
      <c r="B29" s="13">
        <v>234</v>
      </c>
      <c r="C29" s="13">
        <v>17550</v>
      </c>
    </row>
    <row r="30" spans="1:16" x14ac:dyDescent="0.4">
      <c r="A30" s="13" t="s">
        <v>36</v>
      </c>
      <c r="B30" s="13" t="s">
        <v>54</v>
      </c>
      <c r="C30" s="13"/>
    </row>
  </sheetData>
  <mergeCells count="7">
    <mergeCell ref="B3:H3"/>
    <mergeCell ref="B4:F4"/>
    <mergeCell ref="B5:H5"/>
    <mergeCell ref="A25:B25"/>
    <mergeCell ref="A1:A5"/>
    <mergeCell ref="B1:H1"/>
    <mergeCell ref="B2:H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M35" sqref="M35"/>
    </sheetView>
  </sheetViews>
  <sheetFormatPr defaultRowHeight="16.5" x14ac:dyDescent="0.35"/>
  <cols>
    <col min="1" max="1" width="12.42578125" style="25" bestFit="1" customWidth="1"/>
    <col min="2" max="4" width="9.140625" style="25"/>
    <col min="5" max="5" width="9.140625" style="25" customWidth="1"/>
    <col min="6" max="6" width="15.7109375" style="25" bestFit="1" customWidth="1"/>
    <col min="7" max="13" width="9.140625" style="25"/>
    <col min="14" max="14" width="10.28515625" style="25" bestFit="1" customWidth="1"/>
    <col min="15" max="15" width="13.28515625" style="25" bestFit="1" customWidth="1"/>
    <col min="16" max="16" width="12.7109375" style="25" bestFit="1" customWidth="1"/>
    <col min="17" max="18" width="11.28515625" style="25" bestFit="1" customWidth="1"/>
    <col min="19" max="19" width="9.140625" style="25"/>
    <col min="20" max="20" width="10.28515625" style="25" bestFit="1" customWidth="1"/>
    <col min="21" max="16384" width="9.140625" style="25"/>
  </cols>
  <sheetData>
    <row r="1" spans="1:20" x14ac:dyDescent="0.35">
      <c r="A1" s="24" t="s">
        <v>64</v>
      </c>
      <c r="B1" s="24"/>
      <c r="C1" s="24"/>
      <c r="N1" s="34" t="s">
        <v>43</v>
      </c>
      <c r="O1" s="34" t="s">
        <v>68</v>
      </c>
      <c r="P1" s="34" t="s">
        <v>71</v>
      </c>
      <c r="Q1" s="34" t="s">
        <v>72</v>
      </c>
      <c r="R1" s="34" t="s">
        <v>73</v>
      </c>
      <c r="S1" s="34" t="s">
        <v>51</v>
      </c>
      <c r="T1" s="34" t="s">
        <v>52</v>
      </c>
    </row>
    <row r="2" spans="1:20" x14ac:dyDescent="0.35">
      <c r="A2" s="26" t="s">
        <v>65</v>
      </c>
      <c r="B2" s="27" t="s">
        <v>66</v>
      </c>
      <c r="N2" s="28">
        <v>800</v>
      </c>
      <c r="O2" s="28">
        <f>N2-$B$6+$D$6</f>
        <v>-230.8</v>
      </c>
      <c r="P2" s="28">
        <v>31.9</v>
      </c>
      <c r="Q2" s="28">
        <f>$B$8-N2-$D$8</f>
        <v>195.25</v>
      </c>
      <c r="R2" s="28">
        <f t="shared" ref="R2:R16" si="0">-$D$9</f>
        <v>-26.15</v>
      </c>
      <c r="S2" s="28">
        <f>SUM(O2:R2)</f>
        <v>-29.800000000000004</v>
      </c>
      <c r="T2" s="28">
        <f>S2*$B$4</f>
        <v>-35760.000000000007</v>
      </c>
    </row>
    <row r="3" spans="1:20" x14ac:dyDescent="0.35">
      <c r="A3" s="28" t="s">
        <v>26</v>
      </c>
      <c r="B3" s="28">
        <v>1107.3499999999999</v>
      </c>
      <c r="N3" s="28">
        <v>825</v>
      </c>
      <c r="O3" s="28">
        <f t="shared" ref="O3:O11" si="1">N3-$B$6+$D$6</f>
        <v>-205.8</v>
      </c>
      <c r="P3" s="28">
        <v>31.9</v>
      </c>
      <c r="Q3" s="28">
        <f t="shared" ref="Q3:Q22" si="2">$B$8-N3-$D$8</f>
        <v>170.25</v>
      </c>
      <c r="R3" s="28">
        <f t="shared" si="0"/>
        <v>-26.15</v>
      </c>
      <c r="S3" s="28">
        <f t="shared" ref="S3:S22" si="3">SUM(O3:R3)</f>
        <v>-29.800000000000004</v>
      </c>
      <c r="T3" s="28">
        <f t="shared" ref="T3:T22" si="4">S3*$B$4</f>
        <v>-35760.000000000007</v>
      </c>
    </row>
    <row r="4" spans="1:20" x14ac:dyDescent="0.35">
      <c r="A4" s="28" t="s">
        <v>33</v>
      </c>
      <c r="B4" s="28">
        <v>1200</v>
      </c>
      <c r="N4" s="28">
        <v>850</v>
      </c>
      <c r="O4" s="28">
        <f t="shared" si="1"/>
        <v>-180.8</v>
      </c>
      <c r="P4" s="28">
        <v>31.9</v>
      </c>
      <c r="Q4" s="28">
        <f t="shared" si="2"/>
        <v>145.25</v>
      </c>
      <c r="R4" s="28">
        <f t="shared" si="0"/>
        <v>-26.15</v>
      </c>
      <c r="S4" s="28">
        <f t="shared" si="3"/>
        <v>-29.800000000000004</v>
      </c>
      <c r="T4" s="28">
        <f t="shared" si="4"/>
        <v>-35760.000000000007</v>
      </c>
    </row>
    <row r="5" spans="1:20" x14ac:dyDescent="0.35">
      <c r="F5" s="29"/>
      <c r="N5" s="28">
        <v>875</v>
      </c>
      <c r="O5" s="28">
        <f t="shared" si="1"/>
        <v>-155.80000000000001</v>
      </c>
      <c r="P5" s="28">
        <v>31.9</v>
      </c>
      <c r="Q5" s="28">
        <f t="shared" si="2"/>
        <v>120.25</v>
      </c>
      <c r="R5" s="28">
        <f t="shared" si="0"/>
        <v>-26.15</v>
      </c>
      <c r="S5" s="28">
        <f t="shared" si="3"/>
        <v>-29.800000000000004</v>
      </c>
      <c r="T5" s="28">
        <f t="shared" si="4"/>
        <v>-35760.000000000007</v>
      </c>
    </row>
    <row r="6" spans="1:20" x14ac:dyDescent="0.35">
      <c r="A6" s="33" t="s">
        <v>5</v>
      </c>
      <c r="B6" s="33">
        <v>1060</v>
      </c>
      <c r="C6" s="33" t="s">
        <v>29</v>
      </c>
      <c r="D6" s="33">
        <v>29.2</v>
      </c>
      <c r="E6" s="30" t="s">
        <v>69</v>
      </c>
      <c r="F6" s="30" t="s">
        <v>37</v>
      </c>
      <c r="G6" s="25">
        <f>B6-D6</f>
        <v>1030.8</v>
      </c>
      <c r="N6" s="28">
        <v>900</v>
      </c>
      <c r="O6" s="28">
        <f t="shared" si="1"/>
        <v>-130.80000000000001</v>
      </c>
      <c r="P6" s="28">
        <v>31.9</v>
      </c>
      <c r="Q6" s="28">
        <f t="shared" si="2"/>
        <v>95.25</v>
      </c>
      <c r="R6" s="28">
        <f t="shared" si="0"/>
        <v>-26.15</v>
      </c>
      <c r="S6" s="28">
        <f t="shared" si="3"/>
        <v>-29.800000000000004</v>
      </c>
      <c r="T6" s="28">
        <f t="shared" si="4"/>
        <v>-35760.000000000007</v>
      </c>
    </row>
    <row r="7" spans="1:20" x14ac:dyDescent="0.35">
      <c r="A7" s="33" t="s">
        <v>5</v>
      </c>
      <c r="B7" s="33">
        <v>1160</v>
      </c>
      <c r="C7" s="33" t="s">
        <v>31</v>
      </c>
      <c r="D7" s="33">
        <v>31.9</v>
      </c>
      <c r="E7" s="30" t="s">
        <v>70</v>
      </c>
      <c r="F7" s="30" t="s">
        <v>37</v>
      </c>
      <c r="G7" s="25">
        <f>B7+D7</f>
        <v>1191.9000000000001</v>
      </c>
      <c r="N7" s="28">
        <v>925</v>
      </c>
      <c r="O7" s="28">
        <f t="shared" si="1"/>
        <v>-105.8</v>
      </c>
      <c r="P7" s="28">
        <v>31.9</v>
      </c>
      <c r="Q7" s="28">
        <f t="shared" si="2"/>
        <v>70.25</v>
      </c>
      <c r="R7" s="28">
        <f t="shared" si="0"/>
        <v>-26.15</v>
      </c>
      <c r="S7" s="28">
        <f t="shared" si="3"/>
        <v>-29.800000000000004</v>
      </c>
      <c r="T7" s="28">
        <f t="shared" si="4"/>
        <v>-35760.000000000007</v>
      </c>
    </row>
    <row r="8" spans="1:20" x14ac:dyDescent="0.35">
      <c r="A8" s="33" t="s">
        <v>3</v>
      </c>
      <c r="B8" s="33">
        <v>1010</v>
      </c>
      <c r="C8" s="33" t="s">
        <v>29</v>
      </c>
      <c r="D8" s="33">
        <v>14.75</v>
      </c>
      <c r="E8" s="30" t="s">
        <v>70</v>
      </c>
      <c r="F8" s="30" t="s">
        <v>38</v>
      </c>
      <c r="G8" s="25">
        <f>B8-D8</f>
        <v>995.25</v>
      </c>
      <c r="N8" s="28">
        <v>950</v>
      </c>
      <c r="O8" s="28">
        <f t="shared" si="1"/>
        <v>-80.8</v>
      </c>
      <c r="P8" s="28">
        <v>31.9</v>
      </c>
      <c r="Q8" s="28">
        <f t="shared" si="2"/>
        <v>45.25</v>
      </c>
      <c r="R8" s="28">
        <f t="shared" si="0"/>
        <v>-26.15</v>
      </c>
      <c r="S8" s="28">
        <f t="shared" si="3"/>
        <v>-29.799999999999997</v>
      </c>
      <c r="T8" s="28">
        <f t="shared" si="4"/>
        <v>-35760</v>
      </c>
    </row>
    <row r="9" spans="1:20" x14ac:dyDescent="0.35">
      <c r="A9" s="33" t="s">
        <v>3</v>
      </c>
      <c r="B9" s="33">
        <v>1180</v>
      </c>
      <c r="C9" s="33" t="s">
        <v>31</v>
      </c>
      <c r="D9" s="33">
        <v>26.15</v>
      </c>
      <c r="E9" s="30" t="s">
        <v>69</v>
      </c>
      <c r="F9" s="30" t="s">
        <v>38</v>
      </c>
      <c r="G9" s="25">
        <f>B9+D9</f>
        <v>1206.1500000000001</v>
      </c>
      <c r="H9" s="31"/>
      <c r="J9" s="32"/>
      <c r="N9" s="28">
        <v>975</v>
      </c>
      <c r="O9" s="28">
        <f t="shared" si="1"/>
        <v>-55.8</v>
      </c>
      <c r="P9" s="28">
        <v>31.9</v>
      </c>
      <c r="Q9" s="28">
        <f t="shared" si="2"/>
        <v>20.25</v>
      </c>
      <c r="R9" s="28">
        <f t="shared" si="0"/>
        <v>-26.15</v>
      </c>
      <c r="S9" s="28">
        <f t="shared" si="3"/>
        <v>-29.799999999999997</v>
      </c>
      <c r="T9" s="28">
        <f t="shared" si="4"/>
        <v>-35760</v>
      </c>
    </row>
    <row r="10" spans="1:20" x14ac:dyDescent="0.35">
      <c r="N10" s="28">
        <v>1000</v>
      </c>
      <c r="O10" s="28">
        <f t="shared" si="1"/>
        <v>-30.8</v>
      </c>
      <c r="P10" s="28">
        <v>31.9</v>
      </c>
      <c r="Q10" s="28">
        <v>-4.75</v>
      </c>
      <c r="R10" s="28">
        <f t="shared" si="0"/>
        <v>-26.15</v>
      </c>
      <c r="S10" s="28">
        <f t="shared" si="3"/>
        <v>-29.8</v>
      </c>
      <c r="T10" s="28">
        <f t="shared" si="4"/>
        <v>-35760</v>
      </c>
    </row>
    <row r="11" spans="1:20" x14ac:dyDescent="0.35">
      <c r="N11" s="28">
        <v>1025</v>
      </c>
      <c r="O11" s="28">
        <f t="shared" si="1"/>
        <v>-5.8000000000000007</v>
      </c>
      <c r="P11" s="28">
        <v>31.9</v>
      </c>
      <c r="Q11" s="28">
        <f t="shared" ref="Q11:Q22" si="5">-$D$8</f>
        <v>-14.75</v>
      </c>
      <c r="R11" s="28">
        <f t="shared" si="0"/>
        <v>-26.15</v>
      </c>
      <c r="S11" s="28">
        <f t="shared" si="3"/>
        <v>-14.8</v>
      </c>
      <c r="T11" s="28">
        <f t="shared" si="4"/>
        <v>-17760</v>
      </c>
    </row>
    <row r="12" spans="1:20" x14ac:dyDescent="0.35">
      <c r="A12" s="25" t="s">
        <v>6</v>
      </c>
      <c r="B12" s="25">
        <f>D6+D7-D8-D9</f>
        <v>20.199999999999996</v>
      </c>
      <c r="N12" s="35">
        <v>1050</v>
      </c>
      <c r="O12" s="35">
        <v>29.2</v>
      </c>
      <c r="P12" s="35">
        <v>31.9</v>
      </c>
      <c r="Q12" s="35">
        <f t="shared" si="5"/>
        <v>-14.75</v>
      </c>
      <c r="R12" s="35">
        <f t="shared" si="0"/>
        <v>-26.15</v>
      </c>
      <c r="S12" s="35">
        <f t="shared" si="3"/>
        <v>20.199999999999996</v>
      </c>
      <c r="T12" s="35">
        <f t="shared" si="4"/>
        <v>24239.999999999996</v>
      </c>
    </row>
    <row r="13" spans="1:20" x14ac:dyDescent="0.35">
      <c r="A13" s="25" t="s">
        <v>36</v>
      </c>
      <c r="N13" s="35">
        <v>1075</v>
      </c>
      <c r="O13" s="35">
        <v>29.2</v>
      </c>
      <c r="P13" s="35">
        <v>31.9</v>
      </c>
      <c r="Q13" s="35">
        <f t="shared" si="5"/>
        <v>-14.75</v>
      </c>
      <c r="R13" s="35">
        <f t="shared" si="0"/>
        <v>-26.15</v>
      </c>
      <c r="S13" s="35">
        <f t="shared" si="3"/>
        <v>20.199999999999996</v>
      </c>
      <c r="T13" s="35">
        <f t="shared" si="4"/>
        <v>24239.999999999996</v>
      </c>
    </row>
    <row r="14" spans="1:20" x14ac:dyDescent="0.35">
      <c r="A14" s="25" t="s">
        <v>35</v>
      </c>
      <c r="B14" s="25">
        <f>B12*B4</f>
        <v>24239.999999999996</v>
      </c>
      <c r="N14" s="35">
        <v>1100</v>
      </c>
      <c r="O14" s="35">
        <v>29.2</v>
      </c>
      <c r="P14" s="35">
        <v>31.9</v>
      </c>
      <c r="Q14" s="35">
        <f t="shared" si="5"/>
        <v>-14.75</v>
      </c>
      <c r="R14" s="35">
        <f t="shared" si="0"/>
        <v>-26.15</v>
      </c>
      <c r="S14" s="35">
        <f t="shared" si="3"/>
        <v>20.199999999999996</v>
      </c>
      <c r="T14" s="35">
        <f t="shared" si="4"/>
        <v>24239.999999999996</v>
      </c>
    </row>
    <row r="15" spans="1:20" x14ac:dyDescent="0.35">
      <c r="A15" s="25" t="s">
        <v>67</v>
      </c>
      <c r="N15" s="35">
        <v>1125</v>
      </c>
      <c r="O15" s="35">
        <v>29.2</v>
      </c>
      <c r="P15" s="35">
        <v>31.9</v>
      </c>
      <c r="Q15" s="35">
        <f t="shared" si="5"/>
        <v>-14.75</v>
      </c>
      <c r="R15" s="35">
        <f t="shared" si="0"/>
        <v>-26.15</v>
      </c>
      <c r="S15" s="35">
        <f t="shared" si="3"/>
        <v>20.199999999999996</v>
      </c>
      <c r="T15" s="35">
        <f t="shared" si="4"/>
        <v>24239.999999999996</v>
      </c>
    </row>
    <row r="16" spans="1:20" x14ac:dyDescent="0.35">
      <c r="N16" s="35">
        <v>1150</v>
      </c>
      <c r="O16" s="35">
        <v>29.2</v>
      </c>
      <c r="P16" s="35">
        <v>31.9</v>
      </c>
      <c r="Q16" s="35">
        <f t="shared" si="5"/>
        <v>-14.75</v>
      </c>
      <c r="R16" s="35">
        <f t="shared" si="0"/>
        <v>-26.15</v>
      </c>
      <c r="S16" s="35">
        <f t="shared" si="3"/>
        <v>20.199999999999996</v>
      </c>
      <c r="T16" s="35">
        <f t="shared" si="4"/>
        <v>24239.999999999996</v>
      </c>
    </row>
    <row r="17" spans="14:20" x14ac:dyDescent="0.35">
      <c r="N17" s="35">
        <v>1175</v>
      </c>
      <c r="O17" s="35">
        <v>29.2</v>
      </c>
      <c r="P17" s="35">
        <v>31.9</v>
      </c>
      <c r="Q17" s="35">
        <f t="shared" si="5"/>
        <v>-14.75</v>
      </c>
      <c r="R17" s="35">
        <f>-$D$9</f>
        <v>-26.15</v>
      </c>
      <c r="S17" s="35">
        <f t="shared" si="3"/>
        <v>20.199999999999996</v>
      </c>
      <c r="T17" s="35">
        <f t="shared" si="4"/>
        <v>24239.999999999996</v>
      </c>
    </row>
    <row r="18" spans="14:20" x14ac:dyDescent="0.35">
      <c r="N18" s="36">
        <v>1200</v>
      </c>
      <c r="O18" s="36">
        <v>29.2</v>
      </c>
      <c r="P18" s="36">
        <f t="shared" ref="P3:P22" si="6">$B$7-N18+$D$7</f>
        <v>-8.1000000000000014</v>
      </c>
      <c r="Q18" s="36">
        <f t="shared" si="5"/>
        <v>-14.75</v>
      </c>
      <c r="R18" s="36">
        <f t="shared" ref="R2:R22" si="7">N18-$B$9-$D$9</f>
        <v>-6.1499999999999986</v>
      </c>
      <c r="S18" s="36">
        <f t="shared" si="3"/>
        <v>0.19999999999999929</v>
      </c>
      <c r="T18" s="36">
        <f t="shared" si="4"/>
        <v>239.99999999999915</v>
      </c>
    </row>
    <row r="19" spans="14:20" x14ac:dyDescent="0.35">
      <c r="N19" s="36">
        <v>1225</v>
      </c>
      <c r="O19" s="36">
        <v>29.2</v>
      </c>
      <c r="P19" s="36">
        <f t="shared" si="6"/>
        <v>-33.1</v>
      </c>
      <c r="Q19" s="36">
        <f t="shared" si="5"/>
        <v>-14.75</v>
      </c>
      <c r="R19" s="36">
        <f t="shared" si="7"/>
        <v>18.850000000000001</v>
      </c>
      <c r="S19" s="36">
        <f t="shared" si="3"/>
        <v>0.19999999999999929</v>
      </c>
      <c r="T19" s="36">
        <f t="shared" si="4"/>
        <v>239.99999999999915</v>
      </c>
    </row>
    <row r="20" spans="14:20" x14ac:dyDescent="0.35">
      <c r="N20" s="36">
        <v>1250</v>
      </c>
      <c r="O20" s="36">
        <v>29.2</v>
      </c>
      <c r="P20" s="36">
        <f t="shared" si="6"/>
        <v>-58.1</v>
      </c>
      <c r="Q20" s="36">
        <f t="shared" si="5"/>
        <v>-14.75</v>
      </c>
      <c r="R20" s="36">
        <f t="shared" si="7"/>
        <v>43.85</v>
      </c>
      <c r="S20" s="36">
        <f t="shared" si="3"/>
        <v>0.19999999999999574</v>
      </c>
      <c r="T20" s="36">
        <f t="shared" si="4"/>
        <v>239.99999999999488</v>
      </c>
    </row>
    <row r="21" spans="14:20" x14ac:dyDescent="0.35">
      <c r="N21" s="36">
        <v>1275</v>
      </c>
      <c r="O21" s="36">
        <v>29.2</v>
      </c>
      <c r="P21" s="36">
        <f t="shared" si="6"/>
        <v>-83.1</v>
      </c>
      <c r="Q21" s="36">
        <f t="shared" si="5"/>
        <v>-14.75</v>
      </c>
      <c r="R21" s="36">
        <f t="shared" si="7"/>
        <v>68.849999999999994</v>
      </c>
      <c r="S21" s="36">
        <f t="shared" si="3"/>
        <v>0.20000000000000284</v>
      </c>
      <c r="T21" s="36">
        <f t="shared" si="4"/>
        <v>240.00000000000341</v>
      </c>
    </row>
    <row r="22" spans="14:20" x14ac:dyDescent="0.35">
      <c r="N22" s="36">
        <v>1300</v>
      </c>
      <c r="O22" s="36">
        <v>29.2</v>
      </c>
      <c r="P22" s="36">
        <f t="shared" si="6"/>
        <v>-108.1</v>
      </c>
      <c r="Q22" s="36">
        <f t="shared" si="5"/>
        <v>-14.75</v>
      </c>
      <c r="R22" s="36">
        <f t="shared" si="7"/>
        <v>93.85</v>
      </c>
      <c r="S22" s="36">
        <f t="shared" si="3"/>
        <v>0.20000000000000284</v>
      </c>
      <c r="T22" s="36">
        <f t="shared" si="4"/>
        <v>240.00000000000341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Buy Call or Sell Put</vt:lpstr>
      <vt:lpstr>Bearish View</vt:lpstr>
      <vt:lpstr>Sheet2</vt:lpstr>
      <vt:lpstr>CheatSheet</vt:lpstr>
      <vt:lpstr>Short Strangle</vt:lpstr>
      <vt:lpstr>Iron Condor Example</vt:lpstr>
      <vt:lpstr>Broken Wing Iron Condor Example</vt:lpstr>
      <vt:lpstr>Broken Wing Iron CondorExample2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2023-04-06T20:57:00Z</dcterms:modified>
</cp:coreProperties>
</file>