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ze ratio blemish_stress test" sheetId="1" r:id="rId4"/>
    <sheet state="visible" name="Object Size category test" sheetId="2" r:id="rId5"/>
    <sheet state="visible" name="DOE" sheetId="3" r:id="rId6"/>
    <sheet state="visible" name="Fixed size blemish _ Stress tes" sheetId="4" r:id="rId7"/>
    <sheet state="visible" name="Formula Sheet 2" sheetId="5" r:id="rId8"/>
    <sheet state="visible" name="Formula Sheet 1" sheetId="6" r:id="rId9"/>
    <sheet state="visible" name="Formula Sheet 3" sheetId="7" r:id="rId10"/>
  </sheets>
  <definedNames>
    <definedName hidden="1" localSheetId="0" name="_xlnm._FilterDatabase">'Size ratio blemish_stress test'!$A$1:$M$88</definedName>
  </definedNames>
  <calcPr/>
</workbook>
</file>

<file path=xl/sharedStrings.xml><?xml version="1.0" encoding="utf-8"?>
<sst xmlns="http://schemas.openxmlformats.org/spreadsheetml/2006/main" count="228" uniqueCount="50">
  <si>
    <t>Size ratio</t>
  </si>
  <si>
    <t>Contrast</t>
  </si>
  <si>
    <t>Class</t>
  </si>
  <si>
    <t>Mean % coverage of object</t>
  </si>
  <si>
    <t>Std dev. % coverage of object</t>
  </si>
  <si>
    <t xml:space="preserve">mAP </t>
  </si>
  <si>
    <t xml:space="preserve">Precision </t>
  </si>
  <si>
    <t>Recall</t>
  </si>
  <si>
    <t>Mean area per image covered by blemish</t>
  </si>
  <si>
    <t>Mean Size of blemish</t>
  </si>
  <si>
    <t>abs. drop mAP</t>
  </si>
  <si>
    <t>abs drop Precision</t>
  </si>
  <si>
    <t>abs drop Recall</t>
  </si>
  <si>
    <t>Overall</t>
  </si>
  <si>
    <t>Car</t>
  </si>
  <si>
    <t>Pedestrain</t>
  </si>
  <si>
    <t xml:space="preserve">Traffic Sign </t>
  </si>
  <si>
    <t>Traffic Light</t>
  </si>
  <si>
    <t>Pedestrian</t>
  </si>
  <si>
    <t>Average Obj Size</t>
  </si>
  <si>
    <t>Object size category (% of image area)</t>
  </si>
  <si>
    <t>Size of blemish(px)</t>
  </si>
  <si>
    <t>Intensity(0-1)</t>
  </si>
  <si>
    <t xml:space="preserve"> % instances covered</t>
  </si>
  <si>
    <t>P</t>
  </si>
  <si>
    <t>R</t>
  </si>
  <si>
    <t>mAP</t>
  </si>
  <si>
    <t>all</t>
  </si>
  <si>
    <t>0 - 0.03</t>
  </si>
  <si>
    <t>0.033 - 0.088</t>
  </si>
  <si>
    <t>0.088 - 0.32</t>
  </si>
  <si>
    <t>0.32 - 89.9</t>
  </si>
  <si>
    <t>none</t>
  </si>
  <si>
    <t>impact of fixed size blemish on all/small/big objects</t>
  </si>
  <si>
    <t>At what blemish charactertistics threshold, the performance starts to degrade (eg pedestrian missed)</t>
  </si>
  <si>
    <t>SIZE FIXED CONTRAST VARIED EXPERIMENTS</t>
  </si>
  <si>
    <t>OVERALL mAP</t>
  </si>
  <si>
    <t>Coverage by blemish per image as % of total image area</t>
  </si>
  <si>
    <t>Std deviation of average area_blemish per image as % of total image area</t>
  </si>
  <si>
    <t>Contrast-drop</t>
  </si>
  <si>
    <t>mAP@50</t>
  </si>
  <si>
    <t>Car AP</t>
  </si>
  <si>
    <t>SIZE : 50</t>
  </si>
  <si>
    <t>SIZE : 70</t>
  </si>
  <si>
    <t>SIZE : 90</t>
  </si>
  <si>
    <t>SIZE : 110</t>
  </si>
  <si>
    <t>AP@50</t>
  </si>
  <si>
    <t>Pedestrian AP</t>
  </si>
  <si>
    <t>Size RatioObject AreaObj area %count20347.00000020347.00000020347.000000mean0.62136011074.0023102.321594std0.20360418413.3660653.860244min0.0081360.0000000.00000025%0.4393521404.0000000.29434050%0.6156563531.0000000.74025275%0.78913411503.5000002.411635max1.000000188700.00000039.559748</t>
  </si>
  <si>
    <t>abs. %drop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</si>
</sst>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/>
    <font>
      <sz val="11.0"/>
      <color rgb="FF000000"/>
      <name val="Arial"/>
    </font>
    <font>
      <b/>
      <i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/>
    </xf>
    <xf borderId="1" fillId="3" fontId="3" numFmtId="0" xfId="0" applyBorder="1" applyFont="1"/>
    <xf borderId="1" fillId="4" fontId="3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/>
    </xf>
    <xf borderId="1" fillId="5" fontId="3" numFmtId="0" xfId="0" applyBorder="1" applyFont="1"/>
    <xf borderId="1" fillId="6" fontId="3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/>
    </xf>
    <xf borderId="1" fillId="6" fontId="3" numFmtId="0" xfId="0" applyBorder="1" applyFont="1"/>
    <xf borderId="1" fillId="7" fontId="3" numFmtId="0" xfId="0" applyAlignment="1" applyBorder="1" applyFill="1" applyFont="1">
      <alignment horizontal="center" readingOrder="0"/>
    </xf>
    <xf borderId="1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/>
    </xf>
    <xf borderId="1" fillId="7" fontId="3" numFmtId="0" xfId="0" applyBorder="1" applyFont="1"/>
    <xf borderId="1" fillId="8" fontId="3" numFmtId="0" xfId="0" applyAlignment="1" applyBorder="1" applyFill="1" applyFont="1">
      <alignment horizontal="center" readingOrder="0"/>
    </xf>
    <xf borderId="1" fillId="8" fontId="3" numFmtId="0" xfId="0" applyAlignment="1" applyBorder="1" applyFont="1">
      <alignment horizontal="center"/>
    </xf>
    <xf borderId="1" fillId="8" fontId="3" numFmtId="0" xfId="0" applyBorder="1" applyFont="1"/>
    <xf borderId="1" fillId="9" fontId="3" numFmtId="0" xfId="0" applyAlignment="1" applyBorder="1" applyFill="1" applyFont="1">
      <alignment horizontal="center" readingOrder="0"/>
    </xf>
    <xf borderId="1" fillId="9" fontId="3" numFmtId="0" xfId="0" applyAlignment="1" applyBorder="1" applyFont="1">
      <alignment horizontal="center"/>
    </xf>
    <xf borderId="1" fillId="9" fontId="3" numFmtId="0" xfId="0" applyBorder="1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5" numFmtId="0" xfId="0" applyFont="1"/>
    <xf borderId="2" fillId="0" fontId="6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10" fontId="1" numFmtId="164" xfId="0" applyAlignment="1" applyBorder="1" applyFill="1" applyFont="1" applyNumberFormat="1">
      <alignment horizontal="center" readingOrder="0"/>
    </xf>
    <xf borderId="2" fillId="7" fontId="1" numFmtId="0" xfId="0" applyAlignment="1" applyBorder="1" applyFont="1">
      <alignment horizontal="center" readingOrder="0"/>
    </xf>
    <xf borderId="2" fillId="6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11" fontId="1" numFmtId="0" xfId="0" applyAlignment="1" applyBorder="1" applyFill="1" applyFont="1">
      <alignment horizontal="center" readingOrder="0"/>
    </xf>
    <xf borderId="2" fillId="12" fontId="1" numFmtId="0" xfId="0" applyAlignment="1" applyBorder="1" applyFill="1" applyFont="1">
      <alignment horizontal="center" readingOrder="0"/>
    </xf>
    <xf borderId="2" fillId="13" fontId="1" numFmtId="0" xfId="0" applyAlignment="1" applyBorder="1" applyFill="1" applyFont="1">
      <alignment horizontal="center" readingOrder="0"/>
    </xf>
    <xf borderId="2" fillId="14" fontId="1" numFmtId="0" xfId="0" applyAlignment="1" applyBorder="1" applyFill="1" applyFont="1">
      <alignment horizontal="center" readingOrder="0"/>
    </xf>
    <xf borderId="2" fillId="15" fontId="1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2" fillId="10" fontId="6" numFmtId="165" xfId="0" applyAlignment="1" applyBorder="1" applyFont="1" applyNumberFormat="1">
      <alignment horizontal="center" readingOrder="0"/>
    </xf>
    <xf borderId="2" fillId="7" fontId="6" numFmtId="165" xfId="0" applyAlignment="1" applyBorder="1" applyFont="1" applyNumberFormat="1">
      <alignment horizontal="center" readingOrder="0"/>
    </xf>
    <xf borderId="2" fillId="6" fontId="6" numFmtId="165" xfId="0" applyAlignment="1" applyBorder="1" applyFont="1" applyNumberFormat="1">
      <alignment horizontal="center" readingOrder="0"/>
    </xf>
    <xf borderId="2" fillId="4" fontId="6" numFmtId="165" xfId="0" applyAlignment="1" applyBorder="1" applyFont="1" applyNumberFormat="1">
      <alignment horizontal="center" readingOrder="0"/>
    </xf>
    <xf borderId="2" fillId="11" fontId="6" numFmtId="165" xfId="0" applyAlignment="1" applyBorder="1" applyFont="1" applyNumberFormat="1">
      <alignment horizontal="center" readingOrder="0"/>
    </xf>
    <xf borderId="2" fillId="12" fontId="6" numFmtId="0" xfId="0" applyAlignment="1" applyBorder="1" applyFont="1">
      <alignment horizontal="center" readingOrder="0"/>
    </xf>
    <xf borderId="2" fillId="13" fontId="6" numFmtId="0" xfId="0" applyAlignment="1" applyBorder="1" applyFont="1">
      <alignment horizontal="center" readingOrder="0"/>
    </xf>
    <xf borderId="2" fillId="14" fontId="6" numFmtId="0" xfId="0" applyAlignment="1" applyBorder="1" applyFont="1">
      <alignment horizontal="center" readingOrder="0"/>
    </xf>
    <xf borderId="2" fillId="15" fontId="6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 readingOrder="0"/>
    </xf>
    <xf borderId="2" fillId="6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10" fontId="6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11" fontId="6" numFmtId="0" xfId="0" applyAlignment="1" applyBorder="1" applyFont="1">
      <alignment horizontal="center" readingOrder="0"/>
    </xf>
    <xf borderId="1" fillId="12" fontId="6" numFmtId="0" xfId="0" applyAlignment="1" applyBorder="1" applyFont="1">
      <alignment horizontal="center" readingOrder="0"/>
    </xf>
    <xf borderId="1" fillId="13" fontId="6" numFmtId="0" xfId="0" applyAlignment="1" applyBorder="1" applyFont="1">
      <alignment horizontal="center" readingOrder="0"/>
    </xf>
    <xf borderId="1" fillId="14" fontId="6" numFmtId="0" xfId="0" applyAlignment="1" applyBorder="1" applyFont="1">
      <alignment horizontal="center" readingOrder="0"/>
    </xf>
    <xf borderId="1" fillId="15" fontId="6" numFmtId="0" xfId="0" applyAlignment="1" applyBorder="1" applyFont="1">
      <alignment horizontal="center" readingOrder="0"/>
    </xf>
    <xf borderId="1" fillId="16" fontId="6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12" fontId="3" numFmtId="0" xfId="0" applyAlignment="1" applyBorder="1" applyFont="1">
      <alignment horizontal="center" readingOrder="0"/>
    </xf>
    <xf borderId="1" fillId="13" fontId="3" numFmtId="0" xfId="0" applyAlignment="1" applyBorder="1" applyFont="1">
      <alignment horizontal="center" readingOrder="0"/>
    </xf>
    <xf borderId="1" fillId="14" fontId="3" numFmtId="0" xfId="0" applyAlignment="1" applyBorder="1" applyFont="1">
      <alignment horizontal="center" readingOrder="0"/>
    </xf>
    <xf borderId="1" fillId="15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5" fontId="6" numFmtId="0" xfId="0" applyAlignment="1" applyBorder="1" applyFont="1">
      <alignment horizontal="center" readingOrder="0"/>
    </xf>
    <xf borderId="1" fillId="16" fontId="6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15" fontId="3" numFmtId="0" xfId="0" applyAlignment="1" applyBorder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3" numFmtId="0" xfId="0" applyFont="1"/>
    <xf borderId="1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shrinkToFit="0" vertical="bottom" wrapText="1"/>
    </xf>
    <xf borderId="5" fillId="3" fontId="8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vertical="bottom"/>
    </xf>
    <xf borderId="5" fillId="4" fontId="8" numFmtId="0" xfId="0" applyAlignment="1" applyBorder="1" applyFont="1">
      <alignment horizontal="center" vertical="bottom"/>
    </xf>
    <xf borderId="6" fillId="4" fontId="8" numFmtId="0" xfId="0" applyAlignment="1" applyBorder="1" applyFont="1">
      <alignment horizontal="center" vertical="bottom"/>
    </xf>
    <xf borderId="5" fillId="5" fontId="8" numFmtId="0" xfId="0" applyAlignment="1" applyBorder="1" applyFont="1">
      <alignment horizontal="center" vertical="bottom"/>
    </xf>
    <xf borderId="6" fillId="5" fontId="8" numFmtId="0" xfId="0" applyAlignment="1" applyBorder="1" applyFont="1">
      <alignment horizontal="center" vertical="bottom"/>
    </xf>
    <xf borderId="5" fillId="6" fontId="8" numFmtId="0" xfId="0" applyAlignment="1" applyBorder="1" applyFont="1">
      <alignment horizontal="center" vertical="bottom"/>
    </xf>
    <xf borderId="6" fillId="6" fontId="8" numFmtId="0" xfId="0" applyAlignment="1" applyBorder="1" applyFont="1">
      <alignment horizontal="center" vertical="bottom"/>
    </xf>
    <xf borderId="5" fillId="7" fontId="8" numFmtId="0" xfId="0" applyAlignment="1" applyBorder="1" applyFont="1">
      <alignment horizontal="center" vertical="bottom"/>
    </xf>
    <xf borderId="6" fillId="7" fontId="8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vertical="bottom"/>
    </xf>
    <xf borderId="5" fillId="8" fontId="8" numFmtId="0" xfId="0" applyAlignment="1" applyBorder="1" applyFont="1">
      <alignment horizontal="center" vertical="bottom"/>
    </xf>
    <xf borderId="6" fillId="8" fontId="8" numFmtId="0" xfId="0" applyAlignment="1" applyBorder="1" applyFont="1">
      <alignment horizontal="center" vertical="bottom"/>
    </xf>
    <xf borderId="5" fillId="9" fontId="8" numFmtId="0" xfId="0" applyAlignment="1" applyBorder="1" applyFont="1">
      <alignment horizontal="center" vertical="bottom"/>
    </xf>
    <xf borderId="6" fillId="9" fontId="8" numFmtId="0" xfId="0" applyAlignment="1" applyBorder="1" applyFont="1">
      <alignment horizontal="center" vertical="bottom"/>
    </xf>
    <xf borderId="6" fillId="9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mAP@50 vs Intensity 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tes'!$Q$8:$Q$12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tes'!$T$8:$T$12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tes'!$W$8:$W$12</c:f>
              <c:numCache/>
            </c:numRef>
          </c:val>
          <c:smooth val="0"/>
        </c:ser>
        <c:ser>
          <c:idx val="3"/>
          <c:order val="3"/>
          <c:tx>
            <c:v> 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tes'!$Z$8:$Z$12</c:f>
              <c:numCache/>
            </c:numRef>
          </c:val>
          <c:smooth val="0"/>
        </c:ser>
        <c:axId val="793738620"/>
        <c:axId val="410043515"/>
      </c:lineChart>
      <c:catAx>
        <c:axId val="793738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043515"/>
      </c:catAx>
      <c:valAx>
        <c:axId val="410043515"/>
        <c:scaling>
          <c:orientation val="minMax"/>
          <c:min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3738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Car AP@50 vs Intensity_drop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tes'!$Q$17:$Q$21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tes'!$T$17:$T$21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tes'!$W$17:$W$21</c:f>
              <c:numCache/>
            </c:numRef>
          </c:val>
          <c:smooth val="0"/>
        </c:ser>
        <c:ser>
          <c:idx val="3"/>
          <c:order val="3"/>
          <c:tx>
            <c:v>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tes'!$Z$17:$Z$21</c:f>
              <c:numCache/>
            </c:numRef>
          </c:val>
          <c:smooth val="0"/>
        </c:ser>
        <c:axId val="2019575513"/>
        <c:axId val="1985600304"/>
      </c:lineChart>
      <c:catAx>
        <c:axId val="2019575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600304"/>
      </c:catAx>
      <c:valAx>
        <c:axId val="1985600304"/>
        <c:scaling>
          <c:orientation val="minMax"/>
          <c:max val="0.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575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Pedestrian AP@50 vs Intensity_drop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tes'!$Q$26:$Q$30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tes'!$T$26:$T$30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tes'!$W$26:$W$30</c:f>
              <c:numCache/>
            </c:numRef>
          </c:val>
          <c:smooth val="0"/>
        </c:ser>
        <c:ser>
          <c:idx val="3"/>
          <c:order val="3"/>
          <c:tx>
            <c:v>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tes'!$Z$26:$Z$30</c:f>
              <c:numCache/>
            </c:numRef>
          </c:val>
          <c:smooth val="0"/>
        </c:ser>
        <c:axId val="1119425134"/>
        <c:axId val="1860713417"/>
      </c:lineChart>
      <c:catAx>
        <c:axId val="1119425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0713417"/>
      </c:catAx>
      <c:valAx>
        <c:axId val="1860713417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425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mAP@50 vs Intensity 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tes'!$B$8:$B$12</c:f>
              <c:numCache/>
            </c:numRef>
          </c:val>
          <c:smooth val="0"/>
        </c:ser>
        <c:ser>
          <c:idx val="1"/>
          <c:order val="1"/>
          <c:tx>
            <c:v>D10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tes'!$E$8:$E$12</c:f>
              <c:numCache/>
            </c:numRef>
          </c:val>
          <c:smooth val="0"/>
        </c:ser>
        <c:ser>
          <c:idx val="2"/>
          <c:order val="2"/>
          <c:tx>
            <c:v>D20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tes'!$H$8:$H$12</c:f>
              <c:numCache/>
            </c:numRef>
          </c:val>
          <c:smooth val="0"/>
        </c:ser>
        <c:ser>
          <c:idx val="3"/>
          <c:order val="3"/>
          <c:tx>
            <c:v>D30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tes'!$K$8:$K$12</c:f>
              <c:numCache/>
            </c:numRef>
          </c:val>
          <c:smooth val="0"/>
        </c:ser>
        <c:ser>
          <c:idx val="4"/>
          <c:order val="4"/>
          <c:tx>
            <c:v>D40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tes'!$N$8:$N$12</c:f>
              <c:numCache/>
            </c:numRef>
          </c:val>
          <c:smooth val="0"/>
        </c:ser>
        <c:ser>
          <c:idx val="5"/>
          <c:order val="5"/>
          <c:tx>
            <c:v>D50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tes'!$Q$8:$Q$12</c:f>
              <c:numCache/>
            </c:numRef>
          </c:val>
          <c:smooth val="0"/>
        </c:ser>
        <c:ser>
          <c:idx val="6"/>
          <c:order val="6"/>
          <c:tx>
            <c:v>D70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'Fixed size blemish _ Stress tes'!$A$8:$A$12</c:f>
            </c:strRef>
          </c:cat>
          <c:val>
            <c:numRef>
              <c:f>'Fixed size blemish _ Stress tes'!$T$8:$T$12</c:f>
              <c:numCache/>
            </c:numRef>
          </c:val>
          <c:smooth val="0"/>
        </c:ser>
        <c:axId val="1493468804"/>
        <c:axId val="1566090422"/>
      </c:lineChart>
      <c:catAx>
        <c:axId val="1493468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090422"/>
      </c:catAx>
      <c:valAx>
        <c:axId val="1566090422"/>
        <c:scaling>
          <c:orientation val="minMax"/>
          <c:max val="0.3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468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D5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tes'!$B$17:$B$21</c:f>
              <c:numCache/>
            </c:numRef>
          </c:val>
          <c:smooth val="0"/>
        </c:ser>
        <c:ser>
          <c:idx val="1"/>
          <c:order val="1"/>
          <c:tx>
            <c:v>D10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tes'!$E$17:$E$21</c:f>
              <c:numCache/>
            </c:numRef>
          </c:val>
          <c:smooth val="0"/>
        </c:ser>
        <c:ser>
          <c:idx val="2"/>
          <c:order val="2"/>
          <c:tx>
            <c:v>D20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tes'!$H$17:$H$21</c:f>
              <c:numCache/>
            </c:numRef>
          </c:val>
          <c:smooth val="0"/>
        </c:ser>
        <c:ser>
          <c:idx val="3"/>
          <c:order val="3"/>
          <c:tx>
            <c:v>D30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tes'!$K$17:$K$21</c:f>
              <c:numCache/>
            </c:numRef>
          </c:val>
          <c:smooth val="0"/>
        </c:ser>
        <c:ser>
          <c:idx val="4"/>
          <c:order val="4"/>
          <c:tx>
            <c:v>D40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tes'!$N$17:$N$21</c:f>
              <c:numCache/>
            </c:numRef>
          </c:val>
          <c:smooth val="0"/>
        </c:ser>
        <c:ser>
          <c:idx val="5"/>
          <c:order val="5"/>
          <c:tx>
            <c:v>D50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tes'!$Q$17:$Q$21</c:f>
              <c:numCache/>
            </c:numRef>
          </c:val>
          <c:smooth val="0"/>
        </c:ser>
        <c:ser>
          <c:idx val="6"/>
          <c:order val="6"/>
          <c:tx>
            <c:v>D70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'Fixed size blemish _ Stress tes'!$A$17:$A$21</c:f>
            </c:strRef>
          </c:cat>
          <c:val>
            <c:numRef>
              <c:f>'Fixed size blemish _ Stress tes'!$T$17:$T$21</c:f>
              <c:numCache/>
            </c:numRef>
          </c:val>
          <c:smooth val="0"/>
        </c:ser>
        <c:axId val="1348463782"/>
        <c:axId val="279373732"/>
      </c:lineChart>
      <c:catAx>
        <c:axId val="1348463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373732"/>
      </c:catAx>
      <c:valAx>
        <c:axId val="279373732"/>
        <c:scaling>
          <c:orientation val="minMax"/>
          <c:max val="0.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463782"/>
      </c:valAx>
    </c:plotArea>
    <c:legend>
      <c:legendPos val="r"/>
      <c:layout>
        <c:manualLayout>
          <c:xMode val="edge"/>
          <c:yMode val="edge"/>
          <c:x val="0.9120333333333334"/>
          <c:y val="0.0532154340836012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tes'!$B$26:$B$30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tes'!$E$26:$E$30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tes'!$H$26:$H$30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tes'!$K$26:$K$30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tes'!$N$26:$N$30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tes'!$Q$26:$Q$30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'Fixed size blemish _ Stress tes'!$A$26:$A$30</c:f>
            </c:strRef>
          </c:cat>
          <c:val>
            <c:numRef>
              <c:f>'Fixed size blemish _ Stress tes'!$T$26:$T$30</c:f>
              <c:numCache/>
            </c:numRef>
          </c:val>
          <c:smooth val="0"/>
        </c:ser>
        <c:axId val="621167093"/>
        <c:axId val="1211973612"/>
      </c:lineChart>
      <c:catAx>
        <c:axId val="621167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1973612"/>
      </c:catAx>
      <c:valAx>
        <c:axId val="1211973612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167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Size ratio vs mAP @ contrast .3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'Formula Sheet 1'!$E$12:$E$18</c:f>
            </c:strRef>
          </c:cat>
          <c:val>
            <c:numRef>
              <c:f>'Formula Sheet 1'!$G$12:$G$18</c:f>
              <c:numCache/>
            </c:numRef>
          </c:val>
          <c:smooth val="0"/>
        </c:ser>
        <c:axId val="538771558"/>
        <c:axId val="934624170"/>
      </c:lineChart>
      <c:catAx>
        <c:axId val="538771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624170"/>
      </c:catAx>
      <c:valAx>
        <c:axId val="934624170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771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Size ratio vs Map @contrast 0.9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'Formula Sheet 1'!$K$6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'Formula Sheet 1'!$I$7:$I$13</c:f>
            </c:strRef>
          </c:cat>
          <c:val>
            <c:numRef>
              <c:f>'Formula Sheet 1'!$K$7:$K$13</c:f>
              <c:numCache/>
            </c:numRef>
          </c:val>
          <c:smooth val="0"/>
        </c:ser>
        <c:axId val="1808621242"/>
        <c:axId val="674257288"/>
      </c:lineChart>
      <c:catAx>
        <c:axId val="1808621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257288"/>
      </c:catAx>
      <c:valAx>
        <c:axId val="674257288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mAP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8621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85725</xdr:colOff>
      <xdr:row>2</xdr:row>
      <xdr:rowOff>276225</xdr:rowOff>
    </xdr:from>
    <xdr:ext cx="2990850" cy="2076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</xdr:row>
      <xdr:rowOff>295275</xdr:rowOff>
    </xdr:from>
    <xdr:ext cx="2828925" cy="20383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</xdr:row>
      <xdr:rowOff>342900</xdr:rowOff>
    </xdr:from>
    <xdr:ext cx="2828925" cy="19526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9525</xdr:colOff>
      <xdr:row>2</xdr:row>
      <xdr:rowOff>304800</xdr:rowOff>
    </xdr:from>
    <xdr:ext cx="2828925" cy="20383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2</xdr:row>
      <xdr:rowOff>257175</xdr:rowOff>
    </xdr:from>
    <xdr:ext cx="2990850" cy="2038350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8</xdr:row>
      <xdr:rowOff>152400</xdr:rowOff>
    </xdr:from>
    <xdr:ext cx="7620000" cy="3686175"/>
    <xdr:grpSp>
      <xdr:nvGrpSpPr>
        <xdr:cNvPr id="2" name="Shape 2" title="Drawing"/>
        <xdr:cNvGrpSpPr/>
      </xdr:nvGrpSpPr>
      <xdr:grpSpPr>
        <a:xfrm>
          <a:off x="-139925" y="18025"/>
          <a:ext cx="8095877" cy="3664725"/>
          <a:chOff x="-139925" y="18025"/>
          <a:chExt cx="8095877" cy="3664725"/>
        </a:xfrm>
      </xdr:grpSpPr>
      <xdr:sp>
        <xdr:nvSpPr>
          <xdr:cNvPr id="3" name="Shape 3"/>
          <xdr:cNvSpPr txBox="1"/>
        </xdr:nvSpPr>
        <xdr:spPr>
          <a:xfrm>
            <a:off x="1364575" y="897950"/>
            <a:ext cx="1068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Stress test</a:t>
            </a:r>
            <a:endParaRPr sz="1400"/>
          </a:p>
        </xdr:txBody>
      </xdr:sp>
      <xdr:cxnSp>
        <xdr:nvCxnSpPr>
          <xdr:cNvPr id="4" name="Shape 4"/>
          <xdr:cNvCxnSpPr>
            <a:stCxn id="3" idx="2"/>
          </xdr:cNvCxnSpPr>
        </xdr:nvCxnSpPr>
        <xdr:spPr>
          <a:xfrm>
            <a:off x="1898875" y="129815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 rot="10800000">
            <a:off x="445825" y="1692050"/>
            <a:ext cx="2906100" cy="1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>
            <a:off x="445825" y="169205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3351925" y="170615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8" name="Shape 8"/>
          <xdr:cNvSpPr txBox="1"/>
        </xdr:nvSpPr>
        <xdr:spPr>
          <a:xfrm>
            <a:off x="0" y="2100050"/>
            <a:ext cx="1176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Fixed size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2710925" y="2144625"/>
            <a:ext cx="1506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Fixed size ratio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45825" y="250025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 flipH="1" rot="10800000">
            <a:off x="109800" y="2917200"/>
            <a:ext cx="13332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2" name="Shape 12"/>
          <xdr:cNvCxnSpPr/>
        </xdr:nvCxnSpPr>
        <xdr:spPr>
          <a:xfrm>
            <a:off x="109800" y="291720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1443000" y="2917200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4" name="Shape 14"/>
          <xdr:cNvSpPr txBox="1"/>
        </xdr:nvSpPr>
        <xdr:spPr>
          <a:xfrm>
            <a:off x="-139925" y="3308450"/>
            <a:ext cx="11763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Object size</a:t>
            </a:r>
            <a:endParaRPr sz="1000"/>
          </a:p>
        </xdr:txBody>
      </xdr:sp>
      <xdr:sp>
        <xdr:nvSpPr>
          <xdr:cNvPr id="15" name="Shape 15"/>
          <xdr:cNvSpPr txBox="1"/>
        </xdr:nvSpPr>
        <xdr:spPr>
          <a:xfrm>
            <a:off x="857250" y="3344050"/>
            <a:ext cx="11763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Object category</a:t>
            </a:r>
            <a:endParaRPr sz="1000"/>
          </a:p>
        </xdr:txBody>
      </xdr:sp>
      <xdr:cxnSp>
        <xdr:nvCxnSpPr>
          <xdr:cNvPr id="16" name="Shape 16"/>
          <xdr:cNvCxnSpPr/>
        </xdr:nvCxnSpPr>
        <xdr:spPr>
          <a:xfrm>
            <a:off x="1923300" y="554825"/>
            <a:ext cx="51954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/>
        </xdr:nvCxnSpPr>
        <xdr:spPr>
          <a:xfrm>
            <a:off x="1923300" y="560525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8" name="Shape 18"/>
          <xdr:cNvCxnSpPr/>
        </xdr:nvCxnSpPr>
        <xdr:spPr>
          <a:xfrm>
            <a:off x="4972200" y="560525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9" name="Shape 19"/>
          <xdr:cNvSpPr txBox="1"/>
        </xdr:nvSpPr>
        <xdr:spPr>
          <a:xfrm>
            <a:off x="4440300" y="897950"/>
            <a:ext cx="1333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Coverage test</a:t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2329513" y="899563"/>
            <a:ext cx="1606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(Location constrained)</a:t>
            </a:r>
            <a:endParaRPr sz="1100"/>
          </a:p>
        </xdr:txBody>
      </xdr:sp>
      <xdr:sp>
        <xdr:nvSpPr>
          <xdr:cNvPr id="21" name="Shape 21"/>
          <xdr:cNvSpPr txBox="1"/>
        </xdr:nvSpPr>
        <xdr:spPr>
          <a:xfrm>
            <a:off x="4303652" y="1096725"/>
            <a:ext cx="1844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(Location unconstrained)</a:t>
            </a:r>
            <a:endParaRPr sz="1100"/>
          </a:p>
        </xdr:txBody>
      </xdr:sp>
      <xdr:cxnSp>
        <xdr:nvCxnSpPr>
          <xdr:cNvPr id="22" name="Shape 22"/>
          <xdr:cNvCxnSpPr/>
        </xdr:nvCxnSpPr>
        <xdr:spPr>
          <a:xfrm>
            <a:off x="7118700" y="560525"/>
            <a:ext cx="4800" cy="39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3" name="Shape 23"/>
          <xdr:cNvSpPr txBox="1"/>
        </xdr:nvSpPr>
        <xdr:spPr>
          <a:xfrm>
            <a:off x="6367000" y="897950"/>
            <a:ext cx="1333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Temporal</a:t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6111252" y="1096725"/>
            <a:ext cx="1844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(Frame unconstrained)</a:t>
            </a:r>
            <a:endParaRPr sz="1100"/>
          </a:p>
        </xdr:txBody>
      </xdr:sp>
      <xdr:sp>
        <xdr:nvSpPr>
          <xdr:cNvPr id="25" name="Shape 25"/>
          <xdr:cNvSpPr txBox="1"/>
        </xdr:nvSpPr>
        <xdr:spPr>
          <a:xfrm>
            <a:off x="2329527" y="1096725"/>
            <a:ext cx="1844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(Frame constrained)</a:t>
            </a:r>
            <a:endParaRPr sz="1100"/>
          </a:p>
        </xdr:txBody>
      </xdr:sp>
      <xdr:sp>
        <xdr:nvSpPr>
          <xdr:cNvPr id="26" name="Shape 26"/>
          <xdr:cNvSpPr txBox="1"/>
        </xdr:nvSpPr>
        <xdr:spPr>
          <a:xfrm>
            <a:off x="4348264" y="1253575"/>
            <a:ext cx="1844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(Frame constrained)</a:t>
            </a:r>
            <a:endParaRPr sz="1100"/>
          </a:p>
        </xdr:txBody>
      </xdr:sp>
      <xdr:sp>
        <xdr:nvSpPr>
          <xdr:cNvPr id="27" name="Shape 27"/>
          <xdr:cNvSpPr txBox="1"/>
        </xdr:nvSpPr>
        <xdr:spPr>
          <a:xfrm>
            <a:off x="6148338" y="1253563"/>
            <a:ext cx="1606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(Location constrained)</a:t>
            </a:r>
            <a:endParaRPr sz="1100"/>
          </a:p>
        </xdr:txBody>
      </xdr:sp>
      <xdr:cxnSp>
        <xdr:nvCxnSpPr>
          <xdr:cNvPr id="28" name="Shape 28"/>
          <xdr:cNvCxnSpPr/>
        </xdr:nvCxnSpPr>
        <xdr:spPr>
          <a:xfrm rot="10800000">
            <a:off x="4109300" y="309725"/>
            <a:ext cx="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9" name="Shape 29"/>
          <xdr:cNvSpPr txBox="1"/>
        </xdr:nvSpPr>
        <xdr:spPr>
          <a:xfrm>
            <a:off x="3810000" y="18025"/>
            <a:ext cx="3909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DOE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495300</xdr:colOff>
      <xdr:row>1</xdr:row>
      <xdr:rowOff>47625</xdr:rowOff>
    </xdr:from>
    <xdr:ext cx="6600825" cy="21336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30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68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133350</xdr:colOff>
      <xdr:row>48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885825</xdr:colOff>
      <xdr:row>31</xdr:row>
      <xdr:rowOff>123825</xdr:rowOff>
    </xdr:from>
    <xdr:ext cx="5715000" cy="3305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885825</xdr:colOff>
      <xdr:row>71</xdr:row>
      <xdr:rowOff>171450</xdr:rowOff>
    </xdr:from>
    <xdr:ext cx="5715000" cy="29622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885825</xdr:colOff>
      <xdr:row>51</xdr:row>
      <xdr:rowOff>114300</xdr:rowOff>
    </xdr:from>
    <xdr:ext cx="5715000" cy="2962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0</xdr:row>
      <xdr:rowOff>114300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266700</xdr:colOff>
      <xdr:row>0</xdr:row>
      <xdr:rowOff>76200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4" max="5" width="12.8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0.0</v>
      </c>
      <c r="B2" s="5">
        <v>0.0</v>
      </c>
      <c r="C2" s="5" t="s">
        <v>13</v>
      </c>
      <c r="D2" s="5">
        <v>0.0</v>
      </c>
      <c r="E2" s="5">
        <v>0.0</v>
      </c>
      <c r="F2" s="5">
        <v>0.37</v>
      </c>
      <c r="G2" s="5">
        <v>0.517</v>
      </c>
      <c r="H2" s="5">
        <v>0.367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idden="1">
      <c r="A3" s="5">
        <v>0.0</v>
      </c>
      <c r="B3" s="5">
        <v>0.0</v>
      </c>
      <c r="C3" s="5" t="s">
        <v>14</v>
      </c>
      <c r="D3" s="5">
        <v>0.0</v>
      </c>
      <c r="E3" s="5">
        <v>0.0</v>
      </c>
      <c r="F3" s="5">
        <v>0.547</v>
      </c>
      <c r="G3" s="5">
        <v>0.493</v>
      </c>
      <c r="H3" s="5">
        <v>0.615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idden="1">
      <c r="A4" s="5">
        <v>0.0</v>
      </c>
      <c r="B4" s="5">
        <v>0.0</v>
      </c>
      <c r="C4" s="5" t="s">
        <v>15</v>
      </c>
      <c r="D4" s="5">
        <v>0.0</v>
      </c>
      <c r="E4" s="5">
        <v>0.0</v>
      </c>
      <c r="F4" s="5">
        <v>0.318</v>
      </c>
      <c r="G4" s="5">
        <v>0.647</v>
      </c>
      <c r="H4" s="5">
        <v>0.222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6">
        <v>0.3</v>
      </c>
      <c r="B5" s="6">
        <v>0.3</v>
      </c>
      <c r="C5" s="6" t="s">
        <v>13</v>
      </c>
      <c r="D5" s="6">
        <v>5.05</v>
      </c>
      <c r="E5" s="6">
        <v>1.45</v>
      </c>
      <c r="F5" s="6">
        <v>0.371</v>
      </c>
      <c r="G5" s="6">
        <v>0.511</v>
      </c>
      <c r="H5" s="6">
        <v>0.374</v>
      </c>
      <c r="I5" s="7">
        <v>2793.5934965188</v>
      </c>
      <c r="J5" s="8">
        <v>19.14</v>
      </c>
      <c r="K5" s="9">
        <f t="shared" ref="K5:K7" si="1">F2-F5</f>
        <v>-0.001</v>
      </c>
      <c r="L5" s="9">
        <f>$G$2-G5</f>
        <v>0.006</v>
      </c>
      <c r="M5" s="9">
        <f>$H$2-H5</f>
        <v>-0.007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idden="1">
      <c r="A6" s="6">
        <v>0.3</v>
      </c>
      <c r="B6" s="6">
        <v>0.3</v>
      </c>
      <c r="C6" s="6" t="s">
        <v>14</v>
      </c>
      <c r="D6" s="6">
        <v>4.46</v>
      </c>
      <c r="E6" s="6">
        <v>1.37</v>
      </c>
      <c r="F6" s="6">
        <v>0.545</v>
      </c>
      <c r="G6" s="6">
        <v>0.485</v>
      </c>
      <c r="H6" s="6">
        <v>0.619</v>
      </c>
      <c r="I6" s="7">
        <v>2793.5934965188</v>
      </c>
      <c r="J6" s="8">
        <v>19.14</v>
      </c>
      <c r="K6" s="9">
        <f t="shared" si="1"/>
        <v>0.002</v>
      </c>
      <c r="L6" s="9">
        <f>$G$3-G6</f>
        <v>0.008</v>
      </c>
      <c r="M6" s="9">
        <f>$H$3-H6</f>
        <v>-0.004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idden="1">
      <c r="A7" s="6">
        <v>0.3</v>
      </c>
      <c r="B7" s="6">
        <v>0.3</v>
      </c>
      <c r="C7" s="6" t="s">
        <v>15</v>
      </c>
      <c r="D7" s="6">
        <v>2.84</v>
      </c>
      <c r="E7" s="6">
        <v>2.21</v>
      </c>
      <c r="F7" s="6">
        <v>0.32</v>
      </c>
      <c r="G7" s="6">
        <v>0.644</v>
      </c>
      <c r="H7" s="6">
        <v>0.229</v>
      </c>
      <c r="I7" s="7">
        <v>2793.5934965188</v>
      </c>
      <c r="J7" s="8">
        <v>19.14</v>
      </c>
      <c r="K7" s="9">
        <f t="shared" si="1"/>
        <v>-0.002</v>
      </c>
      <c r="L7" s="9">
        <f>$G$4-G7</f>
        <v>0.003</v>
      </c>
      <c r="M7" s="9">
        <f>$H$4-H7</f>
        <v>-0.007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6">
        <v>0.3</v>
      </c>
      <c r="B8" s="6">
        <v>0.5</v>
      </c>
      <c r="C8" s="6" t="s">
        <v>13</v>
      </c>
      <c r="D8" s="6">
        <v>5.05</v>
      </c>
      <c r="E8" s="6">
        <v>1.45</v>
      </c>
      <c r="F8" s="6">
        <v>0.372</v>
      </c>
      <c r="G8" s="6">
        <v>0.499</v>
      </c>
      <c r="H8" s="6">
        <v>0.378</v>
      </c>
      <c r="I8" s="7">
        <v>2793.5934965188</v>
      </c>
      <c r="J8" s="8">
        <v>19.14</v>
      </c>
      <c r="K8" s="9">
        <f>$F$2-F8</f>
        <v>-0.002</v>
      </c>
      <c r="L8" s="9">
        <f>$G$2-G8</f>
        <v>0.018</v>
      </c>
      <c r="M8" s="9">
        <f>$H$2-H8</f>
        <v>-0.011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idden="1">
      <c r="A9" s="6">
        <v>0.3</v>
      </c>
      <c r="B9" s="6">
        <v>0.5</v>
      </c>
      <c r="C9" s="6" t="s">
        <v>14</v>
      </c>
      <c r="D9" s="6">
        <v>4.46</v>
      </c>
      <c r="E9" s="6">
        <v>1.37</v>
      </c>
      <c r="F9" s="6">
        <v>0.541</v>
      </c>
      <c r="G9" s="6">
        <v>0.473</v>
      </c>
      <c r="H9" s="6">
        <v>0.621</v>
      </c>
      <c r="I9" s="7">
        <v>2793.5934965188</v>
      </c>
      <c r="J9" s="8">
        <v>19.14</v>
      </c>
      <c r="K9" s="9">
        <f>$F$3-F9</f>
        <v>0.006</v>
      </c>
      <c r="L9" s="9">
        <f>$G$3-G9</f>
        <v>0.02</v>
      </c>
      <c r="M9" s="9">
        <f>$H$3-H9</f>
        <v>-0.006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idden="1">
      <c r="A10" s="6">
        <v>0.3</v>
      </c>
      <c r="B10" s="6">
        <v>0.5</v>
      </c>
      <c r="C10" s="6" t="s">
        <v>15</v>
      </c>
      <c r="D10" s="6">
        <v>2.84</v>
      </c>
      <c r="E10" s="6">
        <v>2.21</v>
      </c>
      <c r="F10" s="6">
        <v>0.32</v>
      </c>
      <c r="G10" s="6">
        <v>0.632</v>
      </c>
      <c r="H10" s="6">
        <v>0.233</v>
      </c>
      <c r="I10" s="7">
        <v>2793.5934965188</v>
      </c>
      <c r="J10" s="8">
        <v>19.14</v>
      </c>
      <c r="K10" s="9">
        <f>$F$4-F10</f>
        <v>-0.002</v>
      </c>
      <c r="L10" s="9">
        <f>$G$4-G10</f>
        <v>0.015</v>
      </c>
      <c r="M10" s="9">
        <f>$H$4-H10</f>
        <v>-0.011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6">
        <v>0.3</v>
      </c>
      <c r="B11" s="6">
        <v>0.7</v>
      </c>
      <c r="C11" s="6" t="s">
        <v>13</v>
      </c>
      <c r="D11" s="6">
        <v>5.05</v>
      </c>
      <c r="E11" s="6">
        <v>1.45</v>
      </c>
      <c r="F11" s="6">
        <v>0.369</v>
      </c>
      <c r="G11" s="6">
        <v>0.521</v>
      </c>
      <c r="H11" s="6">
        <v>0.365</v>
      </c>
      <c r="I11" s="7">
        <v>2793.5934965188</v>
      </c>
      <c r="J11" s="8">
        <v>19.14</v>
      </c>
      <c r="K11" s="9">
        <f>$F$2-F11</f>
        <v>0.001</v>
      </c>
      <c r="L11" s="9">
        <f>$G$2-G11</f>
        <v>-0.004</v>
      </c>
      <c r="M11" s="9">
        <f>$H$2-H11</f>
        <v>0.002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idden="1">
      <c r="A12" s="6">
        <v>0.3</v>
      </c>
      <c r="B12" s="6">
        <v>0.7</v>
      </c>
      <c r="C12" s="6" t="s">
        <v>14</v>
      </c>
      <c r="D12" s="6">
        <v>4.46</v>
      </c>
      <c r="E12" s="6">
        <v>1.37</v>
      </c>
      <c r="F12" s="6">
        <v>0.537</v>
      </c>
      <c r="G12" s="6">
        <v>0.485</v>
      </c>
      <c r="H12" s="6">
        <v>0.608</v>
      </c>
      <c r="I12" s="7">
        <v>2793.5934965188</v>
      </c>
      <c r="J12" s="8">
        <v>19.14</v>
      </c>
      <c r="K12" s="9">
        <f>$F$3-F12</f>
        <v>0.01</v>
      </c>
      <c r="L12" s="9">
        <f>$G$3-G12</f>
        <v>0.008</v>
      </c>
      <c r="M12" s="9">
        <f>$H$3-H12</f>
        <v>0.007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idden="1">
      <c r="A13" s="6">
        <v>0.3</v>
      </c>
      <c r="B13" s="6">
        <v>0.7</v>
      </c>
      <c r="C13" s="6" t="s">
        <v>15</v>
      </c>
      <c r="D13" s="6">
        <v>2.84</v>
      </c>
      <c r="E13" s="6">
        <v>2.21</v>
      </c>
      <c r="F13" s="6">
        <v>0.318</v>
      </c>
      <c r="G13" s="6">
        <v>0.638</v>
      </c>
      <c r="H13" s="6">
        <v>0.217</v>
      </c>
      <c r="I13" s="7">
        <v>2793.5934965188</v>
      </c>
      <c r="J13" s="8">
        <v>19.14</v>
      </c>
      <c r="K13" s="9">
        <f>$F$4-F13</f>
        <v>0</v>
      </c>
      <c r="L13" s="9">
        <f>$G$4-G13</f>
        <v>0.009</v>
      </c>
      <c r="M13" s="9">
        <f>$H$4-H13</f>
        <v>0.005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6">
        <v>0.3</v>
      </c>
      <c r="B14" s="6">
        <v>0.9</v>
      </c>
      <c r="C14" s="6" t="s">
        <v>13</v>
      </c>
      <c r="D14" s="6">
        <v>5.05</v>
      </c>
      <c r="E14" s="6">
        <v>1.45</v>
      </c>
      <c r="F14" s="6">
        <v>0.368</v>
      </c>
      <c r="G14" s="6">
        <v>0.524</v>
      </c>
      <c r="H14" s="6">
        <v>0.368</v>
      </c>
      <c r="I14" s="7">
        <v>2793.5934965188</v>
      </c>
      <c r="J14" s="8">
        <v>19.14</v>
      </c>
      <c r="K14" s="9">
        <f>$F$2-F14</f>
        <v>0.002</v>
      </c>
      <c r="L14" s="9">
        <f>$G$2-G14</f>
        <v>-0.007</v>
      </c>
      <c r="M14" s="9">
        <f>$H$2-H14</f>
        <v>-0.001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idden="1">
      <c r="A15" s="6">
        <v>0.3</v>
      </c>
      <c r="B15" s="6">
        <v>0.9</v>
      </c>
      <c r="C15" s="6" t="s">
        <v>14</v>
      </c>
      <c r="D15" s="6">
        <v>4.46</v>
      </c>
      <c r="E15" s="6">
        <v>1.37</v>
      </c>
      <c r="F15" s="6">
        <v>0.533</v>
      </c>
      <c r="G15" s="6">
        <v>0.48</v>
      </c>
      <c r="H15" s="6">
        <v>0.606</v>
      </c>
      <c r="I15" s="7">
        <v>2793.59349651881</v>
      </c>
      <c r="J15" s="8">
        <v>19.14</v>
      </c>
      <c r="K15" s="9">
        <f>$F$3-F15</f>
        <v>0.014</v>
      </c>
      <c r="L15" s="9">
        <f>$G$3-G15</f>
        <v>0.013</v>
      </c>
      <c r="M15" s="9">
        <f>$H$3-H15</f>
        <v>0.009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idden="1">
      <c r="A16" s="6">
        <v>0.3</v>
      </c>
      <c r="B16" s="6">
        <v>0.9</v>
      </c>
      <c r="C16" s="6" t="s">
        <v>15</v>
      </c>
      <c r="D16" s="6">
        <v>2.84</v>
      </c>
      <c r="E16" s="6">
        <v>2.21</v>
      </c>
      <c r="F16" s="6">
        <v>0.316</v>
      </c>
      <c r="G16" s="6">
        <v>0.636</v>
      </c>
      <c r="H16" s="6">
        <v>0.218</v>
      </c>
      <c r="I16" s="7">
        <v>2793.59349651881</v>
      </c>
      <c r="J16" s="8">
        <v>19.14</v>
      </c>
      <c r="K16" s="9">
        <f>$F$4-F16</f>
        <v>0.002</v>
      </c>
      <c r="L16" s="9">
        <f>$G$4-G16</f>
        <v>0.011</v>
      </c>
      <c r="M16" s="9">
        <f>$H$4-H16</f>
        <v>0.004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0.4</v>
      </c>
      <c r="B17" s="11">
        <v>0.3</v>
      </c>
      <c r="C17" s="11" t="s">
        <v>13</v>
      </c>
      <c r="D17" s="11">
        <v>8.98</v>
      </c>
      <c r="E17" s="11">
        <v>2.56</v>
      </c>
      <c r="F17" s="11">
        <v>0.372</v>
      </c>
      <c r="G17" s="11">
        <v>0.504</v>
      </c>
      <c r="H17" s="11">
        <v>0.379</v>
      </c>
      <c r="I17" s="12">
        <v>4967.52</v>
      </c>
      <c r="J17" s="12">
        <v>25.52</v>
      </c>
      <c r="K17" s="13">
        <f>$F$2-F17</f>
        <v>-0.002</v>
      </c>
      <c r="L17" s="13">
        <f>$G$2-G17</f>
        <v>0.013</v>
      </c>
      <c r="M17" s="13">
        <f>$H$2-H17</f>
        <v>-0.012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hidden="1">
      <c r="A18" s="11">
        <v>0.4</v>
      </c>
      <c r="B18" s="11">
        <v>0.3</v>
      </c>
      <c r="C18" s="11" t="s">
        <v>14</v>
      </c>
      <c r="D18" s="11">
        <v>7.93</v>
      </c>
      <c r="E18" s="11">
        <v>2.41</v>
      </c>
      <c r="F18" s="11">
        <v>0.544</v>
      </c>
      <c r="G18" s="11">
        <v>0.479</v>
      </c>
      <c r="H18" s="11">
        <v>0.621</v>
      </c>
      <c r="I18" s="12">
        <v>4967.52</v>
      </c>
      <c r="J18" s="12">
        <v>25.52</v>
      </c>
      <c r="K18" s="13">
        <f>$F$3-F18</f>
        <v>0.003</v>
      </c>
      <c r="L18" s="13">
        <f>$G$3-G18</f>
        <v>0.014</v>
      </c>
      <c r="M18" s="13">
        <f>$H$3-H18</f>
        <v>-0.006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hidden="1">
      <c r="A19" s="11">
        <v>0.4</v>
      </c>
      <c r="B19" s="11">
        <v>0.3</v>
      </c>
      <c r="C19" s="11" t="s">
        <v>15</v>
      </c>
      <c r="D19" s="11">
        <v>5.03</v>
      </c>
      <c r="E19" s="11">
        <v>2.43</v>
      </c>
      <c r="F19" s="11">
        <v>0.321</v>
      </c>
      <c r="G19" s="11">
        <v>0.636</v>
      </c>
      <c r="H19" s="11">
        <v>0.233</v>
      </c>
      <c r="I19" s="12">
        <v>4967.52</v>
      </c>
      <c r="J19" s="12">
        <v>25.52</v>
      </c>
      <c r="K19" s="13">
        <f>$F$4-F19</f>
        <v>-0.003</v>
      </c>
      <c r="L19" s="13">
        <f>$G$4-G19</f>
        <v>0.011</v>
      </c>
      <c r="M19" s="13">
        <f>$H$4-H19</f>
        <v>-0.011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1">
        <v>0.4</v>
      </c>
      <c r="B20" s="11">
        <v>0.5</v>
      </c>
      <c r="C20" s="11" t="s">
        <v>13</v>
      </c>
      <c r="D20" s="11">
        <v>8.98</v>
      </c>
      <c r="E20" s="11">
        <v>2.56</v>
      </c>
      <c r="F20" s="11">
        <v>0.371</v>
      </c>
      <c r="G20" s="11">
        <v>0.494</v>
      </c>
      <c r="H20" s="11">
        <v>0.382</v>
      </c>
      <c r="I20" s="12">
        <v>4967.52</v>
      </c>
      <c r="J20" s="12">
        <v>25.52</v>
      </c>
      <c r="K20" s="13">
        <f>$F$2-F20</f>
        <v>-0.001</v>
      </c>
      <c r="L20" s="13">
        <f>$G$2-G20</f>
        <v>0.023</v>
      </c>
      <c r="M20" s="13">
        <f>$H$2-H20</f>
        <v>-0.015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hidden="1">
      <c r="A21" s="11">
        <v>0.4</v>
      </c>
      <c r="B21" s="11">
        <v>0.5</v>
      </c>
      <c r="C21" s="11" t="s">
        <v>14</v>
      </c>
      <c r="D21" s="11">
        <v>7.93</v>
      </c>
      <c r="E21" s="11">
        <v>2.41</v>
      </c>
      <c r="F21" s="11">
        <v>0.541</v>
      </c>
      <c r="G21" s="11">
        <v>0.469</v>
      </c>
      <c r="H21" s="11">
        <v>0.623</v>
      </c>
      <c r="I21" s="12">
        <v>4967.52</v>
      </c>
      <c r="J21" s="12">
        <v>25.52</v>
      </c>
      <c r="K21" s="13">
        <f>$F$3-F21</f>
        <v>0.006</v>
      </c>
      <c r="L21" s="13">
        <f>$G$3-G21</f>
        <v>0.024</v>
      </c>
      <c r="M21" s="13">
        <f>$H$3-H21</f>
        <v>-0.008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hidden="1">
      <c r="A22" s="11">
        <v>0.4</v>
      </c>
      <c r="B22" s="11">
        <v>0.5</v>
      </c>
      <c r="C22" s="11" t="s">
        <v>15</v>
      </c>
      <c r="D22" s="11">
        <v>5.03</v>
      </c>
      <c r="E22" s="11">
        <v>2.43</v>
      </c>
      <c r="F22" s="11">
        <v>0.321</v>
      </c>
      <c r="G22" s="11">
        <v>0.622</v>
      </c>
      <c r="H22" s="11">
        <v>0.236</v>
      </c>
      <c r="I22" s="12">
        <v>4967.52</v>
      </c>
      <c r="J22" s="12">
        <v>25.52</v>
      </c>
      <c r="K22" s="13">
        <f>$F$4-F22</f>
        <v>-0.003</v>
      </c>
      <c r="L22" s="13">
        <f>$G$4-G22</f>
        <v>0.025</v>
      </c>
      <c r="M22" s="13">
        <f>$H$4-H22</f>
        <v>-0.014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11">
        <v>0.4</v>
      </c>
      <c r="B23" s="11">
        <v>0.7</v>
      </c>
      <c r="C23" s="11" t="s">
        <v>13</v>
      </c>
      <c r="D23" s="11">
        <v>8.98</v>
      </c>
      <c r="E23" s="11">
        <v>2.56</v>
      </c>
      <c r="F23" s="11">
        <v>0.369</v>
      </c>
      <c r="G23" s="11">
        <v>0.499</v>
      </c>
      <c r="H23" s="11">
        <v>0.374</v>
      </c>
      <c r="I23" s="12">
        <v>4967.52</v>
      </c>
      <c r="J23" s="12">
        <v>25.52</v>
      </c>
      <c r="K23" s="13">
        <f>$F$2-F23</f>
        <v>0.001</v>
      </c>
      <c r="L23" s="13">
        <f>$G$2-G23</f>
        <v>0.018</v>
      </c>
      <c r="M23" s="13">
        <f>$H$2-H23</f>
        <v>-0.007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idden="1">
      <c r="A24" s="11">
        <v>0.4</v>
      </c>
      <c r="B24" s="11">
        <v>0.7</v>
      </c>
      <c r="C24" s="11" t="s">
        <v>14</v>
      </c>
      <c r="D24" s="11">
        <v>7.93</v>
      </c>
      <c r="E24" s="11">
        <v>2.41</v>
      </c>
      <c r="F24" s="11">
        <v>0.535</v>
      </c>
      <c r="G24" s="11">
        <v>0.47</v>
      </c>
      <c r="H24" s="11">
        <v>0.616</v>
      </c>
      <c r="I24" s="12">
        <v>4967.52</v>
      </c>
      <c r="J24" s="12">
        <v>25.52</v>
      </c>
      <c r="K24" s="13">
        <f>$F$3-F24</f>
        <v>0.012</v>
      </c>
      <c r="L24" s="13">
        <f>$G$3-G24</f>
        <v>0.023</v>
      </c>
      <c r="M24" s="13">
        <f>$H$3-H24</f>
        <v>-0.001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hidden="1">
      <c r="A25" s="11">
        <v>0.4</v>
      </c>
      <c r="B25" s="11">
        <v>0.7</v>
      </c>
      <c r="C25" s="11" t="s">
        <v>15</v>
      </c>
      <c r="D25" s="11">
        <v>5.03</v>
      </c>
      <c r="E25" s="11">
        <v>2.43</v>
      </c>
      <c r="F25" s="11">
        <v>0.316</v>
      </c>
      <c r="G25" s="11">
        <v>0.618</v>
      </c>
      <c r="H25" s="11">
        <v>0.226</v>
      </c>
      <c r="I25" s="12">
        <v>4967.52</v>
      </c>
      <c r="J25" s="12">
        <v>25.52</v>
      </c>
      <c r="K25" s="13">
        <f>$F$4-F25</f>
        <v>0.002</v>
      </c>
      <c r="L25" s="13">
        <f>$G$4-G25</f>
        <v>0.029</v>
      </c>
      <c r="M25" s="13">
        <f>$H$4-H25</f>
        <v>-0.004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>
      <c r="A26" s="11">
        <v>0.4</v>
      </c>
      <c r="B26" s="11">
        <v>0.9</v>
      </c>
      <c r="C26" s="11" t="s">
        <v>13</v>
      </c>
      <c r="D26" s="11">
        <v>8.98</v>
      </c>
      <c r="E26" s="11">
        <v>2.56</v>
      </c>
      <c r="F26" s="11">
        <v>0.367</v>
      </c>
      <c r="G26" s="11">
        <v>0.534</v>
      </c>
      <c r="H26" s="11">
        <v>0.359</v>
      </c>
      <c r="I26" s="12">
        <v>4967.52</v>
      </c>
      <c r="J26" s="12">
        <v>25.52</v>
      </c>
      <c r="K26" s="13">
        <f>$F$2-F26</f>
        <v>0.003</v>
      </c>
      <c r="L26" s="13">
        <f>$G$2-G26</f>
        <v>-0.017</v>
      </c>
      <c r="M26" s="13">
        <f>$H$2-H26</f>
        <v>0.008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hidden="1">
      <c r="A27" s="11">
        <v>0.4</v>
      </c>
      <c r="B27" s="11">
        <v>0.9</v>
      </c>
      <c r="C27" s="11" t="s">
        <v>14</v>
      </c>
      <c r="D27" s="11">
        <v>7.93</v>
      </c>
      <c r="E27" s="11">
        <v>2.41</v>
      </c>
      <c r="F27" s="11">
        <v>0.529</v>
      </c>
      <c r="G27" s="11">
        <v>0.488</v>
      </c>
      <c r="H27" s="11">
        <v>0.597</v>
      </c>
      <c r="I27" s="12">
        <v>4967.52</v>
      </c>
      <c r="J27" s="12">
        <v>25.52</v>
      </c>
      <c r="K27" s="13">
        <f>$F$3-F27</f>
        <v>0.018</v>
      </c>
      <c r="L27" s="13">
        <f>$G$3-G27</f>
        <v>0.005</v>
      </c>
      <c r="M27" s="13">
        <f>$H$3-H27</f>
        <v>0.018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hidden="1">
      <c r="A28" s="11">
        <v>0.4</v>
      </c>
      <c r="B28" s="11">
        <v>0.9</v>
      </c>
      <c r="C28" s="11" t="s">
        <v>15</v>
      </c>
      <c r="D28" s="11">
        <v>5.03</v>
      </c>
      <c r="E28" s="11">
        <v>2.43</v>
      </c>
      <c r="F28" s="11">
        <v>0.313</v>
      </c>
      <c r="G28" s="11">
        <v>0.642</v>
      </c>
      <c r="H28" s="11">
        <v>0.21</v>
      </c>
      <c r="I28" s="12">
        <v>4967.52</v>
      </c>
      <c r="J28" s="12">
        <v>25.52</v>
      </c>
      <c r="K28" s="13">
        <f>$F$4-F28</f>
        <v>0.005</v>
      </c>
      <c r="L28" s="13">
        <f>$G$4-G28</f>
        <v>0.005</v>
      </c>
      <c r="M28" s="13">
        <f>$H$4-H28</f>
        <v>0.012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15">
        <v>0.5</v>
      </c>
      <c r="B29" s="15">
        <v>0.3</v>
      </c>
      <c r="C29" s="15" t="s">
        <v>13</v>
      </c>
      <c r="D29" s="15">
        <v>14.047</v>
      </c>
      <c r="E29" s="15">
        <v>4.02</v>
      </c>
      <c r="F29" s="15">
        <v>0.369</v>
      </c>
      <c r="G29" s="15">
        <v>0.51</v>
      </c>
      <c r="H29" s="15">
        <v>0.37</v>
      </c>
      <c r="I29" s="16">
        <v>7760.043</v>
      </c>
      <c r="J29" s="16">
        <v>31.9</v>
      </c>
      <c r="K29" s="17">
        <f>$F$2-F29</f>
        <v>0.001</v>
      </c>
      <c r="L29" s="17">
        <f>$G$2-G29</f>
        <v>0.007</v>
      </c>
      <c r="M29" s="17">
        <f>$H$2-H29</f>
        <v>-0.003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idden="1">
      <c r="A30" s="15">
        <v>0.5</v>
      </c>
      <c r="B30" s="15">
        <v>0.3</v>
      </c>
      <c r="C30" s="15" t="s">
        <v>14</v>
      </c>
      <c r="D30" s="15">
        <v>12.4</v>
      </c>
      <c r="E30" s="15">
        <v>3.76</v>
      </c>
      <c r="F30" s="15">
        <v>0.544</v>
      </c>
      <c r="G30" s="15">
        <v>0.487</v>
      </c>
      <c r="H30" s="15">
        <v>0.615</v>
      </c>
      <c r="I30" s="16">
        <v>7760.043</v>
      </c>
      <c r="J30" s="16">
        <v>31.9</v>
      </c>
      <c r="K30" s="17">
        <f>$F$3-F30</f>
        <v>0.003</v>
      </c>
      <c r="L30" s="17">
        <f>$G$3-G30</f>
        <v>0.006</v>
      </c>
      <c r="M30" s="17">
        <f>$H$3-H30</f>
        <v>0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idden="1">
      <c r="A31" s="15">
        <v>0.5</v>
      </c>
      <c r="B31" s="15">
        <v>0.3</v>
      </c>
      <c r="C31" s="15" t="s">
        <v>15</v>
      </c>
      <c r="D31" s="15">
        <v>7.82</v>
      </c>
      <c r="E31" s="15">
        <v>2.84</v>
      </c>
      <c r="F31" s="15">
        <v>0.319</v>
      </c>
      <c r="G31" s="15">
        <v>0.64</v>
      </c>
      <c r="H31" s="15">
        <v>0.224</v>
      </c>
      <c r="I31" s="16">
        <v>7760.043</v>
      </c>
      <c r="J31" s="16">
        <v>31.9</v>
      </c>
      <c r="K31" s="17">
        <f>$F$4-F31</f>
        <v>-0.001</v>
      </c>
      <c r="L31" s="17">
        <f>$G$4-G31</f>
        <v>0.007</v>
      </c>
      <c r="M31" s="17">
        <f>$H$4-H31</f>
        <v>-0.002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15">
        <v>0.5</v>
      </c>
      <c r="B32" s="15">
        <v>0.5</v>
      </c>
      <c r="C32" s="15" t="s">
        <v>13</v>
      </c>
      <c r="D32" s="15">
        <v>14.047</v>
      </c>
      <c r="E32" s="15">
        <v>4.02</v>
      </c>
      <c r="F32" s="15">
        <v>0.37</v>
      </c>
      <c r="G32" s="15">
        <v>0.541</v>
      </c>
      <c r="H32" s="15">
        <v>0.355</v>
      </c>
      <c r="I32" s="16">
        <v>7760.043</v>
      </c>
      <c r="J32" s="16">
        <v>31.9</v>
      </c>
      <c r="K32" s="17">
        <f>$F$2-F32</f>
        <v>0</v>
      </c>
      <c r="L32" s="17">
        <f>$G$2-G32</f>
        <v>-0.024</v>
      </c>
      <c r="M32" s="17">
        <f>$H$2-H32</f>
        <v>0.012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idden="1">
      <c r="A33" s="15">
        <v>0.5</v>
      </c>
      <c r="B33" s="15">
        <v>0.5</v>
      </c>
      <c r="C33" s="15" t="s">
        <v>14</v>
      </c>
      <c r="D33" s="15">
        <v>12.4</v>
      </c>
      <c r="E33" s="15">
        <v>3.76</v>
      </c>
      <c r="F33" s="15">
        <v>0.54</v>
      </c>
      <c r="G33" s="15">
        <v>0.505</v>
      </c>
      <c r="H33" s="15">
        <v>0.6</v>
      </c>
      <c r="I33" s="16">
        <v>7760.043</v>
      </c>
      <c r="J33" s="16">
        <v>31.9</v>
      </c>
      <c r="K33" s="17">
        <f>$F$3-F33</f>
        <v>0.007</v>
      </c>
      <c r="L33" s="17">
        <f>$G$3-G33</f>
        <v>-0.012</v>
      </c>
      <c r="M33" s="17">
        <f>$H$3-H33</f>
        <v>0.015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idden="1">
      <c r="A34" s="15">
        <v>0.5</v>
      </c>
      <c r="B34" s="15">
        <v>0.5</v>
      </c>
      <c r="C34" s="15" t="s">
        <v>15</v>
      </c>
      <c r="D34" s="15">
        <v>7.82</v>
      </c>
      <c r="E34" s="15">
        <v>2.84</v>
      </c>
      <c r="F34" s="15">
        <v>0.318</v>
      </c>
      <c r="G34" s="15">
        <v>0.652</v>
      </c>
      <c r="H34" s="15">
        <v>0.208</v>
      </c>
      <c r="I34" s="16">
        <v>7760.043</v>
      </c>
      <c r="J34" s="16">
        <v>31.9</v>
      </c>
      <c r="K34" s="17">
        <f>$F$4-F34</f>
        <v>0</v>
      </c>
      <c r="L34" s="17">
        <f>$G$4-G34</f>
        <v>-0.005</v>
      </c>
      <c r="M34" s="17">
        <f>$H$4-H34</f>
        <v>0.014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15">
        <v>0.5</v>
      </c>
      <c r="B35" s="15">
        <v>0.7</v>
      </c>
      <c r="C35" s="15" t="s">
        <v>13</v>
      </c>
      <c r="D35" s="15">
        <v>14.047</v>
      </c>
      <c r="E35" s="15">
        <v>4.02</v>
      </c>
      <c r="F35" s="15">
        <v>0.367</v>
      </c>
      <c r="G35" s="15">
        <v>0.538</v>
      </c>
      <c r="H35" s="15">
        <v>0.354</v>
      </c>
      <c r="I35" s="16">
        <v>7760.043</v>
      </c>
      <c r="J35" s="16">
        <v>31.9</v>
      </c>
      <c r="K35" s="17">
        <f>$F$2-F35</f>
        <v>0.003</v>
      </c>
      <c r="L35" s="17">
        <f>$G$2-G35</f>
        <v>-0.021</v>
      </c>
      <c r="M35" s="17">
        <f>$H$2-H35</f>
        <v>0.013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idden="1">
      <c r="A36" s="15">
        <v>0.5</v>
      </c>
      <c r="B36" s="15">
        <v>0.7</v>
      </c>
      <c r="C36" s="15" t="s">
        <v>14</v>
      </c>
      <c r="D36" s="15">
        <v>12.4</v>
      </c>
      <c r="E36" s="15">
        <v>3.76</v>
      </c>
      <c r="F36" s="15">
        <v>0.534</v>
      </c>
      <c r="G36" s="15">
        <v>0.498</v>
      </c>
      <c r="H36" s="15">
        <v>0.596</v>
      </c>
      <c r="I36" s="16">
        <v>7760.043</v>
      </c>
      <c r="J36" s="16">
        <v>31.9</v>
      </c>
      <c r="K36" s="17">
        <f>$F$3-F36</f>
        <v>0.013</v>
      </c>
      <c r="L36" s="17">
        <f>$G$3-G36</f>
        <v>-0.005</v>
      </c>
      <c r="M36" s="17">
        <f>$H$3-H36</f>
        <v>0.019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idden="1">
      <c r="A37" s="15">
        <v>0.5</v>
      </c>
      <c r="B37" s="15">
        <v>0.7</v>
      </c>
      <c r="C37" s="15" t="s">
        <v>15</v>
      </c>
      <c r="D37" s="15">
        <v>7.82</v>
      </c>
      <c r="E37" s="15">
        <v>2.84</v>
      </c>
      <c r="F37" s="15">
        <v>0.314</v>
      </c>
      <c r="G37" s="15">
        <v>0.645</v>
      </c>
      <c r="H37" s="15">
        <v>0.206</v>
      </c>
      <c r="I37" s="16">
        <v>7760.043</v>
      </c>
      <c r="J37" s="16">
        <v>31.9</v>
      </c>
      <c r="K37" s="17">
        <f>$F$4-F37</f>
        <v>0.004</v>
      </c>
      <c r="L37" s="17">
        <f>$G$4-G37</f>
        <v>0.002</v>
      </c>
      <c r="M37" s="17">
        <f>$H$4-H37</f>
        <v>0.016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15">
        <v>0.5</v>
      </c>
      <c r="B38" s="15">
        <v>0.9</v>
      </c>
      <c r="C38" s="15" t="s">
        <v>13</v>
      </c>
      <c r="D38" s="15">
        <v>14.047</v>
      </c>
      <c r="E38" s="15">
        <v>4.02</v>
      </c>
      <c r="F38" s="15">
        <v>0.366</v>
      </c>
      <c r="G38" s="15">
        <v>0.502</v>
      </c>
      <c r="H38" s="15">
        <v>0.367</v>
      </c>
      <c r="I38" s="16">
        <v>7760.043</v>
      </c>
      <c r="J38" s="16">
        <v>31.9</v>
      </c>
      <c r="K38" s="17">
        <f>$F$2-F38</f>
        <v>0.004</v>
      </c>
      <c r="L38" s="17">
        <f>$G$2-G38</f>
        <v>0.015</v>
      </c>
      <c r="M38" s="17">
        <f>$H$2-H38</f>
        <v>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idden="1">
      <c r="A39" s="15">
        <v>0.5</v>
      </c>
      <c r="B39" s="15">
        <v>0.9</v>
      </c>
      <c r="C39" s="15" t="s">
        <v>14</v>
      </c>
      <c r="D39" s="15">
        <v>12.4</v>
      </c>
      <c r="E39" s="15">
        <v>3.76</v>
      </c>
      <c r="F39" s="15">
        <v>0.528</v>
      </c>
      <c r="G39" s="15">
        <v>0.467</v>
      </c>
      <c r="H39" s="15">
        <v>0.612</v>
      </c>
      <c r="I39" s="16">
        <v>7760.043</v>
      </c>
      <c r="J39" s="16">
        <v>31.9</v>
      </c>
      <c r="K39" s="17">
        <f>$F$3-F39</f>
        <v>0.019</v>
      </c>
      <c r="L39" s="17">
        <f>$G$3-G39</f>
        <v>0.026</v>
      </c>
      <c r="M39" s="17">
        <f>$H$3-H39</f>
        <v>0.003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idden="1">
      <c r="A40" s="15">
        <v>0.5</v>
      </c>
      <c r="B40" s="15">
        <v>0.9</v>
      </c>
      <c r="C40" s="15" t="s">
        <v>15</v>
      </c>
      <c r="D40" s="15">
        <v>7.82</v>
      </c>
      <c r="E40" s="15">
        <v>2.84</v>
      </c>
      <c r="F40" s="15">
        <v>0.312</v>
      </c>
      <c r="G40" s="15">
        <v>0.615</v>
      </c>
      <c r="H40" s="15">
        <v>0.224</v>
      </c>
      <c r="I40" s="16">
        <v>7760.043</v>
      </c>
      <c r="J40" s="16">
        <v>31.9</v>
      </c>
      <c r="K40" s="17">
        <f>$F$4-F40</f>
        <v>0.006</v>
      </c>
      <c r="L40" s="17">
        <f>$G$4-G40</f>
        <v>0.032</v>
      </c>
      <c r="M40" s="17">
        <f>$H$4-H40</f>
        <v>-0.002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>
      <c r="A41" s="19">
        <v>0.6</v>
      </c>
      <c r="B41" s="19">
        <v>0.3</v>
      </c>
      <c r="C41" s="19" t="s">
        <v>13</v>
      </c>
      <c r="D41" s="19">
        <v>20.22</v>
      </c>
      <c r="E41" s="19">
        <v>5.76</v>
      </c>
      <c r="F41" s="19">
        <v>0.369</v>
      </c>
      <c r="G41" s="19">
        <v>0.517</v>
      </c>
      <c r="H41" s="19">
        <v>0.364</v>
      </c>
      <c r="I41" s="20">
        <v>11173.38</v>
      </c>
      <c r="J41" s="20">
        <v>38.28</v>
      </c>
      <c r="K41" s="21">
        <f t="shared" ref="K41:K88" si="2">F38-F41</f>
        <v>-0.003</v>
      </c>
      <c r="L41" s="21">
        <f>$G$2-G41</f>
        <v>0</v>
      </c>
      <c r="M41" s="21">
        <f>$H$2-H41</f>
        <v>0.003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hidden="1">
      <c r="A42" s="19">
        <v>0.6</v>
      </c>
      <c r="B42" s="19">
        <v>0.3</v>
      </c>
      <c r="C42" s="19" t="s">
        <v>14</v>
      </c>
      <c r="D42" s="19">
        <v>17.86</v>
      </c>
      <c r="E42" s="19">
        <v>5.42</v>
      </c>
      <c r="F42" s="19">
        <v>0.544</v>
      </c>
      <c r="G42" s="19">
        <v>0.493</v>
      </c>
      <c r="H42" s="19">
        <v>0.611</v>
      </c>
      <c r="I42" s="20">
        <v>11173.38</v>
      </c>
      <c r="J42" s="20">
        <v>38.28</v>
      </c>
      <c r="K42" s="21">
        <f t="shared" si="2"/>
        <v>-0.016</v>
      </c>
      <c r="L42" s="21">
        <f>$G$3-G42</f>
        <v>0</v>
      </c>
      <c r="M42" s="21">
        <f>$H$3-H42</f>
        <v>0.004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hidden="1">
      <c r="A43" s="19">
        <v>0.6</v>
      </c>
      <c r="B43" s="19">
        <v>0.3</v>
      </c>
      <c r="C43" s="19" t="s">
        <v>15</v>
      </c>
      <c r="D43" s="19">
        <v>11.27</v>
      </c>
      <c r="E43" s="19">
        <v>3.5</v>
      </c>
      <c r="F43" s="19">
        <v>0.319</v>
      </c>
      <c r="G43" s="19">
        <v>0.65</v>
      </c>
      <c r="H43" s="19">
        <v>0.222</v>
      </c>
      <c r="I43" s="20">
        <v>11173.38</v>
      </c>
      <c r="J43" s="20">
        <v>38.28</v>
      </c>
      <c r="K43" s="21">
        <f t="shared" si="2"/>
        <v>-0.007</v>
      </c>
      <c r="L43" s="21">
        <f>$G$4-G43</f>
        <v>-0.003</v>
      </c>
      <c r="M43" s="21">
        <f>$H$4-H43</f>
        <v>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>
      <c r="A44" s="19">
        <v>0.6</v>
      </c>
      <c r="B44" s="19">
        <v>0.5</v>
      </c>
      <c r="C44" s="19" t="s">
        <v>13</v>
      </c>
      <c r="D44" s="19">
        <v>20.22</v>
      </c>
      <c r="E44" s="19">
        <v>5.76</v>
      </c>
      <c r="F44" s="19">
        <v>0.369</v>
      </c>
      <c r="G44" s="19">
        <v>0.496</v>
      </c>
      <c r="H44" s="19">
        <v>0.374</v>
      </c>
      <c r="I44" s="20">
        <v>11173.38</v>
      </c>
      <c r="J44" s="20">
        <v>38.28</v>
      </c>
      <c r="K44" s="21">
        <f t="shared" si="2"/>
        <v>0</v>
      </c>
      <c r="L44" s="21">
        <f>$G$2-G44</f>
        <v>0.021</v>
      </c>
      <c r="M44" s="21">
        <f>$H$2-H44</f>
        <v>-0.007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hidden="1">
      <c r="A45" s="19">
        <v>0.6</v>
      </c>
      <c r="B45" s="19">
        <v>0.5</v>
      </c>
      <c r="C45" s="19" t="s">
        <v>14</v>
      </c>
      <c r="D45" s="19">
        <v>17.86</v>
      </c>
      <c r="E45" s="19">
        <v>5.42</v>
      </c>
      <c r="F45" s="19">
        <v>0.54</v>
      </c>
      <c r="G45" s="19">
        <v>0.472</v>
      </c>
      <c r="H45" s="19">
        <v>0.62</v>
      </c>
      <c r="I45" s="20">
        <v>11173.38</v>
      </c>
      <c r="J45" s="20">
        <v>38.28</v>
      </c>
      <c r="K45" s="21">
        <f t="shared" si="2"/>
        <v>0.004</v>
      </c>
      <c r="L45" s="21">
        <f>$G$3-G45</f>
        <v>0.021</v>
      </c>
      <c r="M45" s="21">
        <f>$H$3-H45</f>
        <v>-0.005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hidden="1">
      <c r="A46" s="19">
        <v>0.6</v>
      </c>
      <c r="B46" s="19">
        <v>0.5</v>
      </c>
      <c r="C46" s="19" t="s">
        <v>15</v>
      </c>
      <c r="D46" s="19">
        <v>11.27</v>
      </c>
      <c r="E46" s="19">
        <v>3.5</v>
      </c>
      <c r="F46" s="19">
        <v>0.316</v>
      </c>
      <c r="G46" s="19">
        <v>0.619</v>
      </c>
      <c r="H46" s="19">
        <v>0.23</v>
      </c>
      <c r="I46" s="20">
        <v>11173.38</v>
      </c>
      <c r="J46" s="20">
        <v>38.28</v>
      </c>
      <c r="K46" s="21">
        <f t="shared" si="2"/>
        <v>0.003</v>
      </c>
      <c r="L46" s="21">
        <f>$G$4-G46</f>
        <v>0.028</v>
      </c>
      <c r="M46" s="21">
        <f>$H$4-H46</f>
        <v>-0.008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>
      <c r="A47" s="19">
        <v>0.6</v>
      </c>
      <c r="B47" s="19">
        <v>0.7</v>
      </c>
      <c r="C47" s="19" t="s">
        <v>13</v>
      </c>
      <c r="D47" s="19">
        <v>20.22</v>
      </c>
      <c r="E47" s="19">
        <v>5.76</v>
      </c>
      <c r="F47" s="19">
        <v>0.367</v>
      </c>
      <c r="G47" s="19">
        <v>0.496</v>
      </c>
      <c r="H47" s="19">
        <v>0.374</v>
      </c>
      <c r="I47" s="20">
        <v>11173.38</v>
      </c>
      <c r="J47" s="20">
        <v>38.28</v>
      </c>
      <c r="K47" s="21">
        <f t="shared" si="2"/>
        <v>0.002</v>
      </c>
      <c r="L47" s="21">
        <f>$G$2-G47</f>
        <v>0.021</v>
      </c>
      <c r="M47" s="21">
        <f>$H$2-H47</f>
        <v>-0.007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hidden="1">
      <c r="A48" s="19">
        <v>0.6</v>
      </c>
      <c r="B48" s="19">
        <v>0.7</v>
      </c>
      <c r="C48" s="19" t="s">
        <v>14</v>
      </c>
      <c r="D48" s="19">
        <v>17.86</v>
      </c>
      <c r="E48" s="19">
        <v>5.42</v>
      </c>
      <c r="F48" s="19">
        <v>0.533</v>
      </c>
      <c r="G48" s="19">
        <v>0.467</v>
      </c>
      <c r="H48" s="19">
        <v>0.618</v>
      </c>
      <c r="I48" s="20">
        <v>11173.38</v>
      </c>
      <c r="J48" s="20">
        <v>38.28</v>
      </c>
      <c r="K48" s="21">
        <f t="shared" si="2"/>
        <v>0.007</v>
      </c>
      <c r="L48" s="21">
        <f>$G$3-G48</f>
        <v>0.026</v>
      </c>
      <c r="M48" s="21">
        <f>$H$3-H48</f>
        <v>-0.003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hidden="1">
      <c r="A49" s="19">
        <v>0.6</v>
      </c>
      <c r="B49" s="19">
        <v>0.7</v>
      </c>
      <c r="C49" s="19" t="s">
        <v>15</v>
      </c>
      <c r="D49" s="19">
        <v>11.27</v>
      </c>
      <c r="E49" s="19">
        <v>3.5</v>
      </c>
      <c r="F49" s="19">
        <v>0.312</v>
      </c>
      <c r="G49" s="19">
        <v>0.607</v>
      </c>
      <c r="H49" s="19">
        <v>0.229</v>
      </c>
      <c r="I49" s="20">
        <v>11173.38</v>
      </c>
      <c r="J49" s="20">
        <v>38.28</v>
      </c>
      <c r="K49" s="21">
        <f t="shared" si="2"/>
        <v>0.004</v>
      </c>
      <c r="L49" s="21">
        <f>$G$4-G49</f>
        <v>0.04</v>
      </c>
      <c r="M49" s="21">
        <f>$H$4-H49</f>
        <v>-0.007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>
      <c r="A50" s="19">
        <v>0.6</v>
      </c>
      <c r="B50" s="19">
        <v>0.9</v>
      </c>
      <c r="C50" s="19" t="s">
        <v>13</v>
      </c>
      <c r="D50" s="19">
        <v>20.22</v>
      </c>
      <c r="E50" s="19">
        <v>5.76</v>
      </c>
      <c r="F50" s="19">
        <v>0.363</v>
      </c>
      <c r="G50" s="19">
        <v>0.499</v>
      </c>
      <c r="H50" s="19">
        <v>0.368</v>
      </c>
      <c r="I50" s="20">
        <v>11173.38</v>
      </c>
      <c r="J50" s="20">
        <v>38.28</v>
      </c>
      <c r="K50" s="21">
        <f t="shared" si="2"/>
        <v>0.004</v>
      </c>
      <c r="L50" s="21">
        <f>$G$2-G50</f>
        <v>0.018</v>
      </c>
      <c r="M50" s="21">
        <f>$H$2-H50</f>
        <v>-0.001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hidden="1">
      <c r="A51" s="19">
        <v>0.6</v>
      </c>
      <c r="B51" s="19">
        <v>0.9</v>
      </c>
      <c r="C51" s="19" t="s">
        <v>14</v>
      </c>
      <c r="D51" s="19">
        <v>17.86</v>
      </c>
      <c r="E51" s="19">
        <v>5.42</v>
      </c>
      <c r="F51" s="19">
        <v>0.528</v>
      </c>
      <c r="G51" s="19">
        <v>0.465</v>
      </c>
      <c r="H51" s="19">
        <v>0.615</v>
      </c>
      <c r="I51" s="20">
        <v>11173.38</v>
      </c>
      <c r="J51" s="20">
        <v>38.28</v>
      </c>
      <c r="K51" s="21">
        <f t="shared" si="2"/>
        <v>0.005</v>
      </c>
      <c r="L51" s="21">
        <f>$G$3-G51</f>
        <v>0.028</v>
      </c>
      <c r="M51" s="21">
        <f>$H$3-H51</f>
        <v>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hidden="1">
      <c r="A52" s="19">
        <v>0.6</v>
      </c>
      <c r="B52" s="19">
        <v>0.9</v>
      </c>
      <c r="C52" s="19" t="s">
        <v>15</v>
      </c>
      <c r="D52" s="19">
        <v>11.27</v>
      </c>
      <c r="E52" s="19">
        <v>3.5</v>
      </c>
      <c r="F52" s="19">
        <v>0.313</v>
      </c>
      <c r="G52" s="19">
        <v>0.611</v>
      </c>
      <c r="H52" s="19">
        <v>0.222</v>
      </c>
      <c r="I52" s="20">
        <v>11173.38</v>
      </c>
      <c r="J52" s="20">
        <v>38.28</v>
      </c>
      <c r="K52" s="21">
        <f t="shared" si="2"/>
        <v>-0.001</v>
      </c>
      <c r="L52" s="21">
        <f>$G$4-G52</f>
        <v>0.036</v>
      </c>
      <c r="M52" s="21">
        <f>$H$4-H52</f>
        <v>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>
      <c r="A53" s="23">
        <v>0.7</v>
      </c>
      <c r="B53" s="23">
        <v>0.3</v>
      </c>
      <c r="C53" s="23" t="s">
        <v>13</v>
      </c>
      <c r="D53" s="23">
        <v>27.52</v>
      </c>
      <c r="E53" s="23">
        <v>7.83</v>
      </c>
      <c r="F53" s="23">
        <v>0.37</v>
      </c>
      <c r="G53" s="23">
        <v>0.52</v>
      </c>
      <c r="H53" s="23">
        <v>0.364</v>
      </c>
      <c r="I53" s="24">
        <v>15212.17</v>
      </c>
      <c r="J53" s="24">
        <v>44.67</v>
      </c>
      <c r="K53" s="25">
        <f t="shared" si="2"/>
        <v>-0.007</v>
      </c>
      <c r="L53" s="25">
        <f>$G$2-G53</f>
        <v>-0.003</v>
      </c>
      <c r="M53" s="25">
        <f>$H$2-H53</f>
        <v>0.003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hidden="1">
      <c r="A54" s="23">
        <v>0.7</v>
      </c>
      <c r="B54" s="23">
        <v>0.3</v>
      </c>
      <c r="C54" s="23" t="s">
        <v>14</v>
      </c>
      <c r="D54" s="23">
        <v>24.3</v>
      </c>
      <c r="E54" s="23">
        <v>7.37</v>
      </c>
      <c r="F54" s="23">
        <v>0.545</v>
      </c>
      <c r="G54" s="23">
        <v>0.495</v>
      </c>
      <c r="H54" s="23">
        <v>0.611</v>
      </c>
      <c r="I54" s="24">
        <v>15212.17</v>
      </c>
      <c r="J54" s="24">
        <v>44.67</v>
      </c>
      <c r="K54" s="25">
        <f t="shared" si="2"/>
        <v>-0.017</v>
      </c>
      <c r="L54" s="25">
        <f>$G$3-G54</f>
        <v>-0.002</v>
      </c>
      <c r="M54" s="25">
        <f>$H$3-H54</f>
        <v>0.004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hidden="1">
      <c r="A55" s="23">
        <v>0.7</v>
      </c>
      <c r="B55" s="23">
        <v>0.3</v>
      </c>
      <c r="C55" s="23" t="s">
        <v>15</v>
      </c>
      <c r="D55" s="23">
        <v>15.29</v>
      </c>
      <c r="E55" s="23">
        <v>4.4</v>
      </c>
      <c r="F55" s="23">
        <v>0.322</v>
      </c>
      <c r="G55" s="23">
        <v>0.653</v>
      </c>
      <c r="H55" s="23">
        <v>0.223</v>
      </c>
      <c r="I55" s="24">
        <v>15212.17</v>
      </c>
      <c r="J55" s="24">
        <v>44.67</v>
      </c>
      <c r="K55" s="25">
        <f t="shared" si="2"/>
        <v>-0.009</v>
      </c>
      <c r="L55" s="25">
        <f>$G$4-G55</f>
        <v>-0.006</v>
      </c>
      <c r="M55" s="25">
        <f>$H$4-H55</f>
        <v>-0.001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>
      <c r="A56" s="23">
        <v>0.7</v>
      </c>
      <c r="B56" s="23">
        <v>0.5</v>
      </c>
      <c r="C56" s="23" t="s">
        <v>13</v>
      </c>
      <c r="D56" s="23">
        <v>27.52</v>
      </c>
      <c r="E56" s="23">
        <v>7.83</v>
      </c>
      <c r="F56" s="23">
        <v>0.366</v>
      </c>
      <c r="G56" s="23">
        <v>0.503</v>
      </c>
      <c r="H56" s="23">
        <v>0.37</v>
      </c>
      <c r="I56" s="24">
        <v>15212.17</v>
      </c>
      <c r="J56" s="24">
        <v>44.67</v>
      </c>
      <c r="K56" s="25">
        <f t="shared" si="2"/>
        <v>0.004</v>
      </c>
      <c r="L56" s="25">
        <f>$G$2-G56</f>
        <v>0.014</v>
      </c>
      <c r="M56" s="25">
        <f>$H$2-H56</f>
        <v>-0.003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hidden="1">
      <c r="A57" s="23">
        <v>0.7</v>
      </c>
      <c r="B57" s="23">
        <v>0.5</v>
      </c>
      <c r="C57" s="23" t="s">
        <v>14</v>
      </c>
      <c r="D57" s="23">
        <v>24.3</v>
      </c>
      <c r="E57" s="23">
        <v>7.37</v>
      </c>
      <c r="F57" s="23">
        <v>0.541</v>
      </c>
      <c r="G57" s="23">
        <v>0.48</v>
      </c>
      <c r="H57" s="23">
        <v>0.616</v>
      </c>
      <c r="I57" s="24">
        <v>15212.17</v>
      </c>
      <c r="J57" s="24">
        <v>44.67</v>
      </c>
      <c r="K57" s="25">
        <f t="shared" si="2"/>
        <v>0.004</v>
      </c>
      <c r="L57" s="25">
        <f>$G$3-G57</f>
        <v>0.013</v>
      </c>
      <c r="M57" s="25">
        <f>$H$3-H57</f>
        <v>-0.001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hidden="1">
      <c r="A58" s="23">
        <v>0.7</v>
      </c>
      <c r="B58" s="23">
        <v>0.5</v>
      </c>
      <c r="C58" s="23" t="s">
        <v>15</v>
      </c>
      <c r="D58" s="23">
        <v>15.29</v>
      </c>
      <c r="E58" s="23">
        <v>4.4</v>
      </c>
      <c r="F58" s="23">
        <v>0.316</v>
      </c>
      <c r="G58" s="23">
        <v>0.627</v>
      </c>
      <c r="H58" s="23">
        <v>0.231</v>
      </c>
      <c r="I58" s="24">
        <v>15212.17</v>
      </c>
      <c r="J58" s="24">
        <v>44.67</v>
      </c>
      <c r="K58" s="25">
        <f t="shared" si="2"/>
        <v>0.006</v>
      </c>
      <c r="L58" s="25">
        <f>$G$4-G58</f>
        <v>0.02</v>
      </c>
      <c r="M58" s="25">
        <f>$H$4-H58</f>
        <v>-0.009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>
      <c r="A59" s="23">
        <v>0.7</v>
      </c>
      <c r="B59" s="23">
        <v>0.7</v>
      </c>
      <c r="C59" s="23" t="s">
        <v>13</v>
      </c>
      <c r="D59" s="23">
        <v>27.52</v>
      </c>
      <c r="E59" s="23">
        <v>7.83</v>
      </c>
      <c r="F59" s="23">
        <v>0.364</v>
      </c>
      <c r="G59" s="23">
        <v>0.486</v>
      </c>
      <c r="H59" s="23">
        <v>0.374</v>
      </c>
      <c r="I59" s="24">
        <v>15212.17</v>
      </c>
      <c r="J59" s="24">
        <v>44.67</v>
      </c>
      <c r="K59" s="25">
        <f t="shared" si="2"/>
        <v>0.002</v>
      </c>
      <c r="L59" s="25">
        <f>$G$2-G59</f>
        <v>0.031</v>
      </c>
      <c r="M59" s="25">
        <f>$H$2-H59</f>
        <v>-0.007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hidden="1">
      <c r="A60" s="23">
        <v>0.7</v>
      </c>
      <c r="B60" s="23">
        <v>0.7</v>
      </c>
      <c r="C60" s="23" t="s">
        <v>14</v>
      </c>
      <c r="D60" s="23">
        <v>24.3</v>
      </c>
      <c r="E60" s="23">
        <v>7.37</v>
      </c>
      <c r="F60" s="23">
        <v>0.536</v>
      </c>
      <c r="G60" s="23">
        <v>0.465</v>
      </c>
      <c r="H60" s="23">
        <v>0.622</v>
      </c>
      <c r="I60" s="24">
        <v>15212.17</v>
      </c>
      <c r="J60" s="24">
        <v>44.67</v>
      </c>
      <c r="K60" s="25">
        <f t="shared" si="2"/>
        <v>0.005</v>
      </c>
      <c r="L60" s="25">
        <f>$G$3-G60</f>
        <v>0.028</v>
      </c>
      <c r="M60" s="25">
        <f>$H$3-H60</f>
        <v>-0.007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hidden="1">
      <c r="A61" s="23">
        <v>0.7</v>
      </c>
      <c r="B61" s="23">
        <v>0.7</v>
      </c>
      <c r="C61" s="23" t="s">
        <v>15</v>
      </c>
      <c r="D61" s="23">
        <v>15.29</v>
      </c>
      <c r="E61" s="23">
        <v>4.4</v>
      </c>
      <c r="F61" s="23">
        <v>0.311</v>
      </c>
      <c r="G61" s="23">
        <v>0.603</v>
      </c>
      <c r="H61" s="23">
        <v>0.234</v>
      </c>
      <c r="I61" s="24">
        <v>15212.17</v>
      </c>
      <c r="J61" s="24">
        <v>44.67</v>
      </c>
      <c r="K61" s="25">
        <f t="shared" si="2"/>
        <v>0.005</v>
      </c>
      <c r="L61" s="25">
        <f>$G$4-G61</f>
        <v>0.044</v>
      </c>
      <c r="M61" s="25">
        <f>$H$4-H61</f>
        <v>-0.012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>
      <c r="A62" s="23">
        <v>0.7</v>
      </c>
      <c r="B62" s="23">
        <v>0.9</v>
      </c>
      <c r="C62" s="23" t="s">
        <v>13</v>
      </c>
      <c r="D62" s="23">
        <v>27.52</v>
      </c>
      <c r="E62" s="23">
        <v>7.83</v>
      </c>
      <c r="F62" s="23">
        <v>0.359</v>
      </c>
      <c r="G62" s="23">
        <v>0.511</v>
      </c>
      <c r="H62" s="23">
        <v>0.356</v>
      </c>
      <c r="I62" s="24">
        <v>15212.17</v>
      </c>
      <c r="J62" s="24">
        <v>44.67</v>
      </c>
      <c r="K62" s="25">
        <f t="shared" si="2"/>
        <v>0.005</v>
      </c>
      <c r="L62" s="25">
        <f>$G$2-G62</f>
        <v>0.006</v>
      </c>
      <c r="M62" s="25">
        <f>$H$2-H62</f>
        <v>0.011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hidden="1">
      <c r="A63" s="23">
        <v>0.7</v>
      </c>
      <c r="B63" s="23">
        <v>0.9</v>
      </c>
      <c r="C63" s="23" t="s">
        <v>14</v>
      </c>
      <c r="D63" s="23">
        <v>24.3</v>
      </c>
      <c r="E63" s="23">
        <v>7.37</v>
      </c>
      <c r="F63" s="23">
        <v>0.528</v>
      </c>
      <c r="G63" s="23">
        <v>0.479</v>
      </c>
      <c r="H63" s="23">
        <v>0.607</v>
      </c>
      <c r="I63" s="24">
        <v>15212.17</v>
      </c>
      <c r="J63" s="24">
        <v>44.67</v>
      </c>
      <c r="K63" s="25">
        <f t="shared" si="2"/>
        <v>0.008</v>
      </c>
      <c r="L63" s="25">
        <f>$G$3-G63</f>
        <v>0.014</v>
      </c>
      <c r="M63" s="25">
        <f>$H$3-H63</f>
        <v>0.008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hidden="1">
      <c r="A64" s="23">
        <v>0.7</v>
      </c>
      <c r="B64" s="23">
        <v>0.9</v>
      </c>
      <c r="C64" s="23" t="s">
        <v>15</v>
      </c>
      <c r="D64" s="23">
        <v>15.29</v>
      </c>
      <c r="E64" s="23">
        <v>4.4</v>
      </c>
      <c r="F64" s="23">
        <v>0.308</v>
      </c>
      <c r="G64" s="23">
        <v>0.621</v>
      </c>
      <c r="H64" s="23">
        <v>0.216</v>
      </c>
      <c r="I64" s="24">
        <v>15212.17</v>
      </c>
      <c r="J64" s="24">
        <v>44.67</v>
      </c>
      <c r="K64" s="25">
        <f t="shared" si="2"/>
        <v>0.003</v>
      </c>
      <c r="L64" s="25">
        <f>$G$4-G64</f>
        <v>0.026</v>
      </c>
      <c r="M64" s="25">
        <f>$H$4-H64</f>
        <v>0.006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>
      <c r="A65" s="27">
        <v>0.8</v>
      </c>
      <c r="B65" s="27">
        <v>0.3</v>
      </c>
      <c r="C65" s="27" t="s">
        <v>13</v>
      </c>
      <c r="D65" s="27">
        <v>35.95</v>
      </c>
      <c r="E65" s="27">
        <v>10.23</v>
      </c>
      <c r="F65" s="27">
        <v>0.369</v>
      </c>
      <c r="G65" s="27">
        <v>0.512</v>
      </c>
      <c r="H65" s="27">
        <v>0.368</v>
      </c>
      <c r="I65" s="27">
        <v>19866.07</v>
      </c>
      <c r="J65" s="27">
        <v>51.05</v>
      </c>
      <c r="K65" s="28">
        <f t="shared" si="2"/>
        <v>-0.01</v>
      </c>
      <c r="L65" s="28">
        <f>$G$2-G65</f>
        <v>0.005</v>
      </c>
      <c r="M65" s="28">
        <f>$H$2-H65</f>
        <v>-0.001</v>
      </c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hidden="1">
      <c r="A66" s="27">
        <v>0.8</v>
      </c>
      <c r="B66" s="27">
        <v>0.3</v>
      </c>
      <c r="C66" s="27" t="s">
        <v>14</v>
      </c>
      <c r="D66" s="27">
        <v>31.76</v>
      </c>
      <c r="E66" s="27">
        <v>9.61</v>
      </c>
      <c r="F66" s="27">
        <v>0.545</v>
      </c>
      <c r="G66" s="27">
        <v>0.492</v>
      </c>
      <c r="H66" s="27">
        <v>0.616</v>
      </c>
      <c r="I66" s="27">
        <v>19866.07</v>
      </c>
      <c r="J66" s="27">
        <v>51.05</v>
      </c>
      <c r="K66" s="28">
        <f t="shared" si="2"/>
        <v>-0.017</v>
      </c>
      <c r="L66" s="28">
        <f>$G$3-G66</f>
        <v>0.001</v>
      </c>
      <c r="M66" s="28">
        <f>$H$3-H66</f>
        <v>-0.001</v>
      </c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hidden="1">
      <c r="A67" s="27">
        <v>0.8</v>
      </c>
      <c r="B67" s="27">
        <v>0.3</v>
      </c>
      <c r="C67" s="27" t="s">
        <v>15</v>
      </c>
      <c r="D67" s="27">
        <v>19.99</v>
      </c>
      <c r="E67" s="27">
        <v>5.48</v>
      </c>
      <c r="F67" s="27">
        <v>0.32</v>
      </c>
      <c r="G67" s="27">
        <v>0.643</v>
      </c>
      <c r="H67" s="27">
        <v>0.226</v>
      </c>
      <c r="I67" s="27">
        <v>19866.07</v>
      </c>
      <c r="J67" s="27">
        <v>51.05</v>
      </c>
      <c r="K67" s="28">
        <f t="shared" si="2"/>
        <v>-0.012</v>
      </c>
      <c r="L67" s="28">
        <f>$G$4-G67</f>
        <v>0.004</v>
      </c>
      <c r="M67" s="28">
        <f>$H$4-H67</f>
        <v>-0.004</v>
      </c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>
      <c r="A68" s="27">
        <v>0.8</v>
      </c>
      <c r="B68" s="27">
        <v>0.5</v>
      </c>
      <c r="C68" s="27" t="s">
        <v>13</v>
      </c>
      <c r="D68" s="27">
        <v>35.95</v>
      </c>
      <c r="E68" s="27">
        <v>10.23</v>
      </c>
      <c r="F68" s="27">
        <v>0.364</v>
      </c>
      <c r="G68" s="27">
        <v>0.489</v>
      </c>
      <c r="H68" s="27">
        <v>0.375</v>
      </c>
      <c r="I68" s="27">
        <v>19866.07</v>
      </c>
      <c r="J68" s="27">
        <v>51.05</v>
      </c>
      <c r="K68" s="28">
        <f t="shared" si="2"/>
        <v>0.005</v>
      </c>
      <c r="L68" s="28">
        <f>$G$2-G68</f>
        <v>0.028</v>
      </c>
      <c r="M68" s="28">
        <f>$H$2-H68</f>
        <v>-0.008</v>
      </c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hidden="1">
      <c r="A69" s="27">
        <v>0.8</v>
      </c>
      <c r="B69" s="27">
        <v>0.5</v>
      </c>
      <c r="C69" s="27" t="s">
        <v>14</v>
      </c>
      <c r="D69" s="27">
        <v>31.76</v>
      </c>
      <c r="E69" s="27">
        <v>9.61</v>
      </c>
      <c r="F69" s="27">
        <v>0.543</v>
      </c>
      <c r="G69" s="27">
        <v>0.473</v>
      </c>
      <c r="H69" s="27">
        <v>0.624</v>
      </c>
      <c r="I69" s="27">
        <v>19866.07</v>
      </c>
      <c r="J69" s="27">
        <v>51.05</v>
      </c>
      <c r="K69" s="28">
        <f t="shared" si="2"/>
        <v>0.002</v>
      </c>
      <c r="L69" s="28">
        <f>$G$3-G69</f>
        <v>0.02</v>
      </c>
      <c r="M69" s="28">
        <f>$H$3-H69</f>
        <v>-0.009</v>
      </c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hidden="1">
      <c r="A70" s="27">
        <v>0.8</v>
      </c>
      <c r="B70" s="27">
        <v>0.5</v>
      </c>
      <c r="C70" s="27" t="s">
        <v>15</v>
      </c>
      <c r="D70" s="27">
        <v>19.99</v>
      </c>
      <c r="E70" s="27">
        <v>5.48</v>
      </c>
      <c r="F70" s="27">
        <v>0.311</v>
      </c>
      <c r="G70" s="27">
        <v>0.611</v>
      </c>
      <c r="H70" s="27">
        <v>0.234</v>
      </c>
      <c r="I70" s="27">
        <v>19866.07</v>
      </c>
      <c r="J70" s="27">
        <v>51.05</v>
      </c>
      <c r="K70" s="28">
        <f t="shared" si="2"/>
        <v>0.009</v>
      </c>
      <c r="L70" s="28">
        <f>$G$4-G70</f>
        <v>0.036</v>
      </c>
      <c r="M70" s="28">
        <f>$H$4-H70</f>
        <v>-0.012</v>
      </c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>
      <c r="A71" s="27">
        <v>0.8</v>
      </c>
      <c r="B71" s="27">
        <v>0.7</v>
      </c>
      <c r="C71" s="27" t="s">
        <v>13</v>
      </c>
      <c r="D71" s="27">
        <v>35.95</v>
      </c>
      <c r="E71" s="27">
        <v>10.23</v>
      </c>
      <c r="F71" s="27">
        <v>0.36</v>
      </c>
      <c r="G71" s="27">
        <v>0.484</v>
      </c>
      <c r="H71" s="27">
        <v>0.371</v>
      </c>
      <c r="I71" s="27">
        <v>19866.07</v>
      </c>
      <c r="J71" s="27">
        <v>51.05</v>
      </c>
      <c r="K71" s="28">
        <f t="shared" si="2"/>
        <v>0.004</v>
      </c>
      <c r="L71" s="28">
        <f>$G$2-G71</f>
        <v>0.033</v>
      </c>
      <c r="M71" s="28">
        <f>$H$2-H71</f>
        <v>-0.004</v>
      </c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hidden="1">
      <c r="A72" s="27">
        <v>0.8</v>
      </c>
      <c r="B72" s="27">
        <v>0.7</v>
      </c>
      <c r="C72" s="27" t="s">
        <v>14</v>
      </c>
      <c r="D72" s="27">
        <v>31.76</v>
      </c>
      <c r="E72" s="27">
        <v>9.61</v>
      </c>
      <c r="F72" s="27">
        <v>0.537</v>
      </c>
      <c r="G72" s="27">
        <v>0.465</v>
      </c>
      <c r="H72" s="27">
        <v>0.624</v>
      </c>
      <c r="I72" s="27">
        <v>19866.07</v>
      </c>
      <c r="J72" s="27">
        <v>51.05</v>
      </c>
      <c r="K72" s="28">
        <f t="shared" si="2"/>
        <v>0.006</v>
      </c>
      <c r="L72" s="28">
        <f>$G$3-G72</f>
        <v>0.028</v>
      </c>
      <c r="M72" s="28">
        <f>$H$3-H72</f>
        <v>-0.009</v>
      </c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hidden="1">
      <c r="A73" s="27">
        <v>0.8</v>
      </c>
      <c r="B73" s="27">
        <v>0.7</v>
      </c>
      <c r="C73" s="27" t="s">
        <v>15</v>
      </c>
      <c r="D73" s="27">
        <v>19.99</v>
      </c>
      <c r="E73" s="27">
        <v>5.48</v>
      </c>
      <c r="F73" s="27">
        <v>0.306</v>
      </c>
      <c r="G73" s="27">
        <v>0.599</v>
      </c>
      <c r="H73" s="27">
        <v>0.23</v>
      </c>
      <c r="I73" s="27">
        <v>19866.07</v>
      </c>
      <c r="J73" s="27">
        <v>51.05</v>
      </c>
      <c r="K73" s="28">
        <f t="shared" si="2"/>
        <v>0.005</v>
      </c>
      <c r="L73" s="28">
        <f>$G$4-G73</f>
        <v>0.048</v>
      </c>
      <c r="M73" s="28">
        <f>$H$4-H73</f>
        <v>-0.008</v>
      </c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>
      <c r="A74" s="27">
        <v>0.8</v>
      </c>
      <c r="B74" s="27">
        <v>0.9</v>
      </c>
      <c r="C74" s="27" t="s">
        <v>13</v>
      </c>
      <c r="D74" s="27">
        <v>35.95</v>
      </c>
      <c r="E74" s="27">
        <v>10.23</v>
      </c>
      <c r="F74" s="27">
        <v>0.356</v>
      </c>
      <c r="G74" s="27">
        <v>0.499</v>
      </c>
      <c r="H74" s="27">
        <v>0.357</v>
      </c>
      <c r="I74" s="27">
        <v>19866.07</v>
      </c>
      <c r="J74" s="27">
        <v>51.05</v>
      </c>
      <c r="K74" s="28">
        <f t="shared" si="2"/>
        <v>0.004</v>
      </c>
      <c r="L74" s="28">
        <f>$G$2-G74</f>
        <v>0.018</v>
      </c>
      <c r="M74" s="28">
        <f>$H$2-H74</f>
        <v>0.01</v>
      </c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hidden="1">
      <c r="A75" s="27">
        <v>0.8</v>
      </c>
      <c r="B75" s="27">
        <v>0.9</v>
      </c>
      <c r="C75" s="27" t="s">
        <v>14</v>
      </c>
      <c r="D75" s="27">
        <v>31.76</v>
      </c>
      <c r="E75" s="27">
        <v>9.61</v>
      </c>
      <c r="F75" s="27">
        <v>0.531</v>
      </c>
      <c r="G75" s="27">
        <v>0.475</v>
      </c>
      <c r="H75" s="27">
        <v>0.61</v>
      </c>
      <c r="I75" s="27">
        <v>19866.07</v>
      </c>
      <c r="J75" s="27">
        <v>51.05</v>
      </c>
      <c r="K75" s="28">
        <f t="shared" si="2"/>
        <v>0.006</v>
      </c>
      <c r="L75" s="28">
        <f>$G$3-G75</f>
        <v>0.018</v>
      </c>
      <c r="M75" s="28">
        <f>$H$3-H75</f>
        <v>0.005</v>
      </c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hidden="1">
      <c r="A76" s="27">
        <v>0.8</v>
      </c>
      <c r="B76" s="27">
        <v>0.9</v>
      </c>
      <c r="C76" s="27" t="s">
        <v>15</v>
      </c>
      <c r="D76" s="27">
        <v>19.99</v>
      </c>
      <c r="E76" s="27">
        <v>5.48</v>
      </c>
      <c r="F76" s="27">
        <v>0.301</v>
      </c>
      <c r="G76" s="27">
        <v>0.596</v>
      </c>
      <c r="H76" s="27">
        <v>0.215</v>
      </c>
      <c r="I76" s="27">
        <v>19866.07</v>
      </c>
      <c r="J76" s="27">
        <v>51.05</v>
      </c>
      <c r="K76" s="28">
        <f t="shared" si="2"/>
        <v>0.005</v>
      </c>
      <c r="L76" s="28">
        <f>$G$4-G76</f>
        <v>0.051</v>
      </c>
      <c r="M76" s="28">
        <f>$H$4-H76</f>
        <v>0.007</v>
      </c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>
      <c r="A77" s="30">
        <v>0.9</v>
      </c>
      <c r="B77" s="30">
        <v>0.3</v>
      </c>
      <c r="C77" s="30" t="s">
        <v>13</v>
      </c>
      <c r="D77" s="30">
        <v>56.2</v>
      </c>
      <c r="E77" s="30">
        <v>15.95</v>
      </c>
      <c r="F77" s="30">
        <v>0.368</v>
      </c>
      <c r="G77" s="30">
        <v>0.524</v>
      </c>
      <c r="H77" s="30">
        <v>0.36</v>
      </c>
      <c r="I77" s="30">
        <v>31039.67</v>
      </c>
      <c r="J77" s="30">
        <v>63.81</v>
      </c>
      <c r="K77" s="31">
        <f t="shared" si="2"/>
        <v>-0.012</v>
      </c>
      <c r="L77" s="31">
        <f>$G$2-G77</f>
        <v>-0.007</v>
      </c>
      <c r="M77" s="31">
        <f>$H$2-H77</f>
        <v>0.007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idden="1">
      <c r="A78" s="30">
        <v>0.9</v>
      </c>
      <c r="B78" s="30">
        <v>0.3</v>
      </c>
      <c r="C78" s="30" t="s">
        <v>14</v>
      </c>
      <c r="D78" s="30">
        <v>49.62</v>
      </c>
      <c r="E78" s="30">
        <v>15.02</v>
      </c>
      <c r="F78" s="30">
        <v>0.547</v>
      </c>
      <c r="G78" s="30">
        <v>0.502</v>
      </c>
      <c r="H78" s="30">
        <v>0.61</v>
      </c>
      <c r="I78" s="30">
        <v>31039.67</v>
      </c>
      <c r="J78" s="30">
        <v>63.81</v>
      </c>
      <c r="K78" s="31">
        <f t="shared" si="2"/>
        <v>-0.016</v>
      </c>
      <c r="L78" s="31">
        <f>$G$3-G78</f>
        <v>-0.009</v>
      </c>
      <c r="M78" s="31">
        <f>$H$3-H78</f>
        <v>0.005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idden="1">
      <c r="A79" s="30">
        <v>0.9</v>
      </c>
      <c r="B79" s="30">
        <v>0.3</v>
      </c>
      <c r="C79" s="30" t="s">
        <v>15</v>
      </c>
      <c r="D79" s="30">
        <v>31.18</v>
      </c>
      <c r="E79" s="30">
        <v>8.267</v>
      </c>
      <c r="F79" s="30">
        <v>0.319</v>
      </c>
      <c r="G79" s="30">
        <v>0.654</v>
      </c>
      <c r="H79" s="30">
        <v>0.217</v>
      </c>
      <c r="I79" s="30">
        <v>31039.67</v>
      </c>
      <c r="J79" s="30">
        <v>63.81</v>
      </c>
      <c r="K79" s="31">
        <f t="shared" si="2"/>
        <v>-0.018</v>
      </c>
      <c r="L79" s="31">
        <f>$G$4-G79</f>
        <v>-0.007</v>
      </c>
      <c r="M79" s="31">
        <f>$H$4-H79</f>
        <v>0.005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>
      <c r="A80" s="30">
        <v>0.9</v>
      </c>
      <c r="B80" s="30">
        <v>0.5</v>
      </c>
      <c r="C80" s="30" t="s">
        <v>13</v>
      </c>
      <c r="D80" s="30">
        <v>56.2</v>
      </c>
      <c r="E80" s="30">
        <v>15.95</v>
      </c>
      <c r="F80" s="30">
        <v>0.363</v>
      </c>
      <c r="G80" s="30">
        <v>0.509</v>
      </c>
      <c r="H80" s="30">
        <v>0.365</v>
      </c>
      <c r="I80" s="30">
        <v>31039.67</v>
      </c>
      <c r="J80" s="30">
        <v>63.81</v>
      </c>
      <c r="K80" s="31">
        <f t="shared" si="2"/>
        <v>0.005</v>
      </c>
      <c r="L80" s="31">
        <f>$G$2-G80</f>
        <v>0.008</v>
      </c>
      <c r="M80" s="31">
        <f>$H$2-H80</f>
        <v>0.002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idden="1">
      <c r="A81" s="30">
        <v>0.9</v>
      </c>
      <c r="B81" s="30">
        <v>0.5</v>
      </c>
      <c r="C81" s="30" t="s">
        <v>14</v>
      </c>
      <c r="D81" s="30">
        <v>49.62</v>
      </c>
      <c r="E81" s="30">
        <v>15.02</v>
      </c>
      <c r="F81" s="30">
        <v>0.545</v>
      </c>
      <c r="G81" s="30">
        <v>0.489</v>
      </c>
      <c r="H81" s="30">
        <v>0.615</v>
      </c>
      <c r="I81" s="30">
        <v>31039.67</v>
      </c>
      <c r="J81" s="30">
        <v>63.81</v>
      </c>
      <c r="K81" s="31">
        <f t="shared" si="2"/>
        <v>0.002</v>
      </c>
      <c r="L81" s="31">
        <f>$G$3-G81</f>
        <v>0.004</v>
      </c>
      <c r="M81" s="31">
        <f>$H$3-H81</f>
        <v>0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idden="1">
      <c r="A82" s="30">
        <v>0.9</v>
      </c>
      <c r="B82" s="30">
        <v>0.5</v>
      </c>
      <c r="C82" s="30" t="s">
        <v>15</v>
      </c>
      <c r="D82" s="30">
        <v>31.18</v>
      </c>
      <c r="E82" s="30">
        <v>8.267</v>
      </c>
      <c r="F82" s="30">
        <v>0.309</v>
      </c>
      <c r="G82" s="30">
        <v>0.63</v>
      </c>
      <c r="H82" s="30">
        <v>0.222</v>
      </c>
      <c r="I82" s="30">
        <v>31039.67</v>
      </c>
      <c r="J82" s="30">
        <v>63.81</v>
      </c>
      <c r="K82" s="31">
        <f t="shared" si="2"/>
        <v>0.01</v>
      </c>
      <c r="L82" s="31">
        <f>$G$4-G82</f>
        <v>0.017</v>
      </c>
      <c r="M82" s="31">
        <f>$H$4-H82</f>
        <v>0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>
      <c r="A83" s="30">
        <v>0.9</v>
      </c>
      <c r="B83" s="30">
        <v>0.7</v>
      </c>
      <c r="C83" s="30" t="s">
        <v>13</v>
      </c>
      <c r="D83" s="30">
        <v>56.2</v>
      </c>
      <c r="E83" s="30">
        <v>15.95</v>
      </c>
      <c r="F83" s="30">
        <v>0.359</v>
      </c>
      <c r="G83" s="30">
        <v>0.512</v>
      </c>
      <c r="H83" s="30">
        <v>0.359</v>
      </c>
      <c r="I83" s="30">
        <v>31039.67</v>
      </c>
      <c r="J83" s="30">
        <v>63.81</v>
      </c>
      <c r="K83" s="31">
        <f t="shared" si="2"/>
        <v>0.004</v>
      </c>
      <c r="L83" s="31">
        <f>$G$2-G83</f>
        <v>0.005</v>
      </c>
      <c r="M83" s="31">
        <f>$H$2-H83</f>
        <v>0.008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idden="1">
      <c r="A84" s="30">
        <v>0.9</v>
      </c>
      <c r="B84" s="30">
        <v>0.7</v>
      </c>
      <c r="C84" s="30" t="s">
        <v>14</v>
      </c>
      <c r="D84" s="30">
        <v>49.62</v>
      </c>
      <c r="E84" s="30">
        <v>15.02</v>
      </c>
      <c r="F84" s="30">
        <v>0.542</v>
      </c>
      <c r="G84" s="30">
        <v>0.491</v>
      </c>
      <c r="H84" s="30">
        <v>0.612</v>
      </c>
      <c r="I84" s="30">
        <v>31039.67</v>
      </c>
      <c r="J84" s="30">
        <v>63.81</v>
      </c>
      <c r="K84" s="31">
        <f t="shared" si="2"/>
        <v>0.003</v>
      </c>
      <c r="L84" s="31">
        <f>$G$3-G84</f>
        <v>0.002</v>
      </c>
      <c r="M84" s="31">
        <f>$H$3-H84</f>
        <v>0.003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idden="1">
      <c r="A85" s="30">
        <v>0.9</v>
      </c>
      <c r="B85" s="30">
        <v>0.7</v>
      </c>
      <c r="C85" s="30" t="s">
        <v>15</v>
      </c>
      <c r="D85" s="30">
        <v>31.18</v>
      </c>
      <c r="E85" s="30">
        <v>8.267</v>
      </c>
      <c r="F85" s="30">
        <v>0.304</v>
      </c>
      <c r="G85" s="30">
        <v>0.622</v>
      </c>
      <c r="H85" s="30">
        <v>0.215</v>
      </c>
      <c r="I85" s="30">
        <v>31039.67</v>
      </c>
      <c r="J85" s="30">
        <v>63.81</v>
      </c>
      <c r="K85" s="31">
        <f t="shared" si="2"/>
        <v>0.005</v>
      </c>
      <c r="L85" s="31">
        <f>$G$4-G85</f>
        <v>0.025</v>
      </c>
      <c r="M85" s="31">
        <f>$H$4-H85</f>
        <v>0.007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>
      <c r="A86" s="30">
        <v>0.9</v>
      </c>
      <c r="B86" s="30">
        <v>0.9</v>
      </c>
      <c r="C86" s="30" t="s">
        <v>13</v>
      </c>
      <c r="D86" s="30">
        <v>56.2</v>
      </c>
      <c r="E86" s="30">
        <v>15.95</v>
      </c>
      <c r="F86" s="30">
        <v>0.369</v>
      </c>
      <c r="G86" s="30">
        <v>0.517</v>
      </c>
      <c r="H86" s="30">
        <v>0.364</v>
      </c>
      <c r="I86" s="30">
        <v>31039.67</v>
      </c>
      <c r="J86" s="30">
        <v>63.81</v>
      </c>
      <c r="K86" s="31">
        <f t="shared" si="2"/>
        <v>-0.01</v>
      </c>
      <c r="L86" s="31">
        <f>$G$2-G86</f>
        <v>0</v>
      </c>
      <c r="M86" s="31">
        <f>$H$2-H86</f>
        <v>0.003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idden="1">
      <c r="A87" s="30">
        <v>0.9</v>
      </c>
      <c r="B87" s="30">
        <v>0.9</v>
      </c>
      <c r="C87" s="30" t="s">
        <v>14</v>
      </c>
      <c r="D87" s="30">
        <v>49.62</v>
      </c>
      <c r="E87" s="30">
        <v>15.02</v>
      </c>
      <c r="F87" s="30">
        <v>0.548</v>
      </c>
      <c r="G87" s="30">
        <v>0.497</v>
      </c>
      <c r="H87" s="30">
        <v>0.614</v>
      </c>
      <c r="I87" s="30">
        <v>31039.67</v>
      </c>
      <c r="J87" s="30">
        <v>63.81</v>
      </c>
      <c r="K87" s="31">
        <f t="shared" si="2"/>
        <v>-0.006</v>
      </c>
      <c r="L87" s="31">
        <f>$G$3-G87</f>
        <v>-0.004</v>
      </c>
      <c r="M87" s="31">
        <f>$H$3-H87</f>
        <v>0.001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idden="1">
      <c r="A88" s="30">
        <v>0.9</v>
      </c>
      <c r="B88" s="30">
        <v>0.9</v>
      </c>
      <c r="C88" s="30" t="s">
        <v>15</v>
      </c>
      <c r="D88" s="30">
        <v>31.18</v>
      </c>
      <c r="E88" s="30">
        <v>8.267</v>
      </c>
      <c r="F88" s="30">
        <v>0.315</v>
      </c>
      <c r="G88" s="30">
        <v>0.647</v>
      </c>
      <c r="H88" s="30">
        <v>0.222</v>
      </c>
      <c r="I88" s="30">
        <v>31039.67</v>
      </c>
      <c r="J88" s="30">
        <v>63.81</v>
      </c>
      <c r="K88" s="31">
        <f t="shared" si="2"/>
        <v>-0.011</v>
      </c>
      <c r="L88" s="31">
        <f>$G$4-G88</f>
        <v>0</v>
      </c>
      <c r="M88" s="31">
        <f>$H$4-H88</f>
        <v>0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</sheetData>
  <autoFilter ref="$A$1:$M$88">
    <filterColumn colId="2">
      <filters>
        <filter val="Overall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4" width="16.63"/>
    <col customWidth="1" min="6" max="6" width="16.13"/>
    <col customWidth="1" min="16" max="16" width="17.38"/>
  </cols>
  <sheetData>
    <row r="1">
      <c r="A1" s="33"/>
      <c r="B1" s="34"/>
      <c r="C1" s="34"/>
      <c r="D1" s="34"/>
      <c r="E1" s="34" t="s">
        <v>13</v>
      </c>
      <c r="F1" s="35"/>
      <c r="G1" s="36"/>
      <c r="H1" s="34" t="s">
        <v>14</v>
      </c>
      <c r="I1" s="35"/>
      <c r="J1" s="36"/>
      <c r="K1" s="34" t="s">
        <v>16</v>
      </c>
      <c r="L1" s="35"/>
      <c r="M1" s="36"/>
      <c r="N1" s="34" t="s">
        <v>17</v>
      </c>
      <c r="O1" s="35"/>
      <c r="P1" s="36"/>
      <c r="Q1" s="37" t="s">
        <v>18</v>
      </c>
    </row>
    <row r="2">
      <c r="B2" s="38"/>
      <c r="C2" s="38"/>
      <c r="D2" s="39" t="s">
        <v>19</v>
      </c>
      <c r="E2" s="34"/>
      <c r="F2" s="35"/>
      <c r="G2" s="36"/>
      <c r="H2" s="40">
        <v>9432.5</v>
      </c>
      <c r="I2" s="35"/>
      <c r="J2" s="36"/>
      <c r="K2" s="40"/>
      <c r="L2" s="35"/>
      <c r="M2" s="36"/>
      <c r="N2" s="34">
        <v>510.44</v>
      </c>
      <c r="O2" s="35"/>
      <c r="P2" s="36"/>
      <c r="Q2" s="34">
        <v>2913.0</v>
      </c>
      <c r="R2" s="35"/>
      <c r="S2" s="36"/>
    </row>
    <row r="3" ht="200.25" customHeight="1">
      <c r="A3" s="41"/>
      <c r="B3" s="41"/>
      <c r="C3" s="41"/>
      <c r="D3" s="42"/>
      <c r="E3" s="40"/>
      <c r="F3" s="35"/>
      <c r="G3" s="36"/>
      <c r="H3" s="40"/>
      <c r="I3" s="35"/>
      <c r="J3" s="36"/>
      <c r="K3" s="40"/>
      <c r="L3" s="35"/>
      <c r="M3" s="36"/>
      <c r="N3" s="40"/>
      <c r="O3" s="35"/>
      <c r="P3" s="36"/>
      <c r="Q3" s="40"/>
      <c r="R3" s="35"/>
      <c r="S3" s="36"/>
    </row>
    <row r="4">
      <c r="A4" s="42" t="s">
        <v>20</v>
      </c>
      <c r="B4" s="42" t="s">
        <v>21</v>
      </c>
      <c r="C4" s="42" t="s">
        <v>22</v>
      </c>
      <c r="D4" s="42" t="s">
        <v>23</v>
      </c>
      <c r="E4" s="39" t="s">
        <v>24</v>
      </c>
      <c r="F4" s="39" t="s">
        <v>25</v>
      </c>
      <c r="G4" s="39" t="s">
        <v>26</v>
      </c>
      <c r="H4" s="39" t="s">
        <v>24</v>
      </c>
      <c r="I4" s="39" t="s">
        <v>25</v>
      </c>
      <c r="J4" s="39" t="s">
        <v>26</v>
      </c>
      <c r="K4" s="39" t="s">
        <v>24</v>
      </c>
      <c r="L4" s="39" t="s">
        <v>25</v>
      </c>
      <c r="M4" s="39" t="s">
        <v>26</v>
      </c>
      <c r="N4" s="39" t="s">
        <v>24</v>
      </c>
      <c r="O4" s="39" t="s">
        <v>25</v>
      </c>
      <c r="P4" s="39" t="s">
        <v>26</v>
      </c>
      <c r="Q4" s="39" t="s">
        <v>24</v>
      </c>
      <c r="R4" s="39" t="s">
        <v>25</v>
      </c>
      <c r="S4" s="39" t="s">
        <v>26</v>
      </c>
    </row>
    <row r="5">
      <c r="A5" s="39" t="s">
        <v>27</v>
      </c>
      <c r="B5" s="39">
        <v>50.0</v>
      </c>
      <c r="C5" s="39">
        <v>0.9</v>
      </c>
      <c r="D5" s="39">
        <v>100.0</v>
      </c>
      <c r="E5" s="39">
        <v>0.7</v>
      </c>
      <c r="F5" s="39">
        <v>0.383</v>
      </c>
      <c r="G5" s="39">
        <v>0.423</v>
      </c>
      <c r="H5" s="39">
        <v>0.775</v>
      </c>
      <c r="I5" s="39">
        <v>0.582</v>
      </c>
      <c r="J5" s="39">
        <v>0.648</v>
      </c>
      <c r="K5" s="39">
        <v>0.673</v>
      </c>
      <c r="L5" s="39">
        <v>0.354</v>
      </c>
      <c r="M5" s="39">
        <v>0.413</v>
      </c>
      <c r="N5" s="39">
        <v>0.606</v>
      </c>
      <c r="O5" s="39">
        <v>0.363</v>
      </c>
      <c r="P5" s="39">
        <v>0.378</v>
      </c>
      <c r="Q5" s="39">
        <v>0.685</v>
      </c>
      <c r="R5" s="39">
        <v>0.503</v>
      </c>
      <c r="S5" s="39">
        <v>0.541</v>
      </c>
    </row>
    <row r="6">
      <c r="A6" s="39" t="s">
        <v>28</v>
      </c>
      <c r="B6" s="39">
        <v>50.0</v>
      </c>
      <c r="C6" s="39">
        <v>0.9</v>
      </c>
      <c r="D6" s="39">
        <v>25.0</v>
      </c>
      <c r="E6" s="39">
        <v>0.73</v>
      </c>
      <c r="F6" s="39">
        <v>0.43</v>
      </c>
      <c r="G6" s="39">
        <v>0.477</v>
      </c>
      <c r="H6" s="39">
        <v>0.774</v>
      </c>
      <c r="I6" s="39">
        <v>0.656</v>
      </c>
      <c r="J6" s="39">
        <v>0.71</v>
      </c>
      <c r="K6" s="39">
        <v>0.738</v>
      </c>
      <c r="L6" s="39">
        <v>0.503</v>
      </c>
      <c r="M6" s="39">
        <v>0.555</v>
      </c>
      <c r="N6" s="39">
        <v>0.663</v>
      </c>
      <c r="O6" s="39">
        <v>0.436</v>
      </c>
      <c r="P6" s="39">
        <v>0.461</v>
      </c>
      <c r="Q6" s="39">
        <v>0.723</v>
      </c>
      <c r="R6" s="39">
        <v>0.482</v>
      </c>
      <c r="S6" s="39">
        <v>0.553</v>
      </c>
    </row>
    <row r="7">
      <c r="A7" s="39" t="s">
        <v>29</v>
      </c>
      <c r="B7" s="39">
        <v>50.0</v>
      </c>
      <c r="C7" s="39">
        <v>0.9</v>
      </c>
      <c r="D7" s="39">
        <v>25.0</v>
      </c>
      <c r="E7" s="39">
        <v>0.717</v>
      </c>
      <c r="F7" s="39">
        <v>0.428</v>
      </c>
      <c r="G7" s="39">
        <v>0.471</v>
      </c>
      <c r="H7" s="39">
        <v>0.761</v>
      </c>
      <c r="I7" s="39">
        <v>0.633</v>
      </c>
      <c r="J7" s="39">
        <v>0.691</v>
      </c>
      <c r="K7" s="39">
        <v>0.707</v>
      </c>
      <c r="L7" s="39">
        <v>0.46</v>
      </c>
      <c r="M7" s="39">
        <v>0.529</v>
      </c>
      <c r="N7" s="39">
        <v>0.642</v>
      </c>
      <c r="O7" s="39">
        <v>0.495</v>
      </c>
      <c r="P7" s="39">
        <v>0.502</v>
      </c>
      <c r="Q7" s="39">
        <v>0.694</v>
      </c>
      <c r="R7" s="39">
        <v>0.476</v>
      </c>
      <c r="S7" s="39">
        <v>0.531</v>
      </c>
    </row>
    <row r="8">
      <c r="A8" s="39" t="s">
        <v>30</v>
      </c>
      <c r="B8" s="39">
        <v>50.0</v>
      </c>
      <c r="C8" s="39">
        <v>0.9</v>
      </c>
      <c r="D8" s="39">
        <v>25.0</v>
      </c>
      <c r="E8" s="39">
        <v>0.725</v>
      </c>
      <c r="F8" s="39">
        <v>0.44</v>
      </c>
      <c r="G8" s="39">
        <v>0.486</v>
      </c>
      <c r="H8" s="39">
        <v>0.777</v>
      </c>
      <c r="I8" s="39">
        <v>0.666</v>
      </c>
      <c r="J8" s="39">
        <v>0.729</v>
      </c>
      <c r="K8" s="39">
        <v>0.723</v>
      </c>
      <c r="L8" s="39">
        <v>0.509</v>
      </c>
      <c r="M8" s="39">
        <v>0.577</v>
      </c>
      <c r="N8" s="39">
        <v>0.673</v>
      </c>
      <c r="O8" s="39">
        <v>0.546</v>
      </c>
      <c r="P8" s="39">
        <v>0.556</v>
      </c>
      <c r="Q8" s="39">
        <v>0.708</v>
      </c>
      <c r="R8" s="39">
        <v>0.552</v>
      </c>
      <c r="S8" s="39">
        <v>0.578</v>
      </c>
    </row>
    <row r="9">
      <c r="A9" s="39" t="s">
        <v>31</v>
      </c>
      <c r="B9" s="39">
        <v>50.0</v>
      </c>
      <c r="C9" s="39">
        <v>0.9</v>
      </c>
      <c r="D9" s="39">
        <v>25.0</v>
      </c>
      <c r="E9" s="39">
        <v>0.722</v>
      </c>
      <c r="F9" s="39">
        <v>0.446</v>
      </c>
      <c r="G9" s="39">
        <v>0.492</v>
      </c>
      <c r="H9" s="39">
        <v>0.763</v>
      </c>
      <c r="I9" s="39">
        <v>0.683</v>
      </c>
      <c r="J9" s="39">
        <v>0.763</v>
      </c>
      <c r="K9" s="39">
        <v>0.731</v>
      </c>
      <c r="L9" s="39">
        <v>0.552</v>
      </c>
      <c r="M9" s="39">
        <v>0.612</v>
      </c>
      <c r="N9" s="39">
        <v>0.672</v>
      </c>
      <c r="O9" s="39">
        <v>0.553</v>
      </c>
      <c r="P9" s="39">
        <v>0.565</v>
      </c>
      <c r="Q9" s="39">
        <v>0.715</v>
      </c>
      <c r="R9" s="39">
        <v>0.496</v>
      </c>
      <c r="S9" s="39">
        <v>0.563</v>
      </c>
    </row>
    <row r="10">
      <c r="A10" s="39" t="s">
        <v>32</v>
      </c>
      <c r="B10" s="39">
        <v>0.0</v>
      </c>
      <c r="C10" s="39"/>
      <c r="D10" s="39">
        <v>0.0</v>
      </c>
      <c r="E10" s="39">
        <v>0.731</v>
      </c>
      <c r="F10" s="39">
        <v>0.453</v>
      </c>
      <c r="G10" s="39">
        <v>0.501</v>
      </c>
      <c r="H10" s="39">
        <v>0.768</v>
      </c>
      <c r="I10" s="39">
        <v>0.685</v>
      </c>
      <c r="J10" s="39">
        <v>0.739</v>
      </c>
      <c r="K10" s="39">
        <v>0.737</v>
      </c>
      <c r="L10" s="39">
        <v>0.556</v>
      </c>
      <c r="M10" s="39">
        <v>0.618</v>
      </c>
      <c r="N10" s="39">
        <v>0.673</v>
      </c>
      <c r="O10" s="39">
        <v>0.557</v>
      </c>
      <c r="P10" s="39">
        <v>0.567</v>
      </c>
      <c r="Q10" s="39">
        <v>0.673</v>
      </c>
      <c r="R10" s="39">
        <v>0.557</v>
      </c>
      <c r="S10" s="39">
        <v>0.567</v>
      </c>
    </row>
    <row r="12">
      <c r="A12" s="39" t="s">
        <v>27</v>
      </c>
      <c r="B12" s="39">
        <v>30.0</v>
      </c>
      <c r="C12" s="39">
        <v>0.9</v>
      </c>
      <c r="D12" s="39">
        <v>100.0</v>
      </c>
      <c r="E12" s="39">
        <v>0.714</v>
      </c>
      <c r="F12" s="39">
        <v>0.413</v>
      </c>
      <c r="G12" s="39">
        <v>0.459</v>
      </c>
      <c r="H12" s="39">
        <v>0.768</v>
      </c>
      <c r="I12" s="39">
        <v>0.631</v>
      </c>
      <c r="J12" s="39">
        <v>0.698</v>
      </c>
      <c r="K12" s="39">
        <v>0.67</v>
      </c>
      <c r="L12" s="39">
        <v>0.386</v>
      </c>
      <c r="M12" s="39">
        <v>0.455</v>
      </c>
      <c r="N12" s="39">
        <v>0.631</v>
      </c>
      <c r="O12" s="39">
        <v>0.405</v>
      </c>
      <c r="P12" s="39">
        <v>0.433</v>
      </c>
      <c r="Q12" s="39">
        <v>0.72</v>
      </c>
      <c r="R12" s="39">
        <v>0.566</v>
      </c>
      <c r="S12" s="39">
        <v>0.61</v>
      </c>
    </row>
    <row r="13">
      <c r="A13" s="39" t="s">
        <v>28</v>
      </c>
      <c r="B13" s="39">
        <v>30.0</v>
      </c>
      <c r="C13" s="39">
        <v>0.9</v>
      </c>
      <c r="D13" s="39">
        <v>25.0</v>
      </c>
      <c r="E13" s="39">
        <v>0.726</v>
      </c>
      <c r="F13" s="39">
        <v>0.434</v>
      </c>
      <c r="G13" s="39">
        <v>0.481</v>
      </c>
      <c r="H13" s="39">
        <v>0.767</v>
      </c>
      <c r="I13" s="39">
        <v>0.669</v>
      </c>
      <c r="J13" s="39">
        <v>0.723</v>
      </c>
      <c r="K13" s="39">
        <v>0.727</v>
      </c>
      <c r="L13" s="39">
        <v>0.508</v>
      </c>
      <c r="M13" s="39">
        <v>0.563</v>
      </c>
      <c r="N13" s="39">
        <v>0.651</v>
      </c>
      <c r="O13" s="39">
        <v>0.438</v>
      </c>
      <c r="P13" s="39">
        <v>0.467</v>
      </c>
      <c r="Q13" s="39">
        <v>0.714</v>
      </c>
      <c r="R13" s="39">
        <v>0.487</v>
      </c>
      <c r="S13" s="39">
        <v>0.555</v>
      </c>
    </row>
    <row r="14">
      <c r="A14" s="39" t="s">
        <v>29</v>
      </c>
      <c r="B14" s="39">
        <v>30.0</v>
      </c>
      <c r="C14" s="39">
        <v>0.9</v>
      </c>
      <c r="D14" s="39">
        <v>25.0</v>
      </c>
      <c r="E14" s="39">
        <v>0.719</v>
      </c>
      <c r="F14" s="39">
        <v>0.446</v>
      </c>
      <c r="G14" s="39">
        <v>0.49</v>
      </c>
      <c r="H14" s="39">
        <v>0.767</v>
      </c>
      <c r="I14" s="39">
        <v>0.668</v>
      </c>
      <c r="J14" s="39">
        <v>0.727</v>
      </c>
      <c r="K14" s="39">
        <v>0.704</v>
      </c>
      <c r="L14" s="39">
        <v>0.478</v>
      </c>
      <c r="M14" s="39">
        <v>0.548</v>
      </c>
      <c r="N14" s="39">
        <v>0.653</v>
      </c>
      <c r="O14" s="39">
        <v>0.524</v>
      </c>
      <c r="P14" s="39">
        <v>0.533</v>
      </c>
      <c r="Q14" s="39">
        <v>0.711</v>
      </c>
      <c r="R14" s="39">
        <v>0.528</v>
      </c>
      <c r="S14" s="39">
        <v>0.583</v>
      </c>
    </row>
    <row r="15">
      <c r="A15" s="39" t="s">
        <v>30</v>
      </c>
      <c r="B15" s="39">
        <v>30.0</v>
      </c>
      <c r="C15" s="39">
        <v>0.9</v>
      </c>
      <c r="D15" s="39">
        <v>25.0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>
      <c r="A16" s="39" t="s">
        <v>31</v>
      </c>
      <c r="B16" s="39">
        <v>30.0</v>
      </c>
      <c r="C16" s="39">
        <v>0.9</v>
      </c>
      <c r="D16" s="39">
        <v>25.0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>
      <c r="A17" s="39" t="s">
        <v>32</v>
      </c>
      <c r="B17" s="39">
        <v>0.0</v>
      </c>
      <c r="C17" s="39"/>
      <c r="D17" s="39">
        <v>0.0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</sheetData>
  <mergeCells count="15">
    <mergeCell ref="K2:M2"/>
    <mergeCell ref="N2:P2"/>
    <mergeCell ref="E2:G2"/>
    <mergeCell ref="E3:G3"/>
    <mergeCell ref="H3:J3"/>
    <mergeCell ref="K3:M3"/>
    <mergeCell ref="N3:P3"/>
    <mergeCell ref="Q3:S3"/>
    <mergeCell ref="E1:G1"/>
    <mergeCell ref="H1:J1"/>
    <mergeCell ref="K1:M1"/>
    <mergeCell ref="N1:P1"/>
    <mergeCell ref="Q1:S1"/>
    <mergeCell ref="H2:J2"/>
    <mergeCell ref="Q2:S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3"/>
    </row>
    <row r="17">
      <c r="G17" s="43"/>
    </row>
    <row r="39">
      <c r="B39" s="38" t="s">
        <v>33</v>
      </c>
    </row>
    <row r="40">
      <c r="B40" s="38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4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6"/>
    </row>
    <row r="3">
      <c r="A3" s="45" t="s">
        <v>36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6"/>
    </row>
    <row r="4">
      <c r="A4" s="4"/>
      <c r="B4" s="46">
        <v>5.0</v>
      </c>
      <c r="C4" s="35"/>
      <c r="D4" s="36"/>
      <c r="E4" s="47">
        <v>10.0</v>
      </c>
      <c r="F4" s="35"/>
      <c r="G4" s="36"/>
      <c r="H4" s="48">
        <v>20.0</v>
      </c>
      <c r="I4" s="35"/>
      <c r="J4" s="36"/>
      <c r="K4" s="49">
        <v>30.0</v>
      </c>
      <c r="L4" s="35"/>
      <c r="M4" s="36"/>
      <c r="N4" s="50">
        <v>40.0</v>
      </c>
      <c r="O4" s="35"/>
      <c r="P4" s="36"/>
      <c r="Q4" s="51">
        <v>50.0</v>
      </c>
      <c r="R4" s="35"/>
      <c r="S4" s="36"/>
      <c r="T4" s="52">
        <v>70.0</v>
      </c>
      <c r="U4" s="35"/>
      <c r="V4" s="36"/>
      <c r="W4" s="53">
        <v>90.0</v>
      </c>
      <c r="X4" s="35"/>
      <c r="Y4" s="36"/>
      <c r="Z4" s="54">
        <v>110.0</v>
      </c>
      <c r="AA4" s="35"/>
      <c r="AB4" s="36"/>
    </row>
    <row r="5">
      <c r="A5" s="55" t="s">
        <v>37</v>
      </c>
      <c r="B5" s="56">
        <f>106.88*100/(1280*375)</f>
        <v>0.02226666667</v>
      </c>
      <c r="C5" s="35"/>
      <c r="D5" s="36"/>
      <c r="E5" s="57">
        <f>427.5*100/(1280*375)</f>
        <v>0.0890625</v>
      </c>
      <c r="F5" s="35"/>
      <c r="G5" s="36"/>
      <c r="H5" s="58">
        <f>1710*100/(1280*375)</f>
        <v>0.35625</v>
      </c>
      <c r="I5" s="35"/>
      <c r="J5" s="36"/>
      <c r="K5" s="59">
        <f>3847.9*100/(1280*375)</f>
        <v>0.8016458333</v>
      </c>
      <c r="L5" s="35"/>
      <c r="M5" s="36"/>
      <c r="N5" s="60">
        <f>6840*100/(1280*375)</f>
        <v>1.425</v>
      </c>
      <c r="O5" s="35"/>
      <c r="P5" s="36"/>
      <c r="Q5" s="61"/>
      <c r="R5" s="35"/>
      <c r="S5" s="36"/>
      <c r="T5" s="62"/>
      <c r="U5" s="35"/>
      <c r="V5" s="36"/>
      <c r="W5" s="63"/>
      <c r="X5" s="35"/>
      <c r="Y5" s="36"/>
      <c r="Z5" s="64"/>
      <c r="AA5" s="35"/>
      <c r="AB5" s="36"/>
    </row>
    <row r="6">
      <c r="A6" s="55" t="s">
        <v>38</v>
      </c>
      <c r="B6" s="65">
        <v>0.015</v>
      </c>
      <c r="C6" s="35"/>
      <c r="D6" s="36"/>
      <c r="E6" s="57">
        <f>289*100/(1280*375)</f>
        <v>0.06020833333</v>
      </c>
      <c r="F6" s="35"/>
      <c r="G6" s="36"/>
      <c r="H6" s="66">
        <f>1156*100/(1280*375)</f>
        <v>0.2408333333</v>
      </c>
      <c r="I6" s="35"/>
      <c r="J6" s="36"/>
      <c r="K6" s="59">
        <f>2602*100/(1280*375)</f>
        <v>0.5420833333</v>
      </c>
      <c r="L6" s="35"/>
      <c r="M6" s="36"/>
      <c r="N6" s="60">
        <f>4626*100/(1280*375)</f>
        <v>0.96375</v>
      </c>
      <c r="O6" s="35"/>
      <c r="P6" s="36"/>
      <c r="Q6" s="61"/>
      <c r="R6" s="35"/>
      <c r="S6" s="36"/>
      <c r="T6" s="62"/>
      <c r="U6" s="35"/>
      <c r="V6" s="36"/>
      <c r="W6" s="63"/>
      <c r="X6" s="35"/>
      <c r="Y6" s="36"/>
      <c r="Z6" s="64"/>
      <c r="AA6" s="35"/>
      <c r="AB6" s="36"/>
    </row>
    <row r="7">
      <c r="A7" s="67" t="s">
        <v>39</v>
      </c>
      <c r="B7" s="68" t="s">
        <v>40</v>
      </c>
      <c r="C7" s="68" t="s">
        <v>24</v>
      </c>
      <c r="D7" s="68" t="s">
        <v>25</v>
      </c>
      <c r="E7" s="69" t="s">
        <v>40</v>
      </c>
      <c r="F7" s="69" t="s">
        <v>24</v>
      </c>
      <c r="G7" s="69" t="s">
        <v>25</v>
      </c>
      <c r="H7" s="70" t="s">
        <v>40</v>
      </c>
      <c r="I7" s="70" t="s">
        <v>24</v>
      </c>
      <c r="J7" s="70" t="s">
        <v>25</v>
      </c>
      <c r="K7" s="71" t="s">
        <v>40</v>
      </c>
      <c r="L7" s="71" t="s">
        <v>24</v>
      </c>
      <c r="M7" s="71" t="s">
        <v>25</v>
      </c>
      <c r="N7" s="72" t="s">
        <v>40</v>
      </c>
      <c r="O7" s="72" t="s">
        <v>24</v>
      </c>
      <c r="P7" s="72" t="s">
        <v>25</v>
      </c>
      <c r="Q7" s="73" t="s">
        <v>40</v>
      </c>
      <c r="R7" s="73" t="s">
        <v>24</v>
      </c>
      <c r="S7" s="73" t="s">
        <v>25</v>
      </c>
      <c r="T7" s="74" t="s">
        <v>40</v>
      </c>
      <c r="U7" s="74" t="s">
        <v>24</v>
      </c>
      <c r="V7" s="74" t="s">
        <v>25</v>
      </c>
      <c r="W7" s="75" t="s">
        <v>40</v>
      </c>
      <c r="X7" s="75" t="s">
        <v>24</v>
      </c>
      <c r="Y7" s="75" t="s">
        <v>25</v>
      </c>
      <c r="Z7" s="76" t="s">
        <v>40</v>
      </c>
      <c r="AA7" s="76" t="s">
        <v>24</v>
      </c>
      <c r="AB7" s="76" t="s">
        <v>25</v>
      </c>
    </row>
    <row r="8">
      <c r="A8" s="77">
        <v>0.0</v>
      </c>
      <c r="B8" s="77">
        <v>0.369</v>
      </c>
      <c r="C8" s="77">
        <v>0.519</v>
      </c>
      <c r="D8" s="77">
        <v>0.363</v>
      </c>
      <c r="E8" s="77">
        <v>0.369</v>
      </c>
      <c r="F8" s="77">
        <v>0.519</v>
      </c>
      <c r="G8" s="77">
        <v>0.363</v>
      </c>
      <c r="H8" s="77">
        <v>0.369</v>
      </c>
      <c r="I8" s="77">
        <v>0.519</v>
      </c>
      <c r="J8" s="77">
        <v>0.363</v>
      </c>
      <c r="K8" s="77">
        <v>0.369</v>
      </c>
      <c r="L8" s="77">
        <v>0.519</v>
      </c>
      <c r="M8" s="77">
        <v>0.363</v>
      </c>
      <c r="N8" s="77">
        <v>0.369</v>
      </c>
      <c r="O8" s="77">
        <v>0.519</v>
      </c>
      <c r="P8" s="77">
        <v>0.363</v>
      </c>
      <c r="Q8" s="77">
        <v>0.369</v>
      </c>
      <c r="R8" s="77">
        <v>0.519</v>
      </c>
      <c r="S8" s="77">
        <v>0.363</v>
      </c>
      <c r="T8" s="77">
        <v>0.369</v>
      </c>
      <c r="U8" s="77">
        <v>0.519</v>
      </c>
      <c r="V8" s="77">
        <v>0.363</v>
      </c>
      <c r="W8" s="77">
        <v>0.369</v>
      </c>
      <c r="X8" s="77">
        <v>0.519</v>
      </c>
      <c r="Y8" s="77">
        <v>0.363</v>
      </c>
      <c r="Z8" s="77">
        <v>0.369</v>
      </c>
      <c r="AA8" s="77">
        <v>0.519</v>
      </c>
      <c r="AB8" s="77">
        <v>0.363</v>
      </c>
    </row>
    <row r="9">
      <c r="A9" s="5">
        <v>0.3</v>
      </c>
      <c r="B9" s="78">
        <v>0.369</v>
      </c>
      <c r="C9" s="78">
        <v>0.52</v>
      </c>
      <c r="D9" s="78">
        <v>0.365</v>
      </c>
      <c r="E9" s="23">
        <v>0.369</v>
      </c>
      <c r="F9" s="23">
        <v>0.511</v>
      </c>
      <c r="G9" s="23">
        <v>0.371</v>
      </c>
      <c r="H9" s="19">
        <v>0.368</v>
      </c>
      <c r="I9" s="19">
        <v>0.51</v>
      </c>
      <c r="J9" s="19">
        <v>0.369</v>
      </c>
      <c r="K9" s="11">
        <v>0.369</v>
      </c>
      <c r="L9" s="11">
        <v>0.517</v>
      </c>
      <c r="M9" s="11">
        <v>0.362</v>
      </c>
      <c r="N9" s="79">
        <v>0.37</v>
      </c>
      <c r="O9" s="79">
        <v>0.517</v>
      </c>
      <c r="P9" s="79">
        <v>0.37</v>
      </c>
      <c r="Q9" s="80">
        <v>0.368</v>
      </c>
      <c r="R9" s="80">
        <v>0.513</v>
      </c>
      <c r="S9" s="80">
        <v>0.369</v>
      </c>
      <c r="T9" s="81">
        <v>0.367</v>
      </c>
      <c r="U9" s="81">
        <v>0.547</v>
      </c>
      <c r="V9" s="81">
        <v>0.352</v>
      </c>
      <c r="W9" s="82">
        <v>0.364</v>
      </c>
      <c r="X9" s="82">
        <v>0.487</v>
      </c>
      <c r="Y9" s="82">
        <v>0.374</v>
      </c>
      <c r="Z9" s="83">
        <v>0.363</v>
      </c>
      <c r="AA9" s="83">
        <v>0.489</v>
      </c>
      <c r="AB9" s="83">
        <v>0.37</v>
      </c>
    </row>
    <row r="10">
      <c r="A10" s="5">
        <v>0.5</v>
      </c>
      <c r="B10" s="78">
        <v>0.369</v>
      </c>
      <c r="C10" s="78">
        <v>0.522</v>
      </c>
      <c r="D10" s="78">
        <v>0.365</v>
      </c>
      <c r="E10" s="23">
        <v>0.368</v>
      </c>
      <c r="F10" s="23">
        <v>0.5</v>
      </c>
      <c r="G10" s="23">
        <v>0.375</v>
      </c>
      <c r="H10" s="19">
        <v>0.364</v>
      </c>
      <c r="I10" s="19">
        <v>0.53</v>
      </c>
      <c r="J10" s="19">
        <v>0.356</v>
      </c>
      <c r="K10" s="11">
        <v>0.364</v>
      </c>
      <c r="L10" s="11">
        <v>0.503</v>
      </c>
      <c r="M10" s="11">
        <v>0.364</v>
      </c>
      <c r="N10" s="79">
        <v>0.366</v>
      </c>
      <c r="O10" s="79">
        <v>0.504</v>
      </c>
      <c r="P10" s="79">
        <v>0.369</v>
      </c>
      <c r="Q10" s="80">
        <v>0.364</v>
      </c>
      <c r="R10" s="80">
        <v>0.502</v>
      </c>
      <c r="S10" s="80">
        <v>0.368</v>
      </c>
      <c r="T10" s="81">
        <v>0.36</v>
      </c>
      <c r="U10" s="81">
        <v>0.502</v>
      </c>
      <c r="V10" s="81">
        <v>0.362</v>
      </c>
      <c r="W10" s="82">
        <v>0.356</v>
      </c>
      <c r="X10" s="82">
        <v>0.496</v>
      </c>
      <c r="Y10" s="82">
        <v>0.362</v>
      </c>
      <c r="Z10" s="83">
        <v>0.355</v>
      </c>
      <c r="AA10" s="83">
        <v>0.49</v>
      </c>
      <c r="AB10" s="83">
        <v>0.361</v>
      </c>
    </row>
    <row r="11">
      <c r="A11" s="5">
        <v>0.7</v>
      </c>
      <c r="B11" s="78">
        <v>0.37</v>
      </c>
      <c r="C11" s="78">
        <v>0.518</v>
      </c>
      <c r="D11" s="78">
        <v>0.366</v>
      </c>
      <c r="E11" s="23">
        <v>0.367</v>
      </c>
      <c r="F11" s="23">
        <v>0.497</v>
      </c>
      <c r="G11" s="23">
        <v>0.375</v>
      </c>
      <c r="H11" s="19">
        <v>0.363</v>
      </c>
      <c r="I11" s="19">
        <v>0.52</v>
      </c>
      <c r="J11" s="19">
        <v>0.359</v>
      </c>
      <c r="K11" s="11">
        <v>0.361</v>
      </c>
      <c r="L11" s="11">
        <v>0.511</v>
      </c>
      <c r="M11" s="11">
        <v>0.361</v>
      </c>
      <c r="N11" s="79">
        <v>0.362</v>
      </c>
      <c r="O11" s="79">
        <v>0.502</v>
      </c>
      <c r="P11" s="79">
        <v>0.363</v>
      </c>
      <c r="Q11" s="80">
        <v>0.359</v>
      </c>
      <c r="R11" s="80">
        <v>0.503</v>
      </c>
      <c r="S11" s="80">
        <v>0.36</v>
      </c>
      <c r="T11" s="81">
        <v>0.35</v>
      </c>
      <c r="U11" s="81">
        <v>0.464</v>
      </c>
      <c r="V11" s="81">
        <v>0.368</v>
      </c>
      <c r="W11" s="82">
        <v>0.342</v>
      </c>
      <c r="X11" s="82">
        <v>0.452</v>
      </c>
      <c r="Y11" s="82">
        <v>0.37</v>
      </c>
      <c r="Z11" s="83">
        <v>0.338</v>
      </c>
      <c r="AA11" s="83">
        <v>0.488</v>
      </c>
      <c r="AB11" s="83">
        <v>0.347</v>
      </c>
    </row>
    <row r="12">
      <c r="A12" s="5">
        <v>0.9</v>
      </c>
      <c r="B12" s="78">
        <v>0.37</v>
      </c>
      <c r="C12" s="78">
        <v>0.513</v>
      </c>
      <c r="D12" s="78">
        <v>0.37</v>
      </c>
      <c r="E12" s="23">
        <v>0.366</v>
      </c>
      <c r="F12" s="23">
        <v>0.495</v>
      </c>
      <c r="G12" s="23">
        <v>0.376</v>
      </c>
      <c r="H12" s="19">
        <v>0.362</v>
      </c>
      <c r="I12" s="19">
        <v>0.534</v>
      </c>
      <c r="J12" s="19">
        <v>0.35</v>
      </c>
      <c r="K12" s="11">
        <v>0.359</v>
      </c>
      <c r="L12" s="11">
        <v>0.495</v>
      </c>
      <c r="M12" s="11">
        <v>0.365</v>
      </c>
      <c r="N12" s="79">
        <v>0.354</v>
      </c>
      <c r="O12" s="79">
        <v>0.519</v>
      </c>
      <c r="P12" s="79">
        <v>0.35</v>
      </c>
      <c r="Q12" s="80">
        <v>0.349</v>
      </c>
      <c r="R12" s="80">
        <v>0.497</v>
      </c>
      <c r="S12" s="80">
        <v>0.352</v>
      </c>
      <c r="T12" s="81">
        <v>0.333</v>
      </c>
      <c r="U12" s="81">
        <v>0.466</v>
      </c>
      <c r="V12" s="81">
        <v>0.352</v>
      </c>
      <c r="W12" s="82">
        <v>0.318</v>
      </c>
      <c r="X12" s="82">
        <v>0.473</v>
      </c>
      <c r="Y12" s="82">
        <v>0.324</v>
      </c>
      <c r="Z12" s="83">
        <v>0.313</v>
      </c>
      <c r="AA12" s="83">
        <v>0.468</v>
      </c>
      <c r="AB12" s="83">
        <v>0.324</v>
      </c>
    </row>
    <row r="13">
      <c r="A13" s="84"/>
    </row>
    <row r="14">
      <c r="A14" s="85"/>
      <c r="B14" s="45" t="s">
        <v>41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6"/>
    </row>
    <row r="15">
      <c r="A15" s="85"/>
      <c r="B15" s="46">
        <v>5.0</v>
      </c>
      <c r="C15" s="35"/>
      <c r="D15" s="36"/>
      <c r="E15" s="47">
        <v>10.0</v>
      </c>
      <c r="F15" s="35"/>
      <c r="G15" s="36"/>
      <c r="H15" s="48">
        <v>20.0</v>
      </c>
      <c r="I15" s="35"/>
      <c r="J15" s="36"/>
      <c r="K15" s="49">
        <v>30.0</v>
      </c>
      <c r="L15" s="35"/>
      <c r="M15" s="36"/>
      <c r="N15" s="50">
        <v>40.0</v>
      </c>
      <c r="O15" s="35"/>
      <c r="P15" s="36"/>
      <c r="Q15" s="51" t="s">
        <v>42</v>
      </c>
      <c r="R15" s="35"/>
      <c r="S15" s="36"/>
      <c r="T15" s="52" t="s">
        <v>43</v>
      </c>
      <c r="U15" s="35"/>
      <c r="V15" s="36"/>
      <c r="W15" s="53" t="s">
        <v>44</v>
      </c>
      <c r="X15" s="35"/>
      <c r="Y15" s="36"/>
      <c r="Z15" s="54" t="s">
        <v>45</v>
      </c>
      <c r="AA15" s="35"/>
      <c r="AB15" s="36"/>
    </row>
    <row r="16">
      <c r="A16" s="67" t="s">
        <v>39</v>
      </c>
      <c r="B16" s="68" t="s">
        <v>46</v>
      </c>
      <c r="C16" s="68" t="s">
        <v>24</v>
      </c>
      <c r="D16" s="68" t="s">
        <v>25</v>
      </c>
      <c r="E16" s="69" t="s">
        <v>46</v>
      </c>
      <c r="F16" s="69" t="s">
        <v>24</v>
      </c>
      <c r="G16" s="69" t="s">
        <v>25</v>
      </c>
      <c r="H16" s="70" t="s">
        <v>46</v>
      </c>
      <c r="I16" s="70" t="s">
        <v>24</v>
      </c>
      <c r="J16" s="70" t="s">
        <v>25</v>
      </c>
      <c r="K16" s="71" t="s">
        <v>46</v>
      </c>
      <c r="L16" s="71" t="s">
        <v>24</v>
      </c>
      <c r="M16" s="71" t="s">
        <v>25</v>
      </c>
      <c r="N16" s="86" t="s">
        <v>46</v>
      </c>
      <c r="O16" s="86" t="s">
        <v>24</v>
      </c>
      <c r="P16" s="86" t="s">
        <v>25</v>
      </c>
      <c r="Q16" s="73" t="s">
        <v>46</v>
      </c>
      <c r="R16" s="73" t="s">
        <v>24</v>
      </c>
      <c r="S16" s="73" t="s">
        <v>25</v>
      </c>
      <c r="T16" s="74" t="s">
        <v>46</v>
      </c>
      <c r="U16" s="74" t="s">
        <v>24</v>
      </c>
      <c r="V16" s="74" t="s">
        <v>25</v>
      </c>
      <c r="W16" s="75" t="s">
        <v>46</v>
      </c>
      <c r="X16" s="75" t="s">
        <v>24</v>
      </c>
      <c r="Y16" s="75" t="s">
        <v>25</v>
      </c>
      <c r="Z16" s="76" t="s">
        <v>46</v>
      </c>
      <c r="AA16" s="76" t="s">
        <v>24</v>
      </c>
      <c r="AB16" s="76" t="s">
        <v>25</v>
      </c>
    </row>
    <row r="17">
      <c r="A17" s="77">
        <v>0.0</v>
      </c>
      <c r="B17" s="87">
        <v>0.548</v>
      </c>
      <c r="C17" s="87">
        <v>0.498</v>
      </c>
      <c r="D17" s="87">
        <v>0.614</v>
      </c>
      <c r="E17" s="87">
        <v>0.548</v>
      </c>
      <c r="F17" s="87">
        <v>0.498</v>
      </c>
      <c r="G17" s="87">
        <v>0.614</v>
      </c>
      <c r="H17" s="87">
        <v>0.548</v>
      </c>
      <c r="I17" s="87">
        <v>0.498</v>
      </c>
      <c r="J17" s="87">
        <v>0.614</v>
      </c>
      <c r="K17" s="87">
        <v>0.548</v>
      </c>
      <c r="L17" s="87">
        <v>0.498</v>
      </c>
      <c r="M17" s="87">
        <v>0.614</v>
      </c>
      <c r="N17" s="87">
        <v>0.548</v>
      </c>
      <c r="O17" s="87">
        <v>0.498</v>
      </c>
      <c r="P17" s="87">
        <v>0.614</v>
      </c>
      <c r="Q17" s="87">
        <v>0.548</v>
      </c>
      <c r="R17" s="87">
        <v>0.498</v>
      </c>
      <c r="S17" s="87">
        <v>0.614</v>
      </c>
      <c r="T17" s="87">
        <v>0.548</v>
      </c>
      <c r="U17" s="87">
        <v>0.498</v>
      </c>
      <c r="V17" s="87">
        <v>0.614</v>
      </c>
      <c r="W17" s="87">
        <v>0.548</v>
      </c>
      <c r="X17" s="87">
        <v>0.498</v>
      </c>
      <c r="Y17" s="87">
        <v>0.614</v>
      </c>
      <c r="Z17" s="87">
        <v>0.548</v>
      </c>
      <c r="AA17" s="87">
        <v>0.498</v>
      </c>
      <c r="AB17" s="87">
        <v>0.614</v>
      </c>
    </row>
    <row r="18">
      <c r="A18" s="5">
        <v>0.3</v>
      </c>
      <c r="B18" s="88">
        <v>0.548</v>
      </c>
      <c r="C18" s="88">
        <v>0.498</v>
      </c>
      <c r="D18" s="88">
        <v>0.614</v>
      </c>
      <c r="E18" s="89">
        <v>0.547</v>
      </c>
      <c r="F18" s="89">
        <v>0.489</v>
      </c>
      <c r="G18" s="89">
        <v>0.618</v>
      </c>
      <c r="H18" s="90">
        <v>0.546</v>
      </c>
      <c r="I18" s="90">
        <v>0.49</v>
      </c>
      <c r="J18" s="90">
        <v>0.617</v>
      </c>
      <c r="K18" s="91">
        <v>0.546</v>
      </c>
      <c r="L18" s="91">
        <v>0.499</v>
      </c>
      <c r="M18" s="91">
        <v>0.61</v>
      </c>
      <c r="N18" s="92">
        <v>0.546</v>
      </c>
      <c r="O18" s="92">
        <v>0.496</v>
      </c>
      <c r="P18" s="92">
        <v>0.611</v>
      </c>
      <c r="Q18" s="93">
        <v>0.544</v>
      </c>
      <c r="R18" s="93">
        <v>0.496</v>
      </c>
      <c r="S18" s="93">
        <v>0.61</v>
      </c>
      <c r="T18" s="94">
        <v>0.543</v>
      </c>
      <c r="U18" s="94">
        <v>0.523</v>
      </c>
      <c r="V18" s="94">
        <v>0.588</v>
      </c>
      <c r="W18" s="95">
        <v>0.544</v>
      </c>
      <c r="X18" s="95">
        <v>0.483</v>
      </c>
      <c r="Y18" s="95">
        <v>0.618</v>
      </c>
      <c r="Z18" s="96">
        <v>0.545</v>
      </c>
      <c r="AA18" s="96">
        <v>0.489</v>
      </c>
      <c r="AB18" s="96">
        <v>0.616</v>
      </c>
    </row>
    <row r="19">
      <c r="A19" s="5">
        <v>0.5</v>
      </c>
      <c r="B19" s="88">
        <v>0.547</v>
      </c>
      <c r="C19" s="88">
        <v>0.498</v>
      </c>
      <c r="D19" s="88">
        <v>0.613</v>
      </c>
      <c r="E19" s="89">
        <v>0.545</v>
      </c>
      <c r="F19" s="89">
        <v>0.481</v>
      </c>
      <c r="G19" s="89">
        <v>0.621</v>
      </c>
      <c r="H19" s="90">
        <v>0.543</v>
      </c>
      <c r="I19" s="90">
        <v>0.503</v>
      </c>
      <c r="J19" s="90">
        <v>0.604</v>
      </c>
      <c r="K19" s="91">
        <v>0.542</v>
      </c>
      <c r="L19" s="91">
        <v>0.487</v>
      </c>
      <c r="M19" s="91">
        <v>0.614</v>
      </c>
      <c r="N19" s="92">
        <v>0.541</v>
      </c>
      <c r="O19" s="92">
        <v>0.488</v>
      </c>
      <c r="P19" s="92">
        <v>0.611</v>
      </c>
      <c r="Q19" s="93">
        <v>0.539</v>
      </c>
      <c r="R19" s="93">
        <v>0.491</v>
      </c>
      <c r="S19" s="93">
        <v>0.604</v>
      </c>
      <c r="T19" s="94">
        <v>0.536</v>
      </c>
      <c r="U19" s="94">
        <v>0.501</v>
      </c>
      <c r="V19" s="94">
        <v>0.597</v>
      </c>
      <c r="W19" s="95">
        <v>0.537</v>
      </c>
      <c r="X19" s="95">
        <v>0.498</v>
      </c>
      <c r="Y19" s="95">
        <v>0.599</v>
      </c>
      <c r="Z19" s="96">
        <v>0.538</v>
      </c>
      <c r="AA19" s="96">
        <v>0.498</v>
      </c>
      <c r="AB19" s="96">
        <v>0.599</v>
      </c>
    </row>
    <row r="20">
      <c r="A20" s="5">
        <v>0.7</v>
      </c>
      <c r="B20" s="88">
        <v>0.546</v>
      </c>
      <c r="C20" s="88">
        <v>0.496</v>
      </c>
      <c r="D20" s="88">
        <v>0.613</v>
      </c>
      <c r="E20" s="89">
        <v>0.541</v>
      </c>
      <c r="F20" s="89">
        <v>0.476</v>
      </c>
      <c r="G20" s="89">
        <v>0.619</v>
      </c>
      <c r="H20" s="90">
        <v>0.538</v>
      </c>
      <c r="I20" s="90">
        <v>0.494</v>
      </c>
      <c r="J20" s="90">
        <v>0.605</v>
      </c>
      <c r="K20" s="91">
        <v>0.535</v>
      </c>
      <c r="L20" s="91">
        <v>0.487</v>
      </c>
      <c r="M20" s="91">
        <v>0.607</v>
      </c>
      <c r="N20" s="92">
        <v>0.535</v>
      </c>
      <c r="O20" s="92">
        <v>0.488</v>
      </c>
      <c r="P20" s="92">
        <v>0.603</v>
      </c>
      <c r="Q20" s="93">
        <v>0.53</v>
      </c>
      <c r="R20" s="93">
        <v>0.494</v>
      </c>
      <c r="S20" s="93">
        <v>0.59</v>
      </c>
      <c r="T20" s="94">
        <v>0.524</v>
      </c>
      <c r="U20" s="94">
        <v>0.478</v>
      </c>
      <c r="V20" s="94">
        <v>0.592</v>
      </c>
      <c r="W20" s="95">
        <v>0.525</v>
      </c>
      <c r="X20" s="95">
        <v>0.477</v>
      </c>
      <c r="Y20" s="95">
        <v>0.592</v>
      </c>
      <c r="Z20" s="96">
        <v>0.525</v>
      </c>
      <c r="AA20" s="96">
        <v>0.514</v>
      </c>
      <c r="AB20" s="96">
        <v>0.572</v>
      </c>
    </row>
    <row r="21">
      <c r="A21" s="5">
        <v>0.9</v>
      </c>
      <c r="B21" s="88">
        <v>0.545</v>
      </c>
      <c r="C21" s="88">
        <v>0.49</v>
      </c>
      <c r="D21" s="88">
        <v>0.615</v>
      </c>
      <c r="E21" s="89">
        <v>0.538</v>
      </c>
      <c r="F21" s="89">
        <v>0.472</v>
      </c>
      <c r="G21" s="89">
        <v>0.616</v>
      </c>
      <c r="H21" s="90">
        <v>0.532</v>
      </c>
      <c r="I21" s="90">
        <v>0.499</v>
      </c>
      <c r="J21" s="90">
        <v>0.593</v>
      </c>
      <c r="K21" s="91">
        <v>0.529</v>
      </c>
      <c r="L21" s="91">
        <v>0.47</v>
      </c>
      <c r="M21" s="91">
        <v>0.609</v>
      </c>
      <c r="N21" s="92">
        <v>0.525</v>
      </c>
      <c r="O21" s="92">
        <v>0.499</v>
      </c>
      <c r="P21" s="92">
        <v>0.582</v>
      </c>
      <c r="Q21" s="93">
        <v>0.516</v>
      </c>
      <c r="R21" s="93">
        <v>0.49</v>
      </c>
      <c r="S21" s="93">
        <v>0.572</v>
      </c>
      <c r="T21" s="94">
        <v>0.503</v>
      </c>
      <c r="U21" s="94">
        <v>0.485</v>
      </c>
      <c r="V21" s="94">
        <v>0.556</v>
      </c>
      <c r="W21" s="95">
        <v>0.503</v>
      </c>
      <c r="X21" s="95">
        <v>0.517</v>
      </c>
      <c r="Y21" s="95">
        <v>0.538</v>
      </c>
      <c r="Z21" s="96">
        <v>0.503</v>
      </c>
      <c r="AA21" s="96">
        <v>0.521</v>
      </c>
      <c r="AB21" s="96">
        <v>0.536</v>
      </c>
    </row>
    <row r="22">
      <c r="A22" s="84"/>
    </row>
    <row r="23">
      <c r="A23" s="85"/>
      <c r="B23" s="45" t="s">
        <v>47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6"/>
    </row>
    <row r="24">
      <c r="A24" s="85"/>
      <c r="B24" s="46">
        <v>5.0</v>
      </c>
      <c r="C24" s="35"/>
      <c r="D24" s="36"/>
      <c r="E24" s="47">
        <v>10.0</v>
      </c>
      <c r="F24" s="35"/>
      <c r="G24" s="36"/>
      <c r="H24" s="48">
        <v>20.0</v>
      </c>
      <c r="I24" s="35"/>
      <c r="J24" s="36"/>
      <c r="K24" s="49">
        <v>30.0</v>
      </c>
      <c r="L24" s="35"/>
      <c r="M24" s="36"/>
      <c r="N24" s="50">
        <v>40.0</v>
      </c>
      <c r="O24" s="35"/>
      <c r="P24" s="36"/>
      <c r="Q24" s="51" t="s">
        <v>42</v>
      </c>
      <c r="R24" s="35"/>
      <c r="S24" s="36"/>
      <c r="T24" s="52" t="s">
        <v>43</v>
      </c>
      <c r="U24" s="35"/>
      <c r="V24" s="36"/>
      <c r="W24" s="53" t="s">
        <v>44</v>
      </c>
      <c r="X24" s="35"/>
      <c r="Y24" s="36"/>
      <c r="Z24" s="54" t="s">
        <v>45</v>
      </c>
      <c r="AA24" s="35"/>
      <c r="AB24" s="36"/>
    </row>
    <row r="25">
      <c r="A25" s="67" t="s">
        <v>39</v>
      </c>
      <c r="B25" s="68"/>
      <c r="C25" s="68"/>
      <c r="D25" s="68"/>
      <c r="E25" s="69"/>
      <c r="F25" s="69"/>
      <c r="G25" s="69"/>
      <c r="H25" s="70"/>
      <c r="I25" s="70"/>
      <c r="J25" s="70"/>
      <c r="K25" s="71"/>
      <c r="L25" s="71"/>
      <c r="M25" s="71"/>
      <c r="N25" s="86"/>
      <c r="O25" s="86"/>
      <c r="P25" s="86"/>
      <c r="Q25" s="73" t="s">
        <v>46</v>
      </c>
      <c r="R25" s="73" t="s">
        <v>24</v>
      </c>
      <c r="S25" s="73" t="s">
        <v>25</v>
      </c>
      <c r="T25" s="74" t="s">
        <v>46</v>
      </c>
      <c r="U25" s="74" t="s">
        <v>24</v>
      </c>
      <c r="V25" s="74" t="s">
        <v>25</v>
      </c>
      <c r="W25" s="75" t="s">
        <v>46</v>
      </c>
      <c r="X25" s="75" t="s">
        <v>24</v>
      </c>
      <c r="Y25" s="75" t="s">
        <v>25</v>
      </c>
      <c r="Z25" s="76" t="s">
        <v>46</v>
      </c>
      <c r="AA25" s="76" t="s">
        <v>24</v>
      </c>
      <c r="AB25" s="76" t="s">
        <v>25</v>
      </c>
    </row>
    <row r="26">
      <c r="A26" s="77">
        <v>0.0</v>
      </c>
      <c r="B26" s="87">
        <v>0.317</v>
      </c>
      <c r="C26" s="87">
        <v>0.649</v>
      </c>
      <c r="D26" s="87">
        <v>0.218</v>
      </c>
      <c r="E26" s="87">
        <v>0.317</v>
      </c>
      <c r="F26" s="87">
        <v>0.649</v>
      </c>
      <c r="G26" s="87">
        <v>0.218</v>
      </c>
      <c r="H26" s="87">
        <v>0.317</v>
      </c>
      <c r="I26" s="87">
        <v>0.649</v>
      </c>
      <c r="J26" s="87">
        <v>0.218</v>
      </c>
      <c r="K26" s="87">
        <v>0.317</v>
      </c>
      <c r="L26" s="87">
        <v>0.649</v>
      </c>
      <c r="M26" s="87">
        <v>0.218</v>
      </c>
      <c r="N26" s="87">
        <v>0.317</v>
      </c>
      <c r="O26" s="87">
        <v>0.649</v>
      </c>
      <c r="P26" s="87">
        <v>0.218</v>
      </c>
      <c r="Q26" s="87">
        <v>0.317</v>
      </c>
      <c r="R26" s="87">
        <v>0.649</v>
      </c>
      <c r="S26" s="87">
        <v>0.218</v>
      </c>
      <c r="T26" s="87">
        <v>0.317</v>
      </c>
      <c r="U26" s="87">
        <v>0.649</v>
      </c>
      <c r="V26" s="87">
        <v>0.218</v>
      </c>
      <c r="W26" s="87">
        <v>0.317</v>
      </c>
      <c r="X26" s="87">
        <v>0.649</v>
      </c>
      <c r="Y26" s="87">
        <v>0.218</v>
      </c>
      <c r="Z26" s="87">
        <v>0.317</v>
      </c>
      <c r="AA26" s="87">
        <v>0.649</v>
      </c>
      <c r="AB26" s="87">
        <v>0.218</v>
      </c>
    </row>
    <row r="27">
      <c r="A27" s="5">
        <v>0.3</v>
      </c>
      <c r="B27" s="88">
        <v>0.319</v>
      </c>
      <c r="C27" s="88">
        <v>0.65</v>
      </c>
      <c r="D27" s="88">
        <v>0.219</v>
      </c>
      <c r="E27" s="89">
        <v>0.319</v>
      </c>
      <c r="F27" s="89">
        <v>0.64</v>
      </c>
      <c r="G27" s="89">
        <v>0.225</v>
      </c>
      <c r="H27" s="90">
        <v>0.317</v>
      </c>
      <c r="I27" s="90">
        <v>0.642</v>
      </c>
      <c r="J27" s="90">
        <v>0.226</v>
      </c>
      <c r="K27" s="91">
        <v>0.318</v>
      </c>
      <c r="L27" s="91">
        <v>0.652</v>
      </c>
      <c r="M27" s="91">
        <v>0.221</v>
      </c>
      <c r="N27" s="92">
        <v>0.32</v>
      </c>
      <c r="O27" s="92">
        <v>0.65</v>
      </c>
      <c r="P27" s="92">
        <v>0.228</v>
      </c>
      <c r="Q27" s="93">
        <v>0.318</v>
      </c>
      <c r="R27" s="93">
        <v>0.651</v>
      </c>
      <c r="S27" s="93">
        <v>0.226</v>
      </c>
      <c r="T27" s="94">
        <v>0.314</v>
      </c>
      <c r="U27" s="94">
        <v>0.67</v>
      </c>
      <c r="V27" s="94">
        <v>0.203</v>
      </c>
      <c r="W27" s="95">
        <v>0.309</v>
      </c>
      <c r="X27" s="95">
        <v>0.604</v>
      </c>
      <c r="Y27" s="95">
        <v>0.227</v>
      </c>
      <c r="Z27" s="96">
        <v>0.301</v>
      </c>
      <c r="AA27" s="96">
        <v>0.594</v>
      </c>
      <c r="AB27" s="96">
        <v>0.22</v>
      </c>
    </row>
    <row r="28">
      <c r="A28" s="5">
        <v>0.5</v>
      </c>
      <c r="B28" s="88">
        <v>0.318</v>
      </c>
      <c r="C28" s="88">
        <v>0.651</v>
      </c>
      <c r="D28" s="88">
        <v>0.218</v>
      </c>
      <c r="E28" s="89">
        <v>0.317</v>
      </c>
      <c r="F28" s="89">
        <v>0.634</v>
      </c>
      <c r="G28" s="89">
        <v>0.229</v>
      </c>
      <c r="H28" s="90">
        <v>0.314</v>
      </c>
      <c r="I28" s="90">
        <v>0.65</v>
      </c>
      <c r="J28" s="90">
        <v>0.21</v>
      </c>
      <c r="K28" s="91">
        <v>0.314</v>
      </c>
      <c r="L28" s="91">
        <v>0.639</v>
      </c>
      <c r="M28" s="91">
        <v>0.224</v>
      </c>
      <c r="N28" s="92">
        <v>0.316</v>
      </c>
      <c r="O28" s="92">
        <v>0.636</v>
      </c>
      <c r="P28" s="92">
        <v>0.23</v>
      </c>
      <c r="Q28" s="93">
        <v>0.314</v>
      </c>
      <c r="R28" s="93">
        <v>0.638</v>
      </c>
      <c r="S28" s="93">
        <v>0.228</v>
      </c>
      <c r="T28" s="94">
        <v>0.304</v>
      </c>
      <c r="U28" s="94">
        <v>0.609</v>
      </c>
      <c r="V28" s="94">
        <v>0.214</v>
      </c>
      <c r="W28" s="95">
        <v>0.295</v>
      </c>
      <c r="X28" s="95">
        <v>0.595</v>
      </c>
      <c r="Y28" s="95">
        <v>0.215</v>
      </c>
      <c r="Z28" s="96">
        <v>0.287</v>
      </c>
      <c r="AA28" s="96">
        <v>0.59</v>
      </c>
      <c r="AB28" s="96">
        <v>0.211</v>
      </c>
    </row>
    <row r="29">
      <c r="A29" s="5">
        <v>0.7</v>
      </c>
      <c r="B29" s="88">
        <v>0.317</v>
      </c>
      <c r="C29" s="88">
        <v>0.643</v>
      </c>
      <c r="D29" s="88">
        <v>0.217</v>
      </c>
      <c r="E29" s="89">
        <v>0.319</v>
      </c>
      <c r="F29" s="89">
        <v>0.636</v>
      </c>
      <c r="G29" s="89">
        <v>0.219</v>
      </c>
      <c r="H29" s="90">
        <v>0.312</v>
      </c>
      <c r="I29" s="90">
        <v>0.643</v>
      </c>
      <c r="J29" s="90">
        <v>0.212</v>
      </c>
      <c r="K29" s="91">
        <v>0.312</v>
      </c>
      <c r="L29" s="91">
        <v>0.635</v>
      </c>
      <c r="M29" s="91">
        <v>0.222</v>
      </c>
      <c r="N29" s="92">
        <v>0.309</v>
      </c>
      <c r="O29" s="92">
        <v>0.624</v>
      </c>
      <c r="P29" s="92">
        <v>0.225</v>
      </c>
      <c r="Q29" s="93">
        <v>0.305</v>
      </c>
      <c r="R29" s="93">
        <v>0.617</v>
      </c>
      <c r="S29" s="93">
        <v>0.217</v>
      </c>
      <c r="T29" s="94">
        <v>0.288</v>
      </c>
      <c r="U29" s="94">
        <v>0.559</v>
      </c>
      <c r="V29" s="94">
        <v>0.227</v>
      </c>
      <c r="W29" s="95">
        <v>0.279</v>
      </c>
      <c r="X29" s="95">
        <v>0.537</v>
      </c>
      <c r="Y29" s="95">
        <v>0.229</v>
      </c>
      <c r="Z29" s="96">
        <v>0.266</v>
      </c>
      <c r="AA29" s="96">
        <v>0.571</v>
      </c>
      <c r="AB29" s="96">
        <v>0.198</v>
      </c>
    </row>
    <row r="30">
      <c r="A30" s="5">
        <v>0.9</v>
      </c>
      <c r="B30" s="88">
        <v>0.317</v>
      </c>
      <c r="C30" s="88">
        <v>0.638</v>
      </c>
      <c r="D30" s="88">
        <v>0.22</v>
      </c>
      <c r="E30" s="89">
        <v>0.318</v>
      </c>
      <c r="F30" s="89">
        <v>0.629</v>
      </c>
      <c r="G30" s="89">
        <v>0.231</v>
      </c>
      <c r="H30" s="90">
        <v>0.313</v>
      </c>
      <c r="I30" s="90">
        <v>0.656</v>
      </c>
      <c r="J30" s="90">
        <v>0.207</v>
      </c>
      <c r="K30" s="91">
        <v>0.312</v>
      </c>
      <c r="L30" s="91">
        <v>0.623</v>
      </c>
      <c r="M30" s="91">
        <v>0.23</v>
      </c>
      <c r="N30" s="92">
        <v>0.304</v>
      </c>
      <c r="O30" s="92">
        <v>0.638</v>
      </c>
      <c r="P30" s="92">
        <v>0.209</v>
      </c>
      <c r="Q30" s="93">
        <v>0.293</v>
      </c>
      <c r="R30" s="93">
        <v>0.598</v>
      </c>
      <c r="S30" s="93">
        <v>0.213</v>
      </c>
      <c r="T30" s="94">
        <v>0.27</v>
      </c>
      <c r="U30" s="94">
        <v>0.55</v>
      </c>
      <c r="V30" s="94">
        <v>0.216</v>
      </c>
      <c r="W30" s="95">
        <v>0.257</v>
      </c>
      <c r="X30" s="95">
        <v>0.557</v>
      </c>
      <c r="Y30" s="95">
        <v>0.194</v>
      </c>
      <c r="Z30" s="96">
        <v>0.242</v>
      </c>
      <c r="AA30" s="96">
        <v>0.552</v>
      </c>
      <c r="AB30" s="96">
        <v>0.187</v>
      </c>
    </row>
    <row r="32">
      <c r="R32" s="97"/>
    </row>
    <row r="33">
      <c r="R33" s="97"/>
    </row>
  </sheetData>
  <mergeCells count="50">
    <mergeCell ref="T15:V15"/>
    <mergeCell ref="W15:Y15"/>
    <mergeCell ref="B14:AB14"/>
    <mergeCell ref="B15:D15"/>
    <mergeCell ref="E15:G15"/>
    <mergeCell ref="H15:J15"/>
    <mergeCell ref="K15:M15"/>
    <mergeCell ref="N15:P15"/>
    <mergeCell ref="Q15:S15"/>
    <mergeCell ref="Q24:S24"/>
    <mergeCell ref="T24:V24"/>
    <mergeCell ref="W24:Y24"/>
    <mergeCell ref="Z24:AB24"/>
    <mergeCell ref="Z15:AB15"/>
    <mergeCell ref="B23:AB23"/>
    <mergeCell ref="B24:D24"/>
    <mergeCell ref="E24:G24"/>
    <mergeCell ref="H24:J24"/>
    <mergeCell ref="K24:M24"/>
    <mergeCell ref="N24:P24"/>
    <mergeCell ref="N4:P4"/>
    <mergeCell ref="Q4:S4"/>
    <mergeCell ref="T4:V4"/>
    <mergeCell ref="W4:Y4"/>
    <mergeCell ref="A1:AB1"/>
    <mergeCell ref="A2:AB2"/>
    <mergeCell ref="A3:AB3"/>
    <mergeCell ref="E4:G4"/>
    <mergeCell ref="H4:J4"/>
    <mergeCell ref="K4:M4"/>
    <mergeCell ref="Z4:AB4"/>
    <mergeCell ref="T5:V5"/>
    <mergeCell ref="W5:Y5"/>
    <mergeCell ref="Z5:AB5"/>
    <mergeCell ref="B4:D4"/>
    <mergeCell ref="B5:D5"/>
    <mergeCell ref="E5:G5"/>
    <mergeCell ref="H5:J5"/>
    <mergeCell ref="K5:M5"/>
    <mergeCell ref="N5:P5"/>
    <mergeCell ref="Q5:S5"/>
    <mergeCell ref="W6:Y6"/>
    <mergeCell ref="Z6:AB6"/>
    <mergeCell ref="B6:D6"/>
    <mergeCell ref="E6:G6"/>
    <mergeCell ref="H6:J6"/>
    <mergeCell ref="K6:M6"/>
    <mergeCell ref="N6:P6"/>
    <mergeCell ref="Q6:S6"/>
    <mergeCell ref="T6:V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8" t="str">
        <f>IFERROR(__xludf.DUMMYFUNCTION("QUERY({'Size ratio blemish_stress test'!A2:M88},""select Col1,Col6,Col2 label Col1 'Size ratio', Col6 'mAP', Col2 'Contrast'"",0)"),"Size ratio")</f>
        <v>Size ratio</v>
      </c>
      <c r="B1" s="98" t="str">
        <f>IFERROR(__xludf.DUMMYFUNCTION("""COMPUTED_VALUE"""),"mAP")</f>
        <v>mAP</v>
      </c>
      <c r="C1" s="98" t="str">
        <f>IFERROR(__xludf.DUMMYFUNCTION("""COMPUTED_VALUE"""),"Contrast")</f>
        <v>Contrast</v>
      </c>
    </row>
    <row r="2">
      <c r="A2" s="98">
        <f>IFERROR(__xludf.DUMMYFUNCTION("""COMPUTED_VALUE"""),0.0)</f>
        <v>0</v>
      </c>
      <c r="B2" s="98">
        <f>IFERROR(__xludf.DUMMYFUNCTION("""COMPUTED_VALUE"""),0.37)</f>
        <v>0.37</v>
      </c>
      <c r="C2" s="98">
        <f>IFERROR(__xludf.DUMMYFUNCTION("""COMPUTED_VALUE"""),0.0)</f>
        <v>0</v>
      </c>
    </row>
    <row r="3">
      <c r="A3" s="98">
        <f>IFERROR(__xludf.DUMMYFUNCTION("""COMPUTED_VALUE"""),0.0)</f>
        <v>0</v>
      </c>
      <c r="B3" s="98">
        <f>IFERROR(__xludf.DUMMYFUNCTION("""COMPUTED_VALUE"""),0.547)</f>
        <v>0.547</v>
      </c>
      <c r="C3" s="98">
        <f>IFERROR(__xludf.DUMMYFUNCTION("""COMPUTED_VALUE"""),0.0)</f>
        <v>0</v>
      </c>
    </row>
    <row r="4">
      <c r="A4" s="98">
        <f>IFERROR(__xludf.DUMMYFUNCTION("""COMPUTED_VALUE"""),0.0)</f>
        <v>0</v>
      </c>
      <c r="B4" s="98">
        <f>IFERROR(__xludf.DUMMYFUNCTION("""COMPUTED_VALUE"""),0.318)</f>
        <v>0.318</v>
      </c>
      <c r="C4" s="98">
        <f>IFERROR(__xludf.DUMMYFUNCTION("""COMPUTED_VALUE"""),0.0)</f>
        <v>0</v>
      </c>
      <c r="E4" s="38" t="s">
        <v>48</v>
      </c>
    </row>
    <row r="5">
      <c r="A5" s="98">
        <f>IFERROR(__xludf.DUMMYFUNCTION("""COMPUTED_VALUE"""),0.3)</f>
        <v>0.3</v>
      </c>
      <c r="B5" s="98">
        <f>IFERROR(__xludf.DUMMYFUNCTION("""COMPUTED_VALUE"""),0.371)</f>
        <v>0.371</v>
      </c>
      <c r="C5" s="98">
        <f>IFERROR(__xludf.DUMMYFUNCTION("""COMPUTED_VALUE"""),0.3)</f>
        <v>0.3</v>
      </c>
    </row>
    <row r="6">
      <c r="A6" s="98">
        <f>IFERROR(__xludf.DUMMYFUNCTION("""COMPUTED_VALUE"""),0.3)</f>
        <v>0.3</v>
      </c>
      <c r="B6" s="98">
        <f>IFERROR(__xludf.DUMMYFUNCTION("""COMPUTED_VALUE"""),0.545)</f>
        <v>0.545</v>
      </c>
      <c r="C6" s="98">
        <f>IFERROR(__xludf.DUMMYFUNCTION("""COMPUTED_VALUE"""),0.3)</f>
        <v>0.3</v>
      </c>
    </row>
    <row r="7">
      <c r="A7" s="98">
        <f>IFERROR(__xludf.DUMMYFUNCTION("""COMPUTED_VALUE"""),0.3)</f>
        <v>0.3</v>
      </c>
      <c r="B7" s="98">
        <f>IFERROR(__xludf.DUMMYFUNCTION("""COMPUTED_VALUE"""),0.32)</f>
        <v>0.32</v>
      </c>
      <c r="C7" s="98">
        <f>IFERROR(__xludf.DUMMYFUNCTION("""COMPUTED_VALUE"""),0.3)</f>
        <v>0.3</v>
      </c>
    </row>
    <row r="8">
      <c r="A8" s="98">
        <f>IFERROR(__xludf.DUMMYFUNCTION("""COMPUTED_VALUE"""),0.3)</f>
        <v>0.3</v>
      </c>
      <c r="B8" s="98">
        <f>IFERROR(__xludf.DUMMYFUNCTION("""COMPUTED_VALUE"""),0.372)</f>
        <v>0.372</v>
      </c>
      <c r="C8" s="98">
        <f>IFERROR(__xludf.DUMMYFUNCTION("""COMPUTED_VALUE"""),0.5)</f>
        <v>0.5</v>
      </c>
    </row>
    <row r="9">
      <c r="A9" s="98">
        <f>IFERROR(__xludf.DUMMYFUNCTION("""COMPUTED_VALUE"""),0.3)</f>
        <v>0.3</v>
      </c>
      <c r="B9" s="98">
        <f>IFERROR(__xludf.DUMMYFUNCTION("""COMPUTED_VALUE"""),0.541)</f>
        <v>0.541</v>
      </c>
      <c r="C9" s="98">
        <f>IFERROR(__xludf.DUMMYFUNCTION("""COMPUTED_VALUE"""),0.5)</f>
        <v>0.5</v>
      </c>
    </row>
    <row r="10">
      <c r="A10" s="98">
        <f>IFERROR(__xludf.DUMMYFUNCTION("""COMPUTED_VALUE"""),0.3)</f>
        <v>0.3</v>
      </c>
      <c r="B10" s="98">
        <f>IFERROR(__xludf.DUMMYFUNCTION("""COMPUTED_VALUE"""),0.32)</f>
        <v>0.32</v>
      </c>
      <c r="C10" s="98">
        <f>IFERROR(__xludf.DUMMYFUNCTION("""COMPUTED_VALUE"""),0.5)</f>
        <v>0.5</v>
      </c>
    </row>
    <row r="11">
      <c r="A11" s="98">
        <f>IFERROR(__xludf.DUMMYFUNCTION("""COMPUTED_VALUE"""),0.3)</f>
        <v>0.3</v>
      </c>
      <c r="B11" s="98">
        <f>IFERROR(__xludf.DUMMYFUNCTION("""COMPUTED_VALUE"""),0.369)</f>
        <v>0.369</v>
      </c>
      <c r="C11" s="98">
        <f>IFERROR(__xludf.DUMMYFUNCTION("""COMPUTED_VALUE"""),0.7)</f>
        <v>0.7</v>
      </c>
    </row>
    <row r="12">
      <c r="A12" s="98">
        <f>IFERROR(__xludf.DUMMYFUNCTION("""COMPUTED_VALUE"""),0.3)</f>
        <v>0.3</v>
      </c>
      <c r="B12" s="98">
        <f>IFERROR(__xludf.DUMMYFUNCTION("""COMPUTED_VALUE"""),0.537)</f>
        <v>0.537</v>
      </c>
      <c r="C12" s="98">
        <f>IFERROR(__xludf.DUMMYFUNCTION("""COMPUTED_VALUE"""),0.7)</f>
        <v>0.7</v>
      </c>
    </row>
    <row r="13">
      <c r="A13" s="98">
        <f>IFERROR(__xludf.DUMMYFUNCTION("""COMPUTED_VALUE"""),0.3)</f>
        <v>0.3</v>
      </c>
      <c r="B13" s="98">
        <f>IFERROR(__xludf.DUMMYFUNCTION("""COMPUTED_VALUE"""),0.318)</f>
        <v>0.318</v>
      </c>
      <c r="C13" s="98">
        <f>IFERROR(__xludf.DUMMYFUNCTION("""COMPUTED_VALUE"""),0.7)</f>
        <v>0.7</v>
      </c>
    </row>
    <row r="14">
      <c r="A14" s="98">
        <f>IFERROR(__xludf.DUMMYFUNCTION("""COMPUTED_VALUE"""),0.3)</f>
        <v>0.3</v>
      </c>
      <c r="B14" s="98">
        <f>IFERROR(__xludf.DUMMYFUNCTION("""COMPUTED_VALUE"""),0.368)</f>
        <v>0.368</v>
      </c>
      <c r="C14" s="98">
        <f>IFERROR(__xludf.DUMMYFUNCTION("""COMPUTED_VALUE"""),0.9)</f>
        <v>0.9</v>
      </c>
    </row>
    <row r="15">
      <c r="A15" s="98">
        <f>IFERROR(__xludf.DUMMYFUNCTION("""COMPUTED_VALUE"""),0.3)</f>
        <v>0.3</v>
      </c>
      <c r="B15" s="98">
        <f>IFERROR(__xludf.DUMMYFUNCTION("""COMPUTED_VALUE"""),0.533)</f>
        <v>0.533</v>
      </c>
      <c r="C15" s="98">
        <f>IFERROR(__xludf.DUMMYFUNCTION("""COMPUTED_VALUE"""),0.9)</f>
        <v>0.9</v>
      </c>
    </row>
    <row r="16">
      <c r="A16" s="98">
        <f>IFERROR(__xludf.DUMMYFUNCTION("""COMPUTED_VALUE"""),0.3)</f>
        <v>0.3</v>
      </c>
      <c r="B16" s="98">
        <f>IFERROR(__xludf.DUMMYFUNCTION("""COMPUTED_VALUE"""),0.316)</f>
        <v>0.316</v>
      </c>
      <c r="C16" s="98">
        <f>IFERROR(__xludf.DUMMYFUNCTION("""COMPUTED_VALUE"""),0.9)</f>
        <v>0.9</v>
      </c>
    </row>
    <row r="17">
      <c r="A17" s="98">
        <f>IFERROR(__xludf.DUMMYFUNCTION("""COMPUTED_VALUE"""),0.4)</f>
        <v>0.4</v>
      </c>
      <c r="B17" s="98">
        <f>IFERROR(__xludf.DUMMYFUNCTION("""COMPUTED_VALUE"""),0.372)</f>
        <v>0.372</v>
      </c>
      <c r="C17" s="98">
        <f>IFERROR(__xludf.DUMMYFUNCTION("""COMPUTED_VALUE"""),0.3)</f>
        <v>0.3</v>
      </c>
    </row>
    <row r="18">
      <c r="A18" s="98">
        <f>IFERROR(__xludf.DUMMYFUNCTION("""COMPUTED_VALUE"""),0.4)</f>
        <v>0.4</v>
      </c>
      <c r="B18" s="98">
        <f>IFERROR(__xludf.DUMMYFUNCTION("""COMPUTED_VALUE"""),0.544)</f>
        <v>0.544</v>
      </c>
      <c r="C18" s="98">
        <f>IFERROR(__xludf.DUMMYFUNCTION("""COMPUTED_VALUE"""),0.3)</f>
        <v>0.3</v>
      </c>
    </row>
    <row r="19">
      <c r="A19" s="98">
        <f>IFERROR(__xludf.DUMMYFUNCTION("""COMPUTED_VALUE"""),0.4)</f>
        <v>0.4</v>
      </c>
      <c r="B19" s="98">
        <f>IFERROR(__xludf.DUMMYFUNCTION("""COMPUTED_VALUE"""),0.321)</f>
        <v>0.321</v>
      </c>
      <c r="C19" s="98">
        <f>IFERROR(__xludf.DUMMYFUNCTION("""COMPUTED_VALUE"""),0.3)</f>
        <v>0.3</v>
      </c>
    </row>
    <row r="20">
      <c r="A20" s="98">
        <f>IFERROR(__xludf.DUMMYFUNCTION("""COMPUTED_VALUE"""),0.4)</f>
        <v>0.4</v>
      </c>
      <c r="B20" s="98">
        <f>IFERROR(__xludf.DUMMYFUNCTION("""COMPUTED_VALUE"""),0.371)</f>
        <v>0.371</v>
      </c>
      <c r="C20" s="98">
        <f>IFERROR(__xludf.DUMMYFUNCTION("""COMPUTED_VALUE"""),0.5)</f>
        <v>0.5</v>
      </c>
    </row>
    <row r="21">
      <c r="A21" s="98">
        <f>IFERROR(__xludf.DUMMYFUNCTION("""COMPUTED_VALUE"""),0.4)</f>
        <v>0.4</v>
      </c>
      <c r="B21" s="98">
        <f>IFERROR(__xludf.DUMMYFUNCTION("""COMPUTED_VALUE"""),0.541)</f>
        <v>0.541</v>
      </c>
      <c r="C21" s="98">
        <f>IFERROR(__xludf.DUMMYFUNCTION("""COMPUTED_VALUE"""),0.5)</f>
        <v>0.5</v>
      </c>
    </row>
    <row r="22">
      <c r="A22" s="98">
        <f>IFERROR(__xludf.DUMMYFUNCTION("""COMPUTED_VALUE"""),0.4)</f>
        <v>0.4</v>
      </c>
      <c r="B22" s="98">
        <f>IFERROR(__xludf.DUMMYFUNCTION("""COMPUTED_VALUE"""),0.321)</f>
        <v>0.321</v>
      </c>
      <c r="C22" s="98">
        <f>IFERROR(__xludf.DUMMYFUNCTION("""COMPUTED_VALUE"""),0.5)</f>
        <v>0.5</v>
      </c>
    </row>
    <row r="23">
      <c r="A23" s="98">
        <f>IFERROR(__xludf.DUMMYFUNCTION("""COMPUTED_VALUE"""),0.4)</f>
        <v>0.4</v>
      </c>
      <c r="B23" s="98">
        <f>IFERROR(__xludf.DUMMYFUNCTION("""COMPUTED_VALUE"""),0.369)</f>
        <v>0.369</v>
      </c>
      <c r="C23" s="98">
        <f>IFERROR(__xludf.DUMMYFUNCTION("""COMPUTED_VALUE"""),0.7)</f>
        <v>0.7</v>
      </c>
    </row>
    <row r="24">
      <c r="A24" s="98">
        <f>IFERROR(__xludf.DUMMYFUNCTION("""COMPUTED_VALUE"""),0.4)</f>
        <v>0.4</v>
      </c>
      <c r="B24" s="98">
        <f>IFERROR(__xludf.DUMMYFUNCTION("""COMPUTED_VALUE"""),0.535)</f>
        <v>0.535</v>
      </c>
      <c r="C24" s="98">
        <f>IFERROR(__xludf.DUMMYFUNCTION("""COMPUTED_VALUE"""),0.7)</f>
        <v>0.7</v>
      </c>
    </row>
    <row r="25">
      <c r="A25" s="98">
        <f>IFERROR(__xludf.DUMMYFUNCTION("""COMPUTED_VALUE"""),0.4)</f>
        <v>0.4</v>
      </c>
      <c r="B25" s="98">
        <f>IFERROR(__xludf.DUMMYFUNCTION("""COMPUTED_VALUE"""),0.316)</f>
        <v>0.316</v>
      </c>
      <c r="C25" s="98">
        <f>IFERROR(__xludf.DUMMYFUNCTION("""COMPUTED_VALUE"""),0.7)</f>
        <v>0.7</v>
      </c>
    </row>
    <row r="26">
      <c r="A26" s="98">
        <f>IFERROR(__xludf.DUMMYFUNCTION("""COMPUTED_VALUE"""),0.4)</f>
        <v>0.4</v>
      </c>
      <c r="B26" s="98">
        <f>IFERROR(__xludf.DUMMYFUNCTION("""COMPUTED_VALUE"""),0.367)</f>
        <v>0.367</v>
      </c>
      <c r="C26" s="98">
        <f>IFERROR(__xludf.DUMMYFUNCTION("""COMPUTED_VALUE"""),0.9)</f>
        <v>0.9</v>
      </c>
    </row>
    <row r="27">
      <c r="A27" s="98">
        <f>IFERROR(__xludf.DUMMYFUNCTION("""COMPUTED_VALUE"""),0.4)</f>
        <v>0.4</v>
      </c>
      <c r="B27" s="98">
        <f>IFERROR(__xludf.DUMMYFUNCTION("""COMPUTED_VALUE"""),0.529)</f>
        <v>0.529</v>
      </c>
      <c r="C27" s="98">
        <f>IFERROR(__xludf.DUMMYFUNCTION("""COMPUTED_VALUE"""),0.9)</f>
        <v>0.9</v>
      </c>
    </row>
    <row r="28">
      <c r="A28" s="98">
        <f>IFERROR(__xludf.DUMMYFUNCTION("""COMPUTED_VALUE"""),0.4)</f>
        <v>0.4</v>
      </c>
      <c r="B28" s="98">
        <f>IFERROR(__xludf.DUMMYFUNCTION("""COMPUTED_VALUE"""),0.313)</f>
        <v>0.313</v>
      </c>
      <c r="C28" s="98">
        <f>IFERROR(__xludf.DUMMYFUNCTION("""COMPUTED_VALUE"""),0.9)</f>
        <v>0.9</v>
      </c>
    </row>
    <row r="29">
      <c r="A29" s="98">
        <f>IFERROR(__xludf.DUMMYFUNCTION("""COMPUTED_VALUE"""),0.5)</f>
        <v>0.5</v>
      </c>
      <c r="B29" s="98">
        <f>IFERROR(__xludf.DUMMYFUNCTION("""COMPUTED_VALUE"""),0.369)</f>
        <v>0.369</v>
      </c>
      <c r="C29" s="98">
        <f>IFERROR(__xludf.DUMMYFUNCTION("""COMPUTED_VALUE"""),0.3)</f>
        <v>0.3</v>
      </c>
    </row>
    <row r="30">
      <c r="A30" s="98">
        <f>IFERROR(__xludf.DUMMYFUNCTION("""COMPUTED_VALUE"""),0.5)</f>
        <v>0.5</v>
      </c>
      <c r="B30" s="98">
        <f>IFERROR(__xludf.DUMMYFUNCTION("""COMPUTED_VALUE"""),0.544)</f>
        <v>0.544</v>
      </c>
      <c r="C30" s="98">
        <f>IFERROR(__xludf.DUMMYFUNCTION("""COMPUTED_VALUE"""),0.3)</f>
        <v>0.3</v>
      </c>
    </row>
    <row r="31">
      <c r="A31" s="98">
        <f>IFERROR(__xludf.DUMMYFUNCTION("""COMPUTED_VALUE"""),0.5)</f>
        <v>0.5</v>
      </c>
      <c r="B31" s="98">
        <f>IFERROR(__xludf.DUMMYFUNCTION("""COMPUTED_VALUE"""),0.319)</f>
        <v>0.319</v>
      </c>
      <c r="C31" s="98">
        <f>IFERROR(__xludf.DUMMYFUNCTION("""COMPUTED_VALUE"""),0.3)</f>
        <v>0.3</v>
      </c>
    </row>
    <row r="32">
      <c r="A32" s="98">
        <f>IFERROR(__xludf.DUMMYFUNCTION("""COMPUTED_VALUE"""),0.5)</f>
        <v>0.5</v>
      </c>
      <c r="B32" s="98">
        <f>IFERROR(__xludf.DUMMYFUNCTION("""COMPUTED_VALUE"""),0.37)</f>
        <v>0.37</v>
      </c>
      <c r="C32" s="98">
        <f>IFERROR(__xludf.DUMMYFUNCTION("""COMPUTED_VALUE"""),0.5)</f>
        <v>0.5</v>
      </c>
    </row>
    <row r="33">
      <c r="A33" s="98">
        <f>IFERROR(__xludf.DUMMYFUNCTION("""COMPUTED_VALUE"""),0.5)</f>
        <v>0.5</v>
      </c>
      <c r="B33" s="98">
        <f>IFERROR(__xludf.DUMMYFUNCTION("""COMPUTED_VALUE"""),0.54)</f>
        <v>0.54</v>
      </c>
      <c r="C33" s="98">
        <f>IFERROR(__xludf.DUMMYFUNCTION("""COMPUTED_VALUE"""),0.5)</f>
        <v>0.5</v>
      </c>
    </row>
    <row r="34">
      <c r="A34" s="98">
        <f>IFERROR(__xludf.DUMMYFUNCTION("""COMPUTED_VALUE"""),0.5)</f>
        <v>0.5</v>
      </c>
      <c r="B34" s="98">
        <f>IFERROR(__xludf.DUMMYFUNCTION("""COMPUTED_VALUE"""),0.318)</f>
        <v>0.318</v>
      </c>
      <c r="C34" s="98">
        <f>IFERROR(__xludf.DUMMYFUNCTION("""COMPUTED_VALUE"""),0.5)</f>
        <v>0.5</v>
      </c>
    </row>
    <row r="35">
      <c r="A35" s="98">
        <f>IFERROR(__xludf.DUMMYFUNCTION("""COMPUTED_VALUE"""),0.5)</f>
        <v>0.5</v>
      </c>
      <c r="B35" s="98">
        <f>IFERROR(__xludf.DUMMYFUNCTION("""COMPUTED_VALUE"""),0.367)</f>
        <v>0.367</v>
      </c>
      <c r="C35" s="98">
        <f>IFERROR(__xludf.DUMMYFUNCTION("""COMPUTED_VALUE"""),0.7)</f>
        <v>0.7</v>
      </c>
    </row>
    <row r="36">
      <c r="A36" s="98">
        <f>IFERROR(__xludf.DUMMYFUNCTION("""COMPUTED_VALUE"""),0.5)</f>
        <v>0.5</v>
      </c>
      <c r="B36" s="98">
        <f>IFERROR(__xludf.DUMMYFUNCTION("""COMPUTED_VALUE"""),0.534)</f>
        <v>0.534</v>
      </c>
      <c r="C36" s="98">
        <f>IFERROR(__xludf.DUMMYFUNCTION("""COMPUTED_VALUE"""),0.7)</f>
        <v>0.7</v>
      </c>
    </row>
    <row r="37">
      <c r="A37" s="98">
        <f>IFERROR(__xludf.DUMMYFUNCTION("""COMPUTED_VALUE"""),0.5)</f>
        <v>0.5</v>
      </c>
      <c r="B37" s="98">
        <f>IFERROR(__xludf.DUMMYFUNCTION("""COMPUTED_VALUE"""),0.314)</f>
        <v>0.314</v>
      </c>
      <c r="C37" s="98">
        <f>IFERROR(__xludf.DUMMYFUNCTION("""COMPUTED_VALUE"""),0.7)</f>
        <v>0.7</v>
      </c>
    </row>
    <row r="38">
      <c r="A38" s="98">
        <f>IFERROR(__xludf.DUMMYFUNCTION("""COMPUTED_VALUE"""),0.5)</f>
        <v>0.5</v>
      </c>
      <c r="B38" s="98">
        <f>IFERROR(__xludf.DUMMYFUNCTION("""COMPUTED_VALUE"""),0.366)</f>
        <v>0.366</v>
      </c>
      <c r="C38" s="98">
        <f>IFERROR(__xludf.DUMMYFUNCTION("""COMPUTED_VALUE"""),0.9)</f>
        <v>0.9</v>
      </c>
    </row>
    <row r="39">
      <c r="A39" s="98">
        <f>IFERROR(__xludf.DUMMYFUNCTION("""COMPUTED_VALUE"""),0.5)</f>
        <v>0.5</v>
      </c>
      <c r="B39" s="98">
        <f>IFERROR(__xludf.DUMMYFUNCTION("""COMPUTED_VALUE"""),0.528)</f>
        <v>0.528</v>
      </c>
      <c r="C39" s="98">
        <f>IFERROR(__xludf.DUMMYFUNCTION("""COMPUTED_VALUE"""),0.9)</f>
        <v>0.9</v>
      </c>
    </row>
    <row r="40">
      <c r="A40" s="98">
        <f>IFERROR(__xludf.DUMMYFUNCTION("""COMPUTED_VALUE"""),0.5)</f>
        <v>0.5</v>
      </c>
      <c r="B40" s="98">
        <f>IFERROR(__xludf.DUMMYFUNCTION("""COMPUTED_VALUE"""),0.312)</f>
        <v>0.312</v>
      </c>
      <c r="C40" s="98">
        <f>IFERROR(__xludf.DUMMYFUNCTION("""COMPUTED_VALUE"""),0.9)</f>
        <v>0.9</v>
      </c>
    </row>
    <row r="41">
      <c r="A41" s="98">
        <f>IFERROR(__xludf.DUMMYFUNCTION("""COMPUTED_VALUE"""),0.6)</f>
        <v>0.6</v>
      </c>
      <c r="B41" s="98">
        <f>IFERROR(__xludf.DUMMYFUNCTION("""COMPUTED_VALUE"""),0.369)</f>
        <v>0.369</v>
      </c>
      <c r="C41" s="98">
        <f>IFERROR(__xludf.DUMMYFUNCTION("""COMPUTED_VALUE"""),0.3)</f>
        <v>0.3</v>
      </c>
    </row>
    <row r="42">
      <c r="A42" s="98">
        <f>IFERROR(__xludf.DUMMYFUNCTION("""COMPUTED_VALUE"""),0.6)</f>
        <v>0.6</v>
      </c>
      <c r="B42" s="98">
        <f>IFERROR(__xludf.DUMMYFUNCTION("""COMPUTED_VALUE"""),0.544)</f>
        <v>0.544</v>
      </c>
      <c r="C42" s="98">
        <f>IFERROR(__xludf.DUMMYFUNCTION("""COMPUTED_VALUE"""),0.3)</f>
        <v>0.3</v>
      </c>
    </row>
    <row r="43">
      <c r="A43" s="98">
        <f>IFERROR(__xludf.DUMMYFUNCTION("""COMPUTED_VALUE"""),0.6)</f>
        <v>0.6</v>
      </c>
      <c r="B43" s="98">
        <f>IFERROR(__xludf.DUMMYFUNCTION("""COMPUTED_VALUE"""),0.319)</f>
        <v>0.319</v>
      </c>
      <c r="C43" s="98">
        <f>IFERROR(__xludf.DUMMYFUNCTION("""COMPUTED_VALUE"""),0.3)</f>
        <v>0.3</v>
      </c>
    </row>
    <row r="44">
      <c r="A44" s="98">
        <f>IFERROR(__xludf.DUMMYFUNCTION("""COMPUTED_VALUE"""),0.6)</f>
        <v>0.6</v>
      </c>
      <c r="B44" s="98">
        <f>IFERROR(__xludf.DUMMYFUNCTION("""COMPUTED_VALUE"""),0.369)</f>
        <v>0.369</v>
      </c>
      <c r="C44" s="98">
        <f>IFERROR(__xludf.DUMMYFUNCTION("""COMPUTED_VALUE"""),0.5)</f>
        <v>0.5</v>
      </c>
    </row>
    <row r="45">
      <c r="A45" s="98">
        <f>IFERROR(__xludf.DUMMYFUNCTION("""COMPUTED_VALUE"""),0.6)</f>
        <v>0.6</v>
      </c>
      <c r="B45" s="98">
        <f>IFERROR(__xludf.DUMMYFUNCTION("""COMPUTED_VALUE"""),0.54)</f>
        <v>0.54</v>
      </c>
      <c r="C45" s="98">
        <f>IFERROR(__xludf.DUMMYFUNCTION("""COMPUTED_VALUE"""),0.5)</f>
        <v>0.5</v>
      </c>
    </row>
    <row r="46">
      <c r="A46" s="98">
        <f>IFERROR(__xludf.DUMMYFUNCTION("""COMPUTED_VALUE"""),0.6)</f>
        <v>0.6</v>
      </c>
      <c r="B46" s="98">
        <f>IFERROR(__xludf.DUMMYFUNCTION("""COMPUTED_VALUE"""),0.316)</f>
        <v>0.316</v>
      </c>
      <c r="C46" s="98">
        <f>IFERROR(__xludf.DUMMYFUNCTION("""COMPUTED_VALUE"""),0.5)</f>
        <v>0.5</v>
      </c>
    </row>
    <row r="47">
      <c r="A47" s="98">
        <f>IFERROR(__xludf.DUMMYFUNCTION("""COMPUTED_VALUE"""),0.6)</f>
        <v>0.6</v>
      </c>
      <c r="B47" s="98">
        <f>IFERROR(__xludf.DUMMYFUNCTION("""COMPUTED_VALUE"""),0.367)</f>
        <v>0.367</v>
      </c>
      <c r="C47" s="98">
        <f>IFERROR(__xludf.DUMMYFUNCTION("""COMPUTED_VALUE"""),0.7)</f>
        <v>0.7</v>
      </c>
    </row>
    <row r="48">
      <c r="A48" s="98">
        <f>IFERROR(__xludf.DUMMYFUNCTION("""COMPUTED_VALUE"""),0.6)</f>
        <v>0.6</v>
      </c>
      <c r="B48" s="98">
        <f>IFERROR(__xludf.DUMMYFUNCTION("""COMPUTED_VALUE"""),0.533)</f>
        <v>0.533</v>
      </c>
      <c r="C48" s="98">
        <f>IFERROR(__xludf.DUMMYFUNCTION("""COMPUTED_VALUE"""),0.7)</f>
        <v>0.7</v>
      </c>
    </row>
    <row r="49">
      <c r="A49" s="98">
        <f>IFERROR(__xludf.DUMMYFUNCTION("""COMPUTED_VALUE"""),0.6)</f>
        <v>0.6</v>
      </c>
      <c r="B49" s="98">
        <f>IFERROR(__xludf.DUMMYFUNCTION("""COMPUTED_VALUE"""),0.312)</f>
        <v>0.312</v>
      </c>
      <c r="C49" s="98">
        <f>IFERROR(__xludf.DUMMYFUNCTION("""COMPUTED_VALUE"""),0.7)</f>
        <v>0.7</v>
      </c>
    </row>
    <row r="50">
      <c r="A50" s="98">
        <f>IFERROR(__xludf.DUMMYFUNCTION("""COMPUTED_VALUE"""),0.6)</f>
        <v>0.6</v>
      </c>
      <c r="B50" s="98">
        <f>IFERROR(__xludf.DUMMYFUNCTION("""COMPUTED_VALUE"""),0.363)</f>
        <v>0.363</v>
      </c>
      <c r="C50" s="98">
        <f>IFERROR(__xludf.DUMMYFUNCTION("""COMPUTED_VALUE"""),0.9)</f>
        <v>0.9</v>
      </c>
    </row>
    <row r="51">
      <c r="A51" s="98">
        <f>IFERROR(__xludf.DUMMYFUNCTION("""COMPUTED_VALUE"""),0.6)</f>
        <v>0.6</v>
      </c>
      <c r="B51" s="98">
        <f>IFERROR(__xludf.DUMMYFUNCTION("""COMPUTED_VALUE"""),0.528)</f>
        <v>0.528</v>
      </c>
      <c r="C51" s="98">
        <f>IFERROR(__xludf.DUMMYFUNCTION("""COMPUTED_VALUE"""),0.9)</f>
        <v>0.9</v>
      </c>
    </row>
    <row r="52">
      <c r="A52" s="98">
        <f>IFERROR(__xludf.DUMMYFUNCTION("""COMPUTED_VALUE"""),0.6)</f>
        <v>0.6</v>
      </c>
      <c r="B52" s="98">
        <f>IFERROR(__xludf.DUMMYFUNCTION("""COMPUTED_VALUE"""),0.313)</f>
        <v>0.313</v>
      </c>
      <c r="C52" s="98">
        <f>IFERROR(__xludf.DUMMYFUNCTION("""COMPUTED_VALUE"""),0.9)</f>
        <v>0.9</v>
      </c>
    </row>
    <row r="53">
      <c r="A53" s="98">
        <f>IFERROR(__xludf.DUMMYFUNCTION("""COMPUTED_VALUE"""),0.7)</f>
        <v>0.7</v>
      </c>
      <c r="B53" s="98">
        <f>IFERROR(__xludf.DUMMYFUNCTION("""COMPUTED_VALUE"""),0.37)</f>
        <v>0.37</v>
      </c>
      <c r="C53" s="98">
        <f>IFERROR(__xludf.DUMMYFUNCTION("""COMPUTED_VALUE"""),0.3)</f>
        <v>0.3</v>
      </c>
    </row>
    <row r="54">
      <c r="A54" s="98">
        <f>IFERROR(__xludf.DUMMYFUNCTION("""COMPUTED_VALUE"""),0.7)</f>
        <v>0.7</v>
      </c>
      <c r="B54" s="98">
        <f>IFERROR(__xludf.DUMMYFUNCTION("""COMPUTED_VALUE"""),0.545)</f>
        <v>0.545</v>
      </c>
      <c r="C54" s="98">
        <f>IFERROR(__xludf.DUMMYFUNCTION("""COMPUTED_VALUE"""),0.3)</f>
        <v>0.3</v>
      </c>
    </row>
    <row r="55">
      <c r="A55" s="98">
        <f>IFERROR(__xludf.DUMMYFUNCTION("""COMPUTED_VALUE"""),0.7)</f>
        <v>0.7</v>
      </c>
      <c r="B55" s="98">
        <f>IFERROR(__xludf.DUMMYFUNCTION("""COMPUTED_VALUE"""),0.322)</f>
        <v>0.322</v>
      </c>
      <c r="C55" s="98">
        <f>IFERROR(__xludf.DUMMYFUNCTION("""COMPUTED_VALUE"""),0.3)</f>
        <v>0.3</v>
      </c>
    </row>
    <row r="56">
      <c r="A56" s="98">
        <f>IFERROR(__xludf.DUMMYFUNCTION("""COMPUTED_VALUE"""),0.7)</f>
        <v>0.7</v>
      </c>
      <c r="B56" s="98">
        <f>IFERROR(__xludf.DUMMYFUNCTION("""COMPUTED_VALUE"""),0.366)</f>
        <v>0.366</v>
      </c>
      <c r="C56" s="98">
        <f>IFERROR(__xludf.DUMMYFUNCTION("""COMPUTED_VALUE"""),0.5)</f>
        <v>0.5</v>
      </c>
    </row>
    <row r="57">
      <c r="A57" s="98">
        <f>IFERROR(__xludf.DUMMYFUNCTION("""COMPUTED_VALUE"""),0.7)</f>
        <v>0.7</v>
      </c>
      <c r="B57" s="98">
        <f>IFERROR(__xludf.DUMMYFUNCTION("""COMPUTED_VALUE"""),0.541)</f>
        <v>0.541</v>
      </c>
      <c r="C57" s="98">
        <f>IFERROR(__xludf.DUMMYFUNCTION("""COMPUTED_VALUE"""),0.5)</f>
        <v>0.5</v>
      </c>
    </row>
    <row r="58">
      <c r="A58" s="98">
        <f>IFERROR(__xludf.DUMMYFUNCTION("""COMPUTED_VALUE"""),0.7)</f>
        <v>0.7</v>
      </c>
      <c r="B58" s="98">
        <f>IFERROR(__xludf.DUMMYFUNCTION("""COMPUTED_VALUE"""),0.316)</f>
        <v>0.316</v>
      </c>
      <c r="C58" s="98">
        <f>IFERROR(__xludf.DUMMYFUNCTION("""COMPUTED_VALUE"""),0.5)</f>
        <v>0.5</v>
      </c>
    </row>
    <row r="59">
      <c r="A59" s="98">
        <f>IFERROR(__xludf.DUMMYFUNCTION("""COMPUTED_VALUE"""),0.7)</f>
        <v>0.7</v>
      </c>
      <c r="B59" s="98">
        <f>IFERROR(__xludf.DUMMYFUNCTION("""COMPUTED_VALUE"""),0.364)</f>
        <v>0.364</v>
      </c>
      <c r="C59" s="98">
        <f>IFERROR(__xludf.DUMMYFUNCTION("""COMPUTED_VALUE"""),0.7)</f>
        <v>0.7</v>
      </c>
    </row>
    <row r="60">
      <c r="A60" s="98">
        <f>IFERROR(__xludf.DUMMYFUNCTION("""COMPUTED_VALUE"""),0.7)</f>
        <v>0.7</v>
      </c>
      <c r="B60" s="98">
        <f>IFERROR(__xludf.DUMMYFUNCTION("""COMPUTED_VALUE"""),0.536)</f>
        <v>0.536</v>
      </c>
      <c r="C60" s="98">
        <f>IFERROR(__xludf.DUMMYFUNCTION("""COMPUTED_VALUE"""),0.7)</f>
        <v>0.7</v>
      </c>
    </row>
    <row r="61">
      <c r="A61" s="98">
        <f>IFERROR(__xludf.DUMMYFUNCTION("""COMPUTED_VALUE"""),0.7)</f>
        <v>0.7</v>
      </c>
      <c r="B61" s="98">
        <f>IFERROR(__xludf.DUMMYFUNCTION("""COMPUTED_VALUE"""),0.311)</f>
        <v>0.311</v>
      </c>
      <c r="C61" s="98">
        <f>IFERROR(__xludf.DUMMYFUNCTION("""COMPUTED_VALUE"""),0.7)</f>
        <v>0.7</v>
      </c>
    </row>
    <row r="62">
      <c r="A62" s="98">
        <f>IFERROR(__xludf.DUMMYFUNCTION("""COMPUTED_VALUE"""),0.7)</f>
        <v>0.7</v>
      </c>
      <c r="B62" s="98">
        <f>IFERROR(__xludf.DUMMYFUNCTION("""COMPUTED_VALUE"""),0.359)</f>
        <v>0.359</v>
      </c>
      <c r="C62" s="98">
        <f>IFERROR(__xludf.DUMMYFUNCTION("""COMPUTED_VALUE"""),0.9)</f>
        <v>0.9</v>
      </c>
    </row>
    <row r="63">
      <c r="A63" s="98">
        <f>IFERROR(__xludf.DUMMYFUNCTION("""COMPUTED_VALUE"""),0.7)</f>
        <v>0.7</v>
      </c>
      <c r="B63" s="98">
        <f>IFERROR(__xludf.DUMMYFUNCTION("""COMPUTED_VALUE"""),0.528)</f>
        <v>0.528</v>
      </c>
      <c r="C63" s="98">
        <f>IFERROR(__xludf.DUMMYFUNCTION("""COMPUTED_VALUE"""),0.9)</f>
        <v>0.9</v>
      </c>
    </row>
    <row r="64">
      <c r="A64" s="98">
        <f>IFERROR(__xludf.DUMMYFUNCTION("""COMPUTED_VALUE"""),0.7)</f>
        <v>0.7</v>
      </c>
      <c r="B64" s="98">
        <f>IFERROR(__xludf.DUMMYFUNCTION("""COMPUTED_VALUE"""),0.308)</f>
        <v>0.308</v>
      </c>
      <c r="C64" s="98">
        <f>IFERROR(__xludf.DUMMYFUNCTION("""COMPUTED_VALUE"""),0.9)</f>
        <v>0.9</v>
      </c>
    </row>
    <row r="65">
      <c r="A65" s="98">
        <f>IFERROR(__xludf.DUMMYFUNCTION("""COMPUTED_VALUE"""),0.8)</f>
        <v>0.8</v>
      </c>
      <c r="B65" s="98">
        <f>IFERROR(__xludf.DUMMYFUNCTION("""COMPUTED_VALUE"""),0.369)</f>
        <v>0.369</v>
      </c>
      <c r="C65" s="98">
        <f>IFERROR(__xludf.DUMMYFUNCTION("""COMPUTED_VALUE"""),0.3)</f>
        <v>0.3</v>
      </c>
    </row>
    <row r="66">
      <c r="A66" s="98">
        <f>IFERROR(__xludf.DUMMYFUNCTION("""COMPUTED_VALUE"""),0.8)</f>
        <v>0.8</v>
      </c>
      <c r="B66" s="98">
        <f>IFERROR(__xludf.DUMMYFUNCTION("""COMPUTED_VALUE"""),0.545)</f>
        <v>0.545</v>
      </c>
      <c r="C66" s="98">
        <f>IFERROR(__xludf.DUMMYFUNCTION("""COMPUTED_VALUE"""),0.3)</f>
        <v>0.3</v>
      </c>
    </row>
    <row r="67">
      <c r="A67" s="98">
        <f>IFERROR(__xludf.DUMMYFUNCTION("""COMPUTED_VALUE"""),0.8)</f>
        <v>0.8</v>
      </c>
      <c r="B67" s="98">
        <f>IFERROR(__xludf.DUMMYFUNCTION("""COMPUTED_VALUE"""),0.32)</f>
        <v>0.32</v>
      </c>
      <c r="C67" s="98">
        <f>IFERROR(__xludf.DUMMYFUNCTION("""COMPUTED_VALUE"""),0.3)</f>
        <v>0.3</v>
      </c>
    </row>
    <row r="68">
      <c r="A68" s="98">
        <f>IFERROR(__xludf.DUMMYFUNCTION("""COMPUTED_VALUE"""),0.8)</f>
        <v>0.8</v>
      </c>
      <c r="B68" s="98">
        <f>IFERROR(__xludf.DUMMYFUNCTION("""COMPUTED_VALUE"""),0.364)</f>
        <v>0.364</v>
      </c>
      <c r="C68" s="98">
        <f>IFERROR(__xludf.DUMMYFUNCTION("""COMPUTED_VALUE"""),0.5)</f>
        <v>0.5</v>
      </c>
    </row>
    <row r="69">
      <c r="A69" s="98">
        <f>IFERROR(__xludf.DUMMYFUNCTION("""COMPUTED_VALUE"""),0.8)</f>
        <v>0.8</v>
      </c>
      <c r="B69" s="98">
        <f>IFERROR(__xludf.DUMMYFUNCTION("""COMPUTED_VALUE"""),0.543)</f>
        <v>0.543</v>
      </c>
      <c r="C69" s="98">
        <f>IFERROR(__xludf.DUMMYFUNCTION("""COMPUTED_VALUE"""),0.5)</f>
        <v>0.5</v>
      </c>
    </row>
    <row r="70">
      <c r="A70" s="98">
        <f>IFERROR(__xludf.DUMMYFUNCTION("""COMPUTED_VALUE"""),0.8)</f>
        <v>0.8</v>
      </c>
      <c r="B70" s="98">
        <f>IFERROR(__xludf.DUMMYFUNCTION("""COMPUTED_VALUE"""),0.311)</f>
        <v>0.311</v>
      </c>
      <c r="C70" s="98">
        <f>IFERROR(__xludf.DUMMYFUNCTION("""COMPUTED_VALUE"""),0.5)</f>
        <v>0.5</v>
      </c>
    </row>
    <row r="71">
      <c r="A71" s="98">
        <f>IFERROR(__xludf.DUMMYFUNCTION("""COMPUTED_VALUE"""),0.8)</f>
        <v>0.8</v>
      </c>
      <c r="B71" s="98">
        <f>IFERROR(__xludf.DUMMYFUNCTION("""COMPUTED_VALUE"""),0.36)</f>
        <v>0.36</v>
      </c>
      <c r="C71" s="98">
        <f>IFERROR(__xludf.DUMMYFUNCTION("""COMPUTED_VALUE"""),0.7)</f>
        <v>0.7</v>
      </c>
    </row>
    <row r="72">
      <c r="A72" s="98">
        <f>IFERROR(__xludf.DUMMYFUNCTION("""COMPUTED_VALUE"""),0.8)</f>
        <v>0.8</v>
      </c>
      <c r="B72" s="98">
        <f>IFERROR(__xludf.DUMMYFUNCTION("""COMPUTED_VALUE"""),0.537)</f>
        <v>0.537</v>
      </c>
      <c r="C72" s="98">
        <f>IFERROR(__xludf.DUMMYFUNCTION("""COMPUTED_VALUE"""),0.7)</f>
        <v>0.7</v>
      </c>
    </row>
    <row r="73">
      <c r="A73" s="98">
        <f>IFERROR(__xludf.DUMMYFUNCTION("""COMPUTED_VALUE"""),0.8)</f>
        <v>0.8</v>
      </c>
      <c r="B73" s="98">
        <f>IFERROR(__xludf.DUMMYFUNCTION("""COMPUTED_VALUE"""),0.306)</f>
        <v>0.306</v>
      </c>
      <c r="C73" s="98">
        <f>IFERROR(__xludf.DUMMYFUNCTION("""COMPUTED_VALUE"""),0.7)</f>
        <v>0.7</v>
      </c>
    </row>
    <row r="74">
      <c r="A74" s="98">
        <f>IFERROR(__xludf.DUMMYFUNCTION("""COMPUTED_VALUE"""),0.8)</f>
        <v>0.8</v>
      </c>
      <c r="B74" s="98">
        <f>IFERROR(__xludf.DUMMYFUNCTION("""COMPUTED_VALUE"""),0.356)</f>
        <v>0.356</v>
      </c>
      <c r="C74" s="98">
        <f>IFERROR(__xludf.DUMMYFUNCTION("""COMPUTED_VALUE"""),0.9)</f>
        <v>0.9</v>
      </c>
    </row>
    <row r="75">
      <c r="A75" s="98">
        <f>IFERROR(__xludf.DUMMYFUNCTION("""COMPUTED_VALUE"""),0.8)</f>
        <v>0.8</v>
      </c>
      <c r="B75" s="98">
        <f>IFERROR(__xludf.DUMMYFUNCTION("""COMPUTED_VALUE"""),0.531)</f>
        <v>0.531</v>
      </c>
      <c r="C75" s="98">
        <f>IFERROR(__xludf.DUMMYFUNCTION("""COMPUTED_VALUE"""),0.9)</f>
        <v>0.9</v>
      </c>
    </row>
    <row r="76">
      <c r="A76" s="98">
        <f>IFERROR(__xludf.DUMMYFUNCTION("""COMPUTED_VALUE"""),0.8)</f>
        <v>0.8</v>
      </c>
      <c r="B76" s="98">
        <f>IFERROR(__xludf.DUMMYFUNCTION("""COMPUTED_VALUE"""),0.301)</f>
        <v>0.301</v>
      </c>
      <c r="C76" s="98">
        <f>IFERROR(__xludf.DUMMYFUNCTION("""COMPUTED_VALUE"""),0.9)</f>
        <v>0.9</v>
      </c>
    </row>
    <row r="77">
      <c r="A77" s="98">
        <f>IFERROR(__xludf.DUMMYFUNCTION("""COMPUTED_VALUE"""),0.9)</f>
        <v>0.9</v>
      </c>
      <c r="B77" s="98">
        <f>IFERROR(__xludf.DUMMYFUNCTION("""COMPUTED_VALUE"""),0.368)</f>
        <v>0.368</v>
      </c>
      <c r="C77" s="98">
        <f>IFERROR(__xludf.DUMMYFUNCTION("""COMPUTED_VALUE"""),0.3)</f>
        <v>0.3</v>
      </c>
    </row>
    <row r="78">
      <c r="A78" s="98">
        <f>IFERROR(__xludf.DUMMYFUNCTION("""COMPUTED_VALUE"""),0.9)</f>
        <v>0.9</v>
      </c>
      <c r="B78" s="98">
        <f>IFERROR(__xludf.DUMMYFUNCTION("""COMPUTED_VALUE"""),0.547)</f>
        <v>0.547</v>
      </c>
      <c r="C78" s="98">
        <f>IFERROR(__xludf.DUMMYFUNCTION("""COMPUTED_VALUE"""),0.3)</f>
        <v>0.3</v>
      </c>
    </row>
    <row r="79">
      <c r="A79" s="98">
        <f>IFERROR(__xludf.DUMMYFUNCTION("""COMPUTED_VALUE"""),0.9)</f>
        <v>0.9</v>
      </c>
      <c r="B79" s="98">
        <f>IFERROR(__xludf.DUMMYFUNCTION("""COMPUTED_VALUE"""),0.319)</f>
        <v>0.319</v>
      </c>
      <c r="C79" s="98">
        <f>IFERROR(__xludf.DUMMYFUNCTION("""COMPUTED_VALUE"""),0.3)</f>
        <v>0.3</v>
      </c>
    </row>
    <row r="80">
      <c r="A80" s="98">
        <f>IFERROR(__xludf.DUMMYFUNCTION("""COMPUTED_VALUE"""),0.9)</f>
        <v>0.9</v>
      </c>
      <c r="B80" s="98">
        <f>IFERROR(__xludf.DUMMYFUNCTION("""COMPUTED_VALUE"""),0.363)</f>
        <v>0.363</v>
      </c>
      <c r="C80" s="98">
        <f>IFERROR(__xludf.DUMMYFUNCTION("""COMPUTED_VALUE"""),0.5)</f>
        <v>0.5</v>
      </c>
    </row>
    <row r="81">
      <c r="A81" s="98">
        <f>IFERROR(__xludf.DUMMYFUNCTION("""COMPUTED_VALUE"""),0.9)</f>
        <v>0.9</v>
      </c>
      <c r="B81" s="98">
        <f>IFERROR(__xludf.DUMMYFUNCTION("""COMPUTED_VALUE"""),0.545)</f>
        <v>0.545</v>
      </c>
      <c r="C81" s="98">
        <f>IFERROR(__xludf.DUMMYFUNCTION("""COMPUTED_VALUE"""),0.5)</f>
        <v>0.5</v>
      </c>
    </row>
    <row r="82">
      <c r="A82" s="98">
        <f>IFERROR(__xludf.DUMMYFUNCTION("""COMPUTED_VALUE"""),0.9)</f>
        <v>0.9</v>
      </c>
      <c r="B82" s="98">
        <f>IFERROR(__xludf.DUMMYFUNCTION("""COMPUTED_VALUE"""),0.309)</f>
        <v>0.309</v>
      </c>
      <c r="C82" s="98">
        <f>IFERROR(__xludf.DUMMYFUNCTION("""COMPUTED_VALUE"""),0.5)</f>
        <v>0.5</v>
      </c>
    </row>
    <row r="83">
      <c r="A83" s="98">
        <f>IFERROR(__xludf.DUMMYFUNCTION("""COMPUTED_VALUE"""),0.9)</f>
        <v>0.9</v>
      </c>
      <c r="B83" s="98">
        <f>IFERROR(__xludf.DUMMYFUNCTION("""COMPUTED_VALUE"""),0.359)</f>
        <v>0.359</v>
      </c>
      <c r="C83" s="98">
        <f>IFERROR(__xludf.DUMMYFUNCTION("""COMPUTED_VALUE"""),0.7)</f>
        <v>0.7</v>
      </c>
    </row>
    <row r="84">
      <c r="A84" s="98">
        <f>IFERROR(__xludf.DUMMYFUNCTION("""COMPUTED_VALUE"""),0.9)</f>
        <v>0.9</v>
      </c>
      <c r="B84" s="98">
        <f>IFERROR(__xludf.DUMMYFUNCTION("""COMPUTED_VALUE"""),0.542)</f>
        <v>0.542</v>
      </c>
      <c r="C84" s="98">
        <f>IFERROR(__xludf.DUMMYFUNCTION("""COMPUTED_VALUE"""),0.7)</f>
        <v>0.7</v>
      </c>
    </row>
    <row r="85">
      <c r="A85" s="98">
        <f>IFERROR(__xludf.DUMMYFUNCTION("""COMPUTED_VALUE"""),0.9)</f>
        <v>0.9</v>
      </c>
      <c r="B85" s="98">
        <f>IFERROR(__xludf.DUMMYFUNCTION("""COMPUTED_VALUE"""),0.304)</f>
        <v>0.304</v>
      </c>
      <c r="C85" s="98">
        <f>IFERROR(__xludf.DUMMYFUNCTION("""COMPUTED_VALUE"""),0.7)</f>
        <v>0.7</v>
      </c>
    </row>
    <row r="86">
      <c r="A86" s="98">
        <f>IFERROR(__xludf.DUMMYFUNCTION("""COMPUTED_VALUE"""),0.9)</f>
        <v>0.9</v>
      </c>
      <c r="B86" s="98">
        <f>IFERROR(__xludf.DUMMYFUNCTION("""COMPUTED_VALUE"""),0.369)</f>
        <v>0.369</v>
      </c>
      <c r="C86" s="98">
        <f>IFERROR(__xludf.DUMMYFUNCTION("""COMPUTED_VALUE"""),0.9)</f>
        <v>0.9</v>
      </c>
    </row>
    <row r="87">
      <c r="A87" s="98">
        <f>IFERROR(__xludf.DUMMYFUNCTION("""COMPUTED_VALUE"""),0.9)</f>
        <v>0.9</v>
      </c>
      <c r="B87" s="98">
        <f>IFERROR(__xludf.DUMMYFUNCTION("""COMPUTED_VALUE"""),0.548)</f>
        <v>0.548</v>
      </c>
      <c r="C87" s="98">
        <f>IFERROR(__xludf.DUMMYFUNCTION("""COMPUTED_VALUE"""),0.9)</f>
        <v>0.9</v>
      </c>
    </row>
    <row r="88">
      <c r="A88" s="98">
        <f>IFERROR(__xludf.DUMMYFUNCTION("""COMPUTED_VALUE"""),0.9)</f>
        <v>0.9</v>
      </c>
      <c r="B88" s="98">
        <f>IFERROR(__xludf.DUMMYFUNCTION("""COMPUTED_VALUE"""),0.315)</f>
        <v>0.315</v>
      </c>
      <c r="C88" s="98">
        <f>IFERROR(__xludf.DUMMYFUNCTION("""COMPUTED_VALUE"""),0.9)</f>
        <v>0.9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8" t="str">
        <f t="array" ref="A1:B88">{"Size ratio","abs. %drop mAP";'Size ratio blemish_stress test'!A2:A88,'Size ratio blemish_stress test'!K2:K88}</f>
        <v>Size ratio</v>
      </c>
      <c r="B1" s="98" t="s">
        <v>49</v>
      </c>
    </row>
    <row r="2">
      <c r="A2" s="98">
        <v>0.0</v>
      </c>
      <c r="B2" s="98">
        <v>0.0</v>
      </c>
    </row>
    <row r="3">
      <c r="A3" s="98">
        <v>0.0</v>
      </c>
      <c r="B3" s="98">
        <v>0.0</v>
      </c>
    </row>
    <row r="4">
      <c r="A4" s="98">
        <v>0.0</v>
      </c>
      <c r="B4" s="98">
        <v>0.0</v>
      </c>
    </row>
    <row r="5">
      <c r="A5" s="98">
        <v>0.3</v>
      </c>
      <c r="B5" s="98">
        <v>-0.0010000000000000009</v>
      </c>
    </row>
    <row r="6">
      <c r="A6" s="98">
        <v>0.3</v>
      </c>
      <c r="B6" s="98">
        <v>0.0020000000000000018</v>
      </c>
      <c r="I6" s="99" t="s">
        <v>0</v>
      </c>
      <c r="J6" s="100" t="s">
        <v>1</v>
      </c>
      <c r="K6" s="100" t="s">
        <v>5</v>
      </c>
    </row>
    <row r="7">
      <c r="A7" s="98">
        <v>0.3</v>
      </c>
      <c r="B7" s="98">
        <v>-0.0020000000000000018</v>
      </c>
      <c r="I7" s="101">
        <v>0.3</v>
      </c>
      <c r="J7" s="102">
        <v>0.9</v>
      </c>
      <c r="K7" s="102">
        <v>0.368</v>
      </c>
    </row>
    <row r="8">
      <c r="A8" s="98">
        <v>0.3</v>
      </c>
      <c r="B8" s="98">
        <v>-0.0020000000000000018</v>
      </c>
      <c r="I8" s="103">
        <v>0.4</v>
      </c>
      <c r="J8" s="104">
        <v>0.9</v>
      </c>
      <c r="K8" s="104">
        <v>0.367</v>
      </c>
    </row>
    <row r="9">
      <c r="A9" s="98">
        <v>0.3</v>
      </c>
      <c r="B9" s="98">
        <v>0.006000000000000005</v>
      </c>
      <c r="I9" s="105">
        <v>0.5</v>
      </c>
      <c r="J9" s="106">
        <v>0.9</v>
      </c>
      <c r="K9" s="106">
        <v>0.366</v>
      </c>
    </row>
    <row r="10">
      <c r="A10" s="98">
        <v>0.3</v>
      </c>
      <c r="B10" s="98">
        <v>-0.0020000000000000018</v>
      </c>
      <c r="I10" s="107">
        <v>0.6</v>
      </c>
      <c r="J10" s="108">
        <v>0.9</v>
      </c>
      <c r="K10" s="108">
        <v>0.363</v>
      </c>
    </row>
    <row r="11">
      <c r="A11" s="98">
        <v>0.3</v>
      </c>
      <c r="B11" s="98">
        <v>0.0010000000000000009</v>
      </c>
      <c r="I11" s="109">
        <v>0.7</v>
      </c>
      <c r="J11" s="110">
        <v>0.9</v>
      </c>
      <c r="K11" s="110">
        <v>0.359</v>
      </c>
    </row>
    <row r="12">
      <c r="A12" s="98">
        <v>0.3</v>
      </c>
      <c r="B12" s="98">
        <v>0.010000000000000009</v>
      </c>
      <c r="E12" s="111">
        <v>0.3</v>
      </c>
      <c r="F12" s="112">
        <v>0.3</v>
      </c>
      <c r="G12" s="112">
        <v>0.371</v>
      </c>
      <c r="I12" s="113">
        <v>0.8</v>
      </c>
      <c r="J12" s="114">
        <v>0.9</v>
      </c>
      <c r="K12" s="114">
        <v>0.356</v>
      </c>
    </row>
    <row r="13">
      <c r="A13" s="98">
        <v>0.3</v>
      </c>
      <c r="B13" s="98">
        <v>0.0</v>
      </c>
      <c r="E13" s="103">
        <v>0.4</v>
      </c>
      <c r="F13" s="104">
        <v>0.3</v>
      </c>
      <c r="G13" s="104">
        <v>0.372</v>
      </c>
      <c r="I13" s="115">
        <v>0.9</v>
      </c>
      <c r="J13" s="116">
        <v>0.9</v>
      </c>
      <c r="K13" s="117">
        <v>0.352</v>
      </c>
    </row>
    <row r="14">
      <c r="A14" s="98">
        <v>0.3</v>
      </c>
      <c r="B14" s="98">
        <v>0.0020000000000000018</v>
      </c>
      <c r="E14" s="105">
        <v>0.5</v>
      </c>
      <c r="F14" s="106">
        <v>0.3</v>
      </c>
      <c r="G14" s="106">
        <v>0.369</v>
      </c>
    </row>
    <row r="15">
      <c r="A15" s="98">
        <v>0.3</v>
      </c>
      <c r="B15" s="98">
        <v>0.014000000000000012</v>
      </c>
      <c r="E15" s="107">
        <v>0.6</v>
      </c>
      <c r="F15" s="108">
        <v>0.3</v>
      </c>
      <c r="G15" s="108">
        <v>0.369</v>
      </c>
    </row>
    <row r="16">
      <c r="A16" s="98">
        <v>0.3</v>
      </c>
      <c r="B16" s="98">
        <v>0.0020000000000000018</v>
      </c>
      <c r="E16" s="109">
        <v>0.7</v>
      </c>
      <c r="F16" s="110">
        <v>0.3</v>
      </c>
      <c r="G16" s="110">
        <v>0.37</v>
      </c>
    </row>
    <row r="17">
      <c r="A17" s="98">
        <v>0.4</v>
      </c>
      <c r="B17" s="98">
        <v>-0.0020000000000000018</v>
      </c>
      <c r="E17" s="113">
        <v>0.8</v>
      </c>
      <c r="F17" s="114">
        <v>0.3</v>
      </c>
      <c r="G17" s="114">
        <v>0.369</v>
      </c>
    </row>
    <row r="18">
      <c r="A18" s="98">
        <v>0.4</v>
      </c>
      <c r="B18" s="98">
        <v>0.0030000000000000027</v>
      </c>
      <c r="E18" s="115">
        <v>0.9</v>
      </c>
      <c r="F18" s="116">
        <v>0.3</v>
      </c>
      <c r="G18" s="116">
        <v>0.368</v>
      </c>
    </row>
    <row r="19">
      <c r="A19" s="98">
        <v>0.4</v>
      </c>
      <c r="B19" s="98">
        <v>-0.0030000000000000027</v>
      </c>
    </row>
    <row r="20">
      <c r="A20" s="98">
        <v>0.4</v>
      </c>
      <c r="B20" s="98">
        <v>-0.0010000000000000009</v>
      </c>
    </row>
    <row r="21">
      <c r="A21" s="98">
        <v>0.4</v>
      </c>
      <c r="B21" s="98">
        <v>0.006000000000000005</v>
      </c>
    </row>
    <row r="22">
      <c r="A22" s="98">
        <v>0.4</v>
      </c>
      <c r="B22" s="98">
        <v>-0.0030000000000000027</v>
      </c>
    </row>
    <row r="23">
      <c r="A23" s="98">
        <v>0.4</v>
      </c>
      <c r="B23" s="98">
        <v>0.0010000000000000009</v>
      </c>
    </row>
    <row r="24">
      <c r="A24" s="98">
        <v>0.4</v>
      </c>
      <c r="B24" s="98">
        <v>0.01200000000000001</v>
      </c>
    </row>
    <row r="25">
      <c r="A25" s="98">
        <v>0.4</v>
      </c>
      <c r="B25" s="98">
        <v>0.0020000000000000018</v>
      </c>
    </row>
    <row r="26">
      <c r="A26" s="98">
        <v>0.4</v>
      </c>
      <c r="B26" s="98">
        <v>0.0030000000000000027</v>
      </c>
    </row>
    <row r="27">
      <c r="A27" s="98">
        <v>0.4</v>
      </c>
      <c r="B27" s="98">
        <v>0.018000000000000016</v>
      </c>
    </row>
    <row r="28">
      <c r="A28" s="98">
        <v>0.4</v>
      </c>
      <c r="B28" s="98">
        <v>0.0050000000000000044</v>
      </c>
    </row>
    <row r="29">
      <c r="A29" s="98">
        <v>0.5</v>
      </c>
      <c r="B29" s="98">
        <v>0.0010000000000000009</v>
      </c>
    </row>
    <row r="30">
      <c r="A30" s="98">
        <v>0.5</v>
      </c>
      <c r="B30" s="98">
        <v>0.0030000000000000027</v>
      </c>
    </row>
    <row r="31">
      <c r="A31" s="98">
        <v>0.5</v>
      </c>
      <c r="B31" s="98">
        <v>-0.0010000000000000009</v>
      </c>
    </row>
    <row r="32">
      <c r="A32" s="98">
        <v>0.5</v>
      </c>
      <c r="B32" s="98">
        <v>0.0</v>
      </c>
    </row>
    <row r="33">
      <c r="A33" s="98">
        <v>0.5</v>
      </c>
      <c r="B33" s="98">
        <v>0.007000000000000006</v>
      </c>
    </row>
    <row r="34">
      <c r="A34" s="98">
        <v>0.5</v>
      </c>
      <c r="B34" s="98">
        <v>0.0</v>
      </c>
    </row>
    <row r="35">
      <c r="A35" s="98">
        <v>0.5</v>
      </c>
      <c r="B35" s="98">
        <v>0.0030000000000000027</v>
      </c>
    </row>
    <row r="36">
      <c r="A36" s="98">
        <v>0.5</v>
      </c>
      <c r="B36" s="98">
        <v>0.013000000000000012</v>
      </c>
    </row>
    <row r="37">
      <c r="A37" s="98">
        <v>0.5</v>
      </c>
      <c r="B37" s="98">
        <v>0.0040000000000000036</v>
      </c>
    </row>
    <row r="38">
      <c r="A38" s="98">
        <v>0.5</v>
      </c>
      <c r="B38" s="98">
        <v>0.0040000000000000036</v>
      </c>
    </row>
    <row r="39">
      <c r="A39" s="98">
        <v>0.5</v>
      </c>
      <c r="B39" s="98">
        <v>0.019000000000000017</v>
      </c>
    </row>
    <row r="40">
      <c r="A40" s="98">
        <v>0.5</v>
      </c>
      <c r="B40" s="98">
        <v>0.006000000000000005</v>
      </c>
    </row>
    <row r="41">
      <c r="A41" s="98">
        <v>0.6</v>
      </c>
      <c r="B41" s="98">
        <v>-0.0030000000000000027</v>
      </c>
    </row>
    <row r="42">
      <c r="A42" s="98">
        <v>0.6</v>
      </c>
      <c r="B42" s="98">
        <v>-0.016000000000000014</v>
      </c>
    </row>
    <row r="43">
      <c r="A43" s="98">
        <v>0.6</v>
      </c>
      <c r="B43" s="98">
        <v>-0.007000000000000006</v>
      </c>
    </row>
    <row r="44">
      <c r="A44" s="98">
        <v>0.6</v>
      </c>
      <c r="B44" s="98">
        <v>0.0</v>
      </c>
    </row>
    <row r="45">
      <c r="A45" s="98">
        <v>0.6</v>
      </c>
      <c r="B45" s="98">
        <v>0.0040000000000000036</v>
      </c>
    </row>
    <row r="46">
      <c r="A46" s="98">
        <v>0.6</v>
      </c>
      <c r="B46" s="98">
        <v>0.0030000000000000027</v>
      </c>
    </row>
    <row r="47">
      <c r="A47" s="98">
        <v>0.6</v>
      </c>
      <c r="B47" s="98">
        <v>0.0020000000000000018</v>
      </c>
    </row>
    <row r="48">
      <c r="A48" s="98">
        <v>0.6</v>
      </c>
      <c r="B48" s="98">
        <v>0.007000000000000006</v>
      </c>
    </row>
    <row r="49">
      <c r="A49" s="98">
        <v>0.6</v>
      </c>
      <c r="B49" s="98">
        <v>0.0040000000000000036</v>
      </c>
    </row>
    <row r="50">
      <c r="A50" s="98">
        <v>0.6</v>
      </c>
      <c r="B50" s="98">
        <v>0.0040000000000000036</v>
      </c>
    </row>
    <row r="51">
      <c r="A51" s="98">
        <v>0.6</v>
      </c>
      <c r="B51" s="98">
        <v>0.0050000000000000044</v>
      </c>
    </row>
    <row r="52">
      <c r="A52" s="98">
        <v>0.6</v>
      </c>
      <c r="B52" s="98">
        <v>-0.0010000000000000009</v>
      </c>
    </row>
    <row r="53">
      <c r="A53" s="98">
        <v>0.7</v>
      </c>
      <c r="B53" s="98">
        <v>-0.007000000000000006</v>
      </c>
    </row>
    <row r="54">
      <c r="A54" s="98">
        <v>0.7</v>
      </c>
      <c r="B54" s="98">
        <v>-0.017000000000000015</v>
      </c>
    </row>
    <row r="55">
      <c r="A55" s="98">
        <v>0.7</v>
      </c>
      <c r="B55" s="98">
        <v>-0.009000000000000008</v>
      </c>
    </row>
    <row r="56">
      <c r="A56" s="98">
        <v>0.7</v>
      </c>
      <c r="B56" s="98">
        <v>0.0040000000000000036</v>
      </c>
    </row>
    <row r="57">
      <c r="A57" s="98">
        <v>0.7</v>
      </c>
      <c r="B57" s="98">
        <v>0.0040000000000000036</v>
      </c>
    </row>
    <row r="58">
      <c r="A58" s="98">
        <v>0.7</v>
      </c>
      <c r="B58" s="98">
        <v>0.006000000000000005</v>
      </c>
    </row>
    <row r="59">
      <c r="A59" s="98">
        <v>0.7</v>
      </c>
      <c r="B59" s="98">
        <v>0.0020000000000000018</v>
      </c>
    </row>
    <row r="60">
      <c r="A60" s="98">
        <v>0.7</v>
      </c>
      <c r="B60" s="98">
        <v>0.0050000000000000044</v>
      </c>
    </row>
    <row r="61">
      <c r="A61" s="98">
        <v>0.7</v>
      </c>
      <c r="B61" s="98">
        <v>0.0050000000000000044</v>
      </c>
    </row>
    <row r="62">
      <c r="A62" s="98">
        <v>0.7</v>
      </c>
      <c r="B62" s="98">
        <v>0.0050000000000000044</v>
      </c>
    </row>
    <row r="63">
      <c r="A63" s="98">
        <v>0.7</v>
      </c>
      <c r="B63" s="98">
        <v>0.008000000000000007</v>
      </c>
    </row>
    <row r="64">
      <c r="A64" s="98">
        <v>0.7</v>
      </c>
      <c r="B64" s="98">
        <v>0.0030000000000000027</v>
      </c>
    </row>
    <row r="65">
      <c r="A65" s="98">
        <v>0.8</v>
      </c>
      <c r="B65" s="98">
        <v>-0.010000000000000009</v>
      </c>
    </row>
    <row r="66">
      <c r="A66" s="98">
        <v>0.8</v>
      </c>
      <c r="B66" s="98">
        <v>-0.017000000000000015</v>
      </c>
    </row>
    <row r="67">
      <c r="A67" s="98">
        <v>0.8</v>
      </c>
      <c r="B67" s="98">
        <v>-0.01200000000000001</v>
      </c>
    </row>
    <row r="68">
      <c r="A68" s="98">
        <v>0.8</v>
      </c>
      <c r="B68" s="98">
        <v>0.0050000000000000044</v>
      </c>
    </row>
    <row r="69">
      <c r="A69" s="98">
        <v>0.8</v>
      </c>
      <c r="B69" s="98">
        <v>0.0020000000000000018</v>
      </c>
    </row>
    <row r="70">
      <c r="A70" s="98">
        <v>0.8</v>
      </c>
      <c r="B70" s="98">
        <v>0.009000000000000008</v>
      </c>
    </row>
    <row r="71">
      <c r="A71" s="98">
        <v>0.8</v>
      </c>
      <c r="B71" s="98">
        <v>0.0040000000000000036</v>
      </c>
    </row>
    <row r="72">
      <c r="A72" s="98">
        <v>0.8</v>
      </c>
      <c r="B72" s="98">
        <v>0.006000000000000005</v>
      </c>
    </row>
    <row r="73">
      <c r="A73" s="98">
        <v>0.8</v>
      </c>
      <c r="B73" s="98">
        <v>0.0050000000000000044</v>
      </c>
    </row>
    <row r="74">
      <c r="A74" s="98">
        <v>0.8</v>
      </c>
      <c r="B74" s="98">
        <v>0.0040000000000000036</v>
      </c>
    </row>
    <row r="75">
      <c r="A75" s="98">
        <v>0.8</v>
      </c>
      <c r="B75" s="98">
        <v>0.006000000000000005</v>
      </c>
    </row>
    <row r="76">
      <c r="A76" s="98">
        <v>0.8</v>
      </c>
      <c r="B76" s="98">
        <v>0.0050000000000000044</v>
      </c>
    </row>
    <row r="77">
      <c r="A77" s="98">
        <v>0.9</v>
      </c>
      <c r="B77" s="98">
        <v>-0.01200000000000001</v>
      </c>
    </row>
    <row r="78">
      <c r="A78" s="98">
        <v>0.9</v>
      </c>
      <c r="B78" s="98">
        <v>-0.016000000000000014</v>
      </c>
    </row>
    <row r="79">
      <c r="A79" s="98">
        <v>0.9</v>
      </c>
      <c r="B79" s="98">
        <v>-0.018000000000000016</v>
      </c>
    </row>
    <row r="80">
      <c r="A80" s="98">
        <v>0.9</v>
      </c>
      <c r="B80" s="98">
        <v>0.0050000000000000044</v>
      </c>
    </row>
    <row r="81">
      <c r="A81" s="98">
        <v>0.9</v>
      </c>
      <c r="B81" s="98">
        <v>0.0020000000000000018</v>
      </c>
    </row>
    <row r="82">
      <c r="A82" s="98">
        <v>0.9</v>
      </c>
      <c r="B82" s="98">
        <v>0.010000000000000009</v>
      </c>
    </row>
    <row r="83">
      <c r="A83" s="98">
        <v>0.9</v>
      </c>
      <c r="B83" s="98">
        <v>0.0040000000000000036</v>
      </c>
    </row>
    <row r="84">
      <c r="A84" s="98">
        <v>0.9</v>
      </c>
      <c r="B84" s="98">
        <v>0.0030000000000000027</v>
      </c>
    </row>
    <row r="85">
      <c r="A85" s="98">
        <v>0.9</v>
      </c>
      <c r="B85" s="98">
        <v>0.0050000000000000044</v>
      </c>
    </row>
    <row r="86">
      <c r="A86" s="98">
        <v>0.9</v>
      </c>
      <c r="B86" s="98">
        <v>-0.010000000000000009</v>
      </c>
    </row>
    <row r="87">
      <c r="A87" s="98">
        <v>0.9</v>
      </c>
      <c r="B87" s="98">
        <v>-0.006000000000000005</v>
      </c>
    </row>
    <row r="88">
      <c r="A88" s="98">
        <v>0.9</v>
      </c>
      <c r="B88" s="98">
        <v>-0.01100000000000001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8" t="str">
        <f t="array" ref="A1:B88">{"Contrast","mAP";'Size ratio blemish_stress test'!B2:B88,'Size ratio blemish_stress test'!F2:F88}</f>
        <v>Contrast</v>
      </c>
      <c r="B1" s="98" t="s">
        <v>26</v>
      </c>
    </row>
    <row r="2">
      <c r="A2" s="98">
        <v>0.0</v>
      </c>
      <c r="B2" s="98">
        <v>0.37</v>
      </c>
    </row>
    <row r="3">
      <c r="A3" s="98">
        <v>0.0</v>
      </c>
      <c r="B3" s="98">
        <v>0.547</v>
      </c>
    </row>
    <row r="4">
      <c r="A4" s="98">
        <v>0.0</v>
      </c>
      <c r="B4" s="98">
        <v>0.318</v>
      </c>
    </row>
    <row r="5">
      <c r="A5" s="98">
        <v>0.3</v>
      </c>
      <c r="B5" s="98">
        <v>0.371</v>
      </c>
    </row>
    <row r="6">
      <c r="A6" s="98">
        <v>0.3</v>
      </c>
      <c r="B6" s="98">
        <v>0.545</v>
      </c>
    </row>
    <row r="7">
      <c r="A7" s="98">
        <v>0.3</v>
      </c>
      <c r="B7" s="98">
        <v>0.32</v>
      </c>
    </row>
    <row r="8">
      <c r="A8" s="98">
        <v>0.5</v>
      </c>
      <c r="B8" s="98">
        <v>0.372</v>
      </c>
    </row>
    <row r="9">
      <c r="A9" s="98">
        <v>0.5</v>
      </c>
      <c r="B9" s="98">
        <v>0.541</v>
      </c>
    </row>
    <row r="10">
      <c r="A10" s="98">
        <v>0.5</v>
      </c>
      <c r="B10" s="98">
        <v>0.32</v>
      </c>
    </row>
    <row r="11">
      <c r="A11" s="98">
        <v>0.7</v>
      </c>
      <c r="B11" s="98">
        <v>0.369</v>
      </c>
    </row>
    <row r="12">
      <c r="A12" s="98">
        <v>0.7</v>
      </c>
      <c r="B12" s="98">
        <v>0.537</v>
      </c>
    </row>
    <row r="13">
      <c r="A13" s="98">
        <v>0.7</v>
      </c>
      <c r="B13" s="98">
        <v>0.318</v>
      </c>
    </row>
    <row r="14">
      <c r="A14" s="98">
        <v>0.9</v>
      </c>
      <c r="B14" s="98">
        <v>0.368</v>
      </c>
    </row>
    <row r="15">
      <c r="A15" s="98">
        <v>0.9</v>
      </c>
      <c r="B15" s="98">
        <v>0.533</v>
      </c>
    </row>
    <row r="16">
      <c r="A16" s="98">
        <v>0.9</v>
      </c>
      <c r="B16" s="98">
        <v>0.316</v>
      </c>
    </row>
    <row r="17">
      <c r="A17" s="98">
        <v>0.3</v>
      </c>
      <c r="B17" s="98">
        <v>0.372</v>
      </c>
    </row>
    <row r="18">
      <c r="A18" s="98">
        <v>0.3</v>
      </c>
      <c r="B18" s="98">
        <v>0.544</v>
      </c>
    </row>
    <row r="19">
      <c r="A19" s="98">
        <v>0.3</v>
      </c>
      <c r="B19" s="98">
        <v>0.321</v>
      </c>
    </row>
    <row r="20">
      <c r="A20" s="98">
        <v>0.5</v>
      </c>
      <c r="B20" s="98">
        <v>0.371</v>
      </c>
    </row>
    <row r="21">
      <c r="A21" s="98">
        <v>0.5</v>
      </c>
      <c r="B21" s="98">
        <v>0.541</v>
      </c>
    </row>
    <row r="22">
      <c r="A22" s="98">
        <v>0.5</v>
      </c>
      <c r="B22" s="98">
        <v>0.321</v>
      </c>
    </row>
    <row r="23">
      <c r="A23" s="98">
        <v>0.7</v>
      </c>
      <c r="B23" s="98">
        <v>0.369</v>
      </c>
    </row>
    <row r="24">
      <c r="A24" s="98">
        <v>0.7</v>
      </c>
      <c r="B24" s="98">
        <v>0.535</v>
      </c>
    </row>
    <row r="25">
      <c r="A25" s="98">
        <v>0.7</v>
      </c>
      <c r="B25" s="98">
        <v>0.316</v>
      </c>
    </row>
    <row r="26">
      <c r="A26" s="98">
        <v>0.9</v>
      </c>
      <c r="B26" s="98">
        <v>0.367</v>
      </c>
    </row>
    <row r="27">
      <c r="A27" s="98">
        <v>0.9</v>
      </c>
      <c r="B27" s="98">
        <v>0.529</v>
      </c>
    </row>
    <row r="28">
      <c r="A28" s="98">
        <v>0.9</v>
      </c>
      <c r="B28" s="98">
        <v>0.313</v>
      </c>
    </row>
    <row r="29">
      <c r="A29" s="98">
        <v>0.3</v>
      </c>
      <c r="B29" s="98">
        <v>0.369</v>
      </c>
    </row>
    <row r="30">
      <c r="A30" s="98">
        <v>0.3</v>
      </c>
      <c r="B30" s="98">
        <v>0.544</v>
      </c>
    </row>
    <row r="31">
      <c r="A31" s="98">
        <v>0.3</v>
      </c>
      <c r="B31" s="98">
        <v>0.319</v>
      </c>
    </row>
    <row r="32">
      <c r="A32" s="98">
        <v>0.5</v>
      </c>
      <c r="B32" s="98">
        <v>0.37</v>
      </c>
    </row>
    <row r="33">
      <c r="A33" s="98">
        <v>0.5</v>
      </c>
      <c r="B33" s="98">
        <v>0.54</v>
      </c>
    </row>
    <row r="34">
      <c r="A34" s="98">
        <v>0.5</v>
      </c>
      <c r="B34" s="98">
        <v>0.318</v>
      </c>
    </row>
    <row r="35">
      <c r="A35" s="98">
        <v>0.7</v>
      </c>
      <c r="B35" s="98">
        <v>0.367</v>
      </c>
    </row>
    <row r="36">
      <c r="A36" s="98">
        <v>0.7</v>
      </c>
      <c r="B36" s="98">
        <v>0.534</v>
      </c>
    </row>
    <row r="37">
      <c r="A37" s="98">
        <v>0.7</v>
      </c>
      <c r="B37" s="98">
        <v>0.314</v>
      </c>
    </row>
    <row r="38">
      <c r="A38" s="98">
        <v>0.9</v>
      </c>
      <c r="B38" s="98">
        <v>0.366</v>
      </c>
    </row>
    <row r="39">
      <c r="A39" s="98">
        <v>0.9</v>
      </c>
      <c r="B39" s="98">
        <v>0.528</v>
      </c>
    </row>
    <row r="40">
      <c r="A40" s="98">
        <v>0.9</v>
      </c>
      <c r="B40" s="98">
        <v>0.312</v>
      </c>
    </row>
    <row r="41">
      <c r="A41" s="98">
        <v>0.3</v>
      </c>
      <c r="B41" s="98">
        <v>0.369</v>
      </c>
    </row>
    <row r="42">
      <c r="A42" s="98">
        <v>0.3</v>
      </c>
      <c r="B42" s="98">
        <v>0.544</v>
      </c>
    </row>
    <row r="43">
      <c r="A43" s="98">
        <v>0.3</v>
      </c>
      <c r="B43" s="98">
        <v>0.319</v>
      </c>
    </row>
    <row r="44">
      <c r="A44" s="98">
        <v>0.5</v>
      </c>
      <c r="B44" s="98">
        <v>0.369</v>
      </c>
    </row>
    <row r="45">
      <c r="A45" s="98">
        <v>0.5</v>
      </c>
      <c r="B45" s="98">
        <v>0.54</v>
      </c>
    </row>
    <row r="46">
      <c r="A46" s="98">
        <v>0.5</v>
      </c>
      <c r="B46" s="98">
        <v>0.316</v>
      </c>
    </row>
    <row r="47">
      <c r="A47" s="98">
        <v>0.7</v>
      </c>
      <c r="B47" s="98">
        <v>0.367</v>
      </c>
    </row>
    <row r="48">
      <c r="A48" s="98">
        <v>0.7</v>
      </c>
      <c r="B48" s="98">
        <v>0.533</v>
      </c>
    </row>
    <row r="49">
      <c r="A49" s="98">
        <v>0.7</v>
      </c>
      <c r="B49" s="98">
        <v>0.312</v>
      </c>
    </row>
    <row r="50">
      <c r="A50" s="98">
        <v>0.9</v>
      </c>
      <c r="B50" s="98">
        <v>0.363</v>
      </c>
    </row>
    <row r="51">
      <c r="A51" s="98">
        <v>0.9</v>
      </c>
      <c r="B51" s="98">
        <v>0.528</v>
      </c>
    </row>
    <row r="52">
      <c r="A52" s="98">
        <v>0.9</v>
      </c>
      <c r="B52" s="98">
        <v>0.313</v>
      </c>
    </row>
    <row r="53">
      <c r="A53" s="98">
        <v>0.3</v>
      </c>
      <c r="B53" s="98">
        <v>0.37</v>
      </c>
    </row>
    <row r="54">
      <c r="A54" s="98">
        <v>0.3</v>
      </c>
      <c r="B54" s="98">
        <v>0.545</v>
      </c>
    </row>
    <row r="55">
      <c r="A55" s="98">
        <v>0.3</v>
      </c>
      <c r="B55" s="98">
        <v>0.322</v>
      </c>
    </row>
    <row r="56">
      <c r="A56" s="98">
        <v>0.5</v>
      </c>
      <c r="B56" s="98">
        <v>0.366</v>
      </c>
    </row>
    <row r="57">
      <c r="A57" s="98">
        <v>0.5</v>
      </c>
      <c r="B57" s="98">
        <v>0.541</v>
      </c>
    </row>
    <row r="58">
      <c r="A58" s="98">
        <v>0.5</v>
      </c>
      <c r="B58" s="98">
        <v>0.316</v>
      </c>
    </row>
    <row r="59">
      <c r="A59" s="98">
        <v>0.7</v>
      </c>
      <c r="B59" s="98">
        <v>0.364</v>
      </c>
    </row>
    <row r="60">
      <c r="A60" s="98">
        <v>0.7</v>
      </c>
      <c r="B60" s="98">
        <v>0.536</v>
      </c>
    </row>
    <row r="61">
      <c r="A61" s="98">
        <v>0.7</v>
      </c>
      <c r="B61" s="98">
        <v>0.311</v>
      </c>
    </row>
    <row r="62">
      <c r="A62" s="98">
        <v>0.9</v>
      </c>
      <c r="B62" s="98">
        <v>0.359</v>
      </c>
    </row>
    <row r="63">
      <c r="A63" s="98">
        <v>0.9</v>
      </c>
      <c r="B63" s="98">
        <v>0.528</v>
      </c>
    </row>
    <row r="64">
      <c r="A64" s="98">
        <v>0.9</v>
      </c>
      <c r="B64" s="98">
        <v>0.308</v>
      </c>
    </row>
    <row r="65">
      <c r="A65" s="98">
        <v>0.3</v>
      </c>
      <c r="B65" s="98">
        <v>0.369</v>
      </c>
    </row>
    <row r="66">
      <c r="A66" s="98">
        <v>0.3</v>
      </c>
      <c r="B66" s="98">
        <v>0.545</v>
      </c>
    </row>
    <row r="67">
      <c r="A67" s="98">
        <v>0.3</v>
      </c>
      <c r="B67" s="98">
        <v>0.32</v>
      </c>
    </row>
    <row r="68">
      <c r="A68" s="98">
        <v>0.5</v>
      </c>
      <c r="B68" s="98">
        <v>0.364</v>
      </c>
    </row>
    <row r="69">
      <c r="A69" s="98">
        <v>0.5</v>
      </c>
      <c r="B69" s="98">
        <v>0.543</v>
      </c>
    </row>
    <row r="70">
      <c r="A70" s="98">
        <v>0.5</v>
      </c>
      <c r="B70" s="98">
        <v>0.311</v>
      </c>
    </row>
    <row r="71">
      <c r="A71" s="98">
        <v>0.7</v>
      </c>
      <c r="B71" s="98">
        <v>0.36</v>
      </c>
    </row>
    <row r="72">
      <c r="A72" s="98">
        <v>0.7</v>
      </c>
      <c r="B72" s="98">
        <v>0.537</v>
      </c>
    </row>
    <row r="73">
      <c r="A73" s="98">
        <v>0.7</v>
      </c>
      <c r="B73" s="98">
        <v>0.306</v>
      </c>
    </row>
    <row r="74">
      <c r="A74" s="98">
        <v>0.9</v>
      </c>
      <c r="B74" s="98">
        <v>0.356</v>
      </c>
    </row>
    <row r="75">
      <c r="A75" s="98">
        <v>0.9</v>
      </c>
      <c r="B75" s="98">
        <v>0.531</v>
      </c>
    </row>
    <row r="76">
      <c r="A76" s="98">
        <v>0.9</v>
      </c>
      <c r="B76" s="98">
        <v>0.301</v>
      </c>
    </row>
    <row r="77">
      <c r="A77" s="98">
        <v>0.3</v>
      </c>
      <c r="B77" s="98">
        <v>0.368</v>
      </c>
    </row>
    <row r="78">
      <c r="A78" s="98">
        <v>0.3</v>
      </c>
      <c r="B78" s="98">
        <v>0.547</v>
      </c>
    </row>
    <row r="79">
      <c r="A79" s="98">
        <v>0.3</v>
      </c>
      <c r="B79" s="98">
        <v>0.319</v>
      </c>
    </row>
    <row r="80">
      <c r="A80" s="98">
        <v>0.5</v>
      </c>
      <c r="B80" s="98">
        <v>0.363</v>
      </c>
    </row>
    <row r="81">
      <c r="A81" s="98">
        <v>0.5</v>
      </c>
      <c r="B81" s="98">
        <v>0.545</v>
      </c>
    </row>
    <row r="82">
      <c r="A82" s="98">
        <v>0.5</v>
      </c>
      <c r="B82" s="98">
        <v>0.309</v>
      </c>
    </row>
    <row r="83">
      <c r="A83" s="98">
        <v>0.7</v>
      </c>
      <c r="B83" s="98">
        <v>0.359</v>
      </c>
    </row>
    <row r="84">
      <c r="A84" s="98">
        <v>0.7</v>
      </c>
      <c r="B84" s="98">
        <v>0.542</v>
      </c>
    </row>
    <row r="85">
      <c r="A85" s="98">
        <v>0.7</v>
      </c>
      <c r="B85" s="98">
        <v>0.304</v>
      </c>
    </row>
    <row r="86">
      <c r="A86" s="98">
        <v>0.9</v>
      </c>
      <c r="B86" s="98">
        <v>0.369</v>
      </c>
    </row>
    <row r="87">
      <c r="A87" s="98">
        <v>0.9</v>
      </c>
      <c r="B87" s="98">
        <v>0.548</v>
      </c>
    </row>
    <row r="88">
      <c r="A88" s="98">
        <v>0.9</v>
      </c>
      <c r="B88" s="98">
        <v>0.315</v>
      </c>
    </row>
  </sheetData>
  <drawing r:id="rId1"/>
</worksheet>
</file>