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hnawaz/Documents/ifinworth/"/>
    </mc:Choice>
  </mc:AlternateContent>
  <xr:revisionPtr revIDLastSave="0" documentId="13_ncr:1_{628441D2-86C5-ED47-8507-06EC76C65979}" xr6:coauthVersionLast="47" xr6:coauthVersionMax="47" xr10:uidLastSave="{00000000-0000-0000-0000-000000000000}"/>
  <bookViews>
    <workbookView xWindow="0" yWindow="500" windowWidth="28800" windowHeight="15800" activeTab="1" xr2:uid="{11B12A5D-7249-4041-8AA7-3E354D49454B}"/>
  </bookViews>
  <sheets>
    <sheet name="P&amp;L" sheetId="1" r:id="rId1"/>
    <sheet name="B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9" i="2" l="1"/>
  <c r="D69" i="2" s="1"/>
  <c r="C61" i="2"/>
  <c r="C59" i="2"/>
  <c r="D59" i="2" s="1"/>
  <c r="E59" i="2" s="1"/>
  <c r="G46" i="2"/>
  <c r="F46" i="2"/>
  <c r="E46" i="2"/>
  <c r="D46" i="2"/>
  <c r="D45" i="2" s="1"/>
  <c r="C46" i="2"/>
  <c r="C45" i="2"/>
  <c r="C72" i="2" s="1"/>
  <c r="C39" i="2"/>
  <c r="C33" i="2" s="1"/>
  <c r="C41" i="2" s="1"/>
  <c r="G24" i="2"/>
  <c r="F24" i="2"/>
  <c r="E24" i="2"/>
  <c r="D24" i="2"/>
  <c r="C24" i="2"/>
  <c r="G6" i="2"/>
  <c r="F6" i="2"/>
  <c r="E6" i="2"/>
  <c r="D6" i="2"/>
  <c r="C6" i="2"/>
  <c r="C7" i="1"/>
  <c r="C8" i="1"/>
  <c r="C9" i="1" s="1"/>
  <c r="C25" i="1" s="1"/>
  <c r="C27" i="1" s="1"/>
  <c r="C30" i="1" s="1"/>
  <c r="C32" i="1" s="1"/>
  <c r="C34" i="1" s="1"/>
  <c r="C42" i="1" s="1"/>
  <c r="C54" i="1" s="1"/>
  <c r="C58" i="1" s="1"/>
  <c r="C13" i="1"/>
  <c r="C14" i="1"/>
  <c r="C15" i="1"/>
  <c r="C35" i="1"/>
  <c r="F59" i="2" l="1"/>
  <c r="G59" i="2" s="1"/>
  <c r="G45" i="2" s="1"/>
  <c r="E45" i="2"/>
  <c r="F45" i="2"/>
  <c r="D61" i="2"/>
  <c r="D72" i="2" s="1"/>
  <c r="E69" i="2"/>
  <c r="D39" i="2"/>
  <c r="B61" i="2"/>
  <c r="B46" i="2"/>
  <c r="B45" i="2" s="1"/>
  <c r="B33" i="2"/>
  <c r="B24" i="2"/>
  <c r="B6" i="2"/>
  <c r="E61" i="2" l="1"/>
  <c r="E72" i="2" s="1"/>
  <c r="F69" i="2"/>
  <c r="E39" i="2"/>
  <c r="D33" i="2"/>
  <c r="D41" i="2" s="1"/>
  <c r="B41" i="2"/>
  <c r="B72" i="2"/>
  <c r="B74" i="2" s="1"/>
  <c r="G69" i="2" l="1"/>
  <c r="G61" i="2" s="1"/>
  <c r="G72" i="2" s="1"/>
  <c r="F61" i="2"/>
  <c r="F72" i="2" s="1"/>
  <c r="F39" i="2"/>
  <c r="E33" i="2"/>
  <c r="E41" i="2" s="1"/>
  <c r="F33" i="2" l="1"/>
  <c r="F41" i="2" s="1"/>
  <c r="G39" i="2"/>
  <c r="G33" i="2" s="1"/>
  <c r="G41" i="2" s="1"/>
</calcChain>
</file>

<file path=xl/sharedStrings.xml><?xml version="1.0" encoding="utf-8"?>
<sst xmlns="http://schemas.openxmlformats.org/spreadsheetml/2006/main" count="132" uniqueCount="111">
  <si>
    <t>Revenue from Operations</t>
  </si>
  <si>
    <t>other operating income</t>
  </si>
  <si>
    <t>EXPENSES</t>
  </si>
  <si>
    <t>Cost of Material Consumed</t>
  </si>
  <si>
    <t>Purchase of Stock in Trade</t>
  </si>
  <si>
    <t>Change in Inventory</t>
  </si>
  <si>
    <t>Selling, General &amp; Administrative Expenses</t>
  </si>
  <si>
    <t>(A)</t>
  </si>
  <si>
    <t>(B)</t>
  </si>
  <si>
    <t>( C )</t>
  </si>
  <si>
    <t>(D)</t>
  </si>
  <si>
    <t>(E )</t>
  </si>
  <si>
    <t>(F)</t>
  </si>
  <si>
    <t>Total (A+B+C+D+E+F)</t>
  </si>
  <si>
    <t xml:space="preserve">Earnings before exceptional items, extraordinary items, interest, tax, depreciation and amortisation (EBITDA) </t>
  </si>
  <si>
    <t>Less: Depreciation &amp; Amortization</t>
  </si>
  <si>
    <t>EBIT</t>
  </si>
  <si>
    <t>Less: Finance Costs</t>
  </si>
  <si>
    <t>Add: Other Income</t>
  </si>
  <si>
    <t xml:space="preserve">Profit / (Loss) before exceptional and extraordinary items and tax </t>
  </si>
  <si>
    <t>Exceptional Items</t>
  </si>
  <si>
    <t xml:space="preserve">Profit / (Loss) before extraordinary items and tax  </t>
  </si>
  <si>
    <t>Extraordinary items</t>
  </si>
  <si>
    <t xml:space="preserve">Profit / (Loss) before tax </t>
  </si>
  <si>
    <t>Tax expense:</t>
  </si>
  <si>
    <t>(a) Current tax expense for current year</t>
  </si>
  <si>
    <t>(b) (Less): MAT credit (where applicable)</t>
  </si>
  <si>
    <t>(c) Current tax expense relating to prior years</t>
  </si>
  <si>
    <t xml:space="preserve">(d) Net current tax expense </t>
  </si>
  <si>
    <t>(e) Deferred tax</t>
  </si>
  <si>
    <t xml:space="preserve">Profit / (Loss) from continuing operations </t>
  </si>
  <si>
    <t>DISCONTINUING OPERATIONS</t>
  </si>
  <si>
    <t>Profit / (Loss) from discontinuing operations (before tax)</t>
  </si>
  <si>
    <t>Gain / (Loss) on disposal of assets / settlement of liabilities attributable to the discontinuing operations</t>
  </si>
  <si>
    <t>Add / (Less): Tax expense of discontinuing operations</t>
  </si>
  <si>
    <t>(a) on ordinary activities attributable to the discontinuing operations</t>
  </si>
  <si>
    <t>(b) on gain / (loss) on disposal of assets / settlement of liabilities</t>
  </si>
  <si>
    <t>Profit / (Loss) from discontinuing operations net of tax</t>
  </si>
  <si>
    <t>Profit / (Loss) for the year</t>
  </si>
  <si>
    <t>EQUITY AND LIABILITIES</t>
  </si>
  <si>
    <t>Shareholders' Funds</t>
  </si>
  <si>
    <t>Equity Share Capital</t>
  </si>
  <si>
    <t>Preference Share Capital</t>
  </si>
  <si>
    <t>Other Equity</t>
  </si>
  <si>
    <t>Share Premium</t>
  </si>
  <si>
    <t>Reserves and Surplus</t>
  </si>
  <si>
    <t>Revaluation Reserve</t>
  </si>
  <si>
    <t>Capital Reserve</t>
  </si>
  <si>
    <t>Capital Redemption Reserve</t>
  </si>
  <si>
    <t>Debenture Redemption Reserve</t>
  </si>
  <si>
    <t>Share Based Payment reserve</t>
  </si>
  <si>
    <t>Defined benefit obligation reserve</t>
  </si>
  <si>
    <t>Other Comprehensive lncome</t>
  </si>
  <si>
    <t>Non-Controlling Interests</t>
  </si>
  <si>
    <t>Share Warrants</t>
  </si>
  <si>
    <t>Share Application Money Pending Allotment</t>
  </si>
  <si>
    <t>Non Current Liabilities</t>
  </si>
  <si>
    <t>Deferred Tax Liability</t>
  </si>
  <si>
    <t>Long Term Borrowings</t>
  </si>
  <si>
    <t>Liability component of CCD's</t>
  </si>
  <si>
    <t>Long-Term Provisions</t>
  </si>
  <si>
    <t>Purchase consideration payable</t>
  </si>
  <si>
    <t>Deferred Govt Grant</t>
  </si>
  <si>
    <t>Current Liabilities</t>
  </si>
  <si>
    <t>Trade Payables</t>
  </si>
  <si>
    <t>Employee Payables</t>
  </si>
  <si>
    <t>Short Term Borrowings</t>
  </si>
  <si>
    <t>LC Payables</t>
  </si>
  <si>
    <t>Other Current Liabilities</t>
  </si>
  <si>
    <t>Short Term Provisions</t>
  </si>
  <si>
    <t>Inter-Co</t>
  </si>
  <si>
    <t>TOTAL</t>
  </si>
  <si>
    <t>ASSETS</t>
  </si>
  <si>
    <t>Non-Current Assets</t>
  </si>
  <si>
    <t>Fixed Assets(Gross)</t>
  </si>
  <si>
    <t>Net Fixed Assets</t>
  </si>
  <si>
    <t>---Tangible Assets</t>
  </si>
  <si>
    <t>---Intangible Assets</t>
  </si>
  <si>
    <t>---Capital Work in Progress</t>
  </si>
  <si>
    <t>---Pre Operative Expenses</t>
  </si>
  <si>
    <t>---Capital Advances</t>
  </si>
  <si>
    <t>---Capital Liabilities</t>
  </si>
  <si>
    <t xml:space="preserve">Goodwill </t>
  </si>
  <si>
    <t>Non-current Investment</t>
  </si>
  <si>
    <t>Inter-Co-Inv</t>
  </si>
  <si>
    <t>Other Non Current Assets</t>
  </si>
  <si>
    <t>Deferred Tax Assets</t>
  </si>
  <si>
    <t>Current Assets, Loans &amp; Advances</t>
  </si>
  <si>
    <t>Cash and Cash Equivalents</t>
  </si>
  <si>
    <t>Bank Balances</t>
  </si>
  <si>
    <t>Trade Receivables</t>
  </si>
  <si>
    <t>Unbilled Revenues</t>
  </si>
  <si>
    <t>Inventories</t>
  </si>
  <si>
    <t>Advances</t>
  </si>
  <si>
    <t>Short Term Investments</t>
  </si>
  <si>
    <t>Other Current Assets</t>
  </si>
  <si>
    <t>Particulars</t>
  </si>
  <si>
    <t xml:space="preserve"> Particulars </t>
  </si>
  <si>
    <t xml:space="preserve">Income From Operation
</t>
  </si>
  <si>
    <t xml:space="preserve">                                             -  </t>
  </si>
  <si>
    <t xml:space="preserve">Minority Interest </t>
  </si>
  <si>
    <t>Share in profit of Associates</t>
  </si>
  <si>
    <t>Net Profit after minority interests</t>
  </si>
  <si>
    <t>Earning per Share(EPS)</t>
  </si>
  <si>
    <t>Any cash equivalent like bank FDs pledged against borrowings cannot be treated as free cash</t>
  </si>
  <si>
    <t>Provisional_Valuation</t>
  </si>
  <si>
    <t>31/03/2023</t>
  </si>
  <si>
    <t>31/03/2024</t>
  </si>
  <si>
    <t>31/03/2025</t>
  </si>
  <si>
    <t>31/03/2026</t>
  </si>
  <si>
    <t>31/03/2027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</si>
</sst>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_ * #,##0_ ;_ * \-#,##0_ ;_ * &quot;-&quot;??_ ;_ @_ 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9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3" fillId="0" borderId="0"/>
    <xf numFmtId="164" fontId="5" fillId="0" borderId="0" applyFont="0" applyFill="0" applyBorder="0" applyAlignment="0" applyProtection="0"/>
  </cellStyleXfs>
  <cellXfs count="82">
    <xf numFmtId="0" fontId="0" fillId="0" borderId="0" xfId="0"/>
    <xf numFmtId="0" fontId="2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65" fontId="5" fillId="2" borderId="3" xfId="2" applyNumberFormat="1" applyFill="1" applyBorder="1" applyAlignment="1">
      <alignment vertical="top"/>
    </xf>
    <xf numFmtId="0" fontId="6" fillId="0" borderId="4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 indent="2"/>
    </xf>
    <xf numFmtId="0" fontId="5" fillId="0" borderId="1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166" fontId="6" fillId="0" borderId="7" xfId="1" applyNumberFormat="1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166" fontId="6" fillId="0" borderId="7" xfId="1" applyNumberFormat="1" applyFont="1" applyFill="1" applyBorder="1" applyAlignment="1">
      <alignment horizontal="center" vertical="top"/>
    </xf>
    <xf numFmtId="0" fontId="4" fillId="0" borderId="7" xfId="0" applyFont="1" applyBorder="1" applyAlignment="1">
      <alignment vertical="top"/>
    </xf>
    <xf numFmtId="166" fontId="4" fillId="0" borderId="7" xfId="1" applyNumberFormat="1" applyFont="1" applyFill="1" applyBorder="1" applyAlignment="1">
      <alignment horizontal="right" vertical="top"/>
    </xf>
    <xf numFmtId="0" fontId="6" fillId="0" borderId="7" xfId="0" applyFont="1" applyBorder="1" applyAlignment="1">
      <alignment vertical="top"/>
    </xf>
    <xf numFmtId="165" fontId="5" fillId="0" borderId="3" xfId="2" applyNumberFormat="1" applyBorder="1" applyAlignment="1">
      <alignment vertical="top"/>
    </xf>
    <xf numFmtId="166" fontId="6" fillId="0" borderId="7" xfId="1" applyNumberFormat="1" applyFont="1" applyFill="1" applyBorder="1" applyAlignment="1">
      <alignment horizontal="right" vertical="top"/>
    </xf>
    <xf numFmtId="165" fontId="5" fillId="0" borderId="3" xfId="4" applyNumberFormat="1" applyFont="1" applyFill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166" fontId="6" fillId="0" borderId="8" xfId="1" applyNumberFormat="1" applyFont="1" applyFill="1" applyBorder="1" applyAlignment="1">
      <alignment horizontal="right" vertical="top"/>
    </xf>
    <xf numFmtId="0" fontId="4" fillId="0" borderId="7" xfId="0" quotePrefix="1" applyFont="1" applyBorder="1" applyAlignment="1">
      <alignment vertical="top"/>
    </xf>
    <xf numFmtId="165" fontId="5" fillId="2" borderId="3" xfId="1" applyNumberFormat="1" applyFont="1" applyFill="1" applyBorder="1" applyAlignment="1" applyProtection="1">
      <alignment horizontal="right" vertical="top"/>
    </xf>
    <xf numFmtId="0" fontId="0" fillId="0" borderId="7" xfId="0" applyBorder="1"/>
    <xf numFmtId="0" fontId="0" fillId="0" borderId="10" xfId="0" applyBorder="1"/>
    <xf numFmtId="0" fontId="9" fillId="0" borderId="10" xfId="0" applyFont="1" applyBorder="1"/>
    <xf numFmtId="165" fontId="4" fillId="0" borderId="2" xfId="0" applyNumberFormat="1" applyFont="1" applyBorder="1" applyAlignment="1">
      <alignment vertical="top"/>
    </xf>
    <xf numFmtId="165" fontId="5" fillId="4" borderId="3" xfId="0" applyNumberFormat="1" applyFont="1" applyFill="1" applyBorder="1" applyAlignment="1">
      <alignment vertical="top"/>
    </xf>
    <xf numFmtId="165" fontId="5" fillId="4" borderId="10" xfId="0" applyNumberFormat="1" applyFont="1" applyFill="1" applyBorder="1" applyAlignment="1">
      <alignment vertical="top"/>
    </xf>
    <xf numFmtId="165" fontId="6" fillId="0" borderId="5" xfId="0" applyNumberFormat="1" applyFont="1" applyBorder="1" applyAlignment="1">
      <alignment horizontal="center" vertical="top"/>
    </xf>
    <xf numFmtId="166" fontId="4" fillId="0" borderId="2" xfId="0" applyNumberFormat="1" applyFont="1" applyBorder="1" applyAlignment="1">
      <alignment vertical="top"/>
    </xf>
    <xf numFmtId="164" fontId="4" fillId="0" borderId="2" xfId="0" applyNumberFormat="1" applyFont="1" applyBorder="1" applyAlignment="1">
      <alignment vertical="top"/>
    </xf>
    <xf numFmtId="165" fontId="6" fillId="0" borderId="12" xfId="0" applyNumberFormat="1" applyFont="1" applyBorder="1" applyAlignment="1">
      <alignment horizontal="center" vertical="top"/>
    </xf>
    <xf numFmtId="0" fontId="9" fillId="0" borderId="2" xfId="0" applyFont="1" applyBorder="1"/>
    <xf numFmtId="165" fontId="9" fillId="0" borderId="2" xfId="0" applyNumberFormat="1" applyFont="1" applyBorder="1"/>
    <xf numFmtId="0" fontId="9" fillId="0" borderId="1" xfId="0" applyFont="1" applyBorder="1"/>
    <xf numFmtId="0" fontId="9" fillId="0" borderId="13" xfId="0" applyFont="1" applyBorder="1"/>
    <xf numFmtId="165" fontId="9" fillId="0" borderId="0" xfId="0" applyNumberFormat="1" applyFont="1"/>
    <xf numFmtId="166" fontId="0" fillId="0" borderId="0" xfId="0" applyNumberFormat="1"/>
    <xf numFmtId="0" fontId="7" fillId="6" borderId="1" xfId="0" applyFont="1" applyFill="1" applyBorder="1" applyAlignment="1">
      <alignment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 wrapText="1"/>
    </xf>
    <xf numFmtId="0" fontId="10" fillId="7" borderId="1" xfId="0" applyFont="1" applyFill="1" applyBorder="1" applyAlignment="1">
      <alignment vertical="top"/>
    </xf>
    <xf numFmtId="0" fontId="4" fillId="7" borderId="7" xfId="0" applyFont="1" applyFill="1" applyBorder="1" applyAlignment="1">
      <alignment vertical="top"/>
    </xf>
    <xf numFmtId="166" fontId="4" fillId="7" borderId="7" xfId="1" applyNumberFormat="1" applyFont="1" applyFill="1" applyBorder="1" applyAlignment="1">
      <alignment horizontal="right" vertical="top"/>
    </xf>
    <xf numFmtId="0" fontId="4" fillId="7" borderId="7" xfId="0" quotePrefix="1" applyFont="1" applyFill="1" applyBorder="1" applyAlignment="1">
      <alignment vertical="top"/>
    </xf>
    <xf numFmtId="0" fontId="4" fillId="7" borderId="9" xfId="0" quotePrefix="1" applyFont="1" applyFill="1" applyBorder="1" applyAlignment="1">
      <alignment vertical="top"/>
    </xf>
    <xf numFmtId="166" fontId="4" fillId="7" borderId="3" xfId="1" applyNumberFormat="1" applyFont="1" applyFill="1" applyBorder="1" applyAlignment="1">
      <alignment horizontal="right" vertical="top"/>
    </xf>
    <xf numFmtId="0" fontId="4" fillId="7" borderId="9" xfId="0" applyFont="1" applyFill="1" applyBorder="1" applyAlignment="1">
      <alignment vertical="top"/>
    </xf>
    <xf numFmtId="165" fontId="5" fillId="7" borderId="3" xfId="2" applyNumberFormat="1" applyFill="1" applyBorder="1" applyAlignment="1">
      <alignment vertical="top"/>
    </xf>
    <xf numFmtId="0" fontId="2" fillId="7" borderId="7" xfId="0" applyFont="1" applyFill="1" applyBorder="1" applyAlignment="1">
      <alignment vertical="top"/>
    </xf>
    <xf numFmtId="165" fontId="4" fillId="0" borderId="2" xfId="1" applyNumberFormat="1" applyFont="1" applyFill="1" applyBorder="1" applyAlignment="1">
      <alignment vertical="top"/>
    </xf>
    <xf numFmtId="0" fontId="5" fillId="0" borderId="3" xfId="0" applyFont="1" applyBorder="1" applyAlignment="1">
      <alignment vertical="top"/>
    </xf>
    <xf numFmtId="165" fontId="6" fillId="0" borderId="5" xfId="1" applyNumberFormat="1" applyFont="1" applyFill="1" applyBorder="1" applyAlignment="1">
      <alignment horizontal="center" vertical="top"/>
    </xf>
    <xf numFmtId="166" fontId="4" fillId="0" borderId="2" xfId="1" applyNumberFormat="1" applyFont="1" applyFill="1" applyBorder="1" applyAlignment="1">
      <alignment vertical="top"/>
    </xf>
    <xf numFmtId="43" fontId="5" fillId="0" borderId="3" xfId="1" applyFont="1" applyFill="1" applyBorder="1" applyAlignment="1">
      <alignment vertical="top"/>
    </xf>
    <xf numFmtId="43" fontId="4" fillId="0" borderId="2" xfId="1" applyFont="1" applyFill="1" applyBorder="1" applyAlignment="1">
      <alignment vertical="top"/>
    </xf>
    <xf numFmtId="0" fontId="0" fillId="0" borderId="2" xfId="0" applyBorder="1"/>
    <xf numFmtId="165" fontId="0" fillId="0" borderId="2" xfId="0" applyNumberFormat="1" applyBorder="1"/>
    <xf numFmtId="165" fontId="0" fillId="0" borderId="0" xfId="0" applyNumberFormat="1"/>
    <xf numFmtId="165" fontId="8" fillId="3" borderId="14" xfId="0" applyNumberFormat="1" applyFont="1" applyFill="1" applyBorder="1" applyAlignment="1">
      <alignment horizontal="center" vertical="center" wrapText="1"/>
    </xf>
    <xf numFmtId="165" fontId="8" fillId="3" borderId="15" xfId="0" applyNumberFormat="1" applyFont="1" applyFill="1" applyBorder="1" applyAlignment="1">
      <alignment horizontal="center" vertical="center" wrapText="1"/>
    </xf>
    <xf numFmtId="166" fontId="8" fillId="3" borderId="6" xfId="0" applyNumberFormat="1" applyFont="1" applyFill="1" applyBorder="1" applyAlignment="1">
      <alignment horizontal="center" vertical="top" wrapText="1"/>
    </xf>
    <xf numFmtId="166" fontId="8" fillId="3" borderId="7" xfId="0" applyNumberFormat="1" applyFont="1" applyFill="1" applyBorder="1" applyAlignment="1">
      <alignment horizontal="center" vertical="top" wrapText="1"/>
    </xf>
    <xf numFmtId="166" fontId="8" fillId="3" borderId="11" xfId="0" applyNumberFormat="1" applyFont="1" applyFill="1" applyBorder="1" applyAlignment="1">
      <alignment horizontal="center" vertical="top" wrapText="1"/>
    </xf>
    <xf numFmtId="166" fontId="11" fillId="5" borderId="6" xfId="1" quotePrefix="1" applyNumberFormat="1" applyFont="1" applyFill="1" applyBorder="1" applyAlignment="1" applyProtection="1">
      <alignment horizontal="center" vertical="top" wrapText="1"/>
    </xf>
    <xf numFmtId="166" fontId="11" fillId="5" borderId="7" xfId="1" quotePrefix="1" applyNumberFormat="1" applyFont="1" applyFill="1" applyBorder="1" applyAlignment="1" applyProtection="1">
      <alignment horizontal="center" vertical="top" wrapText="1"/>
    </xf>
    <xf numFmtId="166" fontId="11" fillId="5" borderId="16" xfId="1" quotePrefix="1" applyNumberFormat="1" applyFont="1" applyFill="1" applyBorder="1" applyAlignment="1" applyProtection="1">
      <alignment horizontal="center" vertical="top" wrapText="1"/>
    </xf>
    <xf numFmtId="166" fontId="11" fillId="5" borderId="6" xfId="1" quotePrefix="1" applyNumberFormat="1" applyFont="1" applyFill="1" applyBorder="1" applyAlignment="1" applyProtection="1">
      <alignment horizontal="center" vertical="center" wrapText="1"/>
    </xf>
    <xf numFmtId="166" fontId="11" fillId="5" borderId="7" xfId="1" quotePrefix="1" applyNumberFormat="1" applyFont="1" applyFill="1" applyBorder="1" applyAlignment="1" applyProtection="1">
      <alignment horizontal="center" vertical="center" wrapText="1"/>
    </xf>
    <xf numFmtId="166" fontId="11" fillId="5" borderId="16" xfId="1" quotePrefix="1" applyNumberFormat="1" applyFont="1" applyFill="1" applyBorder="1" applyAlignment="1" applyProtection="1">
      <alignment horizontal="center" vertical="center" wrapText="1"/>
    </xf>
    <xf numFmtId="0" fontId="0" fillId="0" borderId="9" xfId="0" quotePrefix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165" fontId="0" fillId="0" borderId="3" xfId="0" applyNumberFormat="1" applyBorder="1"/>
    <xf numFmtId="165" fontId="0" fillId="2" borderId="3" xfId="0" applyNumberFormat="1" applyFill="1" applyBorder="1"/>
    <xf numFmtId="0" fontId="0" fillId="2" borderId="3" xfId="0" applyFill="1" applyBorder="1"/>
    <xf numFmtId="166" fontId="4" fillId="0" borderId="3" xfId="1" applyNumberFormat="1" applyFont="1" applyFill="1" applyBorder="1" applyAlignment="1">
      <alignment horizontal="right" vertical="top"/>
    </xf>
    <xf numFmtId="0" fontId="0" fillId="0" borderId="3" xfId="0" applyBorder="1"/>
  </cellXfs>
  <cellStyles count="5">
    <cellStyle name="Comma" xfId="1" builtinId="3"/>
    <cellStyle name="Comma 10 2" xfId="4" xr:uid="{86FEEC85-88CA-AB4A-9D74-917D0DD5E437}"/>
    <cellStyle name="Normal" xfId="0" builtinId="0"/>
    <cellStyle name="Normal 2" xfId="3" xr:uid="{07EFDA03-0E1E-714D-9ACC-ACE9EDE75A6E}"/>
    <cellStyle name="Normal 2 2" xfId="2" xr:uid="{E3BBAF57-CB31-DC42-B676-38B755EEB8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%20Projection_Valuation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BS"/>
      <sheetName val="Sheet2"/>
      <sheetName val="Excess Earnings Model"/>
      <sheetName val="FCFF"/>
      <sheetName val="FCFE"/>
      <sheetName val="Relative Valuation"/>
      <sheetName val="Comparable Trans Multiple"/>
      <sheetName val="Net Asset Value"/>
      <sheetName val="SOTP"/>
      <sheetName val="Black Scholes"/>
      <sheetName val="Weighted Valuation"/>
      <sheetName val="Sheet1"/>
    </sheetNames>
    <sheetDataSet>
      <sheetData sheetId="0"/>
      <sheetData sheetId="1"/>
      <sheetData sheetId="2">
        <row r="11">
          <cell r="C11" t="str">
            <v>Ask user for same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100AD-1EC3-3246-AFE5-16D06F619914}">
  <dimension ref="A1:G58"/>
  <sheetViews>
    <sheetView workbookViewId="0">
      <selection activeCell="G1" sqref="G1:G3"/>
    </sheetView>
  </sheetViews>
  <sheetFormatPr baseColWidth="10" defaultRowHeight="16" x14ac:dyDescent="0.2"/>
  <cols>
    <col min="1" max="1" width="57.1640625" bestFit="1" customWidth="1"/>
    <col min="2" max="2" width="36.33203125" bestFit="1" customWidth="1"/>
    <col min="3" max="3" width="15.1640625" bestFit="1" customWidth="1"/>
  </cols>
  <sheetData>
    <row r="1" spans="1:7" ht="27" customHeight="1" x14ac:dyDescent="0.2">
      <c r="A1" s="63" t="s">
        <v>97</v>
      </c>
      <c r="B1" s="65" t="s">
        <v>105</v>
      </c>
      <c r="C1" s="68" t="s">
        <v>106</v>
      </c>
      <c r="D1" s="74" t="s">
        <v>107</v>
      </c>
      <c r="E1" s="75" t="s">
        <v>108</v>
      </c>
      <c r="F1" s="76" t="s">
        <v>109</v>
      </c>
      <c r="G1" s="76" t="s">
        <v>110</v>
      </c>
    </row>
    <row r="2" spans="1:7" x14ac:dyDescent="0.2">
      <c r="A2" s="64"/>
      <c r="B2" s="66"/>
      <c r="C2" s="69"/>
      <c r="D2" s="74"/>
      <c r="E2" s="75"/>
      <c r="F2" s="76"/>
      <c r="G2" s="76"/>
    </row>
    <row r="3" spans="1:7" ht="17" customHeight="1" thickBot="1" x14ac:dyDescent="0.25">
      <c r="A3" s="64"/>
      <c r="B3" s="67"/>
      <c r="C3" s="70"/>
      <c r="D3" s="74"/>
      <c r="E3" s="75"/>
      <c r="F3" s="76"/>
      <c r="G3" s="76"/>
    </row>
    <row r="4" spans="1:7" x14ac:dyDescent="0.2">
      <c r="A4" s="2"/>
      <c r="B4" s="28"/>
      <c r="C4" s="54"/>
    </row>
    <row r="5" spans="1:7" x14ac:dyDescent="0.2">
      <c r="A5" s="1" t="s">
        <v>0</v>
      </c>
      <c r="B5" s="28"/>
      <c r="C5" s="54"/>
    </row>
    <row r="6" spans="1:7" x14ac:dyDescent="0.2">
      <c r="A6" s="2"/>
      <c r="B6" s="28"/>
      <c r="C6" s="54"/>
    </row>
    <row r="7" spans="1:7" x14ac:dyDescent="0.2">
      <c r="A7" s="2" t="s">
        <v>98</v>
      </c>
      <c r="B7" s="29">
        <v>221221361</v>
      </c>
      <c r="C7" s="55">
        <f>+B7*2.4925</f>
        <v>551394242.29250002</v>
      </c>
      <c r="D7">
        <v>619932547.02980554</v>
      </c>
      <c r="E7">
        <v>681925801.73278618</v>
      </c>
      <c r="F7">
        <v>736548058.45158243</v>
      </c>
      <c r="G7">
        <v>784791956.28016102</v>
      </c>
    </row>
    <row r="8" spans="1:7" ht="17" thickBot="1" x14ac:dyDescent="0.25">
      <c r="A8" s="2" t="s">
        <v>1</v>
      </c>
      <c r="B8" s="30">
        <v>672852</v>
      </c>
      <c r="C8" s="54">
        <f>+B8*1.02</f>
        <v>686309.04</v>
      </c>
      <c r="D8">
        <v>700035.22080000001</v>
      </c>
      <c r="E8">
        <v>714035.92521600006</v>
      </c>
      <c r="F8">
        <v>728316.64372032008</v>
      </c>
      <c r="G8">
        <v>742882.97659472644</v>
      </c>
    </row>
    <row r="9" spans="1:7" ht="17" thickBot="1" x14ac:dyDescent="0.25">
      <c r="A9" s="4" t="s">
        <v>0</v>
      </c>
      <c r="B9" s="31">
        <v>221894213</v>
      </c>
      <c r="C9" s="56">
        <f t="shared" ref="C9" si="0">+C7+C8</f>
        <v>552080551.33249998</v>
      </c>
      <c r="D9">
        <v>620632582.25060558</v>
      </c>
      <c r="E9">
        <v>682639837.65800214</v>
      </c>
      <c r="F9">
        <v>737276375.0953027</v>
      </c>
      <c r="G9">
        <v>785534839.25675571</v>
      </c>
    </row>
    <row r="10" spans="1:7" x14ac:dyDescent="0.2">
      <c r="A10" s="2"/>
      <c r="B10" s="28"/>
      <c r="C10" s="54"/>
    </row>
    <row r="11" spans="1:7" x14ac:dyDescent="0.2">
      <c r="A11" s="1" t="s">
        <v>2</v>
      </c>
      <c r="B11" s="28"/>
      <c r="C11" s="54"/>
    </row>
    <row r="12" spans="1:7" x14ac:dyDescent="0.2">
      <c r="A12" s="2"/>
      <c r="B12" s="28"/>
      <c r="C12" s="54"/>
    </row>
    <row r="13" spans="1:7" x14ac:dyDescent="0.2">
      <c r="A13" s="2" t="s">
        <v>3</v>
      </c>
      <c r="B13" s="32" t="s">
        <v>99</v>
      </c>
      <c r="C13" s="57" t="e">
        <f>+B13*1.03</f>
        <v>#VALUE!</v>
      </c>
      <c r="D13">
        <v>0</v>
      </c>
      <c r="E13">
        <v>0</v>
      </c>
      <c r="F13">
        <v>0</v>
      </c>
    </row>
    <row r="14" spans="1:7" x14ac:dyDescent="0.2">
      <c r="A14" s="2" t="s">
        <v>4</v>
      </c>
      <c r="B14" s="29">
        <v>194837987</v>
      </c>
      <c r="C14" s="58">
        <f>+C7*65%</f>
        <v>358406257.490125</v>
      </c>
      <c r="D14">
        <v>353361551.80698913</v>
      </c>
      <c r="E14">
        <v>381878448.97036028</v>
      </c>
      <c r="F14">
        <v>412466912.7328862</v>
      </c>
      <c r="G14">
        <v>431635575.95408857</v>
      </c>
    </row>
    <row r="15" spans="1:7" x14ac:dyDescent="0.2">
      <c r="A15" s="2" t="s">
        <v>5</v>
      </c>
      <c r="B15" s="30">
        <v>-67835141</v>
      </c>
      <c r="C15" s="58">
        <f>+C7*2%</f>
        <v>11027884.84585</v>
      </c>
      <c r="D15">
        <v>12398650.940596111</v>
      </c>
      <c r="E15">
        <v>13638516.034655724</v>
      </c>
      <c r="F15">
        <v>14730961.16903165</v>
      </c>
      <c r="G15">
        <v>15695839.125603221</v>
      </c>
    </row>
    <row r="16" spans="1:7" x14ac:dyDescent="0.2">
      <c r="A16" s="1" t="s">
        <v>6</v>
      </c>
      <c r="B16" s="33">
        <v>66491224.369999997</v>
      </c>
      <c r="C16" s="59">
        <v>155856161.413331</v>
      </c>
      <c r="D16">
        <v>168402188.32895207</v>
      </c>
      <c r="E16">
        <v>180418558.81362468</v>
      </c>
      <c r="F16">
        <v>191820930.83368453</v>
      </c>
      <c r="G16">
        <v>202736531.03407711</v>
      </c>
    </row>
    <row r="17" spans="1:7" x14ac:dyDescent="0.2">
      <c r="A17" s="2" t="s">
        <v>7</v>
      </c>
      <c r="B17" s="28"/>
      <c r="C17" s="54"/>
    </row>
    <row r="18" spans="1:7" x14ac:dyDescent="0.2">
      <c r="A18" s="2" t="s">
        <v>8</v>
      </c>
      <c r="B18" s="28"/>
      <c r="C18" s="54"/>
    </row>
    <row r="19" spans="1:7" x14ac:dyDescent="0.2">
      <c r="A19" s="2" t="s">
        <v>9</v>
      </c>
      <c r="B19" s="28"/>
      <c r="C19" s="54"/>
    </row>
    <row r="20" spans="1:7" x14ac:dyDescent="0.2">
      <c r="A20" s="2" t="s">
        <v>10</v>
      </c>
      <c r="B20" s="28"/>
      <c r="C20" s="54"/>
    </row>
    <row r="21" spans="1:7" x14ac:dyDescent="0.2">
      <c r="A21" s="2" t="s">
        <v>11</v>
      </c>
      <c r="B21" s="28"/>
      <c r="C21" s="54"/>
    </row>
    <row r="22" spans="1:7" x14ac:dyDescent="0.2">
      <c r="A22" s="2" t="s">
        <v>12</v>
      </c>
      <c r="B22" s="28"/>
      <c r="C22" s="54"/>
    </row>
    <row r="23" spans="1:7" x14ac:dyDescent="0.2">
      <c r="A23" s="2" t="s">
        <v>13</v>
      </c>
      <c r="B23" s="33">
        <v>66491224.369999997</v>
      </c>
      <c r="C23" s="59">
        <v>155856161.413331</v>
      </c>
      <c r="D23">
        <v>168402188.32895207</v>
      </c>
      <c r="E23">
        <v>180418558.81362468</v>
      </c>
      <c r="F23">
        <v>191820930.83368453</v>
      </c>
      <c r="G23">
        <v>202736531.03407711</v>
      </c>
    </row>
    <row r="24" spans="1:7" x14ac:dyDescent="0.2">
      <c r="A24" s="2"/>
      <c r="B24" s="28"/>
      <c r="C24" s="54"/>
    </row>
    <row r="25" spans="1:7" ht="28" x14ac:dyDescent="0.2">
      <c r="A25" s="5" t="s">
        <v>14</v>
      </c>
      <c r="B25" s="28">
        <v>28400142</v>
      </c>
      <c r="C25" s="54" t="e">
        <f t="shared" ref="C25" si="1">+C9-C13-C14-C15-C23</f>
        <v>#VALUE!</v>
      </c>
      <c r="D25">
        <v>86470191.174068272</v>
      </c>
      <c r="E25">
        <v>106704313.83936143</v>
      </c>
      <c r="F25">
        <v>118257570.35970035</v>
      </c>
      <c r="G25">
        <v>135466893.14298683</v>
      </c>
    </row>
    <row r="26" spans="1:7" x14ac:dyDescent="0.2">
      <c r="A26" s="42" t="s">
        <v>15</v>
      </c>
      <c r="B26" s="28">
        <v>16620772</v>
      </c>
      <c r="C26" s="54">
        <v>21953574.699999999</v>
      </c>
      <c r="D26">
        <v>24353574.699999999</v>
      </c>
      <c r="E26">
        <v>26153574.700000003</v>
      </c>
      <c r="F26">
        <v>27903574.700000003</v>
      </c>
      <c r="G26">
        <v>29513574.700000003</v>
      </c>
    </row>
    <row r="27" spans="1:7" x14ac:dyDescent="0.2">
      <c r="A27" s="2" t="s">
        <v>16</v>
      </c>
      <c r="B27" s="28">
        <v>11779371</v>
      </c>
      <c r="C27" s="54" t="e">
        <f t="shared" ref="C27" si="2">+C25-C26</f>
        <v>#VALUE!</v>
      </c>
      <c r="D27">
        <v>62116616.474068269</v>
      </c>
      <c r="E27">
        <v>80550739.139361426</v>
      </c>
      <c r="F27">
        <v>90353995.659700349</v>
      </c>
      <c r="G27">
        <v>105953318.44298683</v>
      </c>
    </row>
    <row r="28" spans="1:7" x14ac:dyDescent="0.2">
      <c r="A28" s="2" t="s">
        <v>17</v>
      </c>
      <c r="B28" s="28">
        <v>5463128</v>
      </c>
      <c r="C28" s="54">
        <v>23171362.692883004</v>
      </c>
      <c r="D28">
        <v>23171362.692883004</v>
      </c>
      <c r="E28">
        <v>23171362.692883004</v>
      </c>
      <c r="F28">
        <v>23171362.692883004</v>
      </c>
      <c r="G28">
        <v>23171362.692883004</v>
      </c>
    </row>
    <row r="29" spans="1:7" x14ac:dyDescent="0.2">
      <c r="A29" s="43" t="s">
        <v>18</v>
      </c>
      <c r="B29" s="28" t="s">
        <v>99</v>
      </c>
      <c r="C29" s="54">
        <v>0</v>
      </c>
      <c r="D29">
        <v>0</v>
      </c>
      <c r="E29">
        <v>0</v>
      </c>
      <c r="F29">
        <v>0</v>
      </c>
    </row>
    <row r="30" spans="1:7" x14ac:dyDescent="0.2">
      <c r="A30" s="5" t="s">
        <v>19</v>
      </c>
      <c r="B30" s="28">
        <v>6316243</v>
      </c>
      <c r="C30" s="54" t="e">
        <f t="shared" ref="C30" si="3">+C27-C28+C29</f>
        <v>#VALUE!</v>
      </c>
      <c r="D30">
        <v>38945253.781185269</v>
      </c>
      <c r="E30">
        <v>57379376.446478426</v>
      </c>
      <c r="F30">
        <v>67182632.966817349</v>
      </c>
      <c r="G30">
        <v>82781955.750103831</v>
      </c>
    </row>
    <row r="31" spans="1:7" x14ac:dyDescent="0.2">
      <c r="A31" s="44" t="s">
        <v>20</v>
      </c>
      <c r="B31" s="28" t="s">
        <v>99</v>
      </c>
      <c r="C31" s="54">
        <v>0</v>
      </c>
      <c r="D31">
        <v>0</v>
      </c>
      <c r="E31">
        <v>0</v>
      </c>
      <c r="F31">
        <v>0</v>
      </c>
    </row>
    <row r="32" spans="1:7" x14ac:dyDescent="0.2">
      <c r="A32" s="7" t="s">
        <v>21</v>
      </c>
      <c r="B32" s="28">
        <v>6316243</v>
      </c>
      <c r="C32" s="54" t="e">
        <f t="shared" ref="C32" si="4">+C30+C31</f>
        <v>#VALUE!</v>
      </c>
      <c r="D32">
        <v>38945253.781185269</v>
      </c>
      <c r="E32">
        <v>57379376.446478426</v>
      </c>
      <c r="F32">
        <v>67182632.966817349</v>
      </c>
      <c r="G32">
        <v>82781955.750103831</v>
      </c>
    </row>
    <row r="33" spans="1:7" x14ac:dyDescent="0.2">
      <c r="A33" s="45" t="s">
        <v>22</v>
      </c>
      <c r="B33" s="28" t="s">
        <v>99</v>
      </c>
      <c r="C33" s="54">
        <v>0</v>
      </c>
      <c r="D33">
        <v>0</v>
      </c>
      <c r="E33">
        <v>0</v>
      </c>
      <c r="F33">
        <v>0</v>
      </c>
    </row>
    <row r="34" spans="1:7" x14ac:dyDescent="0.2">
      <c r="A34" s="8" t="s">
        <v>23</v>
      </c>
      <c r="B34" s="28">
        <v>6316243</v>
      </c>
      <c r="C34" s="54" t="e">
        <f t="shared" ref="C34" si="5">+C32+C33</f>
        <v>#VALUE!</v>
      </c>
      <c r="D34">
        <v>38945253.781185269</v>
      </c>
      <c r="E34">
        <v>57379376.446478426</v>
      </c>
      <c r="F34">
        <v>67182632.966817349</v>
      </c>
      <c r="G34">
        <v>82781955.750103831</v>
      </c>
    </row>
    <row r="35" spans="1:7" ht="17" thickBot="1" x14ac:dyDescent="0.25">
      <c r="A35" s="8" t="s">
        <v>24</v>
      </c>
      <c r="B35" s="28">
        <v>1894873</v>
      </c>
      <c r="C35" s="54">
        <f t="shared" ref="C35" si="6">+C36+C37+C38+C39+C40</f>
        <v>0</v>
      </c>
      <c r="D35">
        <v>11683576.13435558</v>
      </c>
      <c r="E35">
        <v>17213812.933943529</v>
      </c>
      <c r="F35">
        <v>20154789.890045203</v>
      </c>
      <c r="G35">
        <v>24834586.725031149</v>
      </c>
    </row>
    <row r="36" spans="1:7" ht="17" thickBot="1" x14ac:dyDescent="0.25">
      <c r="A36" s="9" t="s">
        <v>25</v>
      </c>
      <c r="B36" s="31">
        <v>1894873</v>
      </c>
      <c r="C36" s="56">
        <v>0</v>
      </c>
      <c r="D36">
        <v>11683576.13435558</v>
      </c>
      <c r="E36">
        <v>17213812.933943529</v>
      </c>
      <c r="F36">
        <v>20154789.890045203</v>
      </c>
      <c r="G36">
        <v>24834586.725031149</v>
      </c>
    </row>
    <row r="37" spans="1:7" ht="17" thickBot="1" x14ac:dyDescent="0.25">
      <c r="A37" s="9" t="s">
        <v>26</v>
      </c>
      <c r="B37" s="34" t="s">
        <v>99</v>
      </c>
      <c r="C37" s="56">
        <v>0</v>
      </c>
      <c r="D37">
        <v>0</v>
      </c>
      <c r="E37">
        <v>0</v>
      </c>
      <c r="F37">
        <v>0</v>
      </c>
    </row>
    <row r="38" spans="1:7" ht="17" thickBot="1" x14ac:dyDescent="0.25">
      <c r="A38" s="9" t="s">
        <v>27</v>
      </c>
      <c r="B38" s="34" t="s">
        <v>99</v>
      </c>
      <c r="C38" s="56">
        <v>0</v>
      </c>
      <c r="D38">
        <v>0</v>
      </c>
      <c r="E38">
        <v>0</v>
      </c>
      <c r="F38">
        <v>0</v>
      </c>
    </row>
    <row r="39" spans="1:7" ht="17" thickBot="1" x14ac:dyDescent="0.25">
      <c r="A39" s="9" t="s">
        <v>28</v>
      </c>
      <c r="B39" s="34" t="s">
        <v>99</v>
      </c>
      <c r="C39" s="56">
        <v>0</v>
      </c>
      <c r="D39">
        <v>0</v>
      </c>
      <c r="E39">
        <v>0</v>
      </c>
      <c r="F39">
        <v>0</v>
      </c>
    </row>
    <row r="40" spans="1:7" ht="17" thickBot="1" x14ac:dyDescent="0.25">
      <c r="A40" s="9" t="s">
        <v>29</v>
      </c>
      <c r="B40" s="34" t="s">
        <v>99</v>
      </c>
      <c r="C40" s="56">
        <v>0</v>
      </c>
      <c r="D40">
        <v>0</v>
      </c>
      <c r="E40">
        <v>0</v>
      </c>
      <c r="F40">
        <v>0</v>
      </c>
    </row>
    <row r="41" spans="1:7" x14ac:dyDescent="0.2">
      <c r="A41" s="7"/>
      <c r="B41" s="35"/>
      <c r="C41" s="60"/>
    </row>
    <row r="42" spans="1:7" x14ac:dyDescent="0.2">
      <c r="A42" s="41" t="s">
        <v>30</v>
      </c>
      <c r="B42" s="36">
        <v>4421370</v>
      </c>
      <c r="C42" s="61" t="e">
        <f t="shared" ref="C42" si="7">+C34-C35</f>
        <v>#VALUE!</v>
      </c>
      <c r="D42">
        <v>27261677.646829687</v>
      </c>
      <c r="E42">
        <v>40165563.512534901</v>
      </c>
      <c r="F42">
        <v>47027843.076772146</v>
      </c>
      <c r="G42">
        <v>57947369.025072679</v>
      </c>
    </row>
    <row r="43" spans="1:7" x14ac:dyDescent="0.2">
      <c r="A43" s="7"/>
      <c r="B43" s="35"/>
      <c r="C43" s="60"/>
    </row>
    <row r="44" spans="1:7" ht="17" thickBot="1" x14ac:dyDescent="0.25">
      <c r="A44" s="8" t="s">
        <v>31</v>
      </c>
      <c r="B44" s="35"/>
      <c r="C44" s="60"/>
    </row>
    <row r="45" spans="1:7" ht="17" thickBot="1" x14ac:dyDescent="0.25">
      <c r="A45" s="10" t="s">
        <v>32</v>
      </c>
      <c r="B45" s="31" t="s">
        <v>99</v>
      </c>
      <c r="C45" s="56">
        <v>0</v>
      </c>
      <c r="D45">
        <v>0</v>
      </c>
      <c r="E45">
        <v>0</v>
      </c>
      <c r="F45">
        <v>0</v>
      </c>
    </row>
    <row r="46" spans="1:7" ht="29" thickBot="1" x14ac:dyDescent="0.25">
      <c r="A46" s="6" t="s">
        <v>33</v>
      </c>
      <c r="B46" s="34" t="s">
        <v>99</v>
      </c>
      <c r="C46" s="56">
        <v>0</v>
      </c>
      <c r="D46">
        <v>0</v>
      </c>
      <c r="E46">
        <v>0</v>
      </c>
      <c r="F46">
        <v>0</v>
      </c>
    </row>
    <row r="47" spans="1:7" ht="17" thickBot="1" x14ac:dyDescent="0.25">
      <c r="A47" s="6"/>
      <c r="B47" s="35"/>
      <c r="C47" s="60"/>
    </row>
    <row r="48" spans="1:7" ht="17" thickBot="1" x14ac:dyDescent="0.25">
      <c r="A48" s="10" t="s">
        <v>34</v>
      </c>
      <c r="B48" s="31" t="s">
        <v>99</v>
      </c>
      <c r="C48" s="56">
        <v>0</v>
      </c>
      <c r="D48">
        <v>0</v>
      </c>
      <c r="E48">
        <v>0</v>
      </c>
      <c r="F48">
        <v>0</v>
      </c>
    </row>
    <row r="49" spans="1:7" ht="17" thickBot="1" x14ac:dyDescent="0.25">
      <c r="A49" s="9" t="s">
        <v>35</v>
      </c>
      <c r="B49" s="34" t="s">
        <v>99</v>
      </c>
      <c r="C49" s="56">
        <v>0</v>
      </c>
      <c r="D49">
        <v>0</v>
      </c>
      <c r="E49">
        <v>0</v>
      </c>
      <c r="F49">
        <v>0</v>
      </c>
    </row>
    <row r="50" spans="1:7" ht="17" thickBot="1" x14ac:dyDescent="0.25">
      <c r="A50" s="9" t="s">
        <v>36</v>
      </c>
      <c r="B50" s="34" t="s">
        <v>99</v>
      </c>
      <c r="C50" s="56">
        <v>0</v>
      </c>
      <c r="D50">
        <v>0</v>
      </c>
      <c r="E50">
        <v>0</v>
      </c>
      <c r="F50">
        <v>0</v>
      </c>
    </row>
    <row r="51" spans="1:7" ht="17" thickBot="1" x14ac:dyDescent="0.25">
      <c r="A51" s="37"/>
      <c r="B51" s="34"/>
      <c r="C51" s="56"/>
    </row>
    <row r="52" spans="1:7" ht="17" thickBot="1" x14ac:dyDescent="0.25">
      <c r="A52" s="7" t="s">
        <v>37</v>
      </c>
      <c r="B52" s="34" t="s">
        <v>99</v>
      </c>
      <c r="C52" s="56">
        <v>0</v>
      </c>
      <c r="D52">
        <v>0</v>
      </c>
      <c r="E52">
        <v>0</v>
      </c>
      <c r="F52">
        <v>0</v>
      </c>
    </row>
    <row r="53" spans="1:7" x14ac:dyDescent="0.2">
      <c r="A53" s="37"/>
      <c r="B53" s="35"/>
      <c r="C53" s="60"/>
    </row>
    <row r="54" spans="1:7" x14ac:dyDescent="0.2">
      <c r="A54" s="8" t="s">
        <v>38</v>
      </c>
      <c r="B54" s="36">
        <v>4421370</v>
      </c>
      <c r="C54" s="61" t="e">
        <f t="shared" ref="C54" si="8">+C42+C52</f>
        <v>#VALUE!</v>
      </c>
      <c r="D54">
        <v>27261677.646829687</v>
      </c>
      <c r="E54">
        <v>40165563.512534901</v>
      </c>
      <c r="F54">
        <v>47027843.076772146</v>
      </c>
      <c r="G54">
        <v>57947369.025072679</v>
      </c>
    </row>
    <row r="55" spans="1:7" x14ac:dyDescent="0.2">
      <c r="A55" s="37" t="s">
        <v>100</v>
      </c>
      <c r="B55" s="35"/>
      <c r="C55" s="60"/>
    </row>
    <row r="56" spans="1:7" x14ac:dyDescent="0.2">
      <c r="A56" s="37" t="s">
        <v>101</v>
      </c>
      <c r="B56" s="35"/>
      <c r="C56" s="60"/>
    </row>
    <row r="57" spans="1:7" x14ac:dyDescent="0.2">
      <c r="A57" s="38" t="s">
        <v>102</v>
      </c>
      <c r="B57" s="27"/>
      <c r="C57" s="26"/>
    </row>
    <row r="58" spans="1:7" x14ac:dyDescent="0.2">
      <c r="A58" s="37" t="s">
        <v>103</v>
      </c>
      <c r="B58" s="39" t="e">
        <v>#VALUE!</v>
      </c>
      <c r="C58" s="62" t="e">
        <f>+C54/[1]Sheet2!$C$11</f>
        <v>#VALUE!</v>
      </c>
      <c r="D58" t="e">
        <v>#VALUE!</v>
      </c>
      <c r="E58" t="e">
        <v>#VALUE!</v>
      </c>
      <c r="F58" t="e">
        <v>#VALUE!</v>
      </c>
    </row>
  </sheetData>
  <mergeCells count="7">
    <mergeCell ref="F1:F3"/>
    <mergeCell ref="G1:G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34C2-FC5D-EB4C-A739-CF87FCBB2D79}">
  <dimension ref="A1:G76"/>
  <sheetViews>
    <sheetView tabSelected="1" workbookViewId="0">
      <selection activeCell="I8" sqref="I8"/>
    </sheetView>
  </sheetViews>
  <sheetFormatPr baseColWidth="10" defaultRowHeight="16" x14ac:dyDescent="0.2"/>
  <cols>
    <col min="1" max="1" width="79.1640625" bestFit="1" customWidth="1"/>
    <col min="2" max="2" width="36" bestFit="1" customWidth="1"/>
    <col min="3" max="6" width="12.6640625" bestFit="1" customWidth="1"/>
  </cols>
  <sheetData>
    <row r="1" spans="1:7" x14ac:dyDescent="0.2">
      <c r="A1" s="71" t="s">
        <v>96</v>
      </c>
      <c r="B1" s="65" t="s">
        <v>105</v>
      </c>
      <c r="C1" s="68" t="s">
        <v>106</v>
      </c>
      <c r="D1" s="68" t="s">
        <v>107</v>
      </c>
      <c r="E1" s="68" t="s">
        <v>108</v>
      </c>
      <c r="F1" s="68" t="s">
        <v>109</v>
      </c>
      <c r="G1" s="68" t="s">
        <v>110</v>
      </c>
    </row>
    <row r="2" spans="1:7" x14ac:dyDescent="0.2">
      <c r="A2" s="72"/>
      <c r="B2" s="66"/>
      <c r="C2" s="69"/>
      <c r="D2" s="69"/>
      <c r="E2" s="69"/>
      <c r="F2" s="69"/>
      <c r="G2" s="69"/>
    </row>
    <row r="3" spans="1:7" ht="17" thickBot="1" x14ac:dyDescent="0.25">
      <c r="A3" s="73"/>
      <c r="B3" s="67"/>
      <c r="C3" s="70"/>
      <c r="D3" s="70"/>
      <c r="E3" s="70"/>
      <c r="F3" s="70"/>
      <c r="G3" s="70"/>
    </row>
    <row r="4" spans="1:7" x14ac:dyDescent="0.2">
      <c r="A4" s="11" t="s">
        <v>39</v>
      </c>
      <c r="B4" s="12"/>
      <c r="C4" s="12"/>
      <c r="D4" s="12"/>
      <c r="E4" s="12"/>
      <c r="F4" s="12"/>
    </row>
    <row r="5" spans="1:7" x14ac:dyDescent="0.2">
      <c r="A5" s="13"/>
      <c r="B5" s="12"/>
      <c r="C5" s="12"/>
      <c r="D5" s="12"/>
      <c r="E5" s="12"/>
      <c r="F5" s="12"/>
    </row>
    <row r="6" spans="1:7" x14ac:dyDescent="0.2">
      <c r="A6" s="13" t="s">
        <v>40</v>
      </c>
      <c r="B6" s="14">
        <f>SUM(B7:B22)</f>
        <v>109800758</v>
      </c>
      <c r="C6" s="14">
        <f t="shared" ref="C6:G6" si="0">SUM(C7:C22)</f>
        <v>89501063.80368942</v>
      </c>
      <c r="D6" s="14">
        <f t="shared" si="0"/>
        <v>114742908.0535436</v>
      </c>
      <c r="E6" s="14">
        <f t="shared" si="0"/>
        <v>152142032.79757679</v>
      </c>
      <c r="F6" s="14">
        <f t="shared" si="0"/>
        <v>196001881.57082087</v>
      </c>
      <c r="G6" s="14">
        <f t="shared" si="0"/>
        <v>250147669.6013369</v>
      </c>
    </row>
    <row r="7" spans="1:7" x14ac:dyDescent="0.2">
      <c r="A7" s="15" t="s">
        <v>41</v>
      </c>
      <c r="B7" s="16">
        <v>33800000</v>
      </c>
      <c r="C7" s="16">
        <v>33800000</v>
      </c>
      <c r="D7" s="16">
        <v>33800000</v>
      </c>
      <c r="E7" s="16">
        <v>33800000</v>
      </c>
      <c r="F7" s="16">
        <v>33800000</v>
      </c>
      <c r="G7">
        <v>33800000</v>
      </c>
    </row>
    <row r="8" spans="1:7" x14ac:dyDescent="0.2">
      <c r="A8" s="15" t="s">
        <v>42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</row>
    <row r="9" spans="1:7" x14ac:dyDescent="0.2">
      <c r="A9" s="17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</row>
    <row r="10" spans="1:7" x14ac:dyDescent="0.2">
      <c r="A10" s="15" t="s">
        <v>44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</row>
    <row r="11" spans="1:7" x14ac:dyDescent="0.2">
      <c r="A11" s="15" t="s">
        <v>45</v>
      </c>
      <c r="B11" s="16">
        <v>76000758</v>
      </c>
      <c r="C11" s="16">
        <v>55701063.80368942</v>
      </c>
      <c r="D11" s="16">
        <v>80942908.053543597</v>
      </c>
      <c r="E11" s="16">
        <v>118342032.79757679</v>
      </c>
      <c r="F11" s="16">
        <v>162201881.57082087</v>
      </c>
      <c r="G11">
        <v>216347669.6013369</v>
      </c>
    </row>
    <row r="12" spans="1:7" x14ac:dyDescent="0.2">
      <c r="A12" s="15" t="s">
        <v>46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</row>
    <row r="13" spans="1:7" x14ac:dyDescent="0.2">
      <c r="A13" s="15" t="s">
        <v>47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</row>
    <row r="14" spans="1:7" x14ac:dyDescent="0.2">
      <c r="A14" s="15" t="s">
        <v>48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</row>
    <row r="15" spans="1:7" x14ac:dyDescent="0.2">
      <c r="A15" s="15" t="s">
        <v>49</v>
      </c>
      <c r="B15" s="16"/>
      <c r="C15" s="16"/>
      <c r="D15" s="16"/>
      <c r="E15" s="16"/>
      <c r="F15" s="16"/>
    </row>
    <row r="16" spans="1:7" x14ac:dyDescent="0.2">
      <c r="A16" s="15" t="s">
        <v>50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</row>
    <row r="17" spans="1:7" x14ac:dyDescent="0.2">
      <c r="A17" s="15" t="s">
        <v>51</v>
      </c>
      <c r="B17" s="16"/>
      <c r="C17" s="16"/>
      <c r="D17" s="16"/>
      <c r="E17" s="16"/>
      <c r="F17" s="16"/>
    </row>
    <row r="18" spans="1:7" x14ac:dyDescent="0.2">
      <c r="A18" s="15" t="s">
        <v>52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">
      <c r="A19" s="15" t="s">
        <v>53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">
      <c r="A20" s="15"/>
      <c r="B20" s="16"/>
      <c r="C20" s="16"/>
      <c r="D20" s="16"/>
      <c r="E20" s="16"/>
      <c r="F20" s="16"/>
      <c r="G20" s="16"/>
    </row>
    <row r="21" spans="1:7" x14ac:dyDescent="0.2">
      <c r="A21" s="17" t="s">
        <v>54</v>
      </c>
      <c r="B21" s="16"/>
      <c r="C21" s="16"/>
      <c r="D21" s="16"/>
      <c r="E21" s="16"/>
      <c r="F21" s="16"/>
      <c r="G21" s="16"/>
    </row>
    <row r="22" spans="1:7" x14ac:dyDescent="0.2">
      <c r="A22" s="17" t="s">
        <v>55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">
      <c r="A23" s="17"/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">
      <c r="A24" s="13" t="s">
        <v>56</v>
      </c>
      <c r="B24" s="16">
        <f>SUM(B25:B31)</f>
        <v>147115025.78</v>
      </c>
      <c r="C24" s="16">
        <f t="shared" ref="C24:G24" si="1">SUM(C25:C31)</f>
        <v>147115025.78</v>
      </c>
      <c r="D24" s="16">
        <f t="shared" si="1"/>
        <v>147115025.78</v>
      </c>
      <c r="E24" s="16">
        <f t="shared" si="1"/>
        <v>147115025.78</v>
      </c>
      <c r="F24" s="16">
        <f t="shared" si="1"/>
        <v>147115025.78</v>
      </c>
      <c r="G24" s="16">
        <f t="shared" si="1"/>
        <v>147115025.78</v>
      </c>
    </row>
    <row r="25" spans="1:7" x14ac:dyDescent="0.2">
      <c r="A25" s="46" t="s">
        <v>57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">
      <c r="A26" s="15"/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">
      <c r="A27" s="46" t="s">
        <v>58</v>
      </c>
      <c r="B27" s="18">
        <v>147115025.78</v>
      </c>
      <c r="C27" s="18">
        <v>147115025.78</v>
      </c>
      <c r="D27" s="18">
        <v>147115025.78</v>
      </c>
      <c r="E27" s="18">
        <v>147115025.78</v>
      </c>
      <c r="F27" s="18">
        <v>147115025.78</v>
      </c>
      <c r="G27" s="18">
        <v>147115025.78</v>
      </c>
    </row>
    <row r="28" spans="1:7" x14ac:dyDescent="0.2">
      <c r="A28" s="15" t="s">
        <v>59</v>
      </c>
      <c r="B28" s="16"/>
      <c r="C28" s="16"/>
      <c r="D28" s="16"/>
      <c r="E28" s="16"/>
      <c r="F28" s="16"/>
    </row>
    <row r="29" spans="1:7" x14ac:dyDescent="0.2">
      <c r="A29" s="15" t="s">
        <v>60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">
      <c r="A30" s="15" t="s">
        <v>61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</row>
    <row r="31" spans="1:7" x14ac:dyDescent="0.2">
      <c r="A31" s="15" t="s">
        <v>62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</row>
    <row r="32" spans="1:7" x14ac:dyDescent="0.2">
      <c r="A32" s="15"/>
      <c r="B32" s="16"/>
      <c r="C32" s="16"/>
      <c r="D32" s="16"/>
      <c r="E32" s="16"/>
      <c r="F32" s="16"/>
    </row>
    <row r="33" spans="1:7" x14ac:dyDescent="0.2">
      <c r="A33" s="13" t="s">
        <v>63</v>
      </c>
      <c r="B33" s="19">
        <f>SUM(B34:B40)</f>
        <v>479630701.76999998</v>
      </c>
      <c r="C33" s="19">
        <f t="shared" ref="C33:G33" si="2">SUM(C34:C40)</f>
        <v>496181136.73043644</v>
      </c>
      <c r="D33" s="19">
        <f t="shared" si="2"/>
        <v>479212899.71280444</v>
      </c>
      <c r="E33" s="19">
        <f t="shared" si="2"/>
        <v>483571091.72725344</v>
      </c>
      <c r="F33" s="19">
        <f t="shared" si="2"/>
        <v>482405965.86467278</v>
      </c>
      <c r="G33" s="19">
        <f t="shared" si="2"/>
        <v>474009946.91888213</v>
      </c>
    </row>
    <row r="34" spans="1:7" x14ac:dyDescent="0.2">
      <c r="A34" s="15" t="s">
        <v>64</v>
      </c>
      <c r="B34" s="16">
        <v>131314212</v>
      </c>
      <c r="C34" s="16">
        <v>117832194.32322536</v>
      </c>
      <c r="D34" s="16">
        <v>96811384.056709349</v>
      </c>
      <c r="E34" s="16">
        <v>104624232.59461924</v>
      </c>
      <c r="F34" s="16">
        <v>113004633.62544827</v>
      </c>
      <c r="G34">
        <v>118256322.17920235</v>
      </c>
    </row>
    <row r="35" spans="1:7" x14ac:dyDescent="0.2">
      <c r="A35" s="15" t="s">
        <v>65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</row>
    <row r="36" spans="1:7" x14ac:dyDescent="0.2">
      <c r="A36" s="15" t="s">
        <v>66</v>
      </c>
      <c r="B36" s="20">
        <v>17180255.309999999</v>
      </c>
      <c r="C36" s="20">
        <v>17180255.309999999</v>
      </c>
      <c r="D36" s="20">
        <v>17180255.309999999</v>
      </c>
      <c r="E36" s="20">
        <v>17180255.309999999</v>
      </c>
      <c r="F36" s="20">
        <v>17180255.309999999</v>
      </c>
      <c r="G36" s="20">
        <v>17180255.309999999</v>
      </c>
    </row>
    <row r="37" spans="1:7" x14ac:dyDescent="0.2">
      <c r="A37" s="15" t="s">
        <v>67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</row>
    <row r="38" spans="1:7" x14ac:dyDescent="0.2">
      <c r="A38" s="15" t="s">
        <v>68</v>
      </c>
      <c r="B38" s="16">
        <v>311380626.45999998</v>
      </c>
      <c r="C38" s="16">
        <v>341413079.09721112</v>
      </c>
      <c r="D38" s="16">
        <v>345465652.34609509</v>
      </c>
      <c r="E38" s="16">
        <v>342010995.82263416</v>
      </c>
      <c r="F38" s="16">
        <v>332465468.92922449</v>
      </c>
      <c r="G38">
        <v>318817761.42967981</v>
      </c>
    </row>
    <row r="39" spans="1:7" x14ac:dyDescent="0.2">
      <c r="A39" s="15" t="s">
        <v>69</v>
      </c>
      <c r="B39" s="3">
        <v>19755608</v>
      </c>
      <c r="C39" s="77">
        <f>+B39</f>
        <v>19755608</v>
      </c>
      <c r="D39" s="77">
        <f t="shared" ref="D39:G39" si="3">+C39</f>
        <v>19755608</v>
      </c>
      <c r="E39" s="77">
        <f t="shared" si="3"/>
        <v>19755608</v>
      </c>
      <c r="F39" s="77">
        <f t="shared" si="3"/>
        <v>19755608</v>
      </c>
      <c r="G39" s="77">
        <f t="shared" si="3"/>
        <v>19755608</v>
      </c>
    </row>
    <row r="40" spans="1:7" ht="17" thickBot="1" x14ac:dyDescent="0.25">
      <c r="A40" s="15" t="s">
        <v>70</v>
      </c>
      <c r="B40" s="19"/>
      <c r="C40" s="19"/>
      <c r="D40" s="19"/>
      <c r="E40" s="19"/>
      <c r="F40" s="19"/>
    </row>
    <row r="41" spans="1:7" ht="17" thickBot="1" x14ac:dyDescent="0.25">
      <c r="A41" s="21" t="s">
        <v>71</v>
      </c>
      <c r="B41" s="22">
        <f>+B33+B27+B6</f>
        <v>736546485.54999995</v>
      </c>
      <c r="C41" s="22">
        <f t="shared" ref="C41:G41" si="4">+C33+C27+C6</f>
        <v>732797226.31412578</v>
      </c>
      <c r="D41" s="22">
        <f t="shared" si="4"/>
        <v>741070833.54634798</v>
      </c>
      <c r="E41" s="22">
        <f t="shared" si="4"/>
        <v>782828150.30483019</v>
      </c>
      <c r="F41" s="22">
        <f t="shared" si="4"/>
        <v>825522873.21549368</v>
      </c>
      <c r="G41" s="22">
        <f t="shared" si="4"/>
        <v>871272642.30021906</v>
      </c>
    </row>
    <row r="42" spans="1:7" x14ac:dyDescent="0.2">
      <c r="A42" s="15"/>
      <c r="B42" s="19"/>
      <c r="C42" s="19"/>
      <c r="D42" s="19"/>
      <c r="E42" s="19"/>
      <c r="F42" s="19"/>
    </row>
    <row r="43" spans="1:7" x14ac:dyDescent="0.2">
      <c r="A43" s="13" t="s">
        <v>72</v>
      </c>
      <c r="B43" s="19"/>
      <c r="C43" s="19"/>
      <c r="D43" s="19"/>
      <c r="E43" s="19"/>
      <c r="F43" s="19"/>
    </row>
    <row r="44" spans="1:7" x14ac:dyDescent="0.2">
      <c r="A44" s="13"/>
      <c r="B44" s="19"/>
      <c r="C44" s="19"/>
      <c r="D44" s="19"/>
      <c r="E44" s="19"/>
      <c r="F44" s="19"/>
    </row>
    <row r="45" spans="1:7" x14ac:dyDescent="0.2">
      <c r="A45" s="17" t="s">
        <v>73</v>
      </c>
      <c r="B45" s="19">
        <f>+B46+SUM(B55:B59)</f>
        <v>466389195</v>
      </c>
      <c r="C45" s="19">
        <f t="shared" ref="C45:F45" si="5">+C46+SUM(C55:C59)</f>
        <v>493325978.30000001</v>
      </c>
      <c r="D45" s="19">
        <f t="shared" si="5"/>
        <v>534925978.30000001</v>
      </c>
      <c r="E45" s="19">
        <f t="shared" si="5"/>
        <v>566125978.29999995</v>
      </c>
      <c r="F45" s="19">
        <f t="shared" si="5"/>
        <v>596875978.29999995</v>
      </c>
      <c r="G45" s="19">
        <f t="shared" ref="G45" si="6">+G46+SUM(G55:G59)</f>
        <v>625465978.29999995</v>
      </c>
    </row>
    <row r="46" spans="1:7" x14ac:dyDescent="0.2">
      <c r="A46" s="53" t="s">
        <v>74</v>
      </c>
      <c r="B46" s="16">
        <f>SUM(B48:B53)</f>
        <v>342570791</v>
      </c>
      <c r="C46" s="16">
        <f t="shared" ref="C46:G46" si="7">SUM(C48:C53)</f>
        <v>369507574.30000001</v>
      </c>
      <c r="D46" s="16">
        <f t="shared" si="7"/>
        <v>411107574.30000001</v>
      </c>
      <c r="E46" s="16">
        <f t="shared" si="7"/>
        <v>442307574.30000001</v>
      </c>
      <c r="F46" s="16">
        <f t="shared" si="7"/>
        <v>473057574.30000001</v>
      </c>
      <c r="G46" s="16">
        <f t="shared" si="7"/>
        <v>501647574.30000001</v>
      </c>
    </row>
    <row r="47" spans="1:7" x14ac:dyDescent="0.2">
      <c r="A47" s="13" t="s">
        <v>75</v>
      </c>
      <c r="B47" s="16"/>
      <c r="C47" s="16"/>
      <c r="D47" s="16"/>
      <c r="E47" s="16"/>
      <c r="F47" s="16"/>
    </row>
    <row r="48" spans="1:7" x14ac:dyDescent="0.2">
      <c r="A48" s="23" t="s">
        <v>76</v>
      </c>
      <c r="B48" s="16">
        <v>342570791</v>
      </c>
      <c r="C48" s="16">
        <v>369507574.30000001</v>
      </c>
      <c r="D48" s="16">
        <v>411107574.30000001</v>
      </c>
      <c r="E48" s="16">
        <v>442307574.30000001</v>
      </c>
      <c r="F48" s="16">
        <v>473057574.30000001</v>
      </c>
      <c r="G48">
        <v>501647574.30000001</v>
      </c>
    </row>
    <row r="49" spans="1:7" x14ac:dyDescent="0.2">
      <c r="A49" s="23" t="s">
        <v>77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</row>
    <row r="50" spans="1:7" x14ac:dyDescent="0.2">
      <c r="A50" s="23" t="s">
        <v>78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</row>
    <row r="51" spans="1:7" x14ac:dyDescent="0.2">
      <c r="A51" s="23" t="s">
        <v>79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</row>
    <row r="52" spans="1:7" x14ac:dyDescent="0.2">
      <c r="A52" s="23" t="s">
        <v>80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</row>
    <row r="53" spans="1:7" x14ac:dyDescent="0.2">
      <c r="A53" s="23" t="s">
        <v>81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</row>
    <row r="54" spans="1:7" x14ac:dyDescent="0.2">
      <c r="A54" s="23"/>
      <c r="B54" s="16"/>
      <c r="C54" s="16"/>
      <c r="D54" s="16"/>
      <c r="E54" s="16"/>
      <c r="F54" s="16"/>
    </row>
    <row r="55" spans="1:7" x14ac:dyDescent="0.2">
      <c r="A55" s="23" t="s">
        <v>82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</row>
    <row r="56" spans="1:7" x14ac:dyDescent="0.2">
      <c r="A56" s="48" t="s">
        <v>83</v>
      </c>
      <c r="B56" s="3">
        <v>29770092</v>
      </c>
      <c r="C56" s="78">
        <v>29770092</v>
      </c>
      <c r="D56" s="78">
        <v>29770092</v>
      </c>
      <c r="E56" s="78">
        <v>29770092</v>
      </c>
      <c r="F56" s="78">
        <v>29770092</v>
      </c>
      <c r="G56" s="78">
        <v>29770092</v>
      </c>
    </row>
    <row r="57" spans="1:7" x14ac:dyDescent="0.2">
      <c r="A57" s="15" t="s">
        <v>84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</row>
    <row r="58" spans="1:7" x14ac:dyDescent="0.2">
      <c r="A58" s="15" t="s">
        <v>85</v>
      </c>
      <c r="B58" s="16">
        <v>92251687</v>
      </c>
      <c r="C58" s="16">
        <v>92251687</v>
      </c>
      <c r="D58" s="16">
        <v>92251687</v>
      </c>
      <c r="E58" s="16">
        <v>92251687</v>
      </c>
      <c r="F58" s="16">
        <v>92251687</v>
      </c>
      <c r="G58">
        <v>92251687</v>
      </c>
    </row>
    <row r="59" spans="1:7" x14ac:dyDescent="0.2">
      <c r="A59" s="46" t="s">
        <v>86</v>
      </c>
      <c r="B59" s="24">
        <v>1796625</v>
      </c>
      <c r="C59" s="79">
        <f>+B59</f>
        <v>1796625</v>
      </c>
      <c r="D59" s="79">
        <f t="shared" ref="D59:G59" si="8">+C59</f>
        <v>1796625</v>
      </c>
      <c r="E59" s="79">
        <f t="shared" si="8"/>
        <v>1796625</v>
      </c>
      <c r="F59" s="79">
        <f t="shared" si="8"/>
        <v>1796625</v>
      </c>
      <c r="G59" s="79">
        <f t="shared" si="8"/>
        <v>1796625</v>
      </c>
    </row>
    <row r="60" spans="1:7" x14ac:dyDescent="0.2">
      <c r="A60" s="15"/>
      <c r="B60" s="16"/>
      <c r="C60" s="16"/>
      <c r="D60" s="16"/>
      <c r="E60" s="16"/>
      <c r="F60" s="16"/>
    </row>
    <row r="61" spans="1:7" x14ac:dyDescent="0.2">
      <c r="A61" s="17" t="s">
        <v>87</v>
      </c>
      <c r="B61" s="16">
        <f>SUM(B62:B69)</f>
        <v>270157290</v>
      </c>
      <c r="C61" s="16">
        <f t="shared" ref="C61:G61" si="9">SUM(C62:C69)</f>
        <v>239471248.01192844</v>
      </c>
      <c r="D61" s="16">
        <f t="shared" si="9"/>
        <v>206144855.24818042</v>
      </c>
      <c r="E61" s="16">
        <f t="shared" si="9"/>
        <v>216702172.00429779</v>
      </c>
      <c r="F61" s="16">
        <f t="shared" si="9"/>
        <v>228646894.91944247</v>
      </c>
      <c r="G61" s="16">
        <f t="shared" si="9"/>
        <v>245806663.99556866</v>
      </c>
    </row>
    <row r="62" spans="1:7" x14ac:dyDescent="0.2">
      <c r="A62" s="46" t="s">
        <v>88</v>
      </c>
      <c r="B62" s="16">
        <v>6053565</v>
      </c>
      <c r="C62" s="16">
        <v>39554753.418898903</v>
      </c>
      <c r="D62" s="16">
        <v>13673104.439333305</v>
      </c>
      <c r="E62" s="16">
        <v>18044237.159302596</v>
      </c>
      <c r="F62" s="16">
        <v>13013248.629300699</v>
      </c>
      <c r="G62">
        <v>12494552.641662903</v>
      </c>
    </row>
    <row r="63" spans="1:7" x14ac:dyDescent="0.2">
      <c r="A63" s="46" t="s">
        <v>89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</row>
    <row r="64" spans="1:7" x14ac:dyDescent="0.2">
      <c r="A64" s="46" t="s">
        <v>90</v>
      </c>
      <c r="B64" s="47">
        <v>42700049</v>
      </c>
      <c r="C64" s="16">
        <v>45320074.739702061</v>
      </c>
      <c r="D64" s="16">
        <v>25476680.014923513</v>
      </c>
      <c r="E64" s="16">
        <v>28024348.016415872</v>
      </c>
      <c r="F64" s="16">
        <v>30269098.292530786</v>
      </c>
      <c r="G64">
        <v>32251724.230691548</v>
      </c>
    </row>
    <row r="65" spans="1:7" x14ac:dyDescent="0.2">
      <c r="A65" s="46" t="s">
        <v>91</v>
      </c>
      <c r="B65" s="47">
        <v>0</v>
      </c>
      <c r="C65" s="16">
        <v>0</v>
      </c>
      <c r="D65" s="16">
        <v>0</v>
      </c>
      <c r="E65" s="16">
        <v>0</v>
      </c>
      <c r="F65" s="16">
        <v>0</v>
      </c>
    </row>
    <row r="66" spans="1:7" x14ac:dyDescent="0.2">
      <c r="A66" s="48" t="s">
        <v>92</v>
      </c>
      <c r="B66" s="47">
        <v>115000000</v>
      </c>
      <c r="C66" s="16">
        <v>48192743.853327498</v>
      </c>
      <c r="D66" s="16">
        <v>60591394.793923609</v>
      </c>
      <c r="E66" s="16">
        <v>74229910.828579336</v>
      </c>
      <c r="F66" s="16">
        <v>88960871.997610986</v>
      </c>
      <c r="G66">
        <v>104656711.12321422</v>
      </c>
    </row>
    <row r="67" spans="1:7" x14ac:dyDescent="0.2">
      <c r="A67" s="49" t="s">
        <v>93</v>
      </c>
      <c r="B67" s="50">
        <v>87608143</v>
      </c>
      <c r="C67" s="80">
        <v>87608143</v>
      </c>
      <c r="D67" s="80">
        <v>87608143</v>
      </c>
      <c r="E67" s="80">
        <v>77608143</v>
      </c>
      <c r="F67" s="80">
        <v>77608143</v>
      </c>
      <c r="G67" s="81">
        <v>77608143</v>
      </c>
    </row>
    <row r="68" spans="1:7" x14ac:dyDescent="0.2">
      <c r="A68" s="49" t="s">
        <v>94</v>
      </c>
      <c r="B68" s="50">
        <v>0</v>
      </c>
      <c r="C68" s="80">
        <v>0</v>
      </c>
      <c r="D68" s="80">
        <v>0</v>
      </c>
      <c r="E68" s="80">
        <v>0</v>
      </c>
      <c r="F68" s="80">
        <v>0</v>
      </c>
      <c r="G68" s="81"/>
    </row>
    <row r="69" spans="1:7" x14ac:dyDescent="0.2">
      <c r="A69" s="51" t="s">
        <v>95</v>
      </c>
      <c r="B69" s="52">
        <v>18795533</v>
      </c>
      <c r="C69" s="78">
        <f>+B69</f>
        <v>18795533</v>
      </c>
      <c r="D69" s="78">
        <f t="shared" ref="D69:G69" si="10">+C69</f>
        <v>18795533</v>
      </c>
      <c r="E69" s="78">
        <f t="shared" si="10"/>
        <v>18795533</v>
      </c>
      <c r="F69" s="78">
        <f t="shared" si="10"/>
        <v>18795533</v>
      </c>
      <c r="G69" s="78">
        <f t="shared" si="10"/>
        <v>18795533</v>
      </c>
    </row>
    <row r="70" spans="1:7" x14ac:dyDescent="0.2">
      <c r="A70" s="15"/>
      <c r="B70" s="16"/>
      <c r="C70" s="16"/>
      <c r="D70" s="16"/>
      <c r="E70" s="16"/>
      <c r="F70" s="16"/>
    </row>
    <row r="71" spans="1:7" ht="17" thickBot="1" x14ac:dyDescent="0.25">
      <c r="A71" s="15"/>
      <c r="B71" s="25"/>
      <c r="C71" s="25"/>
      <c r="D71" s="25"/>
      <c r="E71" s="25"/>
      <c r="F71" s="25"/>
    </row>
    <row r="72" spans="1:7" ht="17" thickBot="1" x14ac:dyDescent="0.25">
      <c r="A72" s="21" t="s">
        <v>71</v>
      </c>
      <c r="B72" s="22">
        <f>+B45+B61</f>
        <v>736546485</v>
      </c>
      <c r="C72" s="22">
        <f t="shared" ref="C72:G72" si="11">+C45+C61</f>
        <v>732797226.31192851</v>
      </c>
      <c r="D72" s="22">
        <f t="shared" si="11"/>
        <v>741070833.54818046</v>
      </c>
      <c r="E72" s="22">
        <f t="shared" si="11"/>
        <v>782828150.30429769</v>
      </c>
      <c r="F72" s="22">
        <f t="shared" si="11"/>
        <v>825522873.21944237</v>
      </c>
      <c r="G72" s="22">
        <f t="shared" si="11"/>
        <v>871272642.29556859</v>
      </c>
    </row>
    <row r="74" spans="1:7" x14ac:dyDescent="0.2">
      <c r="B74" s="40">
        <f>+B72-B41</f>
        <v>-0.54999995231628418</v>
      </c>
    </row>
    <row r="76" spans="1:7" x14ac:dyDescent="0.2">
      <c r="A76" t="s">
        <v>104</v>
      </c>
    </row>
  </sheetData>
  <mergeCells count="7">
    <mergeCell ref="F1:F3"/>
    <mergeCell ref="G1:G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P&amp;L</vt:lpstr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2022-11-10T11:41:45Z</dcterms:created>
  <dcterms:modified xsi:type="dcterms:W3CDTF">2023-01-11T19:29:45Z</dcterms:modified>
</cp:coreProperties>
</file>