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hnawaz/Documents/ifinworth/"/>
    </mc:Choice>
  </mc:AlternateContent>
  <xr:revisionPtr revIDLastSave="0" documentId="13_ncr:1_{B34551DE-76AA-1A4F-B137-A793C7032182}" xr6:coauthVersionLast="47" xr6:coauthVersionMax="47" xr10:uidLastSave="{00000000-0000-0000-0000-000000000000}"/>
  <bookViews>
    <workbookView xWindow="0" yWindow="500" windowWidth="28800" windowHeight="15800" xr2:uid="{11B12A5D-7249-4041-8AA7-3E354D49454B}"/>
  </bookViews>
  <sheets>
    <sheet name="P&amp;L" sheetId="1" r:id="rId1"/>
    <sheet name="B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 s="1"/>
  <c r="C25" i="1" s="1"/>
  <c r="C27" i="1" s="1"/>
  <c r="C30" i="1" s="1"/>
  <c r="C32" i="1" s="1"/>
  <c r="C34" i="1" s="1"/>
  <c r="C42" i="1" s="1"/>
  <c r="C54" i="1" s="1"/>
  <c r="C58" i="1" s="1"/>
  <c r="C13" i="1"/>
  <c r="C14" i="1"/>
  <c r="C15" i="1"/>
  <c r="C35" i="1"/>
  <c r="B61" i="2" l="1"/>
  <c r="B46" i="2"/>
  <c r="B45" i="2" s="1"/>
  <c r="B33" i="2"/>
  <c r="B24" i="2"/>
  <c r="B6" i="2"/>
  <c r="B41" i="2" l="1"/>
  <c r="B72" i="2"/>
  <c r="B74" i="2" s="1"/>
</calcChain>
</file>

<file path=xl/sharedStrings.xml><?xml version="1.0" encoding="utf-8"?>
<sst xmlns="http://schemas.openxmlformats.org/spreadsheetml/2006/main" count="123" uniqueCount="107">
  <si>
    <t>Revenue from Operations</t>
  </si>
  <si>
    <t>other operating income</t>
  </si>
  <si>
    <t>EXPENSES</t>
  </si>
  <si>
    <t>Cost of Material Consumed</t>
  </si>
  <si>
    <t>Purchase of Stock in Trade</t>
  </si>
  <si>
    <t>Change in Inventory</t>
  </si>
  <si>
    <t>Selling, General &amp; Administrative Expenses</t>
  </si>
  <si>
    <t>(A)</t>
  </si>
  <si>
    <t>(B)</t>
  </si>
  <si>
    <t>( C )</t>
  </si>
  <si>
    <t>(D)</t>
  </si>
  <si>
    <t>(E )</t>
  </si>
  <si>
    <t>(F)</t>
  </si>
  <si>
    <t>Total (A+B+C+D+E+F)</t>
  </si>
  <si>
    <t xml:space="preserve">Earnings before exceptional items, extraordinary items, interest, tax, depreciation and amortisation (EBITDA) </t>
  </si>
  <si>
    <t>Less: Depreciation &amp; Amortization</t>
  </si>
  <si>
    <t>EBIT</t>
  </si>
  <si>
    <t>Less: Finance Costs</t>
  </si>
  <si>
    <t>Add: Other Income</t>
  </si>
  <si>
    <t xml:space="preserve">Profit / (Loss) before exceptional and extraordinary items and tax </t>
  </si>
  <si>
    <t>Exceptional Items</t>
  </si>
  <si>
    <t xml:space="preserve">Profit / (Loss) before extraordinary items and tax  </t>
  </si>
  <si>
    <t>Extraordinary items</t>
  </si>
  <si>
    <t xml:space="preserve">Profit / (Loss) before tax </t>
  </si>
  <si>
    <t>Tax expense:</t>
  </si>
  <si>
    <t>(a) Current tax expense for current year</t>
  </si>
  <si>
    <t>(b) (Less): MAT credit (where applicable)</t>
  </si>
  <si>
    <t>(c) Current tax expense relating to prior years</t>
  </si>
  <si>
    <t xml:space="preserve">(d) Net current tax expense </t>
  </si>
  <si>
    <t>(e) Deferred tax</t>
  </si>
  <si>
    <t xml:space="preserve">Profit / (Loss) from continuing operations </t>
  </si>
  <si>
    <t>DISCONTINUING OPERATIONS</t>
  </si>
  <si>
    <t>Profit / (Loss) from discontinuing operations (before tax)</t>
  </si>
  <si>
    <t>Gain / (Loss) on disposal of assets / settlement of liabilities attributable to the discontinuing operations</t>
  </si>
  <si>
    <t>Add / (Less): Tax expense of discontinuing operations</t>
  </si>
  <si>
    <t>(a) on ordinary activities attributable to the discontinuing operations</t>
  </si>
  <si>
    <t>(b) on gain / (loss) on disposal of assets / settlement of liabilities</t>
  </si>
  <si>
    <t>Profit / (Loss) from discontinuing operations net of tax</t>
  </si>
  <si>
    <t>Profit / (Loss) for the year</t>
  </si>
  <si>
    <t>EQUITY AND LIABILITIES</t>
  </si>
  <si>
    <t>Shareholders' Funds</t>
  </si>
  <si>
    <t>Equity Share Capital</t>
  </si>
  <si>
    <t>Preference Share Capital</t>
  </si>
  <si>
    <t>Other Equity</t>
  </si>
  <si>
    <t>Share Premium</t>
  </si>
  <si>
    <t>Reserves and Surplus</t>
  </si>
  <si>
    <t>Revaluation Reserve</t>
  </si>
  <si>
    <t>Capital Reserve</t>
  </si>
  <si>
    <t>Capital Redemption Reserve</t>
  </si>
  <si>
    <t>Debenture Redemption Reserve</t>
  </si>
  <si>
    <t>Share Based Payment reserve</t>
  </si>
  <si>
    <t>Defined benefit obligation reserve</t>
  </si>
  <si>
    <t>Other Comprehensive lncome</t>
  </si>
  <si>
    <t>Non-Controlling Interests</t>
  </si>
  <si>
    <t>Share Warrants</t>
  </si>
  <si>
    <t>Share Application Money Pending Allotment</t>
  </si>
  <si>
    <t>Non Current Liabilities</t>
  </si>
  <si>
    <t>Deferred Tax Liability</t>
  </si>
  <si>
    <t>Long Term Borrowings</t>
  </si>
  <si>
    <t>Liability component of CCD's</t>
  </si>
  <si>
    <t>Long-Term Provisions</t>
  </si>
  <si>
    <t>Purchase consideration payable</t>
  </si>
  <si>
    <t>Deferred Govt Grant</t>
  </si>
  <si>
    <t>Current Liabilities</t>
  </si>
  <si>
    <t>Trade Payables</t>
  </si>
  <si>
    <t>Employee Payables</t>
  </si>
  <si>
    <t>Short Term Borrowings</t>
  </si>
  <si>
    <t>LC Payables</t>
  </si>
  <si>
    <t>Other Current Liabilities</t>
  </si>
  <si>
    <t>Short Term Provisions</t>
  </si>
  <si>
    <t>Inter-Co</t>
  </si>
  <si>
    <t>TOTAL</t>
  </si>
  <si>
    <t>ASSETS</t>
  </si>
  <si>
    <t>Non-Current Assets</t>
  </si>
  <si>
    <t>Fixed Assets(Gross)</t>
  </si>
  <si>
    <t>Net Fixed Assets</t>
  </si>
  <si>
    <t>---Tangible Assets</t>
  </si>
  <si>
    <t>---Intangible Assets</t>
  </si>
  <si>
    <t>---Capital Work in Progress</t>
  </si>
  <si>
    <t>---Pre Operative Expenses</t>
  </si>
  <si>
    <t>---Capital Advances</t>
  </si>
  <si>
    <t>---Capital Liabilities</t>
  </si>
  <si>
    <t xml:space="preserve">Goodwill </t>
  </si>
  <si>
    <t>Non-current Investment</t>
  </si>
  <si>
    <t>Inter-Co-Inv</t>
  </si>
  <si>
    <t>Other Non Current Assets</t>
  </si>
  <si>
    <t>Deferred Tax Assets</t>
  </si>
  <si>
    <t>Current Assets, Loans &amp; Advances</t>
  </si>
  <si>
    <t>Cash and Cash Equivalents</t>
  </si>
  <si>
    <t>Bank Balances</t>
  </si>
  <si>
    <t>Trade Receivables</t>
  </si>
  <si>
    <t>Unbilled Revenues</t>
  </si>
  <si>
    <t>Inventories</t>
  </si>
  <si>
    <t>Advances</t>
  </si>
  <si>
    <t>Short Term Investments</t>
  </si>
  <si>
    <t>Other Current Assets</t>
  </si>
  <si>
    <t>Particulars</t>
  </si>
  <si>
    <t xml:space="preserve"> Particulars </t>
  </si>
  <si>
    <t xml:space="preserve">Income From Operation
</t>
  </si>
  <si>
    <t xml:space="preserve">                                             -  </t>
  </si>
  <si>
    <t xml:space="preserve">Minority Interest </t>
  </si>
  <si>
    <t>Share in profit of Associates</t>
  </si>
  <si>
    <t>Net Profit after minority interests</t>
  </si>
  <si>
    <t>Earning per Share(EPS)</t>
  </si>
  <si>
    <t>Any cash equivalent like bank FDs pledged against borrowings cannot be treated as free cash</t>
  </si>
  <si>
    <t>Provisional_Valuation</t>
  </si>
  <si>
    <t>31/03/2023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</si>
</sst>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  <numFmt numFmtId="166" formatCode="_ * #,##0_ ;_ * \-#,##0_ ;_ * &quot;-&quot;??_ ;_ @_ 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9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3" fillId="0" borderId="0"/>
    <xf numFmtId="164" fontId="5" fillId="0" borderId="0" applyFont="0" applyFill="0" applyBorder="0" applyAlignment="0" applyProtection="0"/>
  </cellStyleXfs>
  <cellXfs count="74">
    <xf numFmtId="0" fontId="0" fillId="0" borderId="0" xfId="0"/>
    <xf numFmtId="0" fontId="2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165" fontId="5" fillId="2" borderId="3" xfId="2" applyNumberFormat="1" applyFill="1" applyBorder="1" applyAlignment="1">
      <alignment vertical="top"/>
    </xf>
    <xf numFmtId="0" fontId="6" fillId="0" borderId="4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/>
    </xf>
    <xf numFmtId="0" fontId="5" fillId="0" borderId="1" xfId="0" applyFont="1" applyBorder="1" applyAlignment="1">
      <alignment horizontal="left" vertical="top" indent="2"/>
    </xf>
    <xf numFmtId="0" fontId="5" fillId="0" borderId="1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166" fontId="6" fillId="0" borderId="7" xfId="1" applyNumberFormat="1" applyFont="1" applyFill="1" applyBorder="1" applyAlignment="1">
      <alignment vertical="top"/>
    </xf>
    <xf numFmtId="0" fontId="2" fillId="0" borderId="7" xfId="0" applyFont="1" applyBorder="1" applyAlignment="1">
      <alignment vertical="top"/>
    </xf>
    <xf numFmtId="166" fontId="6" fillId="0" borderId="7" xfId="1" applyNumberFormat="1" applyFont="1" applyFill="1" applyBorder="1" applyAlignment="1">
      <alignment horizontal="center" vertical="top"/>
    </xf>
    <xf numFmtId="0" fontId="4" fillId="0" borderId="7" xfId="0" applyFont="1" applyBorder="1" applyAlignment="1">
      <alignment vertical="top"/>
    </xf>
    <xf numFmtId="166" fontId="4" fillId="0" borderId="7" xfId="1" applyNumberFormat="1" applyFont="1" applyFill="1" applyBorder="1" applyAlignment="1">
      <alignment horizontal="right" vertical="top"/>
    </xf>
    <xf numFmtId="0" fontId="6" fillId="0" borderId="7" xfId="0" applyFont="1" applyBorder="1" applyAlignment="1">
      <alignment vertical="top"/>
    </xf>
    <xf numFmtId="165" fontId="5" fillId="0" borderId="3" xfId="2" applyNumberFormat="1" applyBorder="1" applyAlignment="1">
      <alignment vertical="top"/>
    </xf>
    <xf numFmtId="166" fontId="6" fillId="0" borderId="7" xfId="1" applyNumberFormat="1" applyFont="1" applyFill="1" applyBorder="1" applyAlignment="1">
      <alignment horizontal="right" vertical="top"/>
    </xf>
    <xf numFmtId="165" fontId="5" fillId="0" borderId="3" xfId="4" applyNumberFormat="1" applyFont="1" applyFill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166" fontId="6" fillId="0" borderId="8" xfId="1" applyNumberFormat="1" applyFont="1" applyFill="1" applyBorder="1" applyAlignment="1">
      <alignment horizontal="right" vertical="top"/>
    </xf>
    <xf numFmtId="0" fontId="4" fillId="0" borderId="7" xfId="0" quotePrefix="1" applyFont="1" applyBorder="1" applyAlignment="1">
      <alignment vertical="top"/>
    </xf>
    <xf numFmtId="165" fontId="5" fillId="2" borderId="3" xfId="1" applyNumberFormat="1" applyFont="1" applyFill="1" applyBorder="1" applyAlignment="1" applyProtection="1">
      <alignment horizontal="right" vertical="top"/>
    </xf>
    <xf numFmtId="0" fontId="0" fillId="0" borderId="7" xfId="0" applyBorder="1"/>
    <xf numFmtId="0" fontId="0" fillId="0" borderId="10" xfId="0" applyBorder="1"/>
    <xf numFmtId="0" fontId="9" fillId="0" borderId="10" xfId="0" applyFont="1" applyBorder="1"/>
    <xf numFmtId="165" fontId="4" fillId="0" borderId="2" xfId="0" applyNumberFormat="1" applyFont="1" applyBorder="1" applyAlignment="1">
      <alignment vertical="top"/>
    </xf>
    <xf numFmtId="165" fontId="5" fillId="4" borderId="3" xfId="0" applyNumberFormat="1" applyFont="1" applyFill="1" applyBorder="1" applyAlignment="1">
      <alignment vertical="top"/>
    </xf>
    <xf numFmtId="165" fontId="5" fillId="4" borderId="10" xfId="0" applyNumberFormat="1" applyFont="1" applyFill="1" applyBorder="1" applyAlignment="1">
      <alignment vertical="top"/>
    </xf>
    <xf numFmtId="165" fontId="6" fillId="0" borderId="5" xfId="0" applyNumberFormat="1" applyFont="1" applyBorder="1" applyAlignment="1">
      <alignment horizontal="center" vertical="top"/>
    </xf>
    <xf numFmtId="166" fontId="4" fillId="0" borderId="2" xfId="0" applyNumberFormat="1" applyFont="1" applyBorder="1" applyAlignment="1">
      <alignment vertical="top"/>
    </xf>
    <xf numFmtId="164" fontId="4" fillId="0" borderId="2" xfId="0" applyNumberFormat="1" applyFont="1" applyBorder="1" applyAlignment="1">
      <alignment vertical="top"/>
    </xf>
    <xf numFmtId="165" fontId="6" fillId="0" borderId="12" xfId="0" applyNumberFormat="1" applyFont="1" applyBorder="1" applyAlignment="1">
      <alignment horizontal="center" vertical="top"/>
    </xf>
    <xf numFmtId="0" fontId="9" fillId="0" borderId="2" xfId="0" applyFont="1" applyBorder="1"/>
    <xf numFmtId="165" fontId="9" fillId="0" borderId="2" xfId="0" applyNumberFormat="1" applyFont="1" applyBorder="1"/>
    <xf numFmtId="0" fontId="9" fillId="0" borderId="1" xfId="0" applyFont="1" applyBorder="1"/>
    <xf numFmtId="0" fontId="9" fillId="0" borderId="13" xfId="0" applyFont="1" applyBorder="1"/>
    <xf numFmtId="165" fontId="9" fillId="0" borderId="0" xfId="0" applyNumberFormat="1" applyFont="1"/>
    <xf numFmtId="166" fontId="0" fillId="0" borderId="0" xfId="0" applyNumberFormat="1"/>
    <xf numFmtId="0" fontId="7" fillId="6" borderId="1" xfId="0" applyFont="1" applyFill="1" applyBorder="1" applyAlignment="1">
      <alignment vertical="top" wrapText="1"/>
    </xf>
    <xf numFmtId="0" fontId="4" fillId="6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/>
    </xf>
    <xf numFmtId="0" fontId="5" fillId="7" borderId="1" xfId="0" applyFont="1" applyFill="1" applyBorder="1" applyAlignment="1">
      <alignment horizontal="left" vertical="top" wrapText="1"/>
    </xf>
    <xf numFmtId="0" fontId="10" fillId="7" borderId="1" xfId="0" applyFont="1" applyFill="1" applyBorder="1" applyAlignment="1">
      <alignment vertical="top"/>
    </xf>
    <xf numFmtId="0" fontId="4" fillId="7" borderId="7" xfId="0" applyFont="1" applyFill="1" applyBorder="1" applyAlignment="1">
      <alignment vertical="top"/>
    </xf>
    <xf numFmtId="166" fontId="4" fillId="7" borderId="7" xfId="1" applyNumberFormat="1" applyFont="1" applyFill="1" applyBorder="1" applyAlignment="1">
      <alignment horizontal="right" vertical="top"/>
    </xf>
    <xf numFmtId="0" fontId="4" fillId="7" borderId="7" xfId="0" quotePrefix="1" applyFont="1" applyFill="1" applyBorder="1" applyAlignment="1">
      <alignment vertical="top"/>
    </xf>
    <xf numFmtId="0" fontId="4" fillId="7" borderId="9" xfId="0" quotePrefix="1" applyFont="1" applyFill="1" applyBorder="1" applyAlignment="1">
      <alignment vertical="top"/>
    </xf>
    <xf numFmtId="166" fontId="4" fillId="7" borderId="3" xfId="1" applyNumberFormat="1" applyFont="1" applyFill="1" applyBorder="1" applyAlignment="1">
      <alignment horizontal="right" vertical="top"/>
    </xf>
    <xf numFmtId="0" fontId="4" fillId="7" borderId="9" xfId="0" applyFont="1" applyFill="1" applyBorder="1" applyAlignment="1">
      <alignment vertical="top"/>
    </xf>
    <xf numFmtId="165" fontId="5" fillId="7" borderId="3" xfId="2" applyNumberFormat="1" applyFill="1" applyBorder="1" applyAlignment="1">
      <alignment vertical="top"/>
    </xf>
    <xf numFmtId="0" fontId="2" fillId="7" borderId="7" xfId="0" applyFont="1" applyFill="1" applyBorder="1" applyAlignment="1">
      <alignment vertical="top"/>
    </xf>
    <xf numFmtId="165" fontId="4" fillId="0" borderId="2" xfId="1" applyNumberFormat="1" applyFont="1" applyFill="1" applyBorder="1" applyAlignment="1">
      <alignment vertical="top"/>
    </xf>
    <xf numFmtId="0" fontId="5" fillId="0" borderId="3" xfId="0" applyFont="1" applyBorder="1" applyAlignment="1">
      <alignment vertical="top"/>
    </xf>
    <xf numFmtId="165" fontId="6" fillId="0" borderId="5" xfId="1" applyNumberFormat="1" applyFont="1" applyFill="1" applyBorder="1" applyAlignment="1">
      <alignment horizontal="center" vertical="top"/>
    </xf>
    <xf numFmtId="166" fontId="4" fillId="0" borderId="2" xfId="1" applyNumberFormat="1" applyFont="1" applyFill="1" applyBorder="1" applyAlignment="1">
      <alignment vertical="top"/>
    </xf>
    <xf numFmtId="43" fontId="5" fillId="0" borderId="3" xfId="1" applyFont="1" applyFill="1" applyBorder="1" applyAlignment="1">
      <alignment vertical="top"/>
    </xf>
    <xf numFmtId="43" fontId="4" fillId="0" borderId="2" xfId="1" applyFont="1" applyFill="1" applyBorder="1" applyAlignment="1">
      <alignment vertical="top"/>
    </xf>
    <xf numFmtId="0" fontId="0" fillId="0" borderId="2" xfId="0" applyBorder="1"/>
    <xf numFmtId="165" fontId="0" fillId="0" borderId="2" xfId="0" applyNumberFormat="1" applyBorder="1"/>
    <xf numFmtId="165" fontId="0" fillId="0" borderId="0" xfId="0" applyNumberFormat="1"/>
    <xf numFmtId="165" fontId="8" fillId="3" borderId="14" xfId="0" applyNumberFormat="1" applyFont="1" applyFill="1" applyBorder="1" applyAlignment="1">
      <alignment horizontal="center" vertical="center" wrapText="1"/>
    </xf>
    <xf numFmtId="165" fontId="8" fillId="3" borderId="15" xfId="0" applyNumberFormat="1" applyFont="1" applyFill="1" applyBorder="1" applyAlignment="1">
      <alignment horizontal="center" vertical="center" wrapText="1"/>
    </xf>
    <xf numFmtId="166" fontId="8" fillId="3" borderId="6" xfId="0" applyNumberFormat="1" applyFont="1" applyFill="1" applyBorder="1" applyAlignment="1">
      <alignment horizontal="center" vertical="top" wrapText="1"/>
    </xf>
    <xf numFmtId="166" fontId="8" fillId="3" borderId="7" xfId="0" applyNumberFormat="1" applyFont="1" applyFill="1" applyBorder="1" applyAlignment="1">
      <alignment horizontal="center" vertical="top" wrapText="1"/>
    </xf>
    <xf numFmtId="166" fontId="8" fillId="3" borderId="11" xfId="0" applyNumberFormat="1" applyFont="1" applyFill="1" applyBorder="1" applyAlignment="1">
      <alignment horizontal="center" vertical="top" wrapText="1"/>
    </xf>
    <xf numFmtId="166" fontId="11" fillId="5" borderId="6" xfId="1" quotePrefix="1" applyNumberFormat="1" applyFont="1" applyFill="1" applyBorder="1" applyAlignment="1" applyProtection="1">
      <alignment horizontal="center" vertical="top" wrapText="1"/>
    </xf>
    <xf numFmtId="166" fontId="11" fillId="5" borderId="7" xfId="1" quotePrefix="1" applyNumberFormat="1" applyFont="1" applyFill="1" applyBorder="1" applyAlignment="1" applyProtection="1">
      <alignment horizontal="center" vertical="top" wrapText="1"/>
    </xf>
    <xf numFmtId="166" fontId="11" fillId="5" borderId="16" xfId="1" quotePrefix="1" applyNumberFormat="1" applyFont="1" applyFill="1" applyBorder="1" applyAlignment="1" applyProtection="1">
      <alignment horizontal="center" vertical="top" wrapText="1"/>
    </xf>
    <xf numFmtId="166" fontId="11" fillId="5" borderId="6" xfId="1" quotePrefix="1" applyNumberFormat="1" applyFont="1" applyFill="1" applyBorder="1" applyAlignment="1" applyProtection="1">
      <alignment horizontal="center" vertical="center" wrapText="1"/>
    </xf>
    <xf numFmtId="166" fontId="11" fillId="5" borderId="7" xfId="1" quotePrefix="1" applyNumberFormat="1" applyFont="1" applyFill="1" applyBorder="1" applyAlignment="1" applyProtection="1">
      <alignment horizontal="center" vertical="center" wrapText="1"/>
    </xf>
    <xf numFmtId="166" fontId="11" fillId="5" borderId="16" xfId="1" quotePrefix="1" applyNumberFormat="1" applyFont="1" applyFill="1" applyBorder="1" applyAlignment="1" applyProtection="1">
      <alignment horizontal="center" vertical="center" wrapText="1"/>
    </xf>
  </cellXfs>
  <cellStyles count="5">
    <cellStyle name="Comma" xfId="1" builtinId="3"/>
    <cellStyle name="Comma 10 2" xfId="4" xr:uid="{86FEEC85-88CA-AB4A-9D74-917D0DD5E437}"/>
    <cellStyle name="Normal" xfId="0" builtinId="0"/>
    <cellStyle name="Normal 2" xfId="3" xr:uid="{07EFDA03-0E1E-714D-9ACC-ACE9EDE75A6E}"/>
    <cellStyle name="Normal 2 2" xfId="2" xr:uid="{E3BBAF57-CB31-DC42-B676-38B755EEB8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%20Projection_Valuation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BS"/>
      <sheetName val="Sheet2"/>
      <sheetName val="Excess Earnings Model"/>
      <sheetName val="FCFF"/>
      <sheetName val="FCFE"/>
      <sheetName val="Relative Valuation"/>
      <sheetName val="Comparable Trans Multiple"/>
      <sheetName val="Net Asset Value"/>
      <sheetName val="SOTP"/>
      <sheetName val="Black Scholes"/>
      <sheetName val="Weighted Valuation"/>
      <sheetName val="Sheet1"/>
    </sheetNames>
    <sheetDataSet>
      <sheetData sheetId="0"/>
      <sheetData sheetId="1"/>
      <sheetData sheetId="2">
        <row r="11">
          <cell r="C11" t="str">
            <v>Ask user for same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100AD-1EC3-3246-AFE5-16D06F619914}">
  <dimension ref="A1:C58"/>
  <sheetViews>
    <sheetView tabSelected="1" workbookViewId="0">
      <selection activeCell="C1" sqref="C1:C1048576"/>
    </sheetView>
  </sheetViews>
  <sheetFormatPr baseColWidth="10" defaultRowHeight="16" x14ac:dyDescent="0.2"/>
  <cols>
    <col min="1" max="1" width="57.1640625" bestFit="1" customWidth="1"/>
    <col min="2" max="2" width="36.33203125" bestFit="1" customWidth="1"/>
    <col min="3" max="3" width="15.1640625" bestFit="1" customWidth="1"/>
  </cols>
  <sheetData>
    <row r="1" spans="1:3" ht="27" customHeight="1" x14ac:dyDescent="0.2">
      <c r="A1" s="63" t="s">
        <v>97</v>
      </c>
      <c r="B1" s="65" t="s">
        <v>105</v>
      </c>
      <c r="C1" s="68" t="s">
        <v>106</v>
      </c>
    </row>
    <row r="2" spans="1:3" x14ac:dyDescent="0.2">
      <c r="A2" s="64"/>
      <c r="B2" s="66"/>
      <c r="C2" s="69"/>
    </row>
    <row r="3" spans="1:3" ht="17" customHeight="1" thickBot="1" x14ac:dyDescent="0.25">
      <c r="A3" s="64"/>
      <c r="B3" s="67"/>
      <c r="C3" s="70"/>
    </row>
    <row r="4" spans="1:3" x14ac:dyDescent="0.2">
      <c r="A4" s="2"/>
      <c r="B4" s="28"/>
      <c r="C4" s="54"/>
    </row>
    <row r="5" spans="1:3" x14ac:dyDescent="0.2">
      <c r="A5" s="1" t="s">
        <v>0</v>
      </c>
      <c r="B5" s="28"/>
      <c r="C5" s="54"/>
    </row>
    <row r="6" spans="1:3" x14ac:dyDescent="0.2">
      <c r="A6" s="2"/>
      <c r="B6" s="28"/>
      <c r="C6" s="54"/>
    </row>
    <row r="7" spans="1:3" x14ac:dyDescent="0.2">
      <c r="A7" s="2" t="s">
        <v>98</v>
      </c>
      <c r="B7" s="29">
        <v>221221361</v>
      </c>
      <c r="C7" s="55">
        <f>+B7*2.4925</f>
        <v>551394242.29250002</v>
      </c>
    </row>
    <row r="8" spans="1:3" ht="17" thickBot="1" x14ac:dyDescent="0.25">
      <c r="A8" s="2" t="s">
        <v>1</v>
      </c>
      <c r="B8" s="30">
        <v>672852</v>
      </c>
      <c r="C8" s="54">
        <f>+B8*1.02</f>
        <v>686309.04</v>
      </c>
    </row>
    <row r="9" spans="1:3" ht="17" thickBot="1" x14ac:dyDescent="0.25">
      <c r="A9" s="4" t="s">
        <v>0</v>
      </c>
      <c r="B9" s="31">
        <v>221894213</v>
      </c>
      <c r="C9" s="56">
        <f t="shared" ref="C9" si="0">+C7+C8</f>
        <v>552080551.33249998</v>
      </c>
    </row>
    <row r="10" spans="1:3" x14ac:dyDescent="0.2">
      <c r="A10" s="2"/>
      <c r="B10" s="28"/>
      <c r="C10" s="54"/>
    </row>
    <row r="11" spans="1:3" x14ac:dyDescent="0.2">
      <c r="A11" s="1" t="s">
        <v>2</v>
      </c>
      <c r="B11" s="28"/>
      <c r="C11" s="54"/>
    </row>
    <row r="12" spans="1:3" x14ac:dyDescent="0.2">
      <c r="A12" s="2"/>
      <c r="B12" s="28"/>
      <c r="C12" s="54"/>
    </row>
    <row r="13" spans="1:3" x14ac:dyDescent="0.2">
      <c r="A13" s="2" t="s">
        <v>3</v>
      </c>
      <c r="B13" s="32" t="s">
        <v>99</v>
      </c>
      <c r="C13" s="57" t="e">
        <f>+B13*1.03</f>
        <v>#VALUE!</v>
      </c>
    </row>
    <row r="14" spans="1:3" x14ac:dyDescent="0.2">
      <c r="A14" s="2" t="s">
        <v>4</v>
      </c>
      <c r="B14" s="29">
        <v>194837987</v>
      </c>
      <c r="C14" s="58">
        <f>+C7*65%</f>
        <v>358406257.490125</v>
      </c>
    </row>
    <row r="15" spans="1:3" x14ac:dyDescent="0.2">
      <c r="A15" s="2" t="s">
        <v>5</v>
      </c>
      <c r="B15" s="30">
        <v>-67835141</v>
      </c>
      <c r="C15" s="58">
        <f>+C7*2%</f>
        <v>11027884.84585</v>
      </c>
    </row>
    <row r="16" spans="1:3" x14ac:dyDescent="0.2">
      <c r="A16" s="1" t="s">
        <v>6</v>
      </c>
      <c r="B16" s="33">
        <v>66491224.369999997</v>
      </c>
      <c r="C16" s="59">
        <v>155856161.413331</v>
      </c>
    </row>
    <row r="17" spans="1:3" x14ac:dyDescent="0.2">
      <c r="A17" s="2" t="s">
        <v>7</v>
      </c>
      <c r="B17" s="28"/>
      <c r="C17" s="54"/>
    </row>
    <row r="18" spans="1:3" x14ac:dyDescent="0.2">
      <c r="A18" s="2" t="s">
        <v>8</v>
      </c>
      <c r="B18" s="28"/>
      <c r="C18" s="54"/>
    </row>
    <row r="19" spans="1:3" x14ac:dyDescent="0.2">
      <c r="A19" s="2" t="s">
        <v>9</v>
      </c>
      <c r="B19" s="28"/>
      <c r="C19" s="54"/>
    </row>
    <row r="20" spans="1:3" x14ac:dyDescent="0.2">
      <c r="A20" s="2" t="s">
        <v>10</v>
      </c>
      <c r="B20" s="28"/>
      <c r="C20" s="54"/>
    </row>
    <row r="21" spans="1:3" x14ac:dyDescent="0.2">
      <c r="A21" s="2" t="s">
        <v>11</v>
      </c>
      <c r="B21" s="28"/>
      <c r="C21" s="54"/>
    </row>
    <row r="22" spans="1:3" x14ac:dyDescent="0.2">
      <c r="A22" s="2" t="s">
        <v>12</v>
      </c>
      <c r="B22" s="28"/>
      <c r="C22" s="54"/>
    </row>
    <row r="23" spans="1:3" x14ac:dyDescent="0.2">
      <c r="A23" s="2" t="s">
        <v>13</v>
      </c>
      <c r="B23" s="33">
        <v>66491224.369999997</v>
      </c>
      <c r="C23" s="59">
        <v>155856161.413331</v>
      </c>
    </row>
    <row r="24" spans="1:3" x14ac:dyDescent="0.2">
      <c r="A24" s="2"/>
      <c r="B24" s="28"/>
      <c r="C24" s="54"/>
    </row>
    <row r="25" spans="1:3" ht="28" x14ac:dyDescent="0.2">
      <c r="A25" s="5" t="s">
        <v>14</v>
      </c>
      <c r="B25" s="28">
        <v>28400142</v>
      </c>
      <c r="C25" s="54" t="e">
        <f t="shared" ref="C25" si="1">+C9-C13-C14-C15-C23</f>
        <v>#VALUE!</v>
      </c>
    </row>
    <row r="26" spans="1:3" x14ac:dyDescent="0.2">
      <c r="A26" s="42" t="s">
        <v>15</v>
      </c>
      <c r="B26" s="28">
        <v>16620772</v>
      </c>
      <c r="C26" s="54">
        <v>21953574.699999999</v>
      </c>
    </row>
    <row r="27" spans="1:3" x14ac:dyDescent="0.2">
      <c r="A27" s="2" t="s">
        <v>16</v>
      </c>
      <c r="B27" s="28">
        <v>11779371</v>
      </c>
      <c r="C27" s="54" t="e">
        <f t="shared" ref="C27" si="2">+C25-C26</f>
        <v>#VALUE!</v>
      </c>
    </row>
    <row r="28" spans="1:3" x14ac:dyDescent="0.2">
      <c r="A28" s="2" t="s">
        <v>17</v>
      </c>
      <c r="B28" s="28">
        <v>5463128</v>
      </c>
      <c r="C28" s="54">
        <v>23171362.692883004</v>
      </c>
    </row>
    <row r="29" spans="1:3" x14ac:dyDescent="0.2">
      <c r="A29" s="43" t="s">
        <v>18</v>
      </c>
      <c r="B29" s="28" t="s">
        <v>99</v>
      </c>
      <c r="C29" s="54">
        <v>0</v>
      </c>
    </row>
    <row r="30" spans="1:3" x14ac:dyDescent="0.2">
      <c r="A30" s="5" t="s">
        <v>19</v>
      </c>
      <c r="B30" s="28">
        <v>6316243</v>
      </c>
      <c r="C30" s="54" t="e">
        <f t="shared" ref="C30" si="3">+C27-C28+C29</f>
        <v>#VALUE!</v>
      </c>
    </row>
    <row r="31" spans="1:3" x14ac:dyDescent="0.2">
      <c r="A31" s="44" t="s">
        <v>20</v>
      </c>
      <c r="B31" s="28" t="s">
        <v>99</v>
      </c>
      <c r="C31" s="54">
        <v>0</v>
      </c>
    </row>
    <row r="32" spans="1:3" x14ac:dyDescent="0.2">
      <c r="A32" s="7" t="s">
        <v>21</v>
      </c>
      <c r="B32" s="28">
        <v>6316243</v>
      </c>
      <c r="C32" s="54" t="e">
        <f t="shared" ref="C32" si="4">+C30+C31</f>
        <v>#VALUE!</v>
      </c>
    </row>
    <row r="33" spans="1:3" x14ac:dyDescent="0.2">
      <c r="A33" s="45" t="s">
        <v>22</v>
      </c>
      <c r="B33" s="28" t="s">
        <v>99</v>
      </c>
      <c r="C33" s="54">
        <v>0</v>
      </c>
    </row>
    <row r="34" spans="1:3" x14ac:dyDescent="0.2">
      <c r="A34" s="8" t="s">
        <v>23</v>
      </c>
      <c r="B34" s="28">
        <v>6316243</v>
      </c>
      <c r="C34" s="54" t="e">
        <f t="shared" ref="C34" si="5">+C32+C33</f>
        <v>#VALUE!</v>
      </c>
    </row>
    <row r="35" spans="1:3" ht="17" thickBot="1" x14ac:dyDescent="0.25">
      <c r="A35" s="8" t="s">
        <v>24</v>
      </c>
      <c r="B35" s="28">
        <v>1894873</v>
      </c>
      <c r="C35" s="54">
        <f t="shared" ref="C35" si="6">+C36+C37+C38+C39+C40</f>
        <v>0</v>
      </c>
    </row>
    <row r="36" spans="1:3" ht="17" thickBot="1" x14ac:dyDescent="0.25">
      <c r="A36" s="9" t="s">
        <v>25</v>
      </c>
      <c r="B36" s="31">
        <v>1894873</v>
      </c>
      <c r="C36" s="56">
        <v>0</v>
      </c>
    </row>
    <row r="37" spans="1:3" ht="17" thickBot="1" x14ac:dyDescent="0.25">
      <c r="A37" s="9" t="s">
        <v>26</v>
      </c>
      <c r="B37" s="34" t="s">
        <v>99</v>
      </c>
      <c r="C37" s="56">
        <v>0</v>
      </c>
    </row>
    <row r="38" spans="1:3" ht="17" thickBot="1" x14ac:dyDescent="0.25">
      <c r="A38" s="9" t="s">
        <v>27</v>
      </c>
      <c r="B38" s="34" t="s">
        <v>99</v>
      </c>
      <c r="C38" s="56">
        <v>0</v>
      </c>
    </row>
    <row r="39" spans="1:3" ht="17" thickBot="1" x14ac:dyDescent="0.25">
      <c r="A39" s="9" t="s">
        <v>28</v>
      </c>
      <c r="B39" s="34" t="s">
        <v>99</v>
      </c>
      <c r="C39" s="56">
        <v>0</v>
      </c>
    </row>
    <row r="40" spans="1:3" ht="17" thickBot="1" x14ac:dyDescent="0.25">
      <c r="A40" s="9" t="s">
        <v>29</v>
      </c>
      <c r="B40" s="34" t="s">
        <v>99</v>
      </c>
      <c r="C40" s="56">
        <v>0</v>
      </c>
    </row>
    <row r="41" spans="1:3" x14ac:dyDescent="0.2">
      <c r="A41" s="7"/>
      <c r="B41" s="35"/>
      <c r="C41" s="60"/>
    </row>
    <row r="42" spans="1:3" x14ac:dyDescent="0.2">
      <c r="A42" s="41" t="s">
        <v>30</v>
      </c>
      <c r="B42" s="36">
        <v>4421370</v>
      </c>
      <c r="C42" s="61" t="e">
        <f t="shared" ref="C42" si="7">+C34-C35</f>
        <v>#VALUE!</v>
      </c>
    </row>
    <row r="43" spans="1:3" x14ac:dyDescent="0.2">
      <c r="A43" s="7"/>
      <c r="B43" s="35"/>
      <c r="C43" s="60"/>
    </row>
    <row r="44" spans="1:3" ht="17" thickBot="1" x14ac:dyDescent="0.25">
      <c r="A44" s="8" t="s">
        <v>31</v>
      </c>
      <c r="B44" s="35"/>
      <c r="C44" s="60"/>
    </row>
    <row r="45" spans="1:3" ht="17" thickBot="1" x14ac:dyDescent="0.25">
      <c r="A45" s="10" t="s">
        <v>32</v>
      </c>
      <c r="B45" s="31" t="s">
        <v>99</v>
      </c>
      <c r="C45" s="56">
        <v>0</v>
      </c>
    </row>
    <row r="46" spans="1:3" ht="29" thickBot="1" x14ac:dyDescent="0.25">
      <c r="A46" s="6" t="s">
        <v>33</v>
      </c>
      <c r="B46" s="34" t="s">
        <v>99</v>
      </c>
      <c r="C46" s="56">
        <v>0</v>
      </c>
    </row>
    <row r="47" spans="1:3" ht="17" thickBot="1" x14ac:dyDescent="0.25">
      <c r="A47" s="6"/>
      <c r="B47" s="35"/>
      <c r="C47" s="60"/>
    </row>
    <row r="48" spans="1:3" ht="17" thickBot="1" x14ac:dyDescent="0.25">
      <c r="A48" s="10" t="s">
        <v>34</v>
      </c>
      <c r="B48" s="31" t="s">
        <v>99</v>
      </c>
      <c r="C48" s="56">
        <v>0</v>
      </c>
    </row>
    <row r="49" spans="1:3" ht="17" thickBot="1" x14ac:dyDescent="0.25">
      <c r="A49" s="9" t="s">
        <v>35</v>
      </c>
      <c r="B49" s="34" t="s">
        <v>99</v>
      </c>
      <c r="C49" s="56">
        <v>0</v>
      </c>
    </row>
    <row r="50" spans="1:3" ht="17" thickBot="1" x14ac:dyDescent="0.25">
      <c r="A50" s="9" t="s">
        <v>36</v>
      </c>
      <c r="B50" s="34" t="s">
        <v>99</v>
      </c>
      <c r="C50" s="56">
        <v>0</v>
      </c>
    </row>
    <row r="51" spans="1:3" ht="17" thickBot="1" x14ac:dyDescent="0.25">
      <c r="A51" s="37"/>
      <c r="B51" s="34"/>
      <c r="C51" s="56"/>
    </row>
    <row r="52" spans="1:3" ht="17" thickBot="1" x14ac:dyDescent="0.25">
      <c r="A52" s="7" t="s">
        <v>37</v>
      </c>
      <c r="B52" s="34" t="s">
        <v>99</v>
      </c>
      <c r="C52" s="56">
        <v>0</v>
      </c>
    </row>
    <row r="53" spans="1:3" x14ac:dyDescent="0.2">
      <c r="A53" s="37"/>
      <c r="B53" s="35"/>
      <c r="C53" s="60"/>
    </row>
    <row r="54" spans="1:3" x14ac:dyDescent="0.2">
      <c r="A54" s="8" t="s">
        <v>38</v>
      </c>
      <c r="B54" s="36">
        <v>4421370</v>
      </c>
      <c r="C54" s="61" t="e">
        <f t="shared" ref="C54" si="8">+C42+C52</f>
        <v>#VALUE!</v>
      </c>
    </row>
    <row r="55" spans="1:3" x14ac:dyDescent="0.2">
      <c r="A55" s="37" t="s">
        <v>100</v>
      </c>
      <c r="B55" s="35"/>
      <c r="C55" s="60"/>
    </row>
    <row r="56" spans="1:3" x14ac:dyDescent="0.2">
      <c r="A56" s="37" t="s">
        <v>101</v>
      </c>
      <c r="B56" s="35"/>
      <c r="C56" s="60"/>
    </row>
    <row r="57" spans="1:3" x14ac:dyDescent="0.2">
      <c r="A57" s="38" t="s">
        <v>102</v>
      </c>
      <c r="B57" s="27"/>
      <c r="C57" s="26"/>
    </row>
    <row r="58" spans="1:3" x14ac:dyDescent="0.2">
      <c r="A58" s="37" t="s">
        <v>103</v>
      </c>
      <c r="B58" s="39" t="e">
        <v>#VALUE!</v>
      </c>
      <c r="C58" s="62" t="e">
        <f>+C54/[1]Sheet2!$C$11</f>
        <v>#VALUE!</v>
      </c>
    </row>
  </sheetData>
  <mergeCells count="3">
    <mergeCell ref="A1:A3"/>
    <mergeCell ref="B1:B3"/>
    <mergeCell ref="C1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34C2-FC5D-EB4C-A739-CF87FCBB2D79}">
  <dimension ref="A1:B76"/>
  <sheetViews>
    <sheetView workbookViewId="0">
      <selection activeCell="B1" sqref="B1:B3"/>
    </sheetView>
  </sheetViews>
  <sheetFormatPr baseColWidth="10" defaultRowHeight="16" x14ac:dyDescent="0.2"/>
  <cols>
    <col min="1" max="1" width="79.1640625" bestFit="1" customWidth="1"/>
    <col min="2" max="2" width="36" bestFit="1" customWidth="1"/>
  </cols>
  <sheetData>
    <row r="1" spans="1:2" x14ac:dyDescent="0.2">
      <c r="A1" s="71" t="s">
        <v>96</v>
      </c>
      <c r="B1" s="65" t="s">
        <v>105</v>
      </c>
    </row>
    <row r="2" spans="1:2" x14ac:dyDescent="0.2">
      <c r="A2" s="72"/>
      <c r="B2" s="66"/>
    </row>
    <row r="3" spans="1:2" ht="17" thickBot="1" x14ac:dyDescent="0.25">
      <c r="A3" s="73"/>
      <c r="B3" s="67"/>
    </row>
    <row r="4" spans="1:2" x14ac:dyDescent="0.2">
      <c r="A4" s="11" t="s">
        <v>39</v>
      </c>
      <c r="B4" s="12"/>
    </row>
    <row r="5" spans="1:2" x14ac:dyDescent="0.2">
      <c r="A5" s="13"/>
      <c r="B5" s="12"/>
    </row>
    <row r="6" spans="1:2" x14ac:dyDescent="0.2">
      <c r="A6" s="13" t="s">
        <v>40</v>
      </c>
      <c r="B6" s="14">
        <f>SUM(B7:B22)</f>
        <v>109800758</v>
      </c>
    </row>
    <row r="7" spans="1:2" x14ac:dyDescent="0.2">
      <c r="A7" s="15" t="s">
        <v>41</v>
      </c>
      <c r="B7" s="16">
        <v>33800000</v>
      </c>
    </row>
    <row r="8" spans="1:2" x14ac:dyDescent="0.2">
      <c r="A8" s="15" t="s">
        <v>42</v>
      </c>
      <c r="B8" s="16">
        <v>0</v>
      </c>
    </row>
    <row r="9" spans="1:2" x14ac:dyDescent="0.2">
      <c r="A9" s="17" t="s">
        <v>43</v>
      </c>
      <c r="B9" s="16">
        <v>0</v>
      </c>
    </row>
    <row r="10" spans="1:2" x14ac:dyDescent="0.2">
      <c r="A10" s="15" t="s">
        <v>44</v>
      </c>
      <c r="B10" s="16">
        <v>0</v>
      </c>
    </row>
    <row r="11" spans="1:2" x14ac:dyDescent="0.2">
      <c r="A11" s="15" t="s">
        <v>45</v>
      </c>
      <c r="B11" s="16">
        <v>76000758</v>
      </c>
    </row>
    <row r="12" spans="1:2" x14ac:dyDescent="0.2">
      <c r="A12" s="15" t="s">
        <v>46</v>
      </c>
      <c r="B12" s="16">
        <v>0</v>
      </c>
    </row>
    <row r="13" spans="1:2" x14ac:dyDescent="0.2">
      <c r="A13" s="15" t="s">
        <v>47</v>
      </c>
      <c r="B13" s="16">
        <v>0</v>
      </c>
    </row>
    <row r="14" spans="1:2" x14ac:dyDescent="0.2">
      <c r="A14" s="15" t="s">
        <v>48</v>
      </c>
      <c r="B14" s="16">
        <v>0</v>
      </c>
    </row>
    <row r="15" spans="1:2" x14ac:dyDescent="0.2">
      <c r="A15" s="15" t="s">
        <v>49</v>
      </c>
      <c r="B15" s="16"/>
    </row>
    <row r="16" spans="1:2" x14ac:dyDescent="0.2">
      <c r="A16" s="15" t="s">
        <v>50</v>
      </c>
      <c r="B16" s="16">
        <v>0</v>
      </c>
    </row>
    <row r="17" spans="1:2" x14ac:dyDescent="0.2">
      <c r="A17" s="15" t="s">
        <v>51</v>
      </c>
      <c r="B17" s="16"/>
    </row>
    <row r="18" spans="1:2" x14ac:dyDescent="0.2">
      <c r="A18" s="15" t="s">
        <v>52</v>
      </c>
      <c r="B18" s="16">
        <v>0</v>
      </c>
    </row>
    <row r="19" spans="1:2" x14ac:dyDescent="0.2">
      <c r="A19" s="15" t="s">
        <v>53</v>
      </c>
      <c r="B19" s="16">
        <v>0</v>
      </c>
    </row>
    <row r="20" spans="1:2" x14ac:dyDescent="0.2">
      <c r="A20" s="15"/>
      <c r="B20" s="16"/>
    </row>
    <row r="21" spans="1:2" x14ac:dyDescent="0.2">
      <c r="A21" s="17" t="s">
        <v>54</v>
      </c>
      <c r="B21" s="16"/>
    </row>
    <row r="22" spans="1:2" x14ac:dyDescent="0.2">
      <c r="A22" s="17" t="s">
        <v>55</v>
      </c>
      <c r="B22" s="16">
        <v>0</v>
      </c>
    </row>
    <row r="23" spans="1:2" x14ac:dyDescent="0.2">
      <c r="A23" s="17"/>
      <c r="B23" s="16">
        <v>0</v>
      </c>
    </row>
    <row r="24" spans="1:2" x14ac:dyDescent="0.2">
      <c r="A24" s="13" t="s">
        <v>56</v>
      </c>
      <c r="B24" s="16">
        <f>SUM(B25:B31)</f>
        <v>147115025.78</v>
      </c>
    </row>
    <row r="25" spans="1:2" x14ac:dyDescent="0.2">
      <c r="A25" s="46" t="s">
        <v>57</v>
      </c>
      <c r="B25" s="16">
        <v>0</v>
      </c>
    </row>
    <row r="26" spans="1:2" x14ac:dyDescent="0.2">
      <c r="A26" s="15"/>
      <c r="B26" s="16">
        <v>0</v>
      </c>
    </row>
    <row r="27" spans="1:2" x14ac:dyDescent="0.2">
      <c r="A27" s="46" t="s">
        <v>58</v>
      </c>
      <c r="B27" s="18">
        <v>147115025.78</v>
      </c>
    </row>
    <row r="28" spans="1:2" x14ac:dyDescent="0.2">
      <c r="A28" s="15" t="s">
        <v>59</v>
      </c>
      <c r="B28" s="16"/>
    </row>
    <row r="29" spans="1:2" x14ac:dyDescent="0.2">
      <c r="A29" s="15" t="s">
        <v>60</v>
      </c>
      <c r="B29" s="16">
        <v>0</v>
      </c>
    </row>
    <row r="30" spans="1:2" x14ac:dyDescent="0.2">
      <c r="A30" s="15" t="s">
        <v>61</v>
      </c>
      <c r="B30" s="16">
        <v>0</v>
      </c>
    </row>
    <row r="31" spans="1:2" x14ac:dyDescent="0.2">
      <c r="A31" s="15" t="s">
        <v>62</v>
      </c>
      <c r="B31" s="16">
        <v>0</v>
      </c>
    </row>
    <row r="32" spans="1:2" x14ac:dyDescent="0.2">
      <c r="A32" s="15"/>
      <c r="B32" s="16"/>
    </row>
    <row r="33" spans="1:2" x14ac:dyDescent="0.2">
      <c r="A33" s="13" t="s">
        <v>63</v>
      </c>
      <c r="B33" s="19">
        <f>SUM(B34:B40)</f>
        <v>479630701.76999998</v>
      </c>
    </row>
    <row r="34" spans="1:2" x14ac:dyDescent="0.2">
      <c r="A34" s="15" t="s">
        <v>64</v>
      </c>
      <c r="B34" s="16">
        <v>131314212</v>
      </c>
    </row>
    <row r="35" spans="1:2" x14ac:dyDescent="0.2">
      <c r="A35" s="15" t="s">
        <v>65</v>
      </c>
      <c r="B35" s="16">
        <v>0</v>
      </c>
    </row>
    <row r="36" spans="1:2" x14ac:dyDescent="0.2">
      <c r="A36" s="15" t="s">
        <v>66</v>
      </c>
      <c r="B36" s="20">
        <v>17180255.309999999</v>
      </c>
    </row>
    <row r="37" spans="1:2" x14ac:dyDescent="0.2">
      <c r="A37" s="15" t="s">
        <v>67</v>
      </c>
      <c r="B37" s="16">
        <v>0</v>
      </c>
    </row>
    <row r="38" spans="1:2" x14ac:dyDescent="0.2">
      <c r="A38" s="15" t="s">
        <v>68</v>
      </c>
      <c r="B38" s="16">
        <v>311380626.45999998</v>
      </c>
    </row>
    <row r="39" spans="1:2" x14ac:dyDescent="0.2">
      <c r="A39" s="15" t="s">
        <v>69</v>
      </c>
      <c r="B39" s="3">
        <v>19755608</v>
      </c>
    </row>
    <row r="40" spans="1:2" ht="17" thickBot="1" x14ac:dyDescent="0.25">
      <c r="A40" s="15" t="s">
        <v>70</v>
      </c>
      <c r="B40" s="19"/>
    </row>
    <row r="41" spans="1:2" ht="17" thickBot="1" x14ac:dyDescent="0.25">
      <c r="A41" s="21" t="s">
        <v>71</v>
      </c>
      <c r="B41" s="22">
        <f>+B33+B27+B6</f>
        <v>736546485.54999995</v>
      </c>
    </row>
    <row r="42" spans="1:2" x14ac:dyDescent="0.2">
      <c r="A42" s="15"/>
      <c r="B42" s="19"/>
    </row>
    <row r="43" spans="1:2" x14ac:dyDescent="0.2">
      <c r="A43" s="13" t="s">
        <v>72</v>
      </c>
      <c r="B43" s="19"/>
    </row>
    <row r="44" spans="1:2" x14ac:dyDescent="0.2">
      <c r="A44" s="13"/>
      <c r="B44" s="19"/>
    </row>
    <row r="45" spans="1:2" x14ac:dyDescent="0.2">
      <c r="A45" s="17" t="s">
        <v>73</v>
      </c>
      <c r="B45" s="19">
        <f>+B46+SUM(B55:B59)</f>
        <v>466389195</v>
      </c>
    </row>
    <row r="46" spans="1:2" x14ac:dyDescent="0.2">
      <c r="A46" s="53" t="s">
        <v>74</v>
      </c>
      <c r="B46" s="16">
        <f>SUM(B48:B53)</f>
        <v>342570791</v>
      </c>
    </row>
    <row r="47" spans="1:2" x14ac:dyDescent="0.2">
      <c r="A47" s="13" t="s">
        <v>75</v>
      </c>
      <c r="B47" s="16"/>
    </row>
    <row r="48" spans="1:2" x14ac:dyDescent="0.2">
      <c r="A48" s="23" t="s">
        <v>76</v>
      </c>
      <c r="B48" s="16">
        <v>342570791</v>
      </c>
    </row>
    <row r="49" spans="1:2" x14ac:dyDescent="0.2">
      <c r="A49" s="23" t="s">
        <v>77</v>
      </c>
      <c r="B49" s="16">
        <v>0</v>
      </c>
    </row>
    <row r="50" spans="1:2" x14ac:dyDescent="0.2">
      <c r="A50" s="23" t="s">
        <v>78</v>
      </c>
      <c r="B50" s="16">
        <v>0</v>
      </c>
    </row>
    <row r="51" spans="1:2" x14ac:dyDescent="0.2">
      <c r="A51" s="23" t="s">
        <v>79</v>
      </c>
      <c r="B51" s="16">
        <v>0</v>
      </c>
    </row>
    <row r="52" spans="1:2" x14ac:dyDescent="0.2">
      <c r="A52" s="23" t="s">
        <v>80</v>
      </c>
      <c r="B52" s="16">
        <v>0</v>
      </c>
    </row>
    <row r="53" spans="1:2" x14ac:dyDescent="0.2">
      <c r="A53" s="23" t="s">
        <v>81</v>
      </c>
      <c r="B53" s="16">
        <v>0</v>
      </c>
    </row>
    <row r="54" spans="1:2" x14ac:dyDescent="0.2">
      <c r="A54" s="23"/>
      <c r="B54" s="16"/>
    </row>
    <row r="55" spans="1:2" x14ac:dyDescent="0.2">
      <c r="A55" s="23" t="s">
        <v>82</v>
      </c>
      <c r="B55" s="16">
        <v>0</v>
      </c>
    </row>
    <row r="56" spans="1:2" x14ac:dyDescent="0.2">
      <c r="A56" s="48" t="s">
        <v>83</v>
      </c>
      <c r="B56" s="3">
        <v>29770092</v>
      </c>
    </row>
    <row r="57" spans="1:2" x14ac:dyDescent="0.2">
      <c r="A57" s="15" t="s">
        <v>84</v>
      </c>
      <c r="B57" s="16">
        <v>0</v>
      </c>
    </row>
    <row r="58" spans="1:2" x14ac:dyDescent="0.2">
      <c r="A58" s="15" t="s">
        <v>85</v>
      </c>
      <c r="B58" s="16">
        <v>92251687</v>
      </c>
    </row>
    <row r="59" spans="1:2" x14ac:dyDescent="0.2">
      <c r="A59" s="46" t="s">
        <v>86</v>
      </c>
      <c r="B59" s="24">
        <v>1796625</v>
      </c>
    </row>
    <row r="60" spans="1:2" x14ac:dyDescent="0.2">
      <c r="A60" s="15"/>
      <c r="B60" s="16"/>
    </row>
    <row r="61" spans="1:2" x14ac:dyDescent="0.2">
      <c r="A61" s="17" t="s">
        <v>87</v>
      </c>
      <c r="B61" s="16">
        <f>SUM(B62:B69)</f>
        <v>270157290</v>
      </c>
    </row>
    <row r="62" spans="1:2" x14ac:dyDescent="0.2">
      <c r="A62" s="46" t="s">
        <v>88</v>
      </c>
      <c r="B62" s="16">
        <v>6053565</v>
      </c>
    </row>
    <row r="63" spans="1:2" x14ac:dyDescent="0.2">
      <c r="A63" s="46" t="s">
        <v>89</v>
      </c>
      <c r="B63" s="16">
        <v>0</v>
      </c>
    </row>
    <row r="64" spans="1:2" x14ac:dyDescent="0.2">
      <c r="A64" s="46" t="s">
        <v>90</v>
      </c>
      <c r="B64" s="47">
        <v>42700049</v>
      </c>
    </row>
    <row r="65" spans="1:2" x14ac:dyDescent="0.2">
      <c r="A65" s="46" t="s">
        <v>91</v>
      </c>
      <c r="B65" s="47">
        <v>0</v>
      </c>
    </row>
    <row r="66" spans="1:2" x14ac:dyDescent="0.2">
      <c r="A66" s="48" t="s">
        <v>92</v>
      </c>
      <c r="B66" s="47">
        <v>115000000</v>
      </c>
    </row>
    <row r="67" spans="1:2" x14ac:dyDescent="0.2">
      <c r="A67" s="49" t="s">
        <v>93</v>
      </c>
      <c r="B67" s="50">
        <v>87608143</v>
      </c>
    </row>
    <row r="68" spans="1:2" x14ac:dyDescent="0.2">
      <c r="A68" s="49" t="s">
        <v>94</v>
      </c>
      <c r="B68" s="50">
        <v>0</v>
      </c>
    </row>
    <row r="69" spans="1:2" x14ac:dyDescent="0.2">
      <c r="A69" s="51" t="s">
        <v>95</v>
      </c>
      <c r="B69" s="52">
        <v>18795533</v>
      </c>
    </row>
    <row r="70" spans="1:2" x14ac:dyDescent="0.2">
      <c r="A70" s="15"/>
      <c r="B70" s="16"/>
    </row>
    <row r="71" spans="1:2" ht="17" thickBot="1" x14ac:dyDescent="0.25">
      <c r="A71" s="15"/>
      <c r="B71" s="25"/>
    </row>
    <row r="72" spans="1:2" ht="17" thickBot="1" x14ac:dyDescent="0.25">
      <c r="A72" s="21" t="s">
        <v>71</v>
      </c>
      <c r="B72" s="22">
        <f>+B45+B61</f>
        <v>736546485</v>
      </c>
    </row>
    <row r="74" spans="1:2" x14ac:dyDescent="0.2">
      <c r="B74" s="40">
        <f>+B72-B41</f>
        <v>-0.54999995231628418</v>
      </c>
    </row>
    <row r="76" spans="1:2" x14ac:dyDescent="0.2">
      <c r="A76" t="s">
        <v>104</v>
      </c>
    </row>
  </sheetData>
  <mergeCells count="2">
    <mergeCell ref="A1:A3"/>
    <mergeCell ref="B1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P&amp;L</vt:lpstr>
      <vt:lpstr>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Shahnawaz</cp:lastModifiedBy>
  <dcterms:created xsi:type="dcterms:W3CDTF">2022-11-10T11:41:45Z</dcterms:created>
  <dcterms:modified xsi:type="dcterms:W3CDTF">2022-12-14T19:39:42Z</dcterms:modified>
</cp:coreProperties>
</file>