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ReusableComponents\roi-calculator\"/>
    </mc:Choice>
  </mc:AlternateContent>
  <xr:revisionPtr revIDLastSave="0" documentId="13_ncr:1_{19214653-B2D9-42FE-9155-1A0588936036}" xr6:coauthVersionLast="47" xr6:coauthVersionMax="47" xr10:uidLastSave="{00000000-0000-0000-0000-000000000000}"/>
  <bookViews>
    <workbookView xWindow="-110" yWindow="-110" windowWidth="19420" windowHeight="10300" tabRatio="778" activeTab="1" xr2:uid="{00000000-000D-0000-FFFF-FFFF00000000}"/>
  </bookViews>
  <sheets>
    <sheet name="InputParameters" sheetId="16" r:id="rId1"/>
    <sheet name="TC Development Plan + ROI " sheetId="8" r:id="rId2"/>
    <sheet name="SprintProposal" sheetId="1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8" l="1"/>
  <c r="H5" i="8"/>
  <c r="H6" i="8" s="1"/>
  <c r="G15" i="8"/>
  <c r="G14" i="8"/>
  <c r="G13" i="8"/>
  <c r="G12" i="8"/>
  <c r="G11" i="8"/>
  <c r="G10" i="8"/>
  <c r="G9" i="8"/>
  <c r="G8" i="8"/>
  <c r="G7" i="8"/>
  <c r="G6" i="8"/>
  <c r="G5" i="8"/>
  <c r="G4" i="8"/>
  <c r="F15" i="8"/>
  <c r="F14" i="8"/>
  <c r="F13" i="8"/>
  <c r="F12" i="8"/>
  <c r="F11" i="8"/>
  <c r="F10" i="8"/>
  <c r="F9" i="8"/>
  <c r="F8" i="8"/>
  <c r="F7" i="8"/>
  <c r="F6" i="8"/>
  <c r="F5" i="8"/>
  <c r="F4" i="8"/>
  <c r="H3" i="16"/>
  <c r="D6" i="16"/>
  <c r="D11" i="16" s="1"/>
  <c r="G12" i="16"/>
  <c r="G11" i="16"/>
  <c r="G10" i="16"/>
  <c r="D10" i="16" l="1"/>
  <c r="H10" i="16" s="1"/>
  <c r="C4" i="8"/>
  <c r="D12" i="16"/>
  <c r="H12" i="16" s="1"/>
  <c r="H11" i="16"/>
  <c r="D17" i="16"/>
  <c r="D18" i="16" l="1"/>
  <c r="D16" i="16"/>
  <c r="H13" i="16"/>
  <c r="H14" i="16" s="1"/>
  <c r="D19" i="16" l="1"/>
  <c r="D20" i="16" s="1"/>
  <c r="D21" i="16" s="1"/>
  <c r="D23" i="16" s="1"/>
  <c r="H23" i="16" s="1"/>
  <c r="H15" i="16"/>
  <c r="H16" i="16" l="1"/>
  <c r="H20" i="16" s="1"/>
  <c r="H21" i="16" s="1"/>
  <c r="D5" i="8" l="1"/>
  <c r="H22" i="16"/>
  <c r="E5" i="8" l="1"/>
  <c r="H7" i="8" s="1"/>
  <c r="H8" i="8" s="1"/>
  <c r="H9" i="8" s="1"/>
  <c r="H10" i="8" s="1"/>
  <c r="H11" i="8" s="1"/>
  <c r="H12" i="8" s="1"/>
  <c r="H13" i="8" s="1"/>
  <c r="H14" i="8" s="1"/>
  <c r="H15" i="8" s="1"/>
  <c r="C5" i="8"/>
  <c r="D6" i="8"/>
  <c r="C6" i="8" l="1"/>
  <c r="E6" i="8"/>
  <c r="D7" i="8"/>
  <c r="E7" i="8" l="1"/>
  <c r="C7" i="8"/>
  <c r="D8" i="8"/>
  <c r="C8" i="8" l="1"/>
  <c r="E8" i="8"/>
  <c r="D9" i="8"/>
  <c r="D10" i="8" l="1"/>
  <c r="E10" i="8" s="1"/>
  <c r="E9" i="8"/>
  <c r="C9" i="8"/>
  <c r="C10" i="8"/>
  <c r="D11" i="8"/>
  <c r="E11" i="8" s="1"/>
  <c r="D12" i="8" l="1"/>
  <c r="E12" i="8" s="1"/>
  <c r="C11" i="8"/>
  <c r="D13" i="8" l="1"/>
  <c r="E13" i="8" s="1"/>
  <c r="C12" i="8"/>
  <c r="C13" i="8" l="1"/>
  <c r="D14" i="8"/>
  <c r="E14" i="8" s="1"/>
  <c r="C14" i="8" l="1"/>
  <c r="D15" i="8"/>
  <c r="E15" i="8" s="1"/>
  <c r="C15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tc={7F972223-6E97-406F-91FB-9138B3047F28}</author>
  </authors>
  <commentList>
    <comment ref="F4" authorId="0" shapeId="0" xr:uid="{7F972223-6E97-406F-91FB-9138B3047F2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Framework Development
- Environment specific changes
- CI/CD
 &lt;&lt; add parameters specific to your project &gt;&gt; 
</t>
      </text>
    </comment>
  </commentList>
</comments>
</file>

<file path=xl/sharedStrings.xml><?xml version="1.0" encoding="utf-8"?>
<sst xmlns="http://schemas.openxmlformats.org/spreadsheetml/2006/main" count="127" uniqueCount="88">
  <si>
    <t>Total Test Cases</t>
  </si>
  <si>
    <t>Medium</t>
  </si>
  <si>
    <t>Complex</t>
  </si>
  <si>
    <t>Simple</t>
  </si>
  <si>
    <t>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</si>
  <si>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</si>
  <si>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</si>
  <si>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</si>
  <si>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</si>
  <si>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</si>
  <si>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</si>
  <si>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</si>
  <si>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</si>
  <si>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</si>
  <si>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</si>
  <si>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</si>
  <si>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</si>
  <si>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Sprint</t>
  </si>
  <si>
    <t>Automated TCs</t>
  </si>
  <si>
    <t>Complexity</t>
  </si>
  <si>
    <t>TCs</t>
  </si>
  <si>
    <t>Manual TCs</t>
  </si>
  <si>
    <t>Total Sprints Expected</t>
  </si>
  <si>
    <t>Total ROI Per TC</t>
  </si>
  <si>
    <t>Capacity Per Day (Hrs)</t>
  </si>
  <si>
    <t>Percentage</t>
  </si>
  <si>
    <t>Sprint Week 0</t>
  </si>
  <si>
    <t>Sprint Week 1</t>
  </si>
  <si>
    <t>Sprint Week 2</t>
  </si>
  <si>
    <t>Day 1</t>
  </si>
  <si>
    <t>Back log item briefing and assignment in Planning Call - 0.5 hr</t>
  </si>
  <si>
    <t>Day 6</t>
  </si>
  <si>
    <t>Daily updates in scrum call</t>
  </si>
  <si>
    <t>Identifying dependencies and highlighting them</t>
  </si>
  <si>
    <t>Dependency Management</t>
  </si>
  <si>
    <t xml:space="preserve">Scripting, Execution, maintenance activity </t>
  </si>
  <si>
    <t>Day 2</t>
  </si>
  <si>
    <t>Day 7</t>
  </si>
  <si>
    <t>Sprint Retrospective Meeting For -1 Sprint - 1 hr</t>
  </si>
  <si>
    <t xml:space="preserve">Understand the issue and implement mitigation </t>
  </si>
  <si>
    <t>Day 3</t>
  </si>
  <si>
    <t>Day 8</t>
  </si>
  <si>
    <t>Day -2</t>
  </si>
  <si>
    <t>Backlog Grooming - Test Case identification (1Hr)</t>
  </si>
  <si>
    <t>Day 4</t>
  </si>
  <si>
    <t>Day 9</t>
  </si>
  <si>
    <t>Scripting, Execution, maintenance activity - From -1 sprint</t>
  </si>
  <si>
    <t xml:space="preserve">Review comment incorporation, Execution, maintenance activity </t>
  </si>
  <si>
    <t>Collate back log items for next 2 weeks and create user stories, tasks in JIRA should factor</t>
  </si>
  <si>
    <t>* New scripting/migration activity identification for next sprint</t>
  </si>
  <si>
    <t>* Execution/maintenance</t>
  </si>
  <si>
    <t>* Defects identified by automation</t>
  </si>
  <si>
    <t>* Planned functional activity where automation can be leveraged</t>
  </si>
  <si>
    <t>* Quantification of effort savings achieved by automation</t>
  </si>
  <si>
    <t>Day -1</t>
  </si>
  <si>
    <t>Backlog Grooming - Test Case identification Cont... (1Hr)</t>
  </si>
  <si>
    <t>Day 5</t>
  </si>
  <si>
    <t>Day 10</t>
  </si>
  <si>
    <r>
      <t>Bi-Weekly status update/ Sprint End Demos</t>
    </r>
    <r>
      <rPr>
        <sz val="11"/>
        <color rgb="FF000000"/>
        <rFont val="Calibri"/>
        <family val="2"/>
        <scheme val="minor"/>
      </rPr>
      <t xml:space="preserve"> to stake holders.</t>
    </r>
  </si>
  <si>
    <t>Deliver scripts to Functional team for review</t>
  </si>
  <si>
    <t>Sprint Planning meeting - .5 hr</t>
  </si>
  <si>
    <t>* Update capacity of automation team member</t>
  </si>
  <si>
    <t>* Prioritize backlog for next sprint</t>
  </si>
  <si>
    <t>Test Suite A</t>
  </si>
  <si>
    <t>Test Suite B</t>
  </si>
  <si>
    <t>Number of Automation Engineers</t>
  </si>
  <si>
    <t>Automation TC Development time against Complexity (In Hours)</t>
  </si>
  <si>
    <t>Development Time</t>
  </si>
  <si>
    <t>Total Script development time - In Days (1 Engineer)</t>
  </si>
  <si>
    <t>Total Script development time - In Days (All Engineer)</t>
  </si>
  <si>
    <t>Average Efforts per test case - Manual (Hrs)</t>
  </si>
  <si>
    <t>Manual execution time against complexity</t>
  </si>
  <si>
    <t>Development Time(mins)</t>
  </si>
  <si>
    <t>Total execution time (In Mins)</t>
  </si>
  <si>
    <t>Total execution time (In Hours)</t>
  </si>
  <si>
    <t xml:space="preserve">Manual Efforts for TC execution </t>
  </si>
  <si>
    <t>Total Development time (Automated TCs)</t>
  </si>
  <si>
    <t>Total Development time (Hrs)</t>
  </si>
  <si>
    <t>Expected Throughput Per Day(Considering all engineers)</t>
  </si>
  <si>
    <t>Contingency</t>
  </si>
  <si>
    <t>Test Suite C</t>
  </si>
  <si>
    <t>Test Cases - Complexity  (Definition)</t>
  </si>
  <si>
    <t>Autoamtion Test Case delivery plan</t>
  </si>
  <si>
    <t>Expected Throughput Per Sprint (Considering 2 weeks Sprint + All Engineers)</t>
  </si>
  <si>
    <t>ROI (PDs/Exec|Cumulative)</t>
  </si>
  <si>
    <t>Manual Efforts(Hrs)</t>
  </si>
  <si>
    <t>ROI (Hrs/Exec)</t>
  </si>
  <si>
    <t>Cumulative ROI (Hrs/Exec)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</si>
</sst>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charset val="134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6" fillId="5" borderId="0" applyNumberFormat="0" applyBorder="0" applyAlignment="0" applyProtection="0"/>
    <xf numFmtId="0" fontId="3" fillId="0" borderId="0"/>
    <xf numFmtId="0" fontId="11" fillId="8" borderId="0" applyNumberFormat="0" applyBorder="0" applyAlignment="0" applyProtection="0"/>
    <xf numFmtId="9" fontId="12" fillId="0" borderId="0" applyFont="0" applyFill="0" applyBorder="0" applyAlignment="0" applyProtection="0"/>
    <xf numFmtId="0" fontId="2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2" fillId="12" borderId="0" applyNumberFormat="0" applyBorder="0" applyAlignment="0" applyProtection="0"/>
    <xf numFmtId="0" fontId="13" fillId="13" borderId="0" applyNumberFormat="0" applyBorder="0" applyAlignment="0" applyProtection="0"/>
  </cellStyleXfs>
  <cellXfs count="51">
    <xf numFmtId="0" fontId="0" fillId="0" borderId="0" xfId="0"/>
    <xf numFmtId="1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1" fontId="0" fillId="0" borderId="2" xfId="0" applyNumberFormat="1" applyBorder="1"/>
    <xf numFmtId="0" fontId="5" fillId="2" borderId="2" xfId="0" applyFont="1" applyFill="1" applyBorder="1" applyAlignment="1">
      <alignment horizontal="center"/>
    </xf>
    <xf numFmtId="2" fontId="0" fillId="0" borderId="2" xfId="0" applyNumberFormat="1" applyBorder="1"/>
    <xf numFmtId="0" fontId="3" fillId="0" borderId="0" xfId="2"/>
    <xf numFmtId="0" fontId="8" fillId="0" borderId="2" xfId="2" applyFont="1" applyBorder="1" applyAlignment="1">
      <alignment wrapText="1"/>
    </xf>
    <xf numFmtId="0" fontId="8" fillId="7" borderId="2" xfId="2" applyFont="1" applyFill="1" applyBorder="1" applyAlignment="1">
      <alignment wrapText="1"/>
    </xf>
    <xf numFmtId="0" fontId="8" fillId="0" borderId="2" xfId="2" applyFont="1" applyBorder="1"/>
    <xf numFmtId="0" fontId="9" fillId="0" borderId="2" xfId="2" applyFont="1" applyBorder="1" applyAlignment="1">
      <alignment wrapText="1"/>
    </xf>
    <xf numFmtId="0" fontId="9" fillId="7" borderId="2" xfId="2" applyFont="1" applyFill="1" applyBorder="1" applyAlignment="1">
      <alignment wrapText="1"/>
    </xf>
    <xf numFmtId="0" fontId="8" fillId="0" borderId="2" xfId="2" applyFont="1" applyBorder="1" applyAlignment="1">
      <alignment vertical="top" wrapText="1"/>
    </xf>
    <xf numFmtId="0" fontId="9" fillId="0" borderId="2" xfId="2" applyFont="1" applyBorder="1" applyAlignment="1">
      <alignment vertical="top" wrapText="1"/>
    </xf>
    <xf numFmtId="0" fontId="9" fillId="7" borderId="2" xfId="2" applyFont="1" applyFill="1" applyBorder="1" applyAlignment="1">
      <alignment vertical="top" wrapText="1"/>
    </xf>
    <xf numFmtId="0" fontId="8" fillId="7" borderId="2" xfId="2" applyFont="1" applyFill="1" applyBorder="1" applyAlignment="1">
      <alignment vertical="top" wrapText="1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1" fontId="4" fillId="0" borderId="2" xfId="0" applyNumberFormat="1" applyFont="1" applyBorder="1" applyAlignment="1">
      <alignment horizontal="center"/>
    </xf>
    <xf numFmtId="0" fontId="4" fillId="0" borderId="2" xfId="1" applyFont="1" applyFill="1" applyBorder="1" applyAlignment="1">
      <alignment horizontal="center" vertical="center"/>
    </xf>
    <xf numFmtId="9" fontId="11" fillId="8" borderId="2" xfId="3" applyNumberFormat="1" applyBorder="1" applyAlignment="1">
      <alignment horizontal="center" vertical="center"/>
    </xf>
    <xf numFmtId="0" fontId="11" fillId="8" borderId="2" xfId="3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  <protection hidden="1"/>
    </xf>
    <xf numFmtId="1" fontId="4" fillId="0" borderId="2" xfId="0" applyNumberFormat="1" applyFont="1" applyBorder="1" applyAlignment="1" applyProtection="1">
      <alignment horizontal="center" vertical="center"/>
      <protection hidden="1"/>
    </xf>
    <xf numFmtId="0" fontId="2" fillId="12" borderId="2" xfId="8" applyBorder="1" applyAlignment="1">
      <alignment horizontal="center" vertical="center"/>
    </xf>
    <xf numFmtId="2" fontId="11" fillId="8" borderId="2" xfId="3" applyNumberFormat="1" applyBorder="1" applyAlignment="1">
      <alignment horizontal="center" vertical="center"/>
    </xf>
    <xf numFmtId="2" fontId="13" fillId="11" borderId="2" xfId="7" applyNumberFormat="1" applyBorder="1" applyAlignment="1">
      <alignment horizontal="center" vertical="center"/>
    </xf>
    <xf numFmtId="9" fontId="11" fillId="8" borderId="2" xfId="4" applyFont="1" applyFill="1" applyBorder="1" applyAlignment="1">
      <alignment horizontal="center" vertical="center"/>
    </xf>
    <xf numFmtId="2" fontId="13" fillId="10" borderId="2" xfId="6" applyNumberFormat="1" applyBorder="1" applyAlignment="1">
      <alignment horizontal="center" vertical="center"/>
    </xf>
    <xf numFmtId="0" fontId="2" fillId="12" borderId="2" xfId="8" applyBorder="1" applyAlignment="1">
      <alignment horizontal="left"/>
    </xf>
    <xf numFmtId="0" fontId="2" fillId="9" borderId="2" xfId="5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1" fillId="9" borderId="2" xfId="5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9" borderId="1" xfId="5" applyBorder="1" applyAlignment="1">
      <alignment horizontal="left"/>
    </xf>
    <xf numFmtId="0" fontId="2" fillId="9" borderId="3" xfId="5" applyBorder="1" applyAlignment="1">
      <alignment horizontal="left"/>
    </xf>
    <xf numFmtId="0" fontId="1" fillId="9" borderId="1" xfId="5" applyFont="1" applyBorder="1" applyAlignment="1">
      <alignment horizontal="left"/>
    </xf>
    <xf numFmtId="0" fontId="4" fillId="0" borderId="2" xfId="1" applyFont="1" applyFill="1" applyBorder="1" applyAlignment="1">
      <alignment horizontal="left"/>
    </xf>
    <xf numFmtId="0" fontId="13" fillId="10" borderId="2" xfId="6" applyBorder="1" applyAlignment="1">
      <alignment horizontal="center"/>
    </xf>
    <xf numFmtId="0" fontId="7" fillId="6" borderId="2" xfId="2" applyFont="1" applyFill="1" applyBorder="1" applyAlignment="1">
      <alignment horizontal="center"/>
    </xf>
    <xf numFmtId="0" fontId="7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vertical="top" wrapText="1"/>
    </xf>
    <xf numFmtId="0" fontId="8" fillId="0" borderId="2" xfId="2" applyFont="1" applyBorder="1"/>
    <xf numFmtId="0" fontId="5" fillId="13" borderId="2" xfId="9" applyFont="1" applyBorder="1" applyAlignment="1">
      <alignment horizontal="center"/>
    </xf>
  </cellXfs>
  <cellStyles count="10">
    <cellStyle name="20% - Accent1" xfId="5" builtinId="30"/>
    <cellStyle name="20% - Accent6" xfId="8" builtinId="50"/>
    <cellStyle name="Accent1" xfId="9" builtinId="29"/>
    <cellStyle name="Accent2" xfId="6" builtinId="33"/>
    <cellStyle name="Accent6" xfId="7" builtinId="49"/>
    <cellStyle name="Good" xfId="3" builtinId="26"/>
    <cellStyle name="Neutral" xfId="1" builtinId="28"/>
    <cellStyle name="Normal" xfId="0" builtinId="0"/>
    <cellStyle name="Normal 2" xfId="2" xr:uid="{606E4BAA-2723-42FF-BC6D-FEA215F4B37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Automated TC developmet</a:t>
            </a:r>
            <a:r>
              <a:rPr lang="en-IN" baseline="0"/>
              <a:t> &amp; </a:t>
            </a:r>
            <a:r>
              <a:rPr lang="en-IN"/>
              <a:t>ROI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641368804468345E-2"/>
          <c:y val="6.7695324450760111E-2"/>
          <c:w val="0.95200193208429229"/>
          <c:h val="0.86503509138686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'TC Development Plan + ROI '!$C$3</c:f>
              <c:strCache>
                <c:ptCount val="1"/>
                <c:pt idx="0">
                  <c:v>Manual 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'TC Development Plan + ROI '!$B$4:$B$15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'TC Development Plan + ROI '!$C$4:$C$15</c:f>
              <c:numCache>
                <c:formatCode>0</c:formatCode>
                <c:ptCount val="12"/>
                <c:pt idx="0" formatCode="General">
                  <c:v>450</c:v>
                </c:pt>
                <c:pt idx="1">
                  <c:v>408.33333333333331</c:v>
                </c:pt>
                <c:pt idx="2">
                  <c:v>366.66666666666663</c:v>
                </c:pt>
                <c:pt idx="3">
                  <c:v>325</c:v>
                </c:pt>
                <c:pt idx="4">
                  <c:v>283.33333333333331</c:v>
                </c:pt>
                <c:pt idx="5">
                  <c:v>241.66666666666663</c:v>
                </c:pt>
                <c:pt idx="6">
                  <c:v>199.99999999999994</c:v>
                </c:pt>
                <c:pt idx="7">
                  <c:v>158.33333333333326</c:v>
                </c:pt>
                <c:pt idx="8">
                  <c:v>116.66666666666657</c:v>
                </c:pt>
                <c:pt idx="9">
                  <c:v>74.999999999999886</c:v>
                </c:pt>
                <c:pt idx="10">
                  <c:v>33.333333333333201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B-41DE-88A3-A6FC4152339D}"/>
            </c:ext>
          </c:extLst>
        </c:ser>
        <c:ser>
          <c:idx val="1"/>
          <c:order val="1"/>
          <c:tx>
            <c:strRef>
              <c:f>'TC Development Plan + ROI '!$D$3</c:f>
              <c:strCache>
                <c:ptCount val="1"/>
                <c:pt idx="0">
                  <c:v>Automated TCs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'TC Development Plan + ROI '!$B$4:$B$15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'TC Development Plan + ROI '!$D$4:$D$15</c:f>
              <c:numCache>
                <c:formatCode>0.00</c:formatCode>
                <c:ptCount val="12"/>
                <c:pt idx="0">
                  <c:v>0</c:v>
                </c:pt>
                <c:pt idx="1">
                  <c:v>41.666666666666671</c:v>
                </c:pt>
                <c:pt idx="2">
                  <c:v>83.333333333333343</c:v>
                </c:pt>
                <c:pt idx="3">
                  <c:v>125.00000000000001</c:v>
                </c:pt>
                <c:pt idx="4">
                  <c:v>166.66666666666669</c:v>
                </c:pt>
                <c:pt idx="5">
                  <c:v>208.33333333333337</c:v>
                </c:pt>
                <c:pt idx="6">
                  <c:v>250.00000000000006</c:v>
                </c:pt>
                <c:pt idx="7">
                  <c:v>291.66666666666674</c:v>
                </c:pt>
                <c:pt idx="8">
                  <c:v>333.33333333333343</c:v>
                </c:pt>
                <c:pt idx="9">
                  <c:v>375.00000000000011</c:v>
                </c:pt>
                <c:pt idx="10">
                  <c:v>416.6666666666668</c:v>
                </c:pt>
                <c:pt idx="1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B-41DE-88A3-A6FC41523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433055"/>
        <c:axId val="1031864735"/>
      </c:barChart>
      <c:lineChart>
        <c:grouping val="standard"/>
        <c:varyColors val="0"/>
        <c:ser>
          <c:idx val="2"/>
          <c:order val="2"/>
          <c:tx>
            <c:strRef>
              <c:f>'TC Development Plan + ROI '!$E$3</c:f>
              <c:strCache>
                <c:ptCount val="1"/>
                <c:pt idx="0">
                  <c:v>ROI (Hrs/Exec)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  <a:tailEnd type="arrow"/>
            </a:ln>
            <a:effectLst/>
          </c:spPr>
          <c:marker>
            <c:symbol val="none"/>
          </c:marker>
          <c:cat>
            <c:strRef>
              <c:f>'TC Development Plan + ROI '!$B$4:$B$15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'TC Development Plan + ROI '!$E$4:$E$15</c:f>
              <c:numCache>
                <c:formatCode>0</c:formatCode>
                <c:ptCount val="12"/>
                <c:pt idx="0">
                  <c:v>0</c:v>
                </c:pt>
                <c:pt idx="1">
                  <c:v>33.333333333333336</c:v>
                </c:pt>
                <c:pt idx="2">
                  <c:v>66.666666666666671</c:v>
                </c:pt>
                <c:pt idx="3">
                  <c:v>100.00000000000001</c:v>
                </c:pt>
                <c:pt idx="4">
                  <c:v>133.33333333333334</c:v>
                </c:pt>
                <c:pt idx="5">
                  <c:v>166.66666666666671</c:v>
                </c:pt>
                <c:pt idx="6">
                  <c:v>200.00000000000006</c:v>
                </c:pt>
                <c:pt idx="7">
                  <c:v>233.3333333333334</c:v>
                </c:pt>
                <c:pt idx="8">
                  <c:v>266.66666666666674</c:v>
                </c:pt>
                <c:pt idx="9">
                  <c:v>300.00000000000011</c:v>
                </c:pt>
                <c:pt idx="10">
                  <c:v>333.33333333333348</c:v>
                </c:pt>
                <c:pt idx="11">
                  <c:v>360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1CB-41DE-88A3-A6FC4152339D}"/>
            </c:ext>
          </c:extLst>
        </c:ser>
        <c:ser>
          <c:idx val="4"/>
          <c:order val="4"/>
          <c:tx>
            <c:strRef>
              <c:f>'TC Development Plan + ROI '!$H$3</c:f>
              <c:strCache>
                <c:ptCount val="1"/>
                <c:pt idx="0">
                  <c:v>Manual Efforts(Hrs)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  <a:tailEnd type="oval"/>
            </a:ln>
            <a:effectLst/>
          </c:spPr>
          <c:marker>
            <c:symbol val="none"/>
          </c:marker>
          <c:cat>
            <c:strRef>
              <c:f>'TC Development Plan + ROI '!$B$4:$B$15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'TC Development Plan + ROI '!$H$4:$H$15</c:f>
              <c:numCache>
                <c:formatCode>0</c:formatCode>
                <c:ptCount val="12"/>
                <c:pt idx="0">
                  <c:v>360</c:v>
                </c:pt>
                <c:pt idx="1">
                  <c:v>326.66666666666669</c:v>
                </c:pt>
                <c:pt idx="2">
                  <c:v>293.33333333333337</c:v>
                </c:pt>
                <c:pt idx="3">
                  <c:v>260.00000000000006</c:v>
                </c:pt>
                <c:pt idx="4">
                  <c:v>226.66666666666671</c:v>
                </c:pt>
                <c:pt idx="5">
                  <c:v>193.33333333333337</c:v>
                </c:pt>
                <c:pt idx="6">
                  <c:v>160.00000000000003</c:v>
                </c:pt>
                <c:pt idx="7">
                  <c:v>126.66666666666669</c:v>
                </c:pt>
                <c:pt idx="8">
                  <c:v>93.333333333333343</c:v>
                </c:pt>
                <c:pt idx="9">
                  <c:v>60.000000000000007</c:v>
                </c:pt>
                <c:pt idx="10">
                  <c:v>26.666666666666671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F-4EED-8EE4-D4FA3B205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044287"/>
        <c:axId val="161684902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'TC Development Plan + ROI '!$G$3</c15:sqref>
                        </c15:formulaRef>
                      </c:ext>
                    </c:extLst>
                    <c:strCache>
                      <c:ptCount val="1"/>
                      <c:pt idx="0">
                        <c:v>ROI (PDs/Exec|Cumulative)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'TC Development Plan + ROI '!$B$4:$B$15</c15:sqref>
                        </c15:formulaRef>
                      </c:ext>
                    </c:extLst>
                    <c:strCache>
                      <c:ptCount val="12"/>
                      <c:pt idx="0">
                        <c:v>S1</c:v>
                      </c:pt>
                      <c:pt idx="1">
                        <c:v>S2</c:v>
                      </c:pt>
                      <c:pt idx="2">
                        <c:v>S3</c:v>
                      </c:pt>
                      <c:pt idx="3">
                        <c:v>S4</c:v>
                      </c:pt>
                      <c:pt idx="4">
                        <c:v>S5</c:v>
                      </c:pt>
                      <c:pt idx="5">
                        <c:v>S6</c:v>
                      </c:pt>
                      <c:pt idx="6">
                        <c:v>S7</c:v>
                      </c:pt>
                      <c:pt idx="7">
                        <c:v>S8</c:v>
                      </c:pt>
                      <c:pt idx="8">
                        <c:v>S9</c:v>
                      </c:pt>
                      <c:pt idx="9">
                        <c:v>S10</c:v>
                      </c:pt>
                      <c:pt idx="10">
                        <c:v>S11</c:v>
                      </c:pt>
                      <c:pt idx="11">
                        <c:v>S12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'TC Development Plan + ROI '!$G$4:$G$15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4.166666666666667</c:v>
                      </c:pt>
                      <c:pt idx="2">
                        <c:v>12.5</c:v>
                      </c:pt>
                      <c:pt idx="3">
                        <c:v>25</c:v>
                      </c:pt>
                      <c:pt idx="4">
                        <c:v>41.666666666666671</c:v>
                      </c:pt>
                      <c:pt idx="5">
                        <c:v>62.500000000000014</c:v>
                      </c:pt>
                      <c:pt idx="6">
                        <c:v>87.500000000000028</c:v>
                      </c:pt>
                      <c:pt idx="7">
                        <c:v>116.6666666666667</c:v>
                      </c:pt>
                      <c:pt idx="8">
                        <c:v>150.00000000000006</c:v>
                      </c:pt>
                      <c:pt idx="9">
                        <c:v>187.50000000000006</c:v>
                      </c:pt>
                      <c:pt idx="10">
                        <c:v>229.16666666666674</c:v>
                      </c:pt>
                      <c:pt idx="11">
                        <c:v>274.16666666666674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1CB-41DE-88A3-A6FC4152339D}"/>
                  </c:ext>
                </c:extLst>
              </c15:ser>
            </c15:filteredLineSeries>
          </c:ext>
        </c:extLst>
      </c:lineChart>
      <c:catAx>
        <c:axId val="102943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864735"/>
        <c:crosses val="autoZero"/>
        <c:auto val="1"/>
        <c:lblAlgn val="ctr"/>
        <c:lblOffset val="100"/>
        <c:noMultiLvlLbl val="0"/>
      </c:catAx>
      <c:valAx>
        <c:axId val="10318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33055"/>
        <c:crosses val="autoZero"/>
        <c:crossBetween val="between"/>
      </c:valAx>
      <c:valAx>
        <c:axId val="1616849023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44287"/>
        <c:crosses val="max"/>
        <c:crossBetween val="between"/>
      </c:valAx>
      <c:catAx>
        <c:axId val="1635044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6849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060543582332305"/>
          <c:y val="6.9448182740155656E-2"/>
          <c:w val="0.40601049652373616"/>
          <c:h val="2.9347774288592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1963</xdr:colOff>
      <xdr:row>1</xdr:row>
      <xdr:rowOff>6414</xdr:rowOff>
    </xdr:from>
    <xdr:to>
      <xdr:col>25</xdr:col>
      <xdr:colOff>19639</xdr:colOff>
      <xdr:row>40</xdr:row>
      <xdr:rowOff>9820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2FC1A4-7280-ABF9-DF9D-B70D0B68F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irish Kulkarni" id="{D63EF524-472A-48C1-9064-7A16174A64D9}" userId="S::girish.kulkarni@nitorinfotech.com::fd38f5bf-df68-4b7a-9161-9960c8752b3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4-01-17T16:19:26.64" personId="{D63EF524-472A-48C1-9064-7A16174A64D9}" id="{7F972223-6E97-406F-91FB-9138B3047F28}">
    <text xml:space="preserve">- Framework Development
- Environment specific changes
- CI/CD
 &lt;&lt; add parameters specific to your project &gt;&gt;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093D-8E4B-4356-BA7E-0D2DD3C5E751}">
  <dimension ref="B1:H24"/>
  <sheetViews>
    <sheetView topLeftCell="B4" zoomScale="115" zoomScaleNormal="115" workbookViewId="0">
      <selection activeCell="K10" sqref="K10"/>
    </sheetView>
  </sheetViews>
  <sheetFormatPr defaultColWidth="10.7265625" defaultRowHeight="14.5" zeroHeight="1"/>
  <cols>
    <col min="1" max="1" width="1.7265625" style="17" customWidth="1"/>
    <col min="2" max="2" width="20.36328125" style="17" customWidth="1"/>
    <col min="3" max="3" width="25" style="17" customWidth="1"/>
    <col min="4" max="4" width="10.7265625" style="17"/>
    <col min="5" max="5" width="2.7265625" style="17" customWidth="1"/>
    <col min="6" max="6" width="36.7265625" style="17" customWidth="1"/>
    <col min="7" max="7" width="27.36328125" style="17" customWidth="1"/>
    <col min="8" max="8" width="17.26953125" style="17" customWidth="1"/>
    <col min="9" max="9" width="7.08984375" style="17" customWidth="1"/>
    <col min="10" max="10" width="4.7265625" style="17" customWidth="1"/>
    <col min="11" max="11" width="27.08984375" style="17" customWidth="1"/>
    <col min="12" max="12" width="25.7265625" style="17" bestFit="1" customWidth="1"/>
    <col min="13" max="16384" width="10.7265625" style="17"/>
  </cols>
  <sheetData>
    <row r="1" spans="2:8">
      <c r="F1" s="22"/>
      <c r="G1" s="22"/>
    </row>
    <row r="2" spans="2:8">
      <c r="B2" s="36" t="s">
        <v>0</v>
      </c>
      <c r="C2" s="36"/>
      <c r="D2" s="36"/>
      <c r="F2" s="34" t="s">
        <v>65</v>
      </c>
      <c r="G2" s="34"/>
      <c r="H2" s="30">
        <v>2</v>
      </c>
    </row>
    <row r="3" spans="2:8">
      <c r="B3" s="34" t="s">
        <v>63</v>
      </c>
      <c r="C3" s="34"/>
      <c r="D3" s="26">
        <v>100</v>
      </c>
      <c r="F3" s="34" t="s">
        <v>24</v>
      </c>
      <c r="G3" s="34"/>
      <c r="H3" s="30">
        <f>H2*8</f>
        <v>16</v>
      </c>
    </row>
    <row r="4" spans="2:8">
      <c r="B4" s="34" t="s">
        <v>64</v>
      </c>
      <c r="C4" s="34"/>
      <c r="D4" s="26">
        <v>150</v>
      </c>
      <c r="F4" s="34" t="s">
        <v>79</v>
      </c>
      <c r="G4" s="34"/>
      <c r="H4" s="32">
        <v>0.2</v>
      </c>
    </row>
    <row r="5" spans="2:8">
      <c r="B5" s="34" t="s">
        <v>80</v>
      </c>
      <c r="C5" s="34"/>
      <c r="D5" s="26">
        <v>200</v>
      </c>
    </row>
    <row r="6" spans="2:8">
      <c r="B6" s="44" t="s">
        <v>4</v>
      </c>
      <c r="C6" s="44"/>
      <c r="D6" s="24">
        <f>SUM(D3:D5)</f>
        <v>450</v>
      </c>
    </row>
    <row r="7" spans="2:8"/>
    <row r="8" spans="2:8">
      <c r="B8" s="38" t="s">
        <v>81</v>
      </c>
      <c r="C8" s="39"/>
      <c r="D8" s="40"/>
      <c r="F8" s="38" t="s">
        <v>66</v>
      </c>
      <c r="G8" s="39"/>
      <c r="H8" s="40"/>
    </row>
    <row r="9" spans="2:8">
      <c r="B9" s="21" t="s">
        <v>19</v>
      </c>
      <c r="C9" s="21" t="s">
        <v>25</v>
      </c>
      <c r="D9" s="27" t="s">
        <v>20</v>
      </c>
      <c r="F9" s="21" t="s">
        <v>19</v>
      </c>
      <c r="G9" s="21" t="s">
        <v>67</v>
      </c>
      <c r="H9" s="21" t="s">
        <v>4</v>
      </c>
    </row>
    <row r="10" spans="2:8">
      <c r="B10" s="29" t="s">
        <v>3</v>
      </c>
      <c r="C10" s="25">
        <v>0.6</v>
      </c>
      <c r="D10" s="28">
        <f>D6*C10</f>
        <v>270</v>
      </c>
      <c r="F10" s="29" t="s">
        <v>3</v>
      </c>
      <c r="G10" s="26">
        <f>2</f>
        <v>2</v>
      </c>
      <c r="H10" s="19">
        <f>(D10*G10)</f>
        <v>540</v>
      </c>
    </row>
    <row r="11" spans="2:8">
      <c r="B11" s="29" t="s">
        <v>1</v>
      </c>
      <c r="C11" s="25">
        <v>0.3</v>
      </c>
      <c r="D11" s="28">
        <f>D6*C11</f>
        <v>135</v>
      </c>
      <c r="F11" s="29" t="s">
        <v>1</v>
      </c>
      <c r="G11" s="26">
        <f>4</f>
        <v>4</v>
      </c>
      <c r="H11" s="19">
        <f>(D11*G11)</f>
        <v>540</v>
      </c>
    </row>
    <row r="12" spans="2:8">
      <c r="B12" s="29" t="s">
        <v>2</v>
      </c>
      <c r="C12" s="25">
        <v>0.1</v>
      </c>
      <c r="D12" s="28">
        <f>D6*C12</f>
        <v>45</v>
      </c>
      <c r="F12" s="29" t="s">
        <v>2</v>
      </c>
      <c r="G12" s="26">
        <f>8</f>
        <v>8</v>
      </c>
      <c r="H12" s="19">
        <f>(D12*G12)</f>
        <v>360</v>
      </c>
    </row>
    <row r="13" spans="2:8">
      <c r="F13" s="41" t="s">
        <v>76</v>
      </c>
      <c r="G13" s="42"/>
      <c r="H13" s="19">
        <f>SUM(H10:H12)</f>
        <v>1440</v>
      </c>
    </row>
    <row r="14" spans="2:8">
      <c r="B14" s="36" t="s">
        <v>71</v>
      </c>
      <c r="C14" s="36"/>
      <c r="D14" s="36"/>
      <c r="F14" s="41" t="s">
        <v>77</v>
      </c>
      <c r="G14" s="42"/>
      <c r="H14" s="19">
        <f>H13+(H13*H4)</f>
        <v>1728</v>
      </c>
    </row>
    <row r="15" spans="2:8">
      <c r="B15" s="21" t="s">
        <v>19</v>
      </c>
      <c r="C15" s="21" t="s">
        <v>72</v>
      </c>
      <c r="D15" s="21" t="s">
        <v>4</v>
      </c>
      <c r="F15" s="41" t="s">
        <v>68</v>
      </c>
      <c r="G15" s="42"/>
      <c r="H15" s="19">
        <f>H14/8</f>
        <v>216</v>
      </c>
    </row>
    <row r="16" spans="2:8">
      <c r="B16" s="18" t="s">
        <v>3</v>
      </c>
      <c r="C16" s="18">
        <v>30</v>
      </c>
      <c r="D16" s="19">
        <f>C16*D10</f>
        <v>8100</v>
      </c>
      <c r="F16" s="43" t="s">
        <v>69</v>
      </c>
      <c r="G16" s="42"/>
      <c r="H16" s="19">
        <f>H15/(H3/8)</f>
        <v>108</v>
      </c>
    </row>
    <row r="17" spans="2:8">
      <c r="B17" s="18" t="s">
        <v>1</v>
      </c>
      <c r="C17" s="18">
        <v>60</v>
      </c>
      <c r="D17" s="19">
        <f>C17*D11</f>
        <v>8100</v>
      </c>
    </row>
    <row r="18" spans="2:8">
      <c r="B18" s="18" t="s">
        <v>2</v>
      </c>
      <c r="C18" s="18">
        <v>120</v>
      </c>
      <c r="D18" s="19">
        <f>C18*D12</f>
        <v>5400</v>
      </c>
    </row>
    <row r="19" spans="2:8">
      <c r="B19" s="35" t="s">
        <v>73</v>
      </c>
      <c r="C19" s="35"/>
      <c r="D19" s="23">
        <f>SUM(D16:D18)</f>
        <v>21600</v>
      </c>
    </row>
    <row r="20" spans="2:8">
      <c r="B20" s="35" t="s">
        <v>74</v>
      </c>
      <c r="C20" s="35"/>
      <c r="D20" s="23">
        <f>D19/60</f>
        <v>360</v>
      </c>
      <c r="F20" s="35" t="s">
        <v>78</v>
      </c>
      <c r="G20" s="35"/>
      <c r="H20" s="20">
        <f>D6/H16</f>
        <v>4.166666666666667</v>
      </c>
    </row>
    <row r="21" spans="2:8">
      <c r="B21" s="35" t="s">
        <v>75</v>
      </c>
      <c r="C21" s="35"/>
      <c r="D21" s="23">
        <f>D20/8</f>
        <v>45</v>
      </c>
      <c r="F21" s="37" t="s">
        <v>83</v>
      </c>
      <c r="G21" s="35"/>
      <c r="H21" s="31">
        <f>H20*10</f>
        <v>41.666666666666671</v>
      </c>
    </row>
    <row r="22" spans="2:8">
      <c r="F22" s="35" t="s">
        <v>22</v>
      </c>
      <c r="G22" s="35"/>
      <c r="H22" s="20">
        <f>D6/H21</f>
        <v>10.799999999999999</v>
      </c>
    </row>
    <row r="23" spans="2:8">
      <c r="B23" s="45" t="s">
        <v>70</v>
      </c>
      <c r="C23" s="45"/>
      <c r="D23" s="33">
        <f>(D21*8)/D6</f>
        <v>0.8</v>
      </c>
      <c r="F23" s="35" t="s">
        <v>23</v>
      </c>
      <c r="G23" s="35"/>
      <c r="H23" s="20">
        <f>D23</f>
        <v>0.8</v>
      </c>
    </row>
    <row r="24" spans="2:8"/>
  </sheetData>
  <mergeCells count="23">
    <mergeCell ref="F23:G23"/>
    <mergeCell ref="F15:G15"/>
    <mergeCell ref="F16:G16"/>
    <mergeCell ref="B5:C5"/>
    <mergeCell ref="B6:C6"/>
    <mergeCell ref="B23:C23"/>
    <mergeCell ref="F22:G22"/>
    <mergeCell ref="F3:G3"/>
    <mergeCell ref="F2:G2"/>
    <mergeCell ref="B20:C20"/>
    <mergeCell ref="B21:C21"/>
    <mergeCell ref="B2:D2"/>
    <mergeCell ref="B3:C3"/>
    <mergeCell ref="B4:C4"/>
    <mergeCell ref="F20:G20"/>
    <mergeCell ref="F21:G21"/>
    <mergeCell ref="B8:D8"/>
    <mergeCell ref="B14:D14"/>
    <mergeCell ref="B19:C19"/>
    <mergeCell ref="F13:G13"/>
    <mergeCell ref="F8:H8"/>
    <mergeCell ref="F14:G14"/>
    <mergeCell ref="F4:G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8A64-B9C7-4D60-98BE-12062C4CF6CA}">
  <dimension ref="B2:I21"/>
  <sheetViews>
    <sheetView tabSelected="1" zoomScale="95" zoomScaleNormal="60" workbookViewId="0">
      <selection activeCell="H4" sqref="H4"/>
    </sheetView>
  </sheetViews>
  <sheetFormatPr defaultColWidth="10.7265625" defaultRowHeight="14.5"/>
  <cols>
    <col min="1" max="1" width="4.453125" customWidth="1"/>
    <col min="2" max="2" width="6.26953125" bestFit="1" customWidth="1"/>
    <col min="3" max="3" width="10.54296875" bestFit="1" customWidth="1"/>
    <col min="4" max="4" width="13.81640625" bestFit="1" customWidth="1"/>
    <col min="5" max="5" width="13.08984375" bestFit="1" customWidth="1"/>
    <col min="6" max="6" width="23.26953125" bestFit="1" customWidth="1"/>
    <col min="7" max="7" width="23.90625" bestFit="1" customWidth="1"/>
    <col min="8" max="8" width="28" customWidth="1"/>
  </cols>
  <sheetData>
    <row r="2" spans="2:9">
      <c r="B2" s="50" t="s">
        <v>82</v>
      </c>
      <c r="C2" s="50"/>
      <c r="D2" s="50"/>
      <c r="E2" s="50"/>
      <c r="F2" s="50"/>
      <c r="G2" s="50"/>
      <c r="H2" s="50"/>
    </row>
    <row r="3" spans="2:9">
      <c r="B3" s="5" t="s">
        <v>17</v>
      </c>
      <c r="C3" s="5" t="s">
        <v>21</v>
      </c>
      <c r="D3" s="5" t="s">
        <v>18</v>
      </c>
      <c r="E3" s="5" t="s">
        <v>86</v>
      </c>
      <c r="F3" s="5" t="s">
        <v>87</v>
      </c>
      <c r="G3" s="5" t="s">
        <v>84</v>
      </c>
      <c r="H3" s="5" t="s">
        <v>85</v>
      </c>
    </row>
    <row r="4" spans="2:9">
      <c r="B4" s="3" t="s">
        <v>5</v>
      </c>
      <c r="C4" s="2">
        <f>InputParameters!$D$6</f>
        <v>450</v>
      </c>
      <c r="D4" s="6">
        <v>0</v>
      </c>
      <c r="E4" s="4">
        <v>0</v>
      </c>
      <c r="F4" s="4">
        <f>E4</f>
        <v>0</v>
      </c>
      <c r="G4" s="6">
        <f>F4/8</f>
        <v>0</v>
      </c>
      <c r="H4" s="4">
        <f>InputParameters!D23*InputParameters!D6</f>
        <v>360</v>
      </c>
    </row>
    <row r="5" spans="2:9">
      <c r="B5" s="3" t="s">
        <v>6</v>
      </c>
      <c r="C5" s="4">
        <f t="shared" ref="C5:C15" si="0">IF($C$4-D5&gt;$C$4,$C$4,$C$4-D5)</f>
        <v>408.33333333333331</v>
      </c>
      <c r="D5" s="6">
        <f>InputParameters!H21</f>
        <v>41.666666666666671</v>
      </c>
      <c r="E5" s="4">
        <f>IF(D5&gt;=$C$4,(D5*InputParameters!$D$23),D5*InputParameters!$D$23)</f>
        <v>33.333333333333336</v>
      </c>
      <c r="F5" s="4">
        <f>E5+F4</f>
        <v>33.333333333333336</v>
      </c>
      <c r="G5" s="6">
        <f>F5/8</f>
        <v>4.166666666666667</v>
      </c>
      <c r="H5" s="4">
        <f>IF(H4-$E$5&lt;0,0,H4-$E$5)</f>
        <v>326.66666666666669</v>
      </c>
    </row>
    <row r="6" spans="2:9">
      <c r="B6" s="3" t="s">
        <v>7</v>
      </c>
      <c r="C6" s="4">
        <f t="shared" si="0"/>
        <v>366.66666666666663</v>
      </c>
      <c r="D6" s="6">
        <f>IF(D5+InputParameters!$H$21&gt;$C$4,$C$4,D5+InputParameters!$H$21)</f>
        <v>83.333333333333343</v>
      </c>
      <c r="E6" s="4">
        <f>IF(D6&gt;=$C$4,(D6*InputParameters!$D$23),D6*InputParameters!$D$23)</f>
        <v>66.666666666666671</v>
      </c>
      <c r="F6" s="4">
        <f>E6+F5</f>
        <v>100</v>
      </c>
      <c r="G6" s="6">
        <f>F6/8</f>
        <v>12.5</v>
      </c>
      <c r="H6" s="4">
        <f>IF(H5-$E$5&lt;0,0,H5-$E$5)</f>
        <v>293.33333333333337</v>
      </c>
      <c r="I6" s="1"/>
    </row>
    <row r="7" spans="2:9">
      <c r="B7" s="3" t="s">
        <v>8</v>
      </c>
      <c r="C7" s="4">
        <f t="shared" si="0"/>
        <v>325</v>
      </c>
      <c r="D7" s="6">
        <f>IF(D6+InputParameters!$H$21&gt;$C$4,$C$4,D6+InputParameters!$H$21)</f>
        <v>125.00000000000001</v>
      </c>
      <c r="E7" s="4">
        <f>IF(D7&gt;=$C$4,(D7*InputParameters!$D$23),D7*InputParameters!$D$23)</f>
        <v>100.00000000000001</v>
      </c>
      <c r="F7" s="4">
        <f>E7+F6</f>
        <v>200</v>
      </c>
      <c r="G7" s="6">
        <f>F7/8</f>
        <v>25</v>
      </c>
      <c r="H7" s="4">
        <f>IF(H6-$E$5&lt;0,0,H6-$E$5)</f>
        <v>260.00000000000006</v>
      </c>
      <c r="I7" s="1"/>
    </row>
    <row r="8" spans="2:9">
      <c r="B8" s="3" t="s">
        <v>9</v>
      </c>
      <c r="C8" s="4">
        <f t="shared" si="0"/>
        <v>283.33333333333331</v>
      </c>
      <c r="D8" s="6">
        <f>IF(D7+InputParameters!$H$21&gt;$C$4,$C$4,D7+InputParameters!$H$21)</f>
        <v>166.66666666666669</v>
      </c>
      <c r="E8" s="4">
        <f>IF(D8&gt;=$C$4,(D8*InputParameters!$D$23),D8*InputParameters!$D$23)</f>
        <v>133.33333333333334</v>
      </c>
      <c r="F8" s="4">
        <f>E8+F7</f>
        <v>333.33333333333337</v>
      </c>
      <c r="G8" s="6">
        <f>F8/8</f>
        <v>41.666666666666671</v>
      </c>
      <c r="H8" s="4">
        <f>IF(H7-$E$5&lt;0,0,H7-$E$5)</f>
        <v>226.66666666666671</v>
      </c>
    </row>
    <row r="9" spans="2:9">
      <c r="B9" s="3" t="s">
        <v>10</v>
      </c>
      <c r="C9" s="4">
        <f t="shared" si="0"/>
        <v>241.66666666666663</v>
      </c>
      <c r="D9" s="6">
        <f>IF(D8+InputParameters!$H$21&gt;$C$4,$C$4,D8+InputParameters!$H$21)</f>
        <v>208.33333333333337</v>
      </c>
      <c r="E9" s="4">
        <f>IF(D9&gt;=$C$4,(D9*InputParameters!$D$23),D9*InputParameters!$D$23)</f>
        <v>166.66666666666671</v>
      </c>
      <c r="F9" s="4">
        <f>E9+F8</f>
        <v>500.00000000000011</v>
      </c>
      <c r="G9" s="6">
        <f>F9/8</f>
        <v>62.500000000000014</v>
      </c>
      <c r="H9" s="4">
        <f>IF(H8-$E$5&lt;0,0,H8-$E$5)</f>
        <v>193.33333333333337</v>
      </c>
    </row>
    <row r="10" spans="2:9">
      <c r="B10" s="3" t="s">
        <v>11</v>
      </c>
      <c r="C10" s="4">
        <f t="shared" si="0"/>
        <v>199.99999999999994</v>
      </c>
      <c r="D10" s="6">
        <f>IF(D9+InputParameters!$H$21&gt;$C$4,$C$4,D9+InputParameters!$H$21)</f>
        <v>250.00000000000006</v>
      </c>
      <c r="E10" s="4">
        <f>IF(D10&gt;=$C$4,(D10*InputParameters!$D$23),D10*InputParameters!$D$23)</f>
        <v>200.00000000000006</v>
      </c>
      <c r="F10" s="4">
        <f>E10+F9</f>
        <v>700.00000000000023</v>
      </c>
      <c r="G10" s="6">
        <f>F10/8</f>
        <v>87.500000000000028</v>
      </c>
      <c r="H10" s="4">
        <f>IF(H9-$E$5&lt;0,0,H9-$E$5)</f>
        <v>160.00000000000003</v>
      </c>
    </row>
    <row r="11" spans="2:9">
      <c r="B11" s="3" t="s">
        <v>12</v>
      </c>
      <c r="C11" s="4">
        <f t="shared" si="0"/>
        <v>158.33333333333326</v>
      </c>
      <c r="D11" s="6">
        <f>IF(D10+InputParameters!$H$21&gt;$C$4,$C$4,D10+InputParameters!$H$21)</f>
        <v>291.66666666666674</v>
      </c>
      <c r="E11" s="4">
        <f>IF(D11&gt;=$C$4,(D11*InputParameters!$D$23),D11*InputParameters!$D$23)</f>
        <v>233.3333333333334</v>
      </c>
      <c r="F11" s="4">
        <f>E11+F10</f>
        <v>933.3333333333336</v>
      </c>
      <c r="G11" s="6">
        <f>F11/8</f>
        <v>116.6666666666667</v>
      </c>
      <c r="H11" s="4">
        <f>IF(H10-$E$5&lt;0,0,H10-$E$5)</f>
        <v>126.66666666666669</v>
      </c>
    </row>
    <row r="12" spans="2:9">
      <c r="B12" s="3" t="s">
        <v>13</v>
      </c>
      <c r="C12" s="4">
        <f t="shared" si="0"/>
        <v>116.66666666666657</v>
      </c>
      <c r="D12" s="6">
        <f>IF(D11+InputParameters!$H$21&gt;$C$4,$C$4,D11+InputParameters!$H$21)</f>
        <v>333.33333333333343</v>
      </c>
      <c r="E12" s="4">
        <f>IF(D12&gt;=$C$4,(D12*InputParameters!$D$23),D12*InputParameters!$D$23)</f>
        <v>266.66666666666674</v>
      </c>
      <c r="F12" s="4">
        <f>E12+F11</f>
        <v>1200.0000000000005</v>
      </c>
      <c r="G12" s="6">
        <f>F12/8</f>
        <v>150.00000000000006</v>
      </c>
      <c r="H12" s="4">
        <f>IF(H11-$E$5&lt;0,0,H11-$E$5)</f>
        <v>93.333333333333343</v>
      </c>
    </row>
    <row r="13" spans="2:9">
      <c r="B13" s="3" t="s">
        <v>14</v>
      </c>
      <c r="C13" s="4">
        <f t="shared" si="0"/>
        <v>74.999999999999886</v>
      </c>
      <c r="D13" s="6">
        <f>IF(D12+InputParameters!$H$21&gt;$C$4,$C$4,D12+InputParameters!$H$21)</f>
        <v>375.00000000000011</v>
      </c>
      <c r="E13" s="4">
        <f>IF(D13&gt;=$C$4,(D13*InputParameters!$D$23),D13*InputParameters!$D$23)</f>
        <v>300.00000000000011</v>
      </c>
      <c r="F13" s="4">
        <f>E13+F12</f>
        <v>1500.0000000000005</v>
      </c>
      <c r="G13" s="6">
        <f>F13/8</f>
        <v>187.50000000000006</v>
      </c>
      <c r="H13" s="4">
        <f>IF(H12-$E$5&lt;0,0,H12-$E$5)</f>
        <v>60.000000000000007</v>
      </c>
    </row>
    <row r="14" spans="2:9">
      <c r="B14" s="3" t="s">
        <v>15</v>
      </c>
      <c r="C14" s="4">
        <f t="shared" si="0"/>
        <v>33.333333333333201</v>
      </c>
      <c r="D14" s="6">
        <f>IF(D13+InputParameters!$H$21&gt;$C$4,$C$4,D13+InputParameters!$H$21)</f>
        <v>416.6666666666668</v>
      </c>
      <c r="E14" s="4">
        <f>IF(D14&gt;=$C$4,(D14*InputParameters!$D$23),D14*InputParameters!$D$23)</f>
        <v>333.33333333333348</v>
      </c>
      <c r="F14" s="4">
        <f>E14+F13</f>
        <v>1833.3333333333339</v>
      </c>
      <c r="G14" s="6">
        <f>F14/8</f>
        <v>229.16666666666674</v>
      </c>
      <c r="H14" s="4">
        <f>IF(H13-$E$5&lt;0,0,H13-$E$5)</f>
        <v>26.666666666666671</v>
      </c>
    </row>
    <row r="15" spans="2:9">
      <c r="B15" s="3" t="s">
        <v>16</v>
      </c>
      <c r="C15" s="4">
        <f t="shared" si="0"/>
        <v>0</v>
      </c>
      <c r="D15" s="6">
        <f>IF(D14+InputParameters!$H$21&gt;$C$4,$C$4,D14+InputParameters!$H$21)</f>
        <v>450</v>
      </c>
      <c r="E15" s="4">
        <f>IF(D15&gt;=$C$4,(D15*InputParameters!$D$23),D15*InputParameters!$D$23)</f>
        <v>360</v>
      </c>
      <c r="F15" s="4">
        <f>E15+F14</f>
        <v>2193.3333333333339</v>
      </c>
      <c r="G15" s="6">
        <f>F15/8</f>
        <v>274.16666666666674</v>
      </c>
      <c r="H15" s="4">
        <f>IF(H14-$E$5&lt;0,0,H14-$E$5)</f>
        <v>0</v>
      </c>
    </row>
    <row r="16" spans="2:9">
      <c r="B16" s="3"/>
      <c r="C16" s="4"/>
      <c r="D16" s="6"/>
      <c r="E16" s="4"/>
      <c r="F16" s="4"/>
      <c r="G16" s="6"/>
      <c r="H16" s="6"/>
    </row>
    <row r="17" spans="2:8">
      <c r="B17" s="3"/>
      <c r="C17" s="4"/>
      <c r="D17" s="6"/>
      <c r="E17" s="4"/>
      <c r="F17" s="4"/>
      <c r="G17" s="6"/>
      <c r="H17" s="6"/>
    </row>
    <row r="18" spans="2:8">
      <c r="B18" s="3"/>
      <c r="C18" s="4"/>
      <c r="D18" s="6"/>
      <c r="E18" s="4"/>
      <c r="F18" s="4"/>
      <c r="G18" s="6"/>
      <c r="H18" s="6"/>
    </row>
    <row r="21" spans="2:8">
      <c r="E21" s="1"/>
      <c r="F21" s="1"/>
    </row>
  </sheetData>
  <mergeCells count="1">
    <mergeCell ref="B2:H2"/>
  </mergeCells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54E5-486E-42E0-A270-444A73D89F34}">
  <dimension ref="B1:G27"/>
  <sheetViews>
    <sheetView workbookViewId="0">
      <selection activeCell="E12" sqref="E12"/>
    </sheetView>
  </sheetViews>
  <sheetFormatPr defaultColWidth="9.1796875" defaultRowHeight="14.5"/>
  <cols>
    <col min="1" max="1" width="2.81640625" style="7" customWidth="1"/>
    <col min="2" max="2" width="9.1796875" style="7"/>
    <col min="3" max="3" width="62.1796875" style="7" customWidth="1"/>
    <col min="4" max="4" width="9.1796875" style="7"/>
    <col min="5" max="5" width="58.453125" style="7" customWidth="1"/>
    <col min="6" max="6" width="9.1796875" style="7"/>
    <col min="7" max="7" width="79.26953125" style="7" customWidth="1"/>
    <col min="8" max="16384" width="9.1796875" style="7"/>
  </cols>
  <sheetData>
    <row r="1" spans="2:7">
      <c r="B1" s="46" t="s">
        <v>26</v>
      </c>
      <c r="C1" s="46"/>
      <c r="D1" s="46" t="s">
        <v>27</v>
      </c>
      <c r="E1" s="46"/>
      <c r="F1" s="46" t="s">
        <v>28</v>
      </c>
      <c r="G1" s="46"/>
    </row>
    <row r="2" spans="2:7">
      <c r="B2" s="47"/>
      <c r="C2" s="8"/>
      <c r="D2" s="47" t="s">
        <v>29</v>
      </c>
      <c r="E2" s="9" t="s">
        <v>30</v>
      </c>
      <c r="F2" s="47" t="s">
        <v>31</v>
      </c>
      <c r="G2" s="10" t="s">
        <v>32</v>
      </c>
    </row>
    <row r="3" spans="2:7">
      <c r="B3" s="47"/>
      <c r="C3" s="10"/>
      <c r="D3" s="47"/>
      <c r="E3" s="10" t="s">
        <v>33</v>
      </c>
      <c r="F3" s="47"/>
      <c r="G3" s="10" t="s">
        <v>34</v>
      </c>
    </row>
    <row r="4" spans="2:7">
      <c r="B4" s="47"/>
      <c r="C4" s="10"/>
      <c r="D4" s="47"/>
      <c r="E4" s="10" t="s">
        <v>35</v>
      </c>
      <c r="F4" s="47"/>
      <c r="G4" s="10" t="s">
        <v>35</v>
      </c>
    </row>
    <row r="5" spans="2:7">
      <c r="B5" s="47"/>
      <c r="C5" s="10"/>
      <c r="D5" s="47" t="s">
        <v>36</v>
      </c>
      <c r="E5" s="10" t="s">
        <v>32</v>
      </c>
      <c r="F5" s="47" t="s">
        <v>37</v>
      </c>
      <c r="G5" s="10" t="s">
        <v>32</v>
      </c>
    </row>
    <row r="6" spans="2:7">
      <c r="B6" s="47"/>
      <c r="C6" s="10"/>
      <c r="D6" s="47"/>
      <c r="E6" s="10" t="s">
        <v>34</v>
      </c>
      <c r="F6" s="47"/>
      <c r="G6" s="10" t="s">
        <v>34</v>
      </c>
    </row>
    <row r="7" spans="2:7">
      <c r="B7" s="47"/>
      <c r="C7" s="10"/>
      <c r="D7" s="47"/>
      <c r="E7" s="10" t="s">
        <v>35</v>
      </c>
      <c r="F7" s="47"/>
      <c r="G7" s="10" t="s">
        <v>35</v>
      </c>
    </row>
    <row r="8" spans="2:7">
      <c r="B8" s="47"/>
      <c r="C8" s="11"/>
      <c r="D8" s="47"/>
      <c r="E8" s="12" t="s">
        <v>38</v>
      </c>
      <c r="F8" s="47"/>
      <c r="G8" s="48"/>
    </row>
    <row r="9" spans="2:7">
      <c r="B9" s="47"/>
      <c r="C9" s="8"/>
      <c r="D9" s="47"/>
      <c r="E9" s="9" t="s">
        <v>39</v>
      </c>
      <c r="F9" s="47"/>
      <c r="G9" s="48"/>
    </row>
    <row r="10" spans="2:7">
      <c r="B10" s="47"/>
      <c r="C10" s="10"/>
      <c r="D10" s="47" t="s">
        <v>40</v>
      </c>
      <c r="E10" s="10" t="s">
        <v>32</v>
      </c>
      <c r="F10" s="47" t="s">
        <v>41</v>
      </c>
      <c r="G10" s="10" t="s">
        <v>32</v>
      </c>
    </row>
    <row r="11" spans="2:7">
      <c r="B11" s="47"/>
      <c r="C11" s="10"/>
      <c r="D11" s="47"/>
      <c r="E11" s="10" t="s">
        <v>34</v>
      </c>
      <c r="F11" s="47"/>
      <c r="G11" s="10" t="s">
        <v>34</v>
      </c>
    </row>
    <row r="12" spans="2:7">
      <c r="B12" s="47"/>
      <c r="C12" s="10"/>
      <c r="D12" s="47"/>
      <c r="E12" s="10" t="s">
        <v>35</v>
      </c>
      <c r="F12" s="47"/>
      <c r="G12" s="10" t="s">
        <v>35</v>
      </c>
    </row>
    <row r="13" spans="2:7">
      <c r="B13" s="47"/>
      <c r="C13" s="14"/>
      <c r="D13" s="47"/>
      <c r="E13" s="10"/>
      <c r="F13" s="47"/>
      <c r="G13" s="49"/>
    </row>
    <row r="14" spans="2:7">
      <c r="B14" s="47"/>
      <c r="C14" s="13"/>
      <c r="D14" s="47"/>
      <c r="E14" s="10"/>
      <c r="F14" s="47"/>
      <c r="G14" s="49"/>
    </row>
    <row r="15" spans="2:7">
      <c r="B15" s="47" t="s">
        <v>42</v>
      </c>
      <c r="C15" s="10" t="s">
        <v>43</v>
      </c>
      <c r="D15" s="47" t="s">
        <v>44</v>
      </c>
      <c r="E15" s="10" t="s">
        <v>32</v>
      </c>
      <c r="F15" s="47" t="s">
        <v>45</v>
      </c>
      <c r="G15" s="10" t="s">
        <v>32</v>
      </c>
    </row>
    <row r="16" spans="2:7">
      <c r="B16" s="47"/>
      <c r="C16" s="10" t="s">
        <v>33</v>
      </c>
      <c r="D16" s="47"/>
      <c r="E16" s="10" t="s">
        <v>34</v>
      </c>
      <c r="F16" s="47"/>
      <c r="G16" s="10" t="s">
        <v>34</v>
      </c>
    </row>
    <row r="17" spans="2:7">
      <c r="B17" s="47"/>
      <c r="C17" s="10" t="s">
        <v>46</v>
      </c>
      <c r="D17" s="47"/>
      <c r="E17" s="10" t="s">
        <v>35</v>
      </c>
      <c r="F17" s="47"/>
      <c r="G17" s="10" t="s">
        <v>47</v>
      </c>
    </row>
    <row r="18" spans="2:7" ht="29">
      <c r="B18" s="47"/>
      <c r="C18" s="15" t="s">
        <v>48</v>
      </c>
      <c r="D18" s="47"/>
      <c r="E18" s="10"/>
      <c r="F18" s="47"/>
      <c r="G18" s="15" t="s">
        <v>48</v>
      </c>
    </row>
    <row r="19" spans="2:7">
      <c r="B19" s="47"/>
      <c r="C19" s="16" t="s">
        <v>49</v>
      </c>
      <c r="D19" s="47"/>
      <c r="E19" s="10"/>
      <c r="F19" s="47"/>
      <c r="G19" s="16" t="s">
        <v>49</v>
      </c>
    </row>
    <row r="20" spans="2:7">
      <c r="B20" s="47"/>
      <c r="C20" s="16" t="s">
        <v>50</v>
      </c>
      <c r="D20" s="47"/>
      <c r="E20" s="16" t="s">
        <v>51</v>
      </c>
      <c r="F20" s="47"/>
      <c r="G20" s="16" t="s">
        <v>50</v>
      </c>
    </row>
    <row r="21" spans="2:7">
      <c r="B21" s="47"/>
      <c r="C21" s="16" t="s">
        <v>52</v>
      </c>
      <c r="D21" s="47"/>
      <c r="E21" s="16" t="s">
        <v>53</v>
      </c>
      <c r="F21" s="47"/>
      <c r="G21" s="16" t="s">
        <v>52</v>
      </c>
    </row>
    <row r="22" spans="2:7">
      <c r="B22" s="47" t="s">
        <v>54</v>
      </c>
      <c r="C22" s="10" t="s">
        <v>55</v>
      </c>
      <c r="D22" s="47" t="s">
        <v>56</v>
      </c>
      <c r="E22" s="10" t="s">
        <v>32</v>
      </c>
      <c r="F22" s="47" t="s">
        <v>57</v>
      </c>
      <c r="G22" s="15" t="s">
        <v>58</v>
      </c>
    </row>
    <row r="23" spans="2:7">
      <c r="B23" s="47"/>
      <c r="C23" s="10" t="s">
        <v>34</v>
      </c>
      <c r="D23" s="47"/>
      <c r="E23" s="10" t="s">
        <v>34</v>
      </c>
      <c r="F23" s="47"/>
      <c r="G23" s="10" t="s">
        <v>59</v>
      </c>
    </row>
    <row r="24" spans="2:7">
      <c r="B24" s="47"/>
      <c r="C24" s="10" t="s">
        <v>46</v>
      </c>
      <c r="D24" s="47"/>
      <c r="E24" s="10" t="s">
        <v>35</v>
      </c>
      <c r="F24" s="47"/>
      <c r="G24" s="10" t="s">
        <v>47</v>
      </c>
    </row>
    <row r="25" spans="2:7">
      <c r="B25" s="47"/>
      <c r="C25" s="10"/>
      <c r="D25" s="47"/>
      <c r="E25" s="49"/>
      <c r="F25" s="47"/>
      <c r="G25" s="12" t="s">
        <v>60</v>
      </c>
    </row>
    <row r="26" spans="2:7">
      <c r="B26" s="47"/>
      <c r="C26" s="10"/>
      <c r="D26" s="47"/>
      <c r="E26" s="49"/>
      <c r="F26" s="47"/>
      <c r="G26" s="9" t="s">
        <v>61</v>
      </c>
    </row>
    <row r="27" spans="2:7">
      <c r="B27" s="47"/>
      <c r="C27" s="10"/>
      <c r="D27" s="47"/>
      <c r="E27" s="49"/>
      <c r="F27" s="47"/>
      <c r="G27" s="9" t="s">
        <v>62</v>
      </c>
    </row>
  </sheetData>
  <mergeCells count="21">
    <mergeCell ref="B15:B21"/>
    <mergeCell ref="D15:D21"/>
    <mergeCell ref="F15:F21"/>
    <mergeCell ref="B22:B27"/>
    <mergeCell ref="D22:D27"/>
    <mergeCell ref="F22:F27"/>
    <mergeCell ref="E25:E27"/>
    <mergeCell ref="B5:B9"/>
    <mergeCell ref="D5:D9"/>
    <mergeCell ref="F5:F9"/>
    <mergeCell ref="G8:G9"/>
    <mergeCell ref="B10:B14"/>
    <mergeCell ref="D10:D14"/>
    <mergeCell ref="F10:F14"/>
    <mergeCell ref="G13:G14"/>
    <mergeCell ref="B1:C1"/>
    <mergeCell ref="D1:E1"/>
    <mergeCell ref="F1:G1"/>
    <mergeCell ref="B2:B4"/>
    <mergeCell ref="D2:D4"/>
    <mergeCell ref="F2:F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AAF61DF58F5649BF3447A370204FFD" ma:contentTypeVersion="15" ma:contentTypeDescription="Create a new document." ma:contentTypeScope="" ma:versionID="d9758e6b5d890a198f89404ed33e1597">
  <xsd:schema xmlns:xsd="http://www.w3.org/2001/XMLSchema" xmlns:xs="http://www.w3.org/2001/XMLSchema" xmlns:p="http://schemas.microsoft.com/office/2006/metadata/properties" xmlns:ns2="b8f8c10c-2db2-48d6-be80-a0b00d178529" xmlns:ns3="4b2faeb1-8c91-4335-966e-cc00e0900229" targetNamespace="http://schemas.microsoft.com/office/2006/metadata/properties" ma:root="true" ma:fieldsID="bd80449eba01273d9a1ec4b941c1a1d1" ns2:_="" ns3:_="">
    <xsd:import namespace="b8f8c10c-2db2-48d6-be80-a0b00d178529"/>
    <xsd:import namespace="4b2faeb1-8c91-4335-966e-cc00e09002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f8c10c-2db2-48d6-be80-a0b00d178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a15994f-c9c9-4620-873b-d10ae2d007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aeb1-8c91-4335-966e-cc00e09002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5e71124-286e-4371-aaf0-ebe42fd85d6a}" ma:internalName="TaxCatchAll" ma:showField="CatchAllData" ma:web="4b2faeb1-8c91-4335-966e-cc00e09002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f8c10c-2db2-48d6-be80-a0b00d178529">
      <Terms xmlns="http://schemas.microsoft.com/office/infopath/2007/PartnerControls"/>
    </lcf76f155ced4ddcb4097134ff3c332f>
    <TaxCatchAll xmlns="4b2faeb1-8c91-4335-966e-cc00e0900229" xsi:nil="true"/>
  </documentManagement>
</p:properties>
</file>

<file path=customXml/itemProps1.xml><?xml version="1.0" encoding="utf-8"?>
<ds:datastoreItem xmlns:ds="http://schemas.openxmlformats.org/officeDocument/2006/customXml" ds:itemID="{4E5BC2FE-47EB-44B0-94DF-C123B859C6E1}">
  <ds:schemaRefs/>
</ds:datastoreItem>
</file>

<file path=customXml/itemProps2.xml><?xml version="1.0" encoding="utf-8"?>
<ds:datastoreItem xmlns:ds="http://schemas.openxmlformats.org/officeDocument/2006/customXml" ds:itemID="{554E461D-632C-46D9-BCE1-300D8E3796F0}">
  <ds:schemaRefs/>
</ds:datastoreItem>
</file>

<file path=customXml/itemProps3.xml><?xml version="1.0" encoding="utf-8"?>
<ds:datastoreItem xmlns:ds="http://schemas.openxmlformats.org/officeDocument/2006/customXml" ds:itemID="{088F9AF3-CD7B-44E7-A596-BE57AE97905E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b2faeb1-8c91-4335-966e-cc00e0900229"/>
    <ds:schemaRef ds:uri="b8f8c10c-2db2-48d6-be80-a0b00d17852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InputParameters</vt:lpstr>
      <vt:lpstr>TC Development Plan + ROI </vt:lpstr>
      <vt:lpstr>SprintProposal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Vasuki Koli</dc:creator>
  <cp:lastModifiedBy>Girish Kulkarni</cp:lastModifiedBy>
  <dcterms:created xsi:type="dcterms:W3CDTF">2023-03-27T12:23:00Z</dcterms:created>
  <dcterms:modified xsi:type="dcterms:W3CDTF">2024-01-31T18:02:25Z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0x010100EAAAF61DF58F5649BF3447A370204FFD</vt:lpwstr>
  </property>
  <property fmtid="{D5CDD505-2E9C-101B-9397-08002B2CF9AE}" pid="3" name="ICV">
    <vt:lpwstr>6C119577DBA14F90B410BDEB15995ED5</vt:lpwstr>
  </property>
  <property fmtid="{D5CDD505-2E9C-101B-9397-08002B2CF9AE}" pid="4" name="KSOProductBuildVer">
    <vt:lpwstr>1033-11.2.0.11537</vt:lpwstr>
  </property>
</Properties>
</file>