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30" windowWidth="7470" windowHeight="7575" tabRatio="607" activeTab="1"/>
  </bookViews>
  <sheets>
    <sheet name="matlab" sheetId="1" r:id="rId1"/>
    <sheet name="matlab raw" sheetId="11" r:id="rId2"/>
    <sheet name="table1" sheetId="4" r:id="rId3"/>
    <sheet name="Excel2LaTeX" sheetId="10" state="hidden" r:id="rId4"/>
    <sheet name="table2" sheetId="5" r:id="rId5"/>
    <sheet name="table3" sheetId="6" r:id="rId6"/>
    <sheet name="table4" sheetId="7" r:id="rId7"/>
    <sheet name="table5" sheetId="8" r:id="rId8"/>
  </sheets>
  <definedNames>
    <definedName name="_xlnm._FilterDatabase" localSheetId="2" hidden="1">table1!$B$1:$Y$59</definedName>
  </definedNames>
  <calcPr calcId="125725"/>
</workbook>
</file>

<file path=xl/calcChain.xml><?xml version="1.0" encoding="utf-8"?>
<calcChain xmlns="http://schemas.openxmlformats.org/spreadsheetml/2006/main">
  <c r="M10" i="11"/>
  <c r="M9"/>
  <c r="K10"/>
  <c r="L10"/>
  <c r="G1" i="8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F1"/>
  <c r="E1"/>
  <c r="D1"/>
  <c r="C1"/>
  <c r="B1"/>
  <c r="G63" i="7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G1"/>
  <c r="F1"/>
  <c r="E1"/>
  <c r="D1"/>
  <c r="C1"/>
  <c r="B1"/>
  <c r="G63" i="6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G1"/>
  <c r="F1"/>
  <c r="E1"/>
  <c r="D1"/>
  <c r="C1"/>
  <c r="B1"/>
  <c r="G63" i="5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B5"/>
  <c r="G4"/>
  <c r="F4"/>
  <c r="E4"/>
  <c r="D4"/>
  <c r="B4"/>
  <c r="G3"/>
  <c r="F3"/>
  <c r="E3"/>
  <c r="D3"/>
  <c r="C3"/>
  <c r="B3"/>
  <c r="G2"/>
  <c r="F2"/>
  <c r="E2"/>
  <c r="D2"/>
  <c r="C2"/>
  <c r="B2"/>
  <c r="G1"/>
  <c r="F1"/>
  <c r="E1"/>
  <c r="D1"/>
  <c r="C1"/>
  <c r="B1"/>
  <c r="A3" i="4"/>
  <c r="A4"/>
  <c r="A5"/>
  <c r="A6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C3"/>
  <c r="D3"/>
  <c r="E3"/>
  <c r="F3"/>
  <c r="G3"/>
  <c r="B2"/>
  <c r="C2"/>
  <c r="D2"/>
  <c r="E2"/>
  <c r="F2"/>
  <c r="G2"/>
  <c r="C1"/>
  <c r="D1"/>
  <c r="E1"/>
  <c r="F1"/>
  <c r="G1"/>
  <c r="A1"/>
  <c r="B1"/>
  <c r="A2"/>
  <c r="B3"/>
  <c r="A1" i="5"/>
  <c r="AJ8" i="11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7" i="4" l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Q2" i="1" l="1"/>
  <c r="R2"/>
  <c r="S2"/>
  <c r="T2"/>
  <c r="U2"/>
  <c r="V2"/>
  <c r="W2"/>
  <c r="X2"/>
  <c r="Y2"/>
  <c r="Z2"/>
  <c r="AA2"/>
  <c r="AB2"/>
  <c r="AC2"/>
  <c r="AD2"/>
  <c r="AE2"/>
  <c r="Q3"/>
  <c r="R3"/>
  <c r="S3"/>
  <c r="T3"/>
  <c r="U3"/>
  <c r="V3"/>
  <c r="W3"/>
  <c r="X3"/>
  <c r="Y3"/>
  <c r="Z3"/>
  <c r="AA3"/>
  <c r="AB3"/>
  <c r="AC3"/>
  <c r="AD3"/>
  <c r="AE3"/>
  <c r="Q4"/>
  <c r="R4"/>
  <c r="S4"/>
  <c r="T4"/>
  <c r="U4"/>
  <c r="V4"/>
  <c r="W4"/>
  <c r="X4"/>
  <c r="Y4"/>
  <c r="Z4"/>
  <c r="AA4"/>
  <c r="AB4"/>
  <c r="AC4"/>
  <c r="AD4"/>
  <c r="AE4"/>
  <c r="Q5"/>
  <c r="R5"/>
  <c r="S5"/>
  <c r="T5"/>
  <c r="U5"/>
  <c r="V5"/>
  <c r="W5"/>
  <c r="X5"/>
  <c r="Y5"/>
  <c r="Z5"/>
  <c r="AA5"/>
  <c r="AB5"/>
  <c r="AC5"/>
  <c r="AD5"/>
  <c r="AE5"/>
  <c r="Q6"/>
  <c r="R6"/>
  <c r="S6"/>
  <c r="T6"/>
  <c r="U6"/>
  <c r="V6"/>
  <c r="W6"/>
  <c r="X6"/>
  <c r="Y6"/>
  <c r="Z6"/>
  <c r="AA6"/>
  <c r="AB6"/>
  <c r="AC6"/>
  <c r="AD6"/>
  <c r="AE6"/>
  <c r="Q7"/>
  <c r="R7"/>
  <c r="S7"/>
  <c r="T7"/>
  <c r="U7"/>
  <c r="V7"/>
  <c r="W7"/>
  <c r="X7"/>
  <c r="Y7"/>
  <c r="Z7"/>
  <c r="AA7"/>
  <c r="AB7"/>
  <c r="AC7"/>
  <c r="AD7"/>
  <c r="AE7"/>
  <c r="Q8"/>
  <c r="R8"/>
  <c r="S8"/>
  <c r="T8"/>
  <c r="U8"/>
  <c r="V8"/>
  <c r="W8"/>
  <c r="X8"/>
  <c r="Y8"/>
  <c r="Z8"/>
  <c r="AA8"/>
  <c r="AB8"/>
  <c r="AC8"/>
  <c r="AD8"/>
  <c r="AE8"/>
  <c r="Q9"/>
  <c r="R9"/>
  <c r="S9"/>
  <c r="T9"/>
  <c r="U9"/>
  <c r="V9"/>
  <c r="W9"/>
  <c r="X9"/>
  <c r="Y9"/>
  <c r="Z9"/>
  <c r="AA9"/>
  <c r="AB9"/>
  <c r="AC9"/>
  <c r="AD9"/>
  <c r="AE9"/>
  <c r="Q10"/>
  <c r="R10"/>
  <c r="S10"/>
  <c r="T10"/>
  <c r="U10"/>
  <c r="V10"/>
  <c r="W10"/>
  <c r="X10"/>
  <c r="Y10"/>
  <c r="Z10"/>
  <c r="AA10"/>
  <c r="AB10"/>
  <c r="AC10"/>
  <c r="AD10"/>
  <c r="AE10"/>
  <c r="Q11"/>
  <c r="R11"/>
  <c r="S11"/>
  <c r="T11"/>
  <c r="U11"/>
  <c r="V11"/>
  <c r="W11"/>
  <c r="X11"/>
  <c r="Y11"/>
  <c r="Z11"/>
  <c r="AA11"/>
  <c r="AB11"/>
  <c r="AC11"/>
  <c r="AD11"/>
  <c r="AE11"/>
  <c r="Q12"/>
  <c r="R12"/>
  <c r="S12"/>
  <c r="T12"/>
  <c r="U12"/>
  <c r="V12"/>
  <c r="W12"/>
  <c r="X12"/>
  <c r="Y12"/>
  <c r="Z12"/>
  <c r="AA12"/>
  <c r="AB12"/>
  <c r="AC12"/>
  <c r="AD12"/>
  <c r="AE12"/>
  <c r="Q13"/>
  <c r="R13"/>
  <c r="S13"/>
  <c r="T13"/>
  <c r="U13"/>
  <c r="V13"/>
  <c r="W13"/>
  <c r="X13"/>
  <c r="Y13"/>
  <c r="Z13"/>
  <c r="AA13"/>
  <c r="AB13"/>
  <c r="AC13"/>
  <c r="AD13"/>
  <c r="AE13"/>
  <c r="Q14"/>
  <c r="R14"/>
  <c r="S14"/>
  <c r="T14"/>
  <c r="U14"/>
  <c r="V14"/>
  <c r="W14"/>
  <c r="X14"/>
  <c r="Y14"/>
  <c r="Z14"/>
  <c r="AA14"/>
  <c r="AB14"/>
  <c r="AC14"/>
  <c r="AD14"/>
  <c r="AE14"/>
  <c r="Q15"/>
  <c r="R15"/>
  <c r="S15"/>
  <c r="T15"/>
  <c r="U15"/>
  <c r="V15"/>
  <c r="W15"/>
  <c r="X15"/>
  <c r="Y15"/>
  <c r="Z15"/>
  <c r="AA15"/>
  <c r="AB15"/>
  <c r="AC15"/>
  <c r="AD15"/>
  <c r="AE15"/>
  <c r="Q16"/>
  <c r="R16"/>
  <c r="S16"/>
  <c r="T16"/>
  <c r="U16"/>
  <c r="V16"/>
  <c r="W16"/>
  <c r="X16"/>
  <c r="Y16"/>
  <c r="Z16"/>
  <c r="AA16"/>
  <c r="AB16"/>
  <c r="AC16"/>
  <c r="AD16"/>
  <c r="AE16"/>
  <c r="Q17"/>
  <c r="R17"/>
  <c r="S17"/>
  <c r="T17"/>
  <c r="U17"/>
  <c r="V17"/>
  <c r="W17"/>
  <c r="X17"/>
  <c r="Y17"/>
  <c r="Z17"/>
  <c r="AA17"/>
  <c r="AB17"/>
  <c r="AC17"/>
  <c r="AD17"/>
  <c r="AE17"/>
  <c r="Q18"/>
  <c r="R18"/>
  <c r="S18"/>
  <c r="T18"/>
  <c r="U18"/>
  <c r="V18"/>
  <c r="W18"/>
  <c r="X18"/>
  <c r="Y18"/>
  <c r="Z18"/>
  <c r="AA18"/>
  <c r="AB18"/>
  <c r="AC18"/>
  <c r="AD18"/>
  <c r="AE18"/>
  <c r="Q19"/>
  <c r="R19"/>
  <c r="S19"/>
  <c r="T19"/>
  <c r="U19"/>
  <c r="V19"/>
  <c r="W19"/>
  <c r="X19"/>
  <c r="Y19"/>
  <c r="Z19"/>
  <c r="AA19"/>
  <c r="AB19"/>
  <c r="AC19"/>
  <c r="AD19"/>
  <c r="AE19"/>
  <c r="Q20"/>
  <c r="R20"/>
  <c r="S20"/>
  <c r="T20"/>
  <c r="U20"/>
  <c r="V20"/>
  <c r="W20"/>
  <c r="X20"/>
  <c r="Y20"/>
  <c r="Z20"/>
  <c r="AA20"/>
  <c r="AB20"/>
  <c r="AC20"/>
  <c r="AD20"/>
  <c r="AE20"/>
  <c r="Q21"/>
  <c r="R21"/>
  <c r="S21"/>
  <c r="T21"/>
  <c r="U21"/>
  <c r="V21"/>
  <c r="W21"/>
  <c r="X21"/>
  <c r="Y21"/>
  <c r="Z21"/>
  <c r="AA21"/>
  <c r="AB21"/>
  <c r="AC21"/>
  <c r="AD21"/>
  <c r="AE21"/>
  <c r="Q22"/>
  <c r="R22"/>
  <c r="S22"/>
  <c r="T22"/>
  <c r="U22"/>
  <c r="V22"/>
  <c r="W22"/>
  <c r="X22"/>
  <c r="Y22"/>
  <c r="Z22"/>
  <c r="AA22"/>
  <c r="AB22"/>
  <c r="AC22"/>
  <c r="AD22"/>
  <c r="AE22"/>
  <c r="Q23"/>
  <c r="R23"/>
  <c r="S23"/>
  <c r="T23"/>
  <c r="U23"/>
  <c r="V23"/>
  <c r="W23"/>
  <c r="X23"/>
  <c r="Y23"/>
  <c r="Z23"/>
  <c r="AA23"/>
  <c r="AB23"/>
  <c r="AC23"/>
  <c r="AD23"/>
  <c r="AE23"/>
  <c r="Q24"/>
  <c r="R24"/>
  <c r="S24"/>
  <c r="T24"/>
  <c r="U24"/>
  <c r="V24"/>
  <c r="W24"/>
  <c r="X24"/>
  <c r="Y24"/>
  <c r="Z24"/>
  <c r="AA24"/>
  <c r="AB24"/>
  <c r="AC24"/>
  <c r="AD24"/>
  <c r="AE24"/>
  <c r="Q25"/>
  <c r="R25"/>
  <c r="S25"/>
  <c r="T25"/>
  <c r="U25"/>
  <c r="V25"/>
  <c r="W25"/>
  <c r="X25"/>
  <c r="Y25"/>
  <c r="Z25"/>
  <c r="AA25"/>
  <c r="AB25"/>
  <c r="AC25"/>
  <c r="AD25"/>
  <c r="AE25"/>
  <c r="Q26"/>
  <c r="R26"/>
  <c r="S26"/>
  <c r="T26"/>
  <c r="U26"/>
  <c r="V26"/>
  <c r="W26"/>
  <c r="X26"/>
  <c r="Y26"/>
  <c r="Z26"/>
  <c r="AA26"/>
  <c r="AB26"/>
  <c r="AC26"/>
  <c r="AD26"/>
  <c r="AE26"/>
  <c r="Q27"/>
  <c r="R27"/>
  <c r="S27"/>
  <c r="T27"/>
  <c r="U27"/>
  <c r="V27"/>
  <c r="W27"/>
  <c r="X27"/>
  <c r="Y27"/>
  <c r="Z27"/>
  <c r="AA27"/>
  <c r="AB27"/>
  <c r="AC27"/>
  <c r="AD27"/>
  <c r="AE27"/>
  <c r="Q28"/>
  <c r="R28"/>
  <c r="S28"/>
  <c r="T28"/>
  <c r="U28"/>
  <c r="V28"/>
  <c r="W28"/>
  <c r="X28"/>
  <c r="Y28"/>
  <c r="Z28"/>
  <c r="AA28"/>
  <c r="AB28"/>
  <c r="AC28"/>
  <c r="AD28"/>
  <c r="AE28"/>
  <c r="Q29"/>
  <c r="R29"/>
  <c r="S29"/>
  <c r="T29"/>
  <c r="U29"/>
  <c r="V29"/>
  <c r="W29"/>
  <c r="X29"/>
  <c r="Y29"/>
  <c r="Z29"/>
  <c r="AA29"/>
  <c r="AB29"/>
  <c r="AC29"/>
  <c r="AD29"/>
  <c r="AE29"/>
  <c r="Q30"/>
  <c r="R30"/>
  <c r="S30"/>
  <c r="T30"/>
  <c r="U30"/>
  <c r="V30"/>
  <c r="W30"/>
  <c r="X30"/>
  <c r="Y30"/>
  <c r="Z30"/>
  <c r="AA30"/>
  <c r="AB30"/>
  <c r="AC30"/>
  <c r="AD30"/>
  <c r="AE30"/>
  <c r="Q31"/>
  <c r="R31"/>
  <c r="S31"/>
  <c r="T31"/>
  <c r="U31"/>
  <c r="V31"/>
  <c r="W31"/>
  <c r="X31"/>
  <c r="Y31"/>
  <c r="Z31"/>
  <c r="AA31"/>
  <c r="AB31"/>
  <c r="AC31"/>
  <c r="AD31"/>
  <c r="AE31"/>
  <c r="Q32"/>
  <c r="R32"/>
  <c r="S32"/>
  <c r="T32"/>
  <c r="U32"/>
  <c r="V32"/>
  <c r="W32"/>
  <c r="X32"/>
  <c r="Y32"/>
  <c r="Z32"/>
  <c r="AA32"/>
  <c r="AB32"/>
  <c r="AC32"/>
  <c r="AD32"/>
  <c r="AE32"/>
  <c r="Q33"/>
  <c r="R33"/>
  <c r="S33"/>
  <c r="T33"/>
  <c r="U33"/>
  <c r="V33"/>
  <c r="W33"/>
  <c r="X33"/>
  <c r="Y33"/>
  <c r="Z33"/>
  <c r="AA33"/>
  <c r="AB33"/>
  <c r="AC33"/>
  <c r="AD33"/>
  <c r="AE33"/>
  <c r="Q34"/>
  <c r="R34"/>
  <c r="S34"/>
  <c r="T34"/>
  <c r="U34"/>
  <c r="V34"/>
  <c r="W34"/>
  <c r="X34"/>
  <c r="Y34"/>
  <c r="Z34"/>
  <c r="AA34"/>
  <c r="AB34"/>
  <c r="AC34"/>
  <c r="AD34"/>
  <c r="AE34"/>
  <c r="Q35"/>
  <c r="R35"/>
  <c r="S35"/>
  <c r="T35"/>
  <c r="U35"/>
  <c r="V35"/>
  <c r="W35"/>
  <c r="X35"/>
  <c r="Y35"/>
  <c r="Z35"/>
  <c r="AA35"/>
  <c r="AB35"/>
  <c r="AC35"/>
  <c r="AD35"/>
  <c r="AE35"/>
  <c r="Q36"/>
  <c r="R36"/>
  <c r="S36"/>
  <c r="T36"/>
  <c r="U36"/>
  <c r="V36"/>
  <c r="W36"/>
  <c r="X36"/>
  <c r="Y36"/>
  <c r="Z36"/>
  <c r="AA36"/>
  <c r="AB36"/>
  <c r="AC36"/>
  <c r="AD36"/>
  <c r="AE36"/>
  <c r="Q37"/>
  <c r="R37"/>
  <c r="S37"/>
  <c r="T37"/>
  <c r="U37"/>
  <c r="V37"/>
  <c r="W37"/>
  <c r="X37"/>
  <c r="Y37"/>
  <c r="Z37"/>
  <c r="AA37"/>
  <c r="AB37"/>
  <c r="AC37"/>
  <c r="AD37"/>
  <c r="AE37"/>
  <c r="Q38"/>
  <c r="R38"/>
  <c r="S38"/>
  <c r="T38"/>
  <c r="U38"/>
  <c r="V38"/>
  <c r="W38"/>
  <c r="X38"/>
  <c r="Y38"/>
  <c r="Z38"/>
  <c r="AA38"/>
  <c r="AB38"/>
  <c r="AC38"/>
  <c r="AD38"/>
  <c r="AE38"/>
  <c r="Q39"/>
  <c r="R39"/>
  <c r="S39"/>
  <c r="T39"/>
  <c r="U39"/>
  <c r="V39"/>
  <c r="W39"/>
  <c r="X39"/>
  <c r="Y39"/>
  <c r="Z39"/>
  <c r="AA39"/>
  <c r="AB39"/>
  <c r="AC39"/>
  <c r="AD39"/>
  <c r="AE39"/>
  <c r="Q40"/>
  <c r="R40"/>
  <c r="S40"/>
  <c r="T40"/>
  <c r="U40"/>
  <c r="V40"/>
  <c r="W40"/>
  <c r="X40"/>
  <c r="Y40"/>
  <c r="Z40"/>
  <c r="AA40"/>
  <c r="AB40"/>
  <c r="AC40"/>
  <c r="AD40"/>
  <c r="AE40"/>
  <c r="Q41"/>
  <c r="R41"/>
  <c r="S41"/>
  <c r="T41"/>
  <c r="U41"/>
  <c r="V41"/>
  <c r="W41"/>
  <c r="X41"/>
  <c r="Y41"/>
  <c r="Z41"/>
  <c r="AA41"/>
  <c r="AB41"/>
  <c r="AC41"/>
  <c r="AD41"/>
  <c r="AE41"/>
  <c r="Q42"/>
  <c r="R42"/>
  <c r="S42"/>
  <c r="T42"/>
  <c r="U42"/>
  <c r="V42"/>
  <c r="W42"/>
  <c r="X42"/>
  <c r="Y42"/>
  <c r="Z42"/>
  <c r="AA42"/>
  <c r="AB42"/>
  <c r="AC42"/>
  <c r="AD42"/>
  <c r="AE42"/>
  <c r="Q43"/>
  <c r="R43"/>
  <c r="S43"/>
  <c r="T43"/>
  <c r="U43"/>
  <c r="V43"/>
  <c r="W43"/>
  <c r="X43"/>
  <c r="Y43"/>
  <c r="Z43"/>
  <c r="AA43"/>
  <c r="AB43"/>
  <c r="AC43"/>
  <c r="AD43"/>
  <c r="AE43"/>
  <c r="Q44"/>
  <c r="R44"/>
  <c r="S44"/>
  <c r="T44"/>
  <c r="U44"/>
  <c r="V44"/>
  <c r="W44"/>
  <c r="X44"/>
  <c r="Y44"/>
  <c r="Z44"/>
  <c r="AA44"/>
  <c r="AB44"/>
  <c r="AC44"/>
  <c r="AD44"/>
  <c r="AE44"/>
  <c r="Q45"/>
  <c r="R45"/>
  <c r="S45"/>
  <c r="T45"/>
  <c r="U45"/>
  <c r="V45"/>
  <c r="W45"/>
  <c r="X45"/>
  <c r="Y45"/>
  <c r="Z45"/>
  <c r="AA45"/>
  <c r="AB45"/>
  <c r="AC45"/>
  <c r="AD45"/>
  <c r="AE45"/>
  <c r="Q46"/>
  <c r="R46"/>
  <c r="S46"/>
  <c r="T46"/>
  <c r="U46"/>
  <c r="V46"/>
  <c r="W46"/>
  <c r="X46"/>
  <c r="Y46"/>
  <c r="Z46"/>
  <c r="AA46"/>
  <c r="AB46"/>
  <c r="AC46"/>
  <c r="AD46"/>
  <c r="AE46"/>
  <c r="Q47"/>
  <c r="R47"/>
  <c r="S47"/>
  <c r="T47"/>
  <c r="U47"/>
  <c r="V47"/>
  <c r="W47"/>
  <c r="X47"/>
  <c r="Y47"/>
  <c r="Z47"/>
  <c r="AA47"/>
  <c r="AB47"/>
  <c r="AC47"/>
  <c r="AD47"/>
  <c r="AE47"/>
  <c r="Q48"/>
  <c r="R48"/>
  <c r="S48"/>
  <c r="T48"/>
  <c r="U48"/>
  <c r="V48"/>
  <c r="W48"/>
  <c r="X48"/>
  <c r="Y48"/>
  <c r="Z48"/>
  <c r="AA48"/>
  <c r="AB48"/>
  <c r="AC48"/>
  <c r="AD48"/>
  <c r="AE48"/>
  <c r="Q49"/>
  <c r="R49"/>
  <c r="S49"/>
  <c r="T49"/>
  <c r="U49"/>
  <c r="V49"/>
  <c r="W49"/>
  <c r="X49"/>
  <c r="Y49"/>
  <c r="Z49"/>
  <c r="AA49"/>
  <c r="AB49"/>
  <c r="AC49"/>
  <c r="AD49"/>
  <c r="AE49"/>
  <c r="Q50"/>
  <c r="R50"/>
  <c r="S50"/>
  <c r="T50"/>
  <c r="U50"/>
  <c r="V50"/>
  <c r="W50"/>
  <c r="X50"/>
  <c r="Y50"/>
  <c r="Z50"/>
  <c r="AA50"/>
  <c r="AB50"/>
  <c r="AC50"/>
  <c r="AD50"/>
  <c r="AE50"/>
  <c r="Q51"/>
  <c r="R51"/>
  <c r="S51"/>
  <c r="T51"/>
  <c r="U51"/>
  <c r="V51"/>
  <c r="W51"/>
  <c r="X51"/>
  <c r="Y51"/>
  <c r="Z51"/>
  <c r="AA51"/>
  <c r="AB51"/>
  <c r="AC51"/>
  <c r="AD51"/>
  <c r="AE51"/>
  <c r="Q52"/>
  <c r="R52"/>
  <c r="S52"/>
  <c r="T52"/>
  <c r="U52"/>
  <c r="V52"/>
  <c r="W52"/>
  <c r="X52"/>
  <c r="Y52"/>
  <c r="Z52"/>
  <c r="AA52"/>
  <c r="AB52"/>
  <c r="AC52"/>
  <c r="AD52"/>
  <c r="AE52"/>
  <c r="Q53"/>
  <c r="R53"/>
  <c r="S53"/>
  <c r="T53"/>
  <c r="U53"/>
  <c r="V53"/>
  <c r="W53"/>
  <c r="X53"/>
  <c r="Y53"/>
  <c r="Z53"/>
  <c r="AA53"/>
  <c r="AB53"/>
  <c r="AC53"/>
  <c r="AD53"/>
  <c r="AE53"/>
  <c r="Q54"/>
  <c r="R54"/>
  <c r="S54"/>
  <c r="T54"/>
  <c r="U54"/>
  <c r="V54"/>
  <c r="W54"/>
  <c r="X54"/>
  <c r="Y54"/>
  <c r="Z54"/>
  <c r="AA54"/>
  <c r="AB54"/>
  <c r="AC54"/>
  <c r="AD54"/>
  <c r="AE54"/>
  <c r="Q55"/>
  <c r="R55"/>
  <c r="S55"/>
  <c r="T55"/>
  <c r="U55"/>
  <c r="V55"/>
  <c r="W55"/>
  <c r="X55"/>
  <c r="Y55"/>
  <c r="Z55"/>
  <c r="AA55"/>
  <c r="AB55"/>
  <c r="AC55"/>
  <c r="AD55"/>
  <c r="AE55"/>
  <c r="Q56"/>
  <c r="R56"/>
  <c r="S56"/>
  <c r="T56"/>
  <c r="U56"/>
  <c r="V56"/>
  <c r="W56"/>
  <c r="X56"/>
  <c r="Y56"/>
  <c r="Z56"/>
  <c r="AA56"/>
  <c r="AB56"/>
  <c r="AC56"/>
  <c r="AD56"/>
  <c r="AE56"/>
  <c r="Q57"/>
  <c r="R57"/>
  <c r="S57"/>
  <c r="T57"/>
  <c r="U57"/>
  <c r="V57"/>
  <c r="W57"/>
  <c r="X57"/>
  <c r="Y57"/>
  <c r="Z57"/>
  <c r="AA57"/>
  <c r="AB57"/>
  <c r="AC57"/>
  <c r="AD57"/>
  <c r="AE57"/>
  <c r="Q58"/>
  <c r="R58"/>
  <c r="S58"/>
  <c r="T58"/>
  <c r="U58"/>
  <c r="V58"/>
  <c r="W58"/>
  <c r="X58"/>
  <c r="Y58"/>
  <c r="Z58"/>
  <c r="AA58"/>
  <c r="AB58"/>
  <c r="AC58"/>
  <c r="AD58"/>
  <c r="AE58"/>
  <c r="Q59"/>
  <c r="R59"/>
  <c r="S59"/>
  <c r="T59"/>
  <c r="U59"/>
  <c r="V59"/>
  <c r="W59"/>
  <c r="X59"/>
  <c r="Y59"/>
  <c r="Z59"/>
  <c r="AA59"/>
  <c r="AB59"/>
  <c r="AC59"/>
  <c r="AD59"/>
  <c r="AE59"/>
  <c r="Q60"/>
  <c r="R60"/>
  <c r="S60"/>
  <c r="T60"/>
  <c r="U60"/>
  <c r="V60"/>
  <c r="W60"/>
  <c r="X60"/>
  <c r="Y60"/>
  <c r="Z60"/>
  <c r="AA60"/>
  <c r="AB60"/>
  <c r="AC60"/>
  <c r="AD60"/>
  <c r="AE60"/>
  <c r="Q61"/>
  <c r="R61"/>
  <c r="S61"/>
  <c r="T61"/>
  <c r="U61"/>
  <c r="V61"/>
  <c r="W61"/>
  <c r="X61"/>
  <c r="Y61"/>
  <c r="Z61"/>
  <c r="AA61"/>
  <c r="AB61"/>
  <c r="AC61"/>
  <c r="AD61"/>
  <c r="AE61"/>
  <c r="Q62"/>
  <c r="R62"/>
  <c r="S62"/>
  <c r="T62"/>
  <c r="U62"/>
  <c r="V62"/>
  <c r="W62"/>
  <c r="X62"/>
  <c r="Y62"/>
  <c r="Z62"/>
  <c r="AA62"/>
  <c r="AB62"/>
  <c r="AC62"/>
  <c r="AD62"/>
  <c r="AE62"/>
  <c r="Q63"/>
  <c r="R63"/>
  <c r="S63"/>
  <c r="T63"/>
  <c r="U63"/>
  <c r="V63"/>
  <c r="W63"/>
  <c r="X63"/>
  <c r="Y63"/>
  <c r="Z63"/>
  <c r="AA63"/>
  <c r="AB63"/>
  <c r="AC63"/>
  <c r="AD63"/>
  <c r="AE63"/>
  <c r="Q64"/>
  <c r="R64"/>
  <c r="S64"/>
  <c r="T64"/>
  <c r="U64"/>
  <c r="V64"/>
  <c r="W64"/>
  <c r="X64"/>
  <c r="Y64"/>
  <c r="Z64"/>
  <c r="AA64"/>
  <c r="AB64"/>
  <c r="AC64"/>
  <c r="AD64"/>
  <c r="AE64"/>
  <c r="Q65"/>
  <c r="R65"/>
  <c r="S65"/>
  <c r="T65"/>
  <c r="U65"/>
  <c r="V65"/>
  <c r="W65"/>
  <c r="X65"/>
  <c r="Y65"/>
  <c r="Z65"/>
  <c r="AA65"/>
  <c r="AB65"/>
  <c r="AC65"/>
  <c r="AD65"/>
  <c r="AE65"/>
  <c r="Q66"/>
  <c r="R66"/>
  <c r="S66"/>
  <c r="T66"/>
  <c r="U66"/>
  <c r="V66"/>
  <c r="W66"/>
  <c r="X66"/>
  <c r="Y66"/>
  <c r="Z66"/>
  <c r="AA66"/>
  <c r="AB66"/>
  <c r="AC66"/>
  <c r="AD66"/>
  <c r="AE66"/>
  <c r="Q67"/>
  <c r="R67"/>
  <c r="S67"/>
  <c r="T67"/>
  <c r="U67"/>
  <c r="V67"/>
  <c r="W67"/>
  <c r="X67"/>
  <c r="Y67"/>
  <c r="Z67"/>
  <c r="AA67"/>
  <c r="AB67"/>
  <c r="AC67"/>
  <c r="AD67"/>
  <c r="AE67"/>
  <c r="R1"/>
  <c r="S1"/>
  <c r="T1"/>
  <c r="U1"/>
  <c r="V1"/>
  <c r="W1"/>
  <c r="X1"/>
  <c r="Y1"/>
  <c r="Z1"/>
  <c r="AA1"/>
  <c r="AB1"/>
  <c r="AC1"/>
  <c r="AD1"/>
  <c r="AE1"/>
  <c r="I2"/>
  <c r="J2"/>
  <c r="K2"/>
  <c r="L2"/>
  <c r="M2"/>
  <c r="N2"/>
  <c r="O2"/>
  <c r="P2"/>
  <c r="I3"/>
  <c r="J3"/>
  <c r="K3"/>
  <c r="L3"/>
  <c r="M3"/>
  <c r="N3"/>
  <c r="O3"/>
  <c r="P3"/>
  <c r="I4"/>
  <c r="J4"/>
  <c r="K4"/>
  <c r="L4"/>
  <c r="M4"/>
  <c r="N4"/>
  <c r="O4"/>
  <c r="P4"/>
  <c r="I5"/>
  <c r="J5"/>
  <c r="K5"/>
  <c r="L5"/>
  <c r="M5"/>
  <c r="N5"/>
  <c r="O5"/>
  <c r="P5"/>
  <c r="I6"/>
  <c r="J6"/>
  <c r="K6"/>
  <c r="L6"/>
  <c r="M6"/>
  <c r="N6"/>
  <c r="O6"/>
  <c r="P6"/>
  <c r="I7"/>
  <c r="J7"/>
  <c r="K7"/>
  <c r="L7"/>
  <c r="M7"/>
  <c r="N7"/>
  <c r="O7"/>
  <c r="P7"/>
  <c r="J8"/>
  <c r="K8"/>
  <c r="L8"/>
  <c r="M8"/>
  <c r="N8"/>
  <c r="O8"/>
  <c r="P8"/>
  <c r="J9"/>
  <c r="K9"/>
  <c r="L9"/>
  <c r="M9"/>
  <c r="N9"/>
  <c r="O9"/>
  <c r="P9"/>
  <c r="I10"/>
  <c r="J10"/>
  <c r="K10"/>
  <c r="L10"/>
  <c r="M10"/>
  <c r="N10"/>
  <c r="O10"/>
  <c r="P10"/>
  <c r="I11"/>
  <c r="J11"/>
  <c r="K11"/>
  <c r="L11"/>
  <c r="M11"/>
  <c r="N11"/>
  <c r="O11"/>
  <c r="P11"/>
  <c r="I12"/>
  <c r="J12"/>
  <c r="K12"/>
  <c r="L12"/>
  <c r="M12"/>
  <c r="N12"/>
  <c r="O12"/>
  <c r="P12"/>
  <c r="I13"/>
  <c r="J13"/>
  <c r="K13"/>
  <c r="L13"/>
  <c r="M13"/>
  <c r="N13"/>
  <c r="O13"/>
  <c r="P13"/>
  <c r="I14"/>
  <c r="J14"/>
  <c r="K14"/>
  <c r="L14"/>
  <c r="M14"/>
  <c r="N14"/>
  <c r="O14"/>
  <c r="P14"/>
  <c r="I15"/>
  <c r="J15"/>
  <c r="K15"/>
  <c r="L15"/>
  <c r="M15"/>
  <c r="N15"/>
  <c r="O15"/>
  <c r="P15"/>
  <c r="I16"/>
  <c r="J16"/>
  <c r="K16"/>
  <c r="L16"/>
  <c r="M16"/>
  <c r="N16"/>
  <c r="O16"/>
  <c r="P16"/>
  <c r="I17"/>
  <c r="J17"/>
  <c r="K17"/>
  <c r="L17"/>
  <c r="M17"/>
  <c r="N17"/>
  <c r="O17"/>
  <c r="P17"/>
  <c r="I18"/>
  <c r="J18"/>
  <c r="K18"/>
  <c r="L18"/>
  <c r="M18"/>
  <c r="N18"/>
  <c r="O18"/>
  <c r="P18"/>
  <c r="I19"/>
  <c r="J19"/>
  <c r="K19"/>
  <c r="L19"/>
  <c r="M19"/>
  <c r="N19"/>
  <c r="O19"/>
  <c r="P19"/>
  <c r="I20"/>
  <c r="J20"/>
  <c r="K20"/>
  <c r="L20"/>
  <c r="M20"/>
  <c r="N20"/>
  <c r="O20"/>
  <c r="P20"/>
  <c r="I21"/>
  <c r="J21"/>
  <c r="K21"/>
  <c r="L21"/>
  <c r="M21"/>
  <c r="N21"/>
  <c r="O21"/>
  <c r="P21"/>
  <c r="I22"/>
  <c r="J22"/>
  <c r="K22"/>
  <c r="L22"/>
  <c r="M22"/>
  <c r="N22"/>
  <c r="O22"/>
  <c r="P22"/>
  <c r="I23"/>
  <c r="J23"/>
  <c r="K23"/>
  <c r="L23"/>
  <c r="M23"/>
  <c r="N23"/>
  <c r="O23"/>
  <c r="P23"/>
  <c r="I24"/>
  <c r="J24"/>
  <c r="K24"/>
  <c r="L24"/>
  <c r="M24"/>
  <c r="N24"/>
  <c r="O24"/>
  <c r="P24"/>
  <c r="I25"/>
  <c r="J25"/>
  <c r="K25"/>
  <c r="L25"/>
  <c r="M25"/>
  <c r="N25"/>
  <c r="O25"/>
  <c r="P25"/>
  <c r="I26"/>
  <c r="J26"/>
  <c r="K26"/>
  <c r="L26"/>
  <c r="M26"/>
  <c r="N26"/>
  <c r="O26"/>
  <c r="P26"/>
  <c r="I27"/>
  <c r="J27"/>
  <c r="K27"/>
  <c r="L27"/>
  <c r="M27"/>
  <c r="N27"/>
  <c r="O27"/>
  <c r="P27"/>
  <c r="I28"/>
  <c r="J28"/>
  <c r="K28"/>
  <c r="L28"/>
  <c r="M28"/>
  <c r="N28"/>
  <c r="O28"/>
  <c r="P28"/>
  <c r="I29"/>
  <c r="J29"/>
  <c r="K29"/>
  <c r="L29"/>
  <c r="M29"/>
  <c r="N29"/>
  <c r="O29"/>
  <c r="P29"/>
  <c r="I30"/>
  <c r="J30"/>
  <c r="K30"/>
  <c r="L30"/>
  <c r="M30"/>
  <c r="N30"/>
  <c r="O30"/>
  <c r="P30"/>
  <c r="I31"/>
  <c r="J31"/>
  <c r="K31"/>
  <c r="L31"/>
  <c r="M31"/>
  <c r="N31"/>
  <c r="O31"/>
  <c r="P31"/>
  <c r="I32"/>
  <c r="J32"/>
  <c r="K32"/>
  <c r="L32"/>
  <c r="M32"/>
  <c r="N32"/>
  <c r="O32"/>
  <c r="P32"/>
  <c r="I33"/>
  <c r="J33"/>
  <c r="K33"/>
  <c r="L33"/>
  <c r="M33"/>
  <c r="N33"/>
  <c r="O33"/>
  <c r="P33"/>
  <c r="I34"/>
  <c r="J34"/>
  <c r="K34"/>
  <c r="L34"/>
  <c r="M34"/>
  <c r="N34"/>
  <c r="O34"/>
  <c r="P34"/>
  <c r="I35"/>
  <c r="J35"/>
  <c r="K35"/>
  <c r="L35"/>
  <c r="M35"/>
  <c r="N35"/>
  <c r="O35"/>
  <c r="P35"/>
  <c r="I36"/>
  <c r="J36"/>
  <c r="K36"/>
  <c r="L36"/>
  <c r="M36"/>
  <c r="N36"/>
  <c r="O36"/>
  <c r="P36"/>
  <c r="I37"/>
  <c r="J37"/>
  <c r="K37"/>
  <c r="L37"/>
  <c r="M37"/>
  <c r="N37"/>
  <c r="O37"/>
  <c r="P37"/>
  <c r="I38"/>
  <c r="J38"/>
  <c r="K38"/>
  <c r="L38"/>
  <c r="M38"/>
  <c r="N38"/>
  <c r="O38"/>
  <c r="P38"/>
  <c r="I39"/>
  <c r="J39"/>
  <c r="K39"/>
  <c r="L39"/>
  <c r="M39"/>
  <c r="N39"/>
  <c r="O39"/>
  <c r="P39"/>
  <c r="I40"/>
  <c r="J40"/>
  <c r="K40"/>
  <c r="L40"/>
  <c r="M40"/>
  <c r="N40"/>
  <c r="O40"/>
  <c r="P40"/>
  <c r="I41"/>
  <c r="J41"/>
  <c r="K41"/>
  <c r="L41"/>
  <c r="M41"/>
  <c r="N41"/>
  <c r="O41"/>
  <c r="P41"/>
  <c r="I42"/>
  <c r="J42"/>
  <c r="K42"/>
  <c r="L42"/>
  <c r="M42"/>
  <c r="N42"/>
  <c r="O42"/>
  <c r="P42"/>
  <c r="I43"/>
  <c r="J43"/>
  <c r="K43"/>
  <c r="L43"/>
  <c r="M43"/>
  <c r="N43"/>
  <c r="O43"/>
  <c r="P43"/>
  <c r="I44"/>
  <c r="J44"/>
  <c r="K44"/>
  <c r="L44"/>
  <c r="M44"/>
  <c r="N44"/>
  <c r="O44"/>
  <c r="P44"/>
  <c r="I45"/>
  <c r="J45"/>
  <c r="K45"/>
  <c r="L45"/>
  <c r="M45"/>
  <c r="N45"/>
  <c r="O45"/>
  <c r="P45"/>
  <c r="I46"/>
  <c r="J46"/>
  <c r="K46"/>
  <c r="L46"/>
  <c r="M46"/>
  <c r="N46"/>
  <c r="O46"/>
  <c r="P46"/>
  <c r="I47"/>
  <c r="J47"/>
  <c r="K47"/>
  <c r="L47"/>
  <c r="M47"/>
  <c r="N47"/>
  <c r="O47"/>
  <c r="P47"/>
  <c r="I48"/>
  <c r="J48"/>
  <c r="K48"/>
  <c r="L48"/>
  <c r="M48"/>
  <c r="N48"/>
  <c r="O48"/>
  <c r="P48"/>
  <c r="I49"/>
  <c r="J49"/>
  <c r="K49"/>
  <c r="L49"/>
  <c r="M49"/>
  <c r="N49"/>
  <c r="O49"/>
  <c r="P49"/>
  <c r="I50"/>
  <c r="J50"/>
  <c r="K50"/>
  <c r="L50"/>
  <c r="M50"/>
  <c r="N50"/>
  <c r="O50"/>
  <c r="P50"/>
  <c r="I51"/>
  <c r="J51"/>
  <c r="K51"/>
  <c r="L51"/>
  <c r="M51"/>
  <c r="N51"/>
  <c r="O51"/>
  <c r="P51"/>
  <c r="I52"/>
  <c r="J52"/>
  <c r="K52"/>
  <c r="L52"/>
  <c r="M52"/>
  <c r="N52"/>
  <c r="O52"/>
  <c r="P52"/>
  <c r="I53"/>
  <c r="J53"/>
  <c r="K53"/>
  <c r="L53"/>
  <c r="M53"/>
  <c r="N53"/>
  <c r="O53"/>
  <c r="P53"/>
  <c r="I54"/>
  <c r="J54"/>
  <c r="K54"/>
  <c r="L54"/>
  <c r="M54"/>
  <c r="N54"/>
  <c r="O54"/>
  <c r="P54"/>
  <c r="I55"/>
  <c r="J55"/>
  <c r="K55"/>
  <c r="L55"/>
  <c r="M55"/>
  <c r="N55"/>
  <c r="O55"/>
  <c r="P55"/>
  <c r="I56"/>
  <c r="J56"/>
  <c r="K56"/>
  <c r="L56"/>
  <c r="M56"/>
  <c r="N56"/>
  <c r="O56"/>
  <c r="P56"/>
  <c r="I57"/>
  <c r="J57"/>
  <c r="K57"/>
  <c r="L57"/>
  <c r="M57"/>
  <c r="N57"/>
  <c r="O57"/>
  <c r="P57"/>
  <c r="I58"/>
  <c r="J58"/>
  <c r="K58"/>
  <c r="L58"/>
  <c r="M58"/>
  <c r="N58"/>
  <c r="O58"/>
  <c r="P58"/>
  <c r="I59"/>
  <c r="J59"/>
  <c r="K59"/>
  <c r="L59"/>
  <c r="M59"/>
  <c r="N59"/>
  <c r="O59"/>
  <c r="P59"/>
  <c r="I60"/>
  <c r="J60"/>
  <c r="K60"/>
  <c r="L60"/>
  <c r="M60"/>
  <c r="N60"/>
  <c r="O60"/>
  <c r="P60"/>
  <c r="I61"/>
  <c r="J61"/>
  <c r="K61"/>
  <c r="L61"/>
  <c r="M61"/>
  <c r="N61"/>
  <c r="O61"/>
  <c r="P61"/>
  <c r="I62"/>
  <c r="J62"/>
  <c r="K62"/>
  <c r="L62"/>
  <c r="M62"/>
  <c r="N62"/>
  <c r="O62"/>
  <c r="P62"/>
  <c r="I63"/>
  <c r="J63"/>
  <c r="K63"/>
  <c r="L63"/>
  <c r="M63"/>
  <c r="N63"/>
  <c r="O63"/>
  <c r="P63"/>
  <c r="I64"/>
  <c r="J64"/>
  <c r="K64"/>
  <c r="L64"/>
  <c r="M64"/>
  <c r="N64"/>
  <c r="O64"/>
  <c r="P64"/>
  <c r="I65"/>
  <c r="J65"/>
  <c r="K65"/>
  <c r="L65"/>
  <c r="M65"/>
  <c r="N65"/>
  <c r="O65"/>
  <c r="P65"/>
  <c r="I66"/>
  <c r="J66"/>
  <c r="K66"/>
  <c r="L66"/>
  <c r="M66"/>
  <c r="N66"/>
  <c r="O66"/>
  <c r="P66"/>
  <c r="I67"/>
  <c r="J67"/>
  <c r="K67"/>
  <c r="L67"/>
  <c r="M67"/>
  <c r="N67"/>
  <c r="O67"/>
  <c r="P67"/>
  <c r="P1"/>
  <c r="K1"/>
  <c r="L1"/>
  <c r="M1"/>
  <c r="N1"/>
  <c r="O1"/>
  <c r="A2"/>
  <c r="B2"/>
  <c r="C2"/>
  <c r="D2"/>
  <c r="E2"/>
  <c r="F2"/>
  <c r="G2"/>
  <c r="H2"/>
  <c r="A3"/>
  <c r="B3"/>
  <c r="C3"/>
  <c r="D3"/>
  <c r="E3"/>
  <c r="F3"/>
  <c r="G3"/>
  <c r="H3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A3" i="8" s="1"/>
  <c r="B7" i="1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A6" i="6" s="1"/>
  <c r="B10" i="1"/>
  <c r="C10"/>
  <c r="D10"/>
  <c r="E10"/>
  <c r="F10"/>
  <c r="G10"/>
  <c r="H10"/>
  <c r="A11"/>
  <c r="A7" i="8" s="1"/>
  <c r="B11" i="1"/>
  <c r="C11"/>
  <c r="D11"/>
  <c r="E11"/>
  <c r="F11"/>
  <c r="G11"/>
  <c r="H11"/>
  <c r="A12"/>
  <c r="B12"/>
  <c r="C12"/>
  <c r="D12"/>
  <c r="E12"/>
  <c r="F12"/>
  <c r="G12"/>
  <c r="H12"/>
  <c r="A13"/>
  <c r="A9" i="5" s="1"/>
  <c r="B13" i="1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A14" i="5" s="1"/>
  <c r="B18" i="1"/>
  <c r="C18"/>
  <c r="D18"/>
  <c r="E18"/>
  <c r="F18"/>
  <c r="G18"/>
  <c r="H18"/>
  <c r="A19"/>
  <c r="A15" i="8" s="1"/>
  <c r="B19" i="1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A18" i="5" s="1"/>
  <c r="B22" i="1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A22" i="6" s="1"/>
  <c r="B26" i="1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A26" i="5" s="1"/>
  <c r="B30" i="1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A29" i="6" s="1"/>
  <c r="B33" i="1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A32" i="5" s="1"/>
  <c r="B36" i="1"/>
  <c r="C36"/>
  <c r="D36"/>
  <c r="E36"/>
  <c r="F36"/>
  <c r="G36"/>
  <c r="H36"/>
  <c r="A37"/>
  <c r="B37"/>
  <c r="C37"/>
  <c r="D37"/>
  <c r="E37"/>
  <c r="F37"/>
  <c r="G37"/>
  <c r="H37"/>
  <c r="A38"/>
  <c r="A34" i="5" s="1"/>
  <c r="B38" i="1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A38" i="8" s="1"/>
  <c r="B42" i="1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A42" i="6" s="1"/>
  <c r="B46" i="1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A46" i="8" s="1"/>
  <c r="B50" i="1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A50" i="5" s="1"/>
  <c r="B54" i="1"/>
  <c r="C54"/>
  <c r="D54"/>
  <c r="E54"/>
  <c r="F54"/>
  <c r="G54"/>
  <c r="H54"/>
  <c r="A55"/>
  <c r="A51" i="8" s="1"/>
  <c r="B55" i="1"/>
  <c r="C55"/>
  <c r="D55"/>
  <c r="E55"/>
  <c r="F55"/>
  <c r="G55"/>
  <c r="H55"/>
  <c r="A56"/>
  <c r="A52" i="8" s="1"/>
  <c r="B56" i="1"/>
  <c r="C56"/>
  <c r="D56"/>
  <c r="E56"/>
  <c r="F56"/>
  <c r="G56"/>
  <c r="H56"/>
  <c r="A57"/>
  <c r="B57"/>
  <c r="C57"/>
  <c r="D57"/>
  <c r="E57"/>
  <c r="F57"/>
  <c r="G57"/>
  <c r="H57"/>
  <c r="A58"/>
  <c r="A54" i="8" s="1"/>
  <c r="B58" i="1"/>
  <c r="C58"/>
  <c r="D58"/>
  <c r="E58"/>
  <c r="F58"/>
  <c r="G58"/>
  <c r="H58"/>
  <c r="A59"/>
  <c r="A55" i="8" s="1"/>
  <c r="B59" i="1"/>
  <c r="C59"/>
  <c r="D59"/>
  <c r="E59"/>
  <c r="F59"/>
  <c r="G59"/>
  <c r="H59"/>
  <c r="A60"/>
  <c r="B60"/>
  <c r="C60"/>
  <c r="D60"/>
  <c r="E60"/>
  <c r="F60"/>
  <c r="G60"/>
  <c r="H60"/>
  <c r="A61"/>
  <c r="A57" i="5" s="1"/>
  <c r="B61" i="1"/>
  <c r="C61"/>
  <c r="D61"/>
  <c r="E61"/>
  <c r="F61"/>
  <c r="G61"/>
  <c r="H61"/>
  <c r="A62"/>
  <c r="A58" i="8" s="1"/>
  <c r="B62" i="1"/>
  <c r="C62"/>
  <c r="D62"/>
  <c r="E62"/>
  <c r="F62"/>
  <c r="G62"/>
  <c r="H62"/>
  <c r="A63"/>
  <c r="A59" i="7" s="1"/>
  <c r="B63" i="1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B1"/>
  <c r="C1"/>
  <c r="D1"/>
  <c r="E1"/>
  <c r="F1"/>
  <c r="G1"/>
  <c r="H1"/>
  <c r="I1"/>
  <c r="Q1"/>
  <c r="J1"/>
  <c r="A4" i="6"/>
  <c r="A12" i="5"/>
  <c r="A13"/>
  <c r="A16" i="6"/>
  <c r="A17" i="8"/>
  <c r="A20"/>
  <c r="A24" i="7"/>
  <c r="A28" i="6"/>
  <c r="A41" i="5"/>
  <c r="A44"/>
  <c r="A56"/>
  <c r="A60" i="8"/>
  <c r="A1" i="7"/>
  <c r="A45" i="5"/>
  <c r="A1" i="1"/>
  <c r="T10" i="11"/>
  <c r="T11"/>
  <c r="T12"/>
  <c r="T13"/>
  <c r="T14"/>
  <c r="T15"/>
  <c r="T16"/>
  <c r="T17"/>
  <c r="T19"/>
  <c r="T20"/>
  <c r="T21"/>
  <c r="T23"/>
  <c r="T24"/>
  <c r="T25"/>
  <c r="T26"/>
  <c r="T27"/>
  <c r="T29"/>
  <c r="T30"/>
  <c r="T31"/>
  <c r="T32"/>
  <c r="T33"/>
  <c r="T34"/>
  <c r="T35"/>
  <c r="T36"/>
  <c r="T37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8"/>
  <c r="J9"/>
  <c r="I8" i="1" s="1"/>
  <c r="C4" i="5" s="1"/>
  <c r="J10" i="11"/>
  <c r="I9" i="1" s="1"/>
  <c r="C5" i="5" s="1"/>
  <c r="J11" i="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T68"/>
  <c r="AS68"/>
  <c r="AP68"/>
  <c r="AL68"/>
  <c r="AK68"/>
  <c r="AI68"/>
  <c r="AH68"/>
  <c r="AF68"/>
  <c r="AD68"/>
  <c r="F68"/>
  <c r="AT67"/>
  <c r="AS67"/>
  <c r="AP67"/>
  <c r="AT66"/>
  <c r="AS66"/>
  <c r="AP66"/>
  <c r="AT65"/>
  <c r="AS65"/>
  <c r="AP65"/>
  <c r="Q65"/>
  <c r="Q68" s="1"/>
  <c r="AT64"/>
  <c r="AS64"/>
  <c r="AP64"/>
  <c r="S64"/>
  <c r="R64"/>
  <c r="AT63"/>
  <c r="AS63"/>
  <c r="AP63"/>
  <c r="AH63"/>
  <c r="AT62"/>
  <c r="AS62"/>
  <c r="AP62"/>
  <c r="AT61"/>
  <c r="AS61"/>
  <c r="AP61"/>
  <c r="AT60"/>
  <c r="AS60"/>
  <c r="AP60"/>
  <c r="AT59"/>
  <c r="AS59"/>
  <c r="AP59"/>
  <c r="AT58"/>
  <c r="AS58"/>
  <c r="AP58"/>
  <c r="AH58"/>
  <c r="AD58"/>
  <c r="AT57"/>
  <c r="AS57"/>
  <c r="AP57"/>
  <c r="AT56"/>
  <c r="AS56"/>
  <c r="AP56"/>
  <c r="AT55"/>
  <c r="AS55"/>
  <c r="AP55"/>
  <c r="Q55"/>
  <c r="AT54"/>
  <c r="AS54"/>
  <c r="AP54"/>
  <c r="S54"/>
  <c r="R54"/>
  <c r="AT53"/>
  <c r="AS53"/>
  <c r="AP53"/>
  <c r="AH53"/>
  <c r="AT52"/>
  <c r="AS52"/>
  <c r="AP52"/>
  <c r="AT51"/>
  <c r="AS51"/>
  <c r="AP51"/>
  <c r="AT50"/>
  <c r="AS50"/>
  <c r="AP50"/>
  <c r="AH50"/>
  <c r="Q50"/>
  <c r="AT49"/>
  <c r="AS49"/>
  <c r="AP49"/>
  <c r="AT48"/>
  <c r="AS48"/>
  <c r="AP48"/>
  <c r="AL48"/>
  <c r="AK48"/>
  <c r="AI48"/>
  <c r="AH48"/>
  <c r="AF48"/>
  <c r="AE48"/>
  <c r="Y48"/>
  <c r="AT47"/>
  <c r="AS47"/>
  <c r="AP47"/>
  <c r="AT46"/>
  <c r="AS46"/>
  <c r="AP46"/>
  <c r="AT45"/>
  <c r="AS45"/>
  <c r="AP45"/>
  <c r="AH45"/>
  <c r="Q45"/>
  <c r="AT44"/>
  <c r="AS44"/>
  <c r="AP44"/>
  <c r="R44"/>
  <c r="AT43"/>
  <c r="AS43"/>
  <c r="AP43"/>
  <c r="AT42"/>
  <c r="AS42"/>
  <c r="AP42"/>
  <c r="AH42"/>
  <c r="AT41"/>
  <c r="AS41"/>
  <c r="AP41"/>
  <c r="AT40"/>
  <c r="AS40"/>
  <c r="AP40"/>
  <c r="AI40"/>
  <c r="AT39"/>
  <c r="AS39"/>
  <c r="AP39"/>
  <c r="R39"/>
  <c r="AT38"/>
  <c r="AS38"/>
  <c r="AP38"/>
  <c r="W38"/>
  <c r="V38"/>
  <c r="U38"/>
  <c r="AT37"/>
  <c r="AS37"/>
  <c r="AP37"/>
  <c r="AT36"/>
  <c r="AS36"/>
  <c r="AP36"/>
  <c r="AT35"/>
  <c r="AS35"/>
  <c r="AP35"/>
  <c r="Q35"/>
  <c r="AT34"/>
  <c r="AS34"/>
  <c r="AP34"/>
  <c r="AA34"/>
  <c r="R34"/>
  <c r="AT33"/>
  <c r="AS33"/>
  <c r="AP33"/>
  <c r="AA33"/>
  <c r="AT32"/>
  <c r="AS32"/>
  <c r="AP32"/>
  <c r="AA32"/>
  <c r="AT31"/>
  <c r="AS31"/>
  <c r="AP31"/>
  <c r="AA31"/>
  <c r="AT30"/>
  <c r="AS30"/>
  <c r="AP30"/>
  <c r="AA30"/>
  <c r="AT29"/>
  <c r="AS29"/>
  <c r="AP29"/>
  <c r="AA29"/>
  <c r="AT28"/>
  <c r="AS28"/>
  <c r="AP28"/>
  <c r="AK28"/>
  <c r="AE28"/>
  <c r="AA28"/>
  <c r="W28"/>
  <c r="V28"/>
  <c r="U28"/>
  <c r="P28"/>
  <c r="AT27"/>
  <c r="AS27"/>
  <c r="AP27"/>
  <c r="AA27"/>
  <c r="P27"/>
  <c r="AT26"/>
  <c r="AS26"/>
  <c r="AP26"/>
  <c r="P26"/>
  <c r="AT25"/>
  <c r="AS25"/>
  <c r="AP25"/>
  <c r="P25"/>
  <c r="AT24"/>
  <c r="AS24"/>
  <c r="AP24"/>
  <c r="P24"/>
  <c r="AT23"/>
  <c r="AS23"/>
  <c r="AP23"/>
  <c r="AE23"/>
  <c r="P23"/>
  <c r="AT22"/>
  <c r="AS22"/>
  <c r="AP22"/>
  <c r="AK22"/>
  <c r="W22"/>
  <c r="V22"/>
  <c r="U22"/>
  <c r="P22"/>
  <c r="C22"/>
  <c r="AT21"/>
  <c r="AS21"/>
  <c r="AP21"/>
  <c r="P21"/>
  <c r="AT20"/>
  <c r="AS20"/>
  <c r="AP20"/>
  <c r="P20"/>
  <c r="C20"/>
  <c r="AT19"/>
  <c r="AS19"/>
  <c r="AP19"/>
  <c r="P19"/>
  <c r="AT18"/>
  <c r="AS18"/>
  <c r="AP18"/>
  <c r="AK18"/>
  <c r="AE18"/>
  <c r="W18"/>
  <c r="U18"/>
  <c r="P18"/>
  <c r="AT17"/>
  <c r="AS17"/>
  <c r="AP17"/>
  <c r="P17"/>
  <c r="AT16"/>
  <c r="AS16"/>
  <c r="AP16"/>
  <c r="AK16"/>
  <c r="O16"/>
  <c r="C16"/>
  <c r="AT15"/>
  <c r="AS15"/>
  <c r="AP15"/>
  <c r="AT14"/>
  <c r="AS14"/>
  <c r="AP14"/>
  <c r="AK14"/>
  <c r="AE14"/>
  <c r="O14"/>
  <c r="AT13"/>
  <c r="AP13"/>
  <c r="O13"/>
  <c r="AT12"/>
  <c r="AS12"/>
  <c r="AP12"/>
  <c r="AL12"/>
  <c r="AK12"/>
  <c r="AE12"/>
  <c r="O12"/>
  <c r="AT11"/>
  <c r="AS11"/>
  <c r="AP11"/>
  <c r="AK11"/>
  <c r="AE11"/>
  <c r="O11"/>
  <c r="AT10"/>
  <c r="AS10"/>
  <c r="AP10"/>
  <c r="AK10"/>
  <c r="AE10"/>
  <c r="Z10"/>
  <c r="O10"/>
  <c r="N10"/>
  <c r="AT9"/>
  <c r="AS9"/>
  <c r="AP9"/>
  <c r="AK9"/>
  <c r="AE9"/>
  <c r="Z9"/>
  <c r="X9"/>
  <c r="T9" s="1"/>
  <c r="O9"/>
  <c r="N9"/>
  <c r="AT8"/>
  <c r="AP8"/>
  <c r="AM8"/>
  <c r="AL8"/>
  <c r="AK8"/>
  <c r="Z8"/>
  <c r="O8"/>
  <c r="N8"/>
  <c r="A7" i="6" l="1"/>
  <c r="A46"/>
  <c r="A17" i="5"/>
  <c r="A56" i="6"/>
  <c r="A56" i="7"/>
  <c r="A6" i="5"/>
  <c r="A48" i="7"/>
  <c r="A9" i="8"/>
  <c r="A11"/>
  <c r="A7" i="5"/>
  <c r="A11" i="7"/>
  <c r="A52"/>
  <c r="A55" i="5"/>
  <c r="A28" i="7"/>
  <c r="A26"/>
  <c r="A32" i="8"/>
  <c r="A9" i="6"/>
  <c r="A11"/>
  <c r="A7" i="7"/>
  <c r="A9"/>
  <c r="A36"/>
  <c r="A4" i="8"/>
  <c r="A11" i="5"/>
  <c r="A15"/>
  <c r="A51"/>
  <c r="A57" i="7"/>
  <c r="A42" i="8"/>
  <c r="A3" i="6"/>
  <c r="A15"/>
  <c r="A34"/>
  <c r="A3" i="7"/>
  <c r="A15"/>
  <c r="A20"/>
  <c r="A13" i="8"/>
  <c r="A24"/>
  <c r="A28"/>
  <c r="A30" i="5"/>
  <c r="A18" i="8"/>
  <c r="A36"/>
  <c r="A3" i="5"/>
  <c r="A28"/>
  <c r="A1" i="6"/>
  <c r="A30" i="7"/>
  <c r="A40"/>
  <c r="A1" i="8"/>
  <c r="A13" i="6"/>
  <c r="A30"/>
  <c r="A13" i="7"/>
  <c r="A62" i="8"/>
  <c r="A44" i="6"/>
  <c r="A17" i="7"/>
  <c r="A44"/>
  <c r="A41" i="6"/>
  <c r="A60" i="7"/>
  <c r="S68" i="11"/>
  <c r="A43" i="5"/>
  <c r="A43" i="8"/>
  <c r="A39"/>
  <c r="A37" i="6"/>
  <c r="A37" i="5"/>
  <c r="A35"/>
  <c r="A35" i="6"/>
  <c r="A33" i="8"/>
  <c r="A33" i="7"/>
  <c r="A33" i="5"/>
  <c r="A29"/>
  <c r="A27"/>
  <c r="A27" i="7"/>
  <c r="A25" i="8"/>
  <c r="A25" i="6"/>
  <c r="A23" i="7"/>
  <c r="A21" i="5"/>
  <c r="A21" i="7"/>
  <c r="A21" i="6"/>
  <c r="A19" i="8"/>
  <c r="A5" i="5"/>
  <c r="A63"/>
  <c r="A63" i="8"/>
  <c r="A61" i="7"/>
  <c r="A59" i="8"/>
  <c r="A59" i="6"/>
  <c r="A53" i="5"/>
  <c r="A8" i="8"/>
  <c r="A10" i="5"/>
  <c r="T18" i="11"/>
  <c r="T28"/>
  <c r="T38"/>
  <c r="A17" i="6"/>
  <c r="A6" i="8"/>
  <c r="A19" i="6"/>
  <c r="A27"/>
  <c r="A31"/>
  <c r="A39"/>
  <c r="A49"/>
  <c r="A51"/>
  <c r="A53"/>
  <c r="A63"/>
  <c r="A31" i="7"/>
  <c r="A37"/>
  <c r="A39"/>
  <c r="A43"/>
  <c r="A51"/>
  <c r="A55"/>
  <c r="A63"/>
  <c r="A5" i="8"/>
  <c r="A21"/>
  <c r="A31"/>
  <c r="A41"/>
  <c r="A57"/>
  <c r="A61"/>
  <c r="A19" i="5"/>
  <c r="A25"/>
  <c r="A31"/>
  <c r="A39"/>
  <c r="A47"/>
  <c r="A5" i="6"/>
  <c r="A23"/>
  <c r="A33"/>
  <c r="A55"/>
  <c r="A57"/>
  <c r="A61"/>
  <c r="A19" i="7"/>
  <c r="A29"/>
  <c r="A35"/>
  <c r="A41"/>
  <c r="A45"/>
  <c r="A47"/>
  <c r="A49"/>
  <c r="A53"/>
  <c r="A23" i="8"/>
  <c r="A27"/>
  <c r="A35"/>
  <c r="A47"/>
  <c r="A53"/>
  <c r="A8" i="5"/>
  <c r="A23"/>
  <c r="A49"/>
  <c r="A54"/>
  <c r="A59"/>
  <c r="A61"/>
  <c r="A62"/>
  <c r="A43" i="6"/>
  <c r="A45"/>
  <c r="A47"/>
  <c r="A5" i="7"/>
  <c r="A14"/>
  <c r="A25"/>
  <c r="A14" i="8"/>
  <c r="A29"/>
  <c r="A37"/>
  <c r="A45"/>
  <c r="A49"/>
  <c r="T22" i="11"/>
  <c r="A40" i="5"/>
  <c r="A42"/>
  <c r="R68" i="11"/>
  <c r="A8" i="6"/>
  <c r="A12"/>
  <c r="A18"/>
  <c r="A26"/>
  <c r="A40"/>
  <c r="A54"/>
  <c r="A12" i="7"/>
  <c r="A12" i="8"/>
  <c r="A22"/>
  <c r="A40"/>
  <c r="A44"/>
  <c r="A50"/>
  <c r="A56"/>
  <c r="A48" i="5"/>
  <c r="A60"/>
  <c r="A10" i="6"/>
  <c r="A14"/>
  <c r="A20"/>
  <c r="A38"/>
  <c r="A48"/>
  <c r="A58"/>
  <c r="A60"/>
  <c r="A62"/>
  <c r="A4" i="7"/>
  <c r="A16"/>
  <c r="A18"/>
  <c r="A22"/>
  <c r="A32"/>
  <c r="A34"/>
  <c r="A38"/>
  <c r="A42"/>
  <c r="A46"/>
  <c r="A50"/>
  <c r="A54"/>
  <c r="A58"/>
  <c r="A62"/>
  <c r="A16" i="8"/>
  <c r="A26"/>
  <c r="A30"/>
  <c r="A34"/>
  <c r="A48"/>
  <c r="A4" i="5"/>
  <c r="A16"/>
  <c r="A20"/>
  <c r="A22"/>
  <c r="A24"/>
  <c r="A36"/>
  <c r="A38"/>
  <c r="A52"/>
  <c r="A58"/>
  <c r="A24" i="6"/>
  <c r="A32"/>
  <c r="A8" i="7"/>
  <c r="A46" i="5"/>
  <c r="A36" i="6"/>
  <c r="A50"/>
  <c r="A52"/>
  <c r="A6" i="7"/>
  <c r="A10"/>
  <c r="A10" i="8"/>
  <c r="A2" i="6"/>
  <c r="A2" i="8"/>
  <c r="A2" i="5"/>
  <c r="A2" i="7"/>
  <c r="A2" i="10" l="1"/>
  <c r="A3" l="1"/>
  <c r="A5" l="1"/>
  <c r="A7"/>
  <c r="A6"/>
  <c r="A4" l="1"/>
</calcChain>
</file>

<file path=xl/sharedStrings.xml><?xml version="1.0" encoding="utf-8"?>
<sst xmlns="http://schemas.openxmlformats.org/spreadsheetml/2006/main" count="270" uniqueCount="136">
  <si>
    <t>Conkey et al</t>
  </si>
  <si>
    <t>e-impact Dissociation (CO) - O (1S) production</t>
  </si>
  <si>
    <t>Diss</t>
  </si>
  <si>
    <t>NonDiss</t>
  </si>
  <si>
    <t>electron</t>
  </si>
  <si>
    <t>CO2Density</t>
  </si>
  <si>
    <t>O2Density</t>
  </si>
  <si>
    <t>CODensity</t>
  </si>
  <si>
    <t>ArDensity</t>
  </si>
  <si>
    <t>QuasiDiss</t>
  </si>
  <si>
    <t>O2 Vib Excit (v'=1)</t>
  </si>
  <si>
    <t>O2 Vib Excit (v'=3)</t>
  </si>
  <si>
    <t>O2 Vib Excit (v'=2)</t>
  </si>
  <si>
    <t>$Ar^+$ Recomb</t>
  </si>
  <si>
    <t>$N^+ + CO_2$ Ch Exch</t>
  </si>
  <si>
    <t>$He^+ + CO_2$ Ch Exch</t>
  </si>
  <si>
    <t>$N_2^+ + CO_2$ Ch Exch</t>
  </si>
  <si>
    <t>\cite{ZeccaMolecularXsec}</t>
  </si>
  <si>
    <t>\cite{e-ArImpIon}</t>
  </si>
  <si>
    <t>\cite{PranszkeHeChargeXchange}</t>
  </si>
  <si>
    <t>\cite{gardnerN2crossSection}</t>
  </si>
  <si>
    <t>\cite{DissRecombCO2}</t>
  </si>
  <si>
    <t>CO2 + e -&gt; CO + O-</t>
  </si>
  <si>
    <t>CO2 + e -&gt; CO + O+ + 2e</t>
  </si>
  <si>
    <t>CO2 Vib Exci (100)</t>
  </si>
  <si>
    <t>CO2 Vib Exci (010)</t>
  </si>
  <si>
    <t>CO2 Vib Exci (001)</t>
  </si>
  <si>
    <t>N2+ + CO2 -&gt;  N2 + CO2+</t>
  </si>
  <si>
    <t>N+ + CO2 -&gt; N + CO2+</t>
  </si>
  <si>
    <t>He+ + CO2 -&gt; He + CO2+</t>
  </si>
  <si>
    <t>O2 vib excit &lt;1eV</t>
  </si>
  <si>
    <t>O2 + e -&gt; O + O + e</t>
  </si>
  <si>
    <t>O2 + e -&gt; O2+ + 2e</t>
  </si>
  <si>
    <t>O2 + e -&gt; O + O-</t>
  </si>
  <si>
    <t>CO + e -&gt; C + O + e</t>
  </si>
  <si>
    <t>CO vib excit</t>
  </si>
  <si>
    <t>CO elect excit</t>
  </si>
  <si>
    <t>Ar+ + e -&gt; Ar +hv</t>
  </si>
  <si>
    <t>CO2 + e -&gt; CO2+ + 2e</t>
  </si>
  <si>
    <t>CO2 + e -&gt; CO+ + O +2e</t>
  </si>
  <si>
    <t>$O_2$ Diss Ion</t>
  </si>
  <si>
    <t>CO + e -&gt; C+ + O + 2e</t>
  </si>
  <si>
    <t>$CO$ Diss Ion</t>
  </si>
  <si>
    <t>CO + e -&gt; CO+ + 2e</t>
  </si>
  <si>
    <t>Ar Elec Excit</t>
  </si>
  <si>
    <t>CO + e -&gt; C + O-</t>
  </si>
  <si>
    <t>CO+ + e -&gt; C- + O or C + O-</t>
  </si>
  <si>
    <t>\cite{CO+RecombXsec}</t>
  </si>
  <si>
    <t>O2+ + e -&gt; O + O</t>
  </si>
  <si>
    <t>O2 + e -&gt; O + O+ + 2e</t>
  </si>
  <si>
    <t>Ar + e -&gt; Ar+ + 2e</t>
  </si>
  <si>
    <t>\cite{AnzaiCO2COO2Xsec}</t>
  </si>
  <si>
    <t>\cite{RappeImpIonAtt,AnzaiCO2COO2Xsec}</t>
  </si>
  <si>
    <t>\cite{ZeccaMolecularXsec,AnzaiCO2COO2Xsec}</t>
  </si>
  <si>
    <t>CO2 + e -&gt; CO + O (1S) + e</t>
  </si>
  <si>
    <t>$O_2 &lt;$1 eV Res Vib</t>
  </si>
  <si>
    <t>$O_2$ Vib (v'=3)</t>
  </si>
  <si>
    <t>$O_2$ Vib (v'=2)</t>
  </si>
  <si>
    <t>$O_2$ Vib (v'=1)</t>
  </si>
  <si>
    <t>$CO$ Vib</t>
  </si>
  <si>
    <t>$CO$ Elec</t>
  </si>
  <si>
    <t>$Ar$ Elec</t>
  </si>
  <si>
    <t>$CO_2$ Vib (001)</t>
  </si>
  <si>
    <t>$CO_2$ Vib (010)</t>
  </si>
  <si>
    <t>$CO_2$ Vib (100)</t>
  </si>
  <si>
    <t>\cite{ItikawaCO2Xsec,AnzaiCO2COO2Xsec}</t>
  </si>
  <si>
    <t>\cite{McConkeyeImpDiss, ItikawaCO2Xsec,AnzaiCO2COO2Xsec}</t>
  </si>
  <si>
    <t>ArIon</t>
  </si>
  <si>
    <t>ArIonDensity</t>
  </si>
  <si>
    <t>COIonDensity</t>
  </si>
  <si>
    <t>O2IonDensity</t>
  </si>
  <si>
    <t>CO2IonDensity</t>
  </si>
  <si>
    <t>$CO_2^+$ Recomb</t>
  </si>
  <si>
    <t>$CO_2^+ + e \rightarrow CO + O$</t>
  </si>
  <si>
    <t>$T_e$</t>
  </si>
  <si>
    <t>eV</t>
  </si>
  <si>
    <t>\cite{itikawaeO2xsec,AnzaiCO2COO2Xsec}</t>
  </si>
  <si>
    <t>RangeAddress</t>
  </si>
  <si>
    <t>Options</t>
  </si>
  <si>
    <t>CellWidth</t>
  </si>
  <si>
    <t>Indent</t>
  </si>
  <si>
    <t>FileName</t>
  </si>
  <si>
    <t>table2.tex</t>
  </si>
  <si>
    <t>table1.tex</t>
  </si>
  <si>
    <t>table3.tex</t>
  </si>
  <si>
    <t>table4.tex</t>
  </si>
  <si>
    <t>table5.tex</t>
  </si>
  <si>
    <t>table6.tex</t>
  </si>
  <si>
    <t>\cite{McConkeyeImpDiss,DissCrossSectionsCO2COO2,AnzaiCO2COO2Xsec}</t>
  </si>
  <si>
    <t>\cite{McConkeyeImpDiss,AnzaiCO2COO2Xsec}</t>
  </si>
  <si>
    <t>\cite{PeverallDissRecombO2, SheehanO2+DissRecomb}</t>
  </si>
  <si>
    <t>$CO_2$ Diss Ion (CO$^+$)</t>
  </si>
  <si>
    <t>$CO_2$ Diss Ion (O$^+$)</t>
  </si>
  <si>
    <t>$Ar^+ + CO_2$ Ch Exch</t>
  </si>
  <si>
    <t>\cite{fleschArCO2chExch}</t>
  </si>
  <si>
    <t>Ar+ + CO -&gt; Ar + CO</t>
  </si>
  <si>
    <t>$Ar^+ + CO$ Ch Exch</t>
  </si>
  <si>
    <t>\cite{fleschArCOchExch}</t>
  </si>
  <si>
    <t>Ar+ + O2 -&gt; Ar + O2+</t>
  </si>
  <si>
    <t>$Ar^+ + O_2$ Ch Exch</t>
  </si>
  <si>
    <t>\cite{fleschArO2chExch}</t>
  </si>
  <si>
    <t>CO2Ion</t>
  </si>
  <si>
    <t>\cite{deraiCO2O2ChExch}</t>
  </si>
  <si>
    <t>$CO_2^+ + O_2$ Ch Exch</t>
  </si>
  <si>
    <t>CO2 Vib Exc</t>
  </si>
  <si>
    <t>O2 Vib Excit</t>
  </si>
  <si>
    <t>$O_2$ Vib</t>
  </si>
  <si>
    <t>Yellow columns have been summed together to provide the orange column</t>
  </si>
  <si>
    <t>CO2+ + O2 -&gt; CO2 + O2+ (Vib Exc)</t>
  </si>
  <si>
    <t>CO2+ + O2 -&gt; CO2 + O2+ (Non Vib exc)</t>
  </si>
  <si>
    <t>$CO_2^+ + O_2$ Ch Exch (Non vib Exc)</t>
  </si>
  <si>
    <t>This data is for vibrationally excited CO2+</t>
  </si>
  <si>
    <t>Data that was cut from the main data for various reasons</t>
  </si>
  <si>
    <t>This data is for non-excited CO2+</t>
  </si>
  <si>
    <t>This data was redundant</t>
  </si>
  <si>
    <t>replaced by Ar+ + CO2 ch exch</t>
  </si>
  <si>
    <t>Comments</t>
  </si>
  <si>
    <t>$CO_2$ Vib</t>
  </si>
  <si>
    <t>CO$_2$ Tot Xsec</t>
  </si>
  <si>
    <t>$O_2$ Tot Xsec</t>
  </si>
  <si>
    <t>CO tot Xsec</t>
  </si>
  <si>
    <t>$CO$ Tot Xsec</t>
  </si>
  <si>
    <t xml:space="preserve">$CO_2$ Tot Xsec </t>
  </si>
  <si>
    <t>$CO_2$ Ion</t>
  </si>
  <si>
    <t>$Ar$ Ion</t>
  </si>
  <si>
    <t>$O_2^+$ Recomb</t>
  </si>
  <si>
    <t>$CO^+$ Recomb</t>
  </si>
  <si>
    <t>$CO_2$ e-Impact</t>
  </si>
  <si>
    <t>$CO_2$ Attach</t>
  </si>
  <si>
    <t>$O_2$ Attach</t>
  </si>
  <si>
    <t>$O_2$ e-Impact</t>
  </si>
  <si>
    <t>$O_2$ Ion</t>
  </si>
  <si>
    <t>$CO$ e-Impact</t>
  </si>
  <si>
    <t>$CO$ Ion</t>
  </si>
  <si>
    <t>$CO$ Attach</t>
  </si>
  <si>
    <t>Ar+ + CO2 -&gt; Ar + CO2+</t>
  </si>
</sst>
</file>

<file path=xl/styles.xml><?xml version="1.0" encoding="utf-8"?>
<styleSheet xmlns="http://schemas.openxmlformats.org/spreadsheetml/2006/main">
  <numFmts count="1">
    <numFmt numFmtId="164" formatCode="0.0E+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8"/>
  <sheetViews>
    <sheetView topLeftCell="Y1" workbookViewId="0">
      <pane ySplit="2100" activePane="bottomLeft"/>
      <selection activeCell="G1" sqref="G1"/>
      <selection pane="bottomLeft" activeCell="AC2" sqref="AC2"/>
    </sheetView>
  </sheetViews>
  <sheetFormatPr defaultRowHeight="15"/>
  <cols>
    <col min="2" max="2" width="9.28515625" bestFit="1" customWidth="1"/>
    <col min="5" max="5" width="8.28515625" customWidth="1"/>
    <col min="7" max="7" width="9.42578125" customWidth="1"/>
    <col min="8" max="8" width="10.7109375" customWidth="1"/>
    <col min="10" max="10" width="9.28515625" bestFit="1" customWidth="1"/>
    <col min="23" max="23" width="9.28515625" customWidth="1"/>
    <col min="24" max="25" width="9.28515625" bestFit="1" customWidth="1"/>
    <col min="26" max="26" width="9.28515625" customWidth="1"/>
    <col min="27" max="27" width="9.28515625" bestFit="1" customWidth="1"/>
    <col min="30" max="31" width="9.28515625" bestFit="1" customWidth="1"/>
    <col min="32" max="33" width="9.28515625" customWidth="1"/>
    <col min="37" max="37" width="9.28515625" bestFit="1" customWidth="1"/>
  </cols>
  <sheetData>
    <row r="1" spans="1:41">
      <c r="A1" t="str">
        <f>IF(ISBLANK('matlab raw'!B2),"",'matlab raw'!B2)</f>
        <v>eV</v>
      </c>
      <c r="B1" t="str">
        <f>IF(ISBLANK('matlab raw'!C2),"",'matlab raw'!C2)</f>
        <v>\cite{ItikawaCO2Xsec,AnzaiCO2COO2Xsec}</v>
      </c>
      <c r="C1" t="str">
        <f>IF(ISBLANK('matlab raw'!D2),"",'matlab raw'!D2)</f>
        <v>\cite{DissRecombCO2}</v>
      </c>
      <c r="D1" t="str">
        <f>IF(ISBLANK('matlab raw'!E2),"",'matlab raw'!E2)</f>
        <v>\cite{McConkeyeImpDiss, ItikawaCO2Xsec,AnzaiCO2COO2Xsec}</v>
      </c>
      <c r="E1" t="str">
        <f>IF(ISBLANK('matlab raw'!F2),"",'matlab raw'!F2)</f>
        <v>\cite{McConkeyeImpDiss, ItikawaCO2Xsec,AnzaiCO2COO2Xsec}</v>
      </c>
      <c r="F1" t="str">
        <f>IF(ISBLANK('matlab raw'!G2),"",'matlab raw'!G2)</f>
        <v>\cite{McConkeyeImpDiss, ItikawaCO2Xsec,AnzaiCO2COO2Xsec}</v>
      </c>
      <c r="G1" t="str">
        <f>IF(ISBLANK('matlab raw'!H2),"",'matlab raw'!H2)</f>
        <v>\cite{McConkeyeImpDiss, ItikawaCO2Xsec,AnzaiCO2COO2Xsec}</v>
      </c>
      <c r="H1" t="str">
        <f>IF(ISBLANK('matlab raw'!I2),"",'matlab raw'!I2)</f>
        <v>\cite{McConkeyeImpDiss, ItikawaCO2Xsec,AnzaiCO2COO2Xsec}</v>
      </c>
      <c r="I1" t="str">
        <f>IF(ISBLANK('matlab raw'!J2),"",'matlab raw'!J2)</f>
        <v>\cite{ItikawaCO2Xsec,AnzaiCO2COO2Xsec}</v>
      </c>
      <c r="J1" t="str">
        <f>IF(ISBLANK('matlab raw'!N2),"",'matlab raw'!N2)</f>
        <v>\cite{itikawaeO2xsec,AnzaiCO2COO2Xsec}</v>
      </c>
      <c r="K1" t="str">
        <f>IF(ISBLANK('matlab raw'!O2),"",'matlab raw'!O2)</f>
        <v>\cite{PeverallDissRecombO2, SheehanO2+DissRecomb}</v>
      </c>
      <c r="L1" t="str">
        <f>IF(ISBLANK('matlab raw'!P2),"",'matlab raw'!P2)</f>
        <v>\cite{itikawaeO2xsec,AnzaiCO2COO2Xsec}</v>
      </c>
      <c r="M1" t="str">
        <f>IF(ISBLANK('matlab raw'!Q2),"",'matlab raw'!Q2)</f>
        <v>\cite{itikawaeO2xsec,AnzaiCO2COO2Xsec}</v>
      </c>
      <c r="N1" t="str">
        <f>IF(ISBLANK('matlab raw'!R2),"",'matlab raw'!R2)</f>
        <v>\cite{itikawaeO2xsec,AnzaiCO2COO2Xsec}</v>
      </c>
      <c r="O1" t="str">
        <f>IF(ISBLANK('matlab raw'!S2),"",'matlab raw'!S2)</f>
        <v>\cite{itikawaeO2xsec,AnzaiCO2COO2Xsec}</v>
      </c>
      <c r="P1" t="str">
        <f>IF(ISBLANK('matlab raw'!T2),"",'matlab raw'!T2)</f>
        <v>\cite{itikawaeO2xsec,AnzaiCO2COO2Xsec}</v>
      </c>
      <c r="Q1" t="str">
        <f>IF(ISBLANK('matlab raw'!Y2),"",'matlab raw'!Y2)</f>
        <v>\cite{AnzaiCO2COO2Xsec}</v>
      </c>
      <c r="R1" t="str">
        <f>IF(ISBLANK('matlab raw'!Z2),"",'matlab raw'!Z2)</f>
        <v>\cite{CO+RecombXsec}</v>
      </c>
      <c r="S1" t="str">
        <f>IF(ISBLANK('matlab raw'!AA2),"",'matlab raw'!AA2)</f>
        <v>\cite{RappeImpIonAtt,AnzaiCO2COO2Xsec}</v>
      </c>
      <c r="T1" t="str">
        <f>IF(ISBLANK('matlab raw'!AB2),"",'matlab raw'!AB2)</f>
        <v>\cite{McConkeyeImpDiss,DissCrossSectionsCO2COO2,AnzaiCO2COO2Xsec}</v>
      </c>
      <c r="U1" t="str">
        <f>IF(ISBLANK('matlab raw'!AC2),"",'matlab raw'!AC2)</f>
        <v>\cite{McConkeyeImpDiss,AnzaiCO2COO2Xsec}</v>
      </c>
      <c r="V1" t="str">
        <f>IF(ISBLANK('matlab raw'!AD2),"",'matlab raw'!AD2)</f>
        <v>\cite{McConkeyeImpDiss,DissCrossSectionsCO2COO2,AnzaiCO2COO2Xsec}</v>
      </c>
      <c r="W1" t="str">
        <f>IF(ISBLANK('matlab raw'!AE2),"",'matlab raw'!AE2)</f>
        <v>\cite{ZeccaMolecularXsec,AnzaiCO2COO2Xsec}</v>
      </c>
      <c r="X1" t="str">
        <f>IF(ISBLANK('matlab raw'!AF2),"",'matlab raw'!AF2)</f>
        <v>\cite{ZeccaMolecularXsec,AnzaiCO2COO2Xsec}</v>
      </c>
      <c r="Y1" t="str">
        <f>IF(ISBLANK('matlab raw'!AG2),"",'matlab raw'!AG2)</f>
        <v>\cite{ZeccaMolecularXsec,AnzaiCO2COO2Xsec}</v>
      </c>
      <c r="Z1" t="str">
        <f>IF(ISBLANK('matlab raw'!AH2),"",'matlab raw'!AH2)</f>
        <v>\cite{e-ArImpIon}</v>
      </c>
      <c r="AA1" t="str">
        <f>IF(ISBLANK('matlab raw'!AI2),"",'matlab raw'!AI2)</f>
        <v>\cite{ZeccaMolecularXsec}</v>
      </c>
      <c r="AB1" t="str">
        <f>IF(ISBLANK('matlab raw'!AJ2),"",'matlab raw'!AJ2)</f>
        <v>\cite{deraiCO2O2ChExch}</v>
      </c>
      <c r="AC1" t="str">
        <f>IF(ISBLANK('matlab raw'!AK2),"",'matlab raw'!AK2)</f>
        <v>\cite{fleschArCO2chExch}</v>
      </c>
      <c r="AD1" t="str">
        <f>IF(ISBLANK('matlab raw'!AL2),"",'matlab raw'!AL2)</f>
        <v>\cite{fleschArCOchExch}</v>
      </c>
      <c r="AE1" t="str">
        <f>IF(ISBLANK('matlab raw'!AM2),"",'matlab raw'!AM2)</f>
        <v>\cite{fleschArO2chExch}</v>
      </c>
    </row>
    <row r="2" spans="1:41">
      <c r="A2" t="str">
        <f>IF(ISBLANK('matlab raw'!B3),"",'matlab raw'!B3)</f>
        <v/>
      </c>
      <c r="B2" t="str">
        <f>IF(ISBLANK('matlab raw'!C3),"",'matlab raw'!C3)</f>
        <v>CO$_2$ Tot Xsec</v>
      </c>
      <c r="C2" t="str">
        <f>IF(ISBLANK('matlab raw'!D3),"",'matlab raw'!D3)</f>
        <v>$CO_2^+ + e \rightarrow CO + O$</v>
      </c>
      <c r="D2" t="str">
        <f>IF(ISBLANK('matlab raw'!E3),"",'matlab raw'!E3)</f>
        <v>CO2 + e -&gt; CO + O-</v>
      </c>
      <c r="E2" t="str">
        <f>IF(ISBLANK('matlab raw'!F3),"",'matlab raw'!F3)</f>
        <v>CO2 + e -&gt; CO + O (1S) + e</v>
      </c>
      <c r="F2" t="str">
        <f>IF(ISBLANK('matlab raw'!G3),"",'matlab raw'!G3)</f>
        <v>CO2 + e -&gt; CO2+ + 2e</v>
      </c>
      <c r="G2" t="str">
        <f>IF(ISBLANK('matlab raw'!H3),"",'matlab raw'!H3)</f>
        <v>CO2 + e -&gt; CO+ + O +2e</v>
      </c>
      <c r="H2" t="str">
        <f>IF(ISBLANK('matlab raw'!I3),"",'matlab raw'!I3)</f>
        <v>CO2 + e -&gt; CO + O+ + 2e</v>
      </c>
      <c r="I2" t="str">
        <f>IF(ISBLANK('matlab raw'!J3),"",'matlab raw'!J3)</f>
        <v>CO2 Vib Exc</v>
      </c>
      <c r="J2" t="str">
        <f>IF(ISBLANK('matlab raw'!N3),"",'matlab raw'!N3)</f>
        <v>$O_2$ Tot Xsec</v>
      </c>
      <c r="K2" t="str">
        <f>IF(ISBLANK('matlab raw'!O3),"",'matlab raw'!O3)</f>
        <v>O2+ + e -&gt; O + O</v>
      </c>
      <c r="L2" t="str">
        <f>IF(ISBLANK('matlab raw'!P3),"",'matlab raw'!P3)</f>
        <v>O2 + e -&gt; O + O-</v>
      </c>
      <c r="M2" t="str">
        <f>IF(ISBLANK('matlab raw'!Q3),"",'matlab raw'!Q3)</f>
        <v>O2 + e -&gt; O + O + e</v>
      </c>
      <c r="N2" t="str">
        <f>IF(ISBLANK('matlab raw'!R3),"",'matlab raw'!R3)</f>
        <v>O2 + e -&gt; O2+ + 2e</v>
      </c>
      <c r="O2" t="str">
        <f>IF(ISBLANK('matlab raw'!S3),"",'matlab raw'!S3)</f>
        <v>O2 + e -&gt; O + O+ + 2e</v>
      </c>
      <c r="P2" t="str">
        <f>IF(ISBLANK('matlab raw'!T3),"",'matlab raw'!T3)</f>
        <v>O2 Vib Excit</v>
      </c>
      <c r="Q2" t="str">
        <f>IF(ISBLANK('matlab raw'!Y3),"",'matlab raw'!Y3)</f>
        <v>CO tot Xsec</v>
      </c>
      <c r="R2" t="str">
        <f>IF(ISBLANK('matlab raw'!Z3),"",'matlab raw'!Z3)</f>
        <v>CO+ + e -&gt; C- + O or C + O-</v>
      </c>
      <c r="S2" t="str">
        <f>IF(ISBLANK('matlab raw'!AA3),"",'matlab raw'!AA3)</f>
        <v>CO + e -&gt; C + O-</v>
      </c>
      <c r="T2" t="str">
        <f>IF(ISBLANK('matlab raw'!AB3),"",'matlab raw'!AB3)</f>
        <v>CO + e -&gt; C + O + e</v>
      </c>
      <c r="U2" t="str">
        <f>IF(ISBLANK('matlab raw'!AC3),"",'matlab raw'!AC3)</f>
        <v>CO + e -&gt; CO+ + 2e</v>
      </c>
      <c r="V2" t="str">
        <f>IF(ISBLANK('matlab raw'!AD3),"",'matlab raw'!AD3)</f>
        <v>CO + e -&gt; C+ + O + 2e</v>
      </c>
      <c r="W2" t="str">
        <f>IF(ISBLANK('matlab raw'!AE3),"",'matlab raw'!AE3)</f>
        <v>CO vib excit</v>
      </c>
      <c r="X2" t="str">
        <f>IF(ISBLANK('matlab raw'!AF3),"",'matlab raw'!AF3)</f>
        <v>CO elect excit</v>
      </c>
      <c r="Y2" t="str">
        <f>IF(ISBLANK('matlab raw'!AG3),"",'matlab raw'!AG3)</f>
        <v>Ar+ + e -&gt; Ar +hv</v>
      </c>
      <c r="Z2" t="str">
        <f>IF(ISBLANK('matlab raw'!AH3),"",'matlab raw'!AH3)</f>
        <v>Ar + e -&gt; Ar+ + 2e</v>
      </c>
      <c r="AA2" t="str">
        <f>IF(ISBLANK('matlab raw'!AI3),"",'matlab raw'!AI3)</f>
        <v>Ar Elec Excit</v>
      </c>
      <c r="AB2" t="str">
        <f>IF(ISBLANK('matlab raw'!AJ3),"",'matlab raw'!AJ3)</f>
        <v>CO2+ + O2 -&gt; CO2 + O2+ (Vib Exc)</v>
      </c>
      <c r="AC2" t="str">
        <f>IF(ISBLANK('matlab raw'!AK3),"",'matlab raw'!AK3)</f>
        <v>Ar+ + CO2 -&gt; Ar + CO2+</v>
      </c>
      <c r="AD2" t="str">
        <f>IF(ISBLANK('matlab raw'!AL3),"",'matlab raw'!AL3)</f>
        <v>Ar+ + CO -&gt; Ar + CO</v>
      </c>
      <c r="AE2" t="str">
        <f>IF(ISBLANK('matlab raw'!AM3),"",'matlab raw'!AM3)</f>
        <v>Ar+ + O2 -&gt; Ar + O2+</v>
      </c>
    </row>
    <row r="3" spans="1:41">
      <c r="A3" t="str">
        <f>IF(ISBLANK('matlab raw'!B4),"",'matlab raw'!B4)</f>
        <v>$T_e$</v>
      </c>
      <c r="B3" t="str">
        <f>IF(ISBLANK('matlab raw'!C4),"",'matlab raw'!C4)</f>
        <v xml:space="preserve">$CO_2$ Tot Xsec </v>
      </c>
      <c r="C3" t="str">
        <f>IF(ISBLANK('matlab raw'!D4),"",'matlab raw'!D4)</f>
        <v>$CO_2^+$ Recomb</v>
      </c>
      <c r="D3" t="str">
        <f>IF(ISBLANK('matlab raw'!E4),"",'matlab raw'!E4)</f>
        <v>$CO_2$ Attach</v>
      </c>
      <c r="E3" t="str">
        <f>IF(ISBLANK('matlab raw'!F4),"",'matlab raw'!F4)</f>
        <v>$CO_2$ e-Impact</v>
      </c>
      <c r="F3" t="str">
        <f>IF(ISBLANK('matlab raw'!G4),"",'matlab raw'!G4)</f>
        <v>$CO_2$ Ion</v>
      </c>
      <c r="G3" t="str">
        <f>IF(ISBLANK('matlab raw'!H4),"",'matlab raw'!H4)</f>
        <v>$CO_2$ Diss Ion (CO$^+$)</v>
      </c>
      <c r="H3" t="str">
        <f>IF(ISBLANK('matlab raw'!I4),"",'matlab raw'!I4)</f>
        <v>$CO_2$ Diss Ion (O$^+$)</v>
      </c>
      <c r="I3" t="str">
        <f>IF(ISBLANK('matlab raw'!J4),"",'matlab raw'!J4)</f>
        <v>$CO_2$ Vib</v>
      </c>
      <c r="J3" t="str">
        <f>IF(ISBLANK('matlab raw'!N4),"",'matlab raw'!N4)</f>
        <v>$O_2$ Tot Xsec</v>
      </c>
      <c r="K3" t="str">
        <f>IF(ISBLANK('matlab raw'!O4),"",'matlab raw'!O4)</f>
        <v>$O_2^+$ Recomb</v>
      </c>
      <c r="L3" t="str">
        <f>IF(ISBLANK('matlab raw'!P4),"",'matlab raw'!P4)</f>
        <v>$O_2$ Attach</v>
      </c>
      <c r="M3" t="str">
        <f>IF(ISBLANK('matlab raw'!Q4),"",'matlab raw'!Q4)</f>
        <v>$O_2$ e-Impact</v>
      </c>
      <c r="N3" t="str">
        <f>IF(ISBLANK('matlab raw'!R4),"",'matlab raw'!R4)</f>
        <v>$O_2$ Ion</v>
      </c>
      <c r="O3" t="str">
        <f>IF(ISBLANK('matlab raw'!S4),"",'matlab raw'!S4)</f>
        <v>$O_2$ Diss Ion</v>
      </c>
      <c r="P3" t="str">
        <f>IF(ISBLANK('matlab raw'!T4),"",'matlab raw'!T4)</f>
        <v>$O_2$ Vib</v>
      </c>
      <c r="Q3" t="str">
        <f>IF(ISBLANK('matlab raw'!Y4),"",'matlab raw'!Y4)</f>
        <v>$CO$ Tot Xsec</v>
      </c>
      <c r="R3" t="str">
        <f>IF(ISBLANK('matlab raw'!Z4),"",'matlab raw'!Z4)</f>
        <v>$CO^+$ Recomb</v>
      </c>
      <c r="S3" t="str">
        <f>IF(ISBLANK('matlab raw'!AA4),"",'matlab raw'!AA4)</f>
        <v>$CO$ Attach</v>
      </c>
      <c r="T3" t="str">
        <f>IF(ISBLANK('matlab raw'!AB4),"",'matlab raw'!AB4)</f>
        <v>$CO$ e-Impact</v>
      </c>
      <c r="U3" t="str">
        <f>IF(ISBLANK('matlab raw'!AC4),"",'matlab raw'!AC4)</f>
        <v>$CO$ Ion</v>
      </c>
      <c r="V3" t="str">
        <f>IF(ISBLANK('matlab raw'!AD4),"",'matlab raw'!AD4)</f>
        <v>$CO$ Diss Ion</v>
      </c>
      <c r="W3" t="str">
        <f>IF(ISBLANK('matlab raw'!AE4),"",'matlab raw'!AE4)</f>
        <v>$CO$ Vib</v>
      </c>
      <c r="X3" t="str">
        <f>IF(ISBLANK('matlab raw'!AF4),"",'matlab raw'!AF4)</f>
        <v>$CO$ Elec</v>
      </c>
      <c r="Y3" t="str">
        <f>IF(ISBLANK('matlab raw'!AG4),"",'matlab raw'!AG4)</f>
        <v>$Ar^+$ Recomb</v>
      </c>
      <c r="Z3" t="str">
        <f>IF(ISBLANK('matlab raw'!AH4),"",'matlab raw'!AH4)</f>
        <v>$Ar$ Ion</v>
      </c>
      <c r="AA3" t="str">
        <f>IF(ISBLANK('matlab raw'!AI4),"",'matlab raw'!AI4)</f>
        <v>$Ar$ Elec</v>
      </c>
      <c r="AB3" t="str">
        <f>IF(ISBLANK('matlab raw'!AJ4),"",'matlab raw'!AJ4)</f>
        <v>$CO_2^+ + O_2$ Ch Exch</v>
      </c>
      <c r="AC3" t="str">
        <f>IF(ISBLANK('matlab raw'!AK4),"",'matlab raw'!AK4)</f>
        <v>$Ar^+ + CO_2$ Ch Exch</v>
      </c>
      <c r="AD3" t="str">
        <f>IF(ISBLANK('matlab raw'!AL4),"",'matlab raw'!AL4)</f>
        <v>$Ar^+ + CO$ Ch Exch</v>
      </c>
      <c r="AE3" t="str">
        <f>IF(ISBLANK('matlab raw'!AM4),"",'matlab raw'!AM4)</f>
        <v>$Ar^+ + O_2$ Ch Exch</v>
      </c>
    </row>
    <row r="4" spans="1:41">
      <c r="A4" t="str">
        <f>IF(ISBLANK('matlab raw'!B5),"",'matlab raw'!B5)</f>
        <v/>
      </c>
      <c r="B4" t="str">
        <f>IF(ISBLANK('matlab raw'!C5),"",'matlab raw'!C5)</f>
        <v>NonDiss</v>
      </c>
      <c r="C4" t="str">
        <f>IF(ISBLANK('matlab raw'!D5),"",'matlab raw'!D5)</f>
        <v>Diss</v>
      </c>
      <c r="D4" t="str">
        <f>IF(ISBLANK('matlab raw'!E5),"",'matlab raw'!E5)</f>
        <v>Diss</v>
      </c>
      <c r="E4" t="str">
        <f>IF(ISBLANK('matlab raw'!F5),"",'matlab raw'!F5)</f>
        <v>Diss</v>
      </c>
      <c r="F4" t="str">
        <f>IF(ISBLANK('matlab raw'!G5),"",'matlab raw'!G5)</f>
        <v>NonDiss</v>
      </c>
      <c r="G4" t="str">
        <f>IF(ISBLANK('matlab raw'!H5),"",'matlab raw'!H5)</f>
        <v>Diss</v>
      </c>
      <c r="H4" t="str">
        <f>IF(ISBLANK('matlab raw'!I5),"",'matlab raw'!I5)</f>
        <v>Diss</v>
      </c>
      <c r="I4" t="str">
        <f>IF(ISBLANK('matlab raw'!J5),"",'matlab raw'!J5)</f>
        <v>QuasiDiss</v>
      </c>
      <c r="J4" t="str">
        <f>IF(ISBLANK('matlab raw'!N5),"",'matlab raw'!N5)</f>
        <v>NonDiss</v>
      </c>
      <c r="K4" t="str">
        <f>IF(ISBLANK('matlab raw'!O5),"",'matlab raw'!O5)</f>
        <v>Diss</v>
      </c>
      <c r="L4" t="str">
        <f>IF(ISBLANK('matlab raw'!P5),"",'matlab raw'!P5)</f>
        <v>Diss</v>
      </c>
      <c r="M4" t="str">
        <f>IF(ISBLANK('matlab raw'!Q5),"",'matlab raw'!Q5)</f>
        <v>Diss</v>
      </c>
      <c r="N4" t="str">
        <f>IF(ISBLANK('matlab raw'!R5),"",'matlab raw'!R5)</f>
        <v>NonDiss</v>
      </c>
      <c r="O4" t="str">
        <f>IF(ISBLANK('matlab raw'!S5),"",'matlab raw'!S5)</f>
        <v>Diss</v>
      </c>
      <c r="P4" t="str">
        <f>IF(ISBLANK('matlab raw'!T5),"",'matlab raw'!T5)</f>
        <v>QuasiDiss</v>
      </c>
      <c r="Q4" t="str">
        <f>IF(ISBLANK('matlab raw'!Y5),"",'matlab raw'!Y5)</f>
        <v>NonDiss</v>
      </c>
      <c r="R4" t="str">
        <f>IF(ISBLANK('matlab raw'!Z5),"",'matlab raw'!Z5)</f>
        <v>Diss</v>
      </c>
      <c r="S4" t="str">
        <f>IF(ISBLANK('matlab raw'!AA5),"",'matlab raw'!AA5)</f>
        <v>Diss</v>
      </c>
      <c r="T4" t="str">
        <f>IF(ISBLANK('matlab raw'!AB5),"",'matlab raw'!AB5)</f>
        <v>Diss</v>
      </c>
      <c r="U4" t="str">
        <f>IF(ISBLANK('matlab raw'!AC5),"",'matlab raw'!AC5)</f>
        <v>NonDiss</v>
      </c>
      <c r="V4" t="str">
        <f>IF(ISBLANK('matlab raw'!AD5),"",'matlab raw'!AD5)</f>
        <v>Diss</v>
      </c>
      <c r="W4" t="str">
        <f>IF(ISBLANK('matlab raw'!AE5),"",'matlab raw'!AE5)</f>
        <v>QuasiDiss</v>
      </c>
      <c r="X4" t="str">
        <f>IF(ISBLANK('matlab raw'!AF5),"",'matlab raw'!AF5)</f>
        <v>NonDiss</v>
      </c>
      <c r="Y4" t="str">
        <f>IF(ISBLANK('matlab raw'!AG5),"",'matlab raw'!AG5)</f>
        <v>NonDiss</v>
      </c>
      <c r="Z4" t="str">
        <f>IF(ISBLANK('matlab raw'!AH5),"",'matlab raw'!AH5)</f>
        <v>NonDiss</v>
      </c>
      <c r="AA4" t="str">
        <f>IF(ISBLANK('matlab raw'!AI5),"",'matlab raw'!AI5)</f>
        <v>NonDiss</v>
      </c>
      <c r="AB4" t="str">
        <f>IF(ISBLANK('matlab raw'!AJ5),"",'matlab raw'!AJ5)</f>
        <v>QuasiDiss</v>
      </c>
      <c r="AC4" t="str">
        <f>IF(ISBLANK('matlab raw'!AK5),"",'matlab raw'!AK5)</f>
        <v>QuasiDiss</v>
      </c>
      <c r="AD4" t="str">
        <f>IF(ISBLANK('matlab raw'!AL5),"",'matlab raw'!AL5)</f>
        <v>QuasiDiss</v>
      </c>
      <c r="AE4" t="str">
        <f>IF(ISBLANK('matlab raw'!AM5),"",'matlab raw'!AM5)</f>
        <v>QuasiDiss</v>
      </c>
    </row>
    <row r="5" spans="1:41">
      <c r="A5" t="str">
        <f>IF(ISBLANK('matlab raw'!B6),"",'matlab raw'!B6)</f>
        <v/>
      </c>
      <c r="B5" t="str">
        <f>IF(ISBLANK('matlab raw'!C6),"",'matlab raw'!C6)</f>
        <v>electron</v>
      </c>
      <c r="C5" t="str">
        <f>IF(ISBLANK('matlab raw'!D6),"",'matlab raw'!D6)</f>
        <v>electron</v>
      </c>
      <c r="D5" t="str">
        <f>IF(ISBLANK('matlab raw'!E6),"",'matlab raw'!E6)</f>
        <v>electron</v>
      </c>
      <c r="E5" t="str">
        <f>IF(ISBLANK('matlab raw'!F6),"",'matlab raw'!F6)</f>
        <v>electron</v>
      </c>
      <c r="F5" t="str">
        <f>IF(ISBLANK('matlab raw'!G6),"",'matlab raw'!G6)</f>
        <v>electron</v>
      </c>
      <c r="G5" t="str">
        <f>IF(ISBLANK('matlab raw'!H6),"",'matlab raw'!H6)</f>
        <v>electron</v>
      </c>
      <c r="H5" t="str">
        <f>IF(ISBLANK('matlab raw'!I6),"",'matlab raw'!I6)</f>
        <v>electron</v>
      </c>
      <c r="I5" t="str">
        <f>IF(ISBLANK('matlab raw'!J6),"",'matlab raw'!J6)</f>
        <v>electron</v>
      </c>
      <c r="J5" t="str">
        <f>IF(ISBLANK('matlab raw'!N6),"",'matlab raw'!N6)</f>
        <v>electron</v>
      </c>
      <c r="K5" t="str">
        <f>IF(ISBLANK('matlab raw'!O6),"",'matlab raw'!O6)</f>
        <v>electron</v>
      </c>
      <c r="L5" t="str">
        <f>IF(ISBLANK('matlab raw'!P6),"",'matlab raw'!P6)</f>
        <v>electron</v>
      </c>
      <c r="M5" t="str">
        <f>IF(ISBLANK('matlab raw'!Q6),"",'matlab raw'!Q6)</f>
        <v>electron</v>
      </c>
      <c r="N5" t="str">
        <f>IF(ISBLANK('matlab raw'!R6),"",'matlab raw'!R6)</f>
        <v>electron</v>
      </c>
      <c r="O5" t="str">
        <f>IF(ISBLANK('matlab raw'!S6),"",'matlab raw'!S6)</f>
        <v>electron</v>
      </c>
      <c r="P5" t="str">
        <f>IF(ISBLANK('matlab raw'!T6),"",'matlab raw'!T6)</f>
        <v>electron</v>
      </c>
      <c r="Q5" t="str">
        <f>IF(ISBLANK('matlab raw'!Y6),"",'matlab raw'!Y6)</f>
        <v>electron</v>
      </c>
      <c r="R5" t="str">
        <f>IF(ISBLANK('matlab raw'!Z6),"",'matlab raw'!Z6)</f>
        <v>electron</v>
      </c>
      <c r="S5" t="str">
        <f>IF(ISBLANK('matlab raw'!AA6),"",'matlab raw'!AA6)</f>
        <v>electron</v>
      </c>
      <c r="T5" t="str">
        <f>IF(ISBLANK('matlab raw'!AB6),"",'matlab raw'!AB6)</f>
        <v>electron</v>
      </c>
      <c r="U5" t="str">
        <f>IF(ISBLANK('matlab raw'!AC6),"",'matlab raw'!AC6)</f>
        <v>electron</v>
      </c>
      <c r="V5" t="str">
        <f>IF(ISBLANK('matlab raw'!AD6),"",'matlab raw'!AD6)</f>
        <v>electron</v>
      </c>
      <c r="W5" t="str">
        <f>IF(ISBLANK('matlab raw'!AE6),"",'matlab raw'!AE6)</f>
        <v>electron</v>
      </c>
      <c r="X5" t="str">
        <f>IF(ISBLANK('matlab raw'!AF6),"",'matlab raw'!AF6)</f>
        <v>electron</v>
      </c>
      <c r="Y5" t="str">
        <f>IF(ISBLANK('matlab raw'!AG6),"",'matlab raw'!AG6)</f>
        <v>electron</v>
      </c>
      <c r="Z5" t="str">
        <f>IF(ISBLANK('matlab raw'!AH6),"",'matlab raw'!AH6)</f>
        <v>electron</v>
      </c>
      <c r="AA5" t="str">
        <f>IF(ISBLANK('matlab raw'!AI6),"",'matlab raw'!AI6)</f>
        <v>electron</v>
      </c>
      <c r="AB5" t="str">
        <f>IF(ISBLANK('matlab raw'!AJ6),"",'matlab raw'!AJ6)</f>
        <v>CO2Ion</v>
      </c>
      <c r="AC5" t="str">
        <f>IF(ISBLANK('matlab raw'!AK6),"",'matlab raw'!AK6)</f>
        <v>ArIon</v>
      </c>
      <c r="AD5" t="str">
        <f>IF(ISBLANK('matlab raw'!AL6),"",'matlab raw'!AL6)</f>
        <v>ArIon</v>
      </c>
      <c r="AE5" t="str">
        <f>IF(ISBLANK('matlab raw'!AM6),"",'matlab raw'!AM6)</f>
        <v>ArIon</v>
      </c>
    </row>
    <row r="6" spans="1:41">
      <c r="A6" t="str">
        <f>IF(ISBLANK('matlab raw'!B7),"",'matlab raw'!B7)</f>
        <v/>
      </c>
      <c r="B6" t="str">
        <f>IF(ISBLANK('matlab raw'!C7),"",'matlab raw'!C7)</f>
        <v>CO2Density</v>
      </c>
      <c r="C6" t="str">
        <f>IF(ISBLANK('matlab raw'!D7),"",'matlab raw'!D7)</f>
        <v>CO2IonDensity</v>
      </c>
      <c r="D6" t="str">
        <f>IF(ISBLANK('matlab raw'!E7),"",'matlab raw'!E7)</f>
        <v>CO2Density</v>
      </c>
      <c r="E6" t="str">
        <f>IF(ISBLANK('matlab raw'!F7),"",'matlab raw'!F7)</f>
        <v>CO2Density</v>
      </c>
      <c r="F6" t="str">
        <f>IF(ISBLANK('matlab raw'!G7),"",'matlab raw'!G7)</f>
        <v>CO2Density</v>
      </c>
      <c r="G6" t="str">
        <f>IF(ISBLANK('matlab raw'!H7),"",'matlab raw'!H7)</f>
        <v>CO2Density</v>
      </c>
      <c r="H6" t="str">
        <f>IF(ISBLANK('matlab raw'!I7),"",'matlab raw'!I7)</f>
        <v>CO2Density</v>
      </c>
      <c r="I6" t="str">
        <f>IF(ISBLANK('matlab raw'!J7),"",'matlab raw'!J7)</f>
        <v>CO2Density</v>
      </c>
      <c r="J6" t="str">
        <f>IF(ISBLANK('matlab raw'!N7),"",'matlab raw'!N7)</f>
        <v>O2Density</v>
      </c>
      <c r="K6" t="str">
        <f>IF(ISBLANK('matlab raw'!O7),"",'matlab raw'!O7)</f>
        <v>O2IonDensity</v>
      </c>
      <c r="L6" t="str">
        <f>IF(ISBLANK('matlab raw'!P7),"",'matlab raw'!P7)</f>
        <v>O2Density</v>
      </c>
      <c r="M6" t="str">
        <f>IF(ISBLANK('matlab raw'!Q7),"",'matlab raw'!Q7)</f>
        <v>O2Density</v>
      </c>
      <c r="N6" t="str">
        <f>IF(ISBLANK('matlab raw'!R7),"",'matlab raw'!R7)</f>
        <v>O2Density</v>
      </c>
      <c r="O6" t="str">
        <f>IF(ISBLANK('matlab raw'!S7),"",'matlab raw'!S7)</f>
        <v>O2Density</v>
      </c>
      <c r="P6" t="str">
        <f>IF(ISBLANK('matlab raw'!T7),"",'matlab raw'!T7)</f>
        <v>O2Density</v>
      </c>
      <c r="Q6" t="str">
        <f>IF(ISBLANK('matlab raw'!Y7),"",'matlab raw'!Y7)</f>
        <v>CODensity</v>
      </c>
      <c r="R6" t="str">
        <f>IF(ISBLANK('matlab raw'!Z7),"",'matlab raw'!Z7)</f>
        <v>COIonDensity</v>
      </c>
      <c r="S6" t="str">
        <f>IF(ISBLANK('matlab raw'!AA7),"",'matlab raw'!AA7)</f>
        <v>CODensity</v>
      </c>
      <c r="T6" t="str">
        <f>IF(ISBLANK('matlab raw'!AB7),"",'matlab raw'!AB7)</f>
        <v>CODensity</v>
      </c>
      <c r="U6" t="str">
        <f>IF(ISBLANK('matlab raw'!AC7),"",'matlab raw'!AC7)</f>
        <v>CODensity</v>
      </c>
      <c r="V6" t="str">
        <f>IF(ISBLANK('matlab raw'!AD7),"",'matlab raw'!AD7)</f>
        <v>CODensity</v>
      </c>
      <c r="W6" t="str">
        <f>IF(ISBLANK('matlab raw'!AE7),"",'matlab raw'!AE7)</f>
        <v>CODensity</v>
      </c>
      <c r="X6" t="str">
        <f>IF(ISBLANK('matlab raw'!AF7),"",'matlab raw'!AF7)</f>
        <v>CODensity</v>
      </c>
      <c r="Y6" t="str">
        <f>IF(ISBLANK('matlab raw'!AG7),"",'matlab raw'!AG7)</f>
        <v>ArIonDensity</v>
      </c>
      <c r="Z6" t="str">
        <f>IF(ISBLANK('matlab raw'!AH7),"",'matlab raw'!AH7)</f>
        <v>ArDensity</v>
      </c>
      <c r="AA6" t="str">
        <f>IF(ISBLANK('matlab raw'!AI7),"",'matlab raw'!AI7)</f>
        <v>ArDensity</v>
      </c>
      <c r="AB6" t="str">
        <f>IF(ISBLANK('matlab raw'!AJ7),"",'matlab raw'!AJ7)</f>
        <v>O2Density</v>
      </c>
      <c r="AC6" t="str">
        <f>IF(ISBLANK('matlab raw'!AK7),"",'matlab raw'!AK7)</f>
        <v>CO2Density</v>
      </c>
      <c r="AD6" t="str">
        <f>IF(ISBLANK('matlab raw'!AL7),"",'matlab raw'!AL7)</f>
        <v>CODensity</v>
      </c>
      <c r="AE6" t="str">
        <f>IF(ISBLANK('matlab raw'!AM7),"",'matlab raw'!AM7)</f>
        <v>O2Density</v>
      </c>
    </row>
    <row r="7" spans="1:41">
      <c r="A7">
        <f>IF(ISBLANK('matlab raw'!B8),"",'matlab raw'!B8)</f>
        <v>0</v>
      </c>
      <c r="B7">
        <f>IF(ISBLANK('matlab raw'!C8),"",'matlab raw'!C8)</f>
        <v>5E-15</v>
      </c>
      <c r="C7">
        <f>IF(ISBLANK('matlab raw'!D8),"",'matlab raw'!D8)</f>
        <v>5.9714111458355665E-15</v>
      </c>
      <c r="D7">
        <f>IF(ISBLANK('matlab raw'!E8),"",'matlab raw'!E8)</f>
        <v>0</v>
      </c>
      <c r="E7">
        <f>IF(ISBLANK('matlab raw'!F8),"",'matlab raw'!F8)</f>
        <v>0</v>
      </c>
      <c r="F7">
        <f>IF(ISBLANK('matlab raw'!G8),"",'matlab raw'!G8)</f>
        <v>0</v>
      </c>
      <c r="G7">
        <f>IF(ISBLANK('matlab raw'!H8),"",'matlab raw'!H8)</f>
        <v>0</v>
      </c>
      <c r="H7">
        <f>IF(ISBLANK('matlab raw'!I8),"",'matlab raw'!I8)</f>
        <v>0</v>
      </c>
      <c r="I7">
        <f>IF(ISBLANK('matlab raw'!J8),"",'matlab raw'!J8)</f>
        <v>0</v>
      </c>
      <c r="J7">
        <f>IF(ISBLANK('matlab raw'!N8),"",'matlab raw'!N8)</f>
        <v>3.9999999999999999E-16</v>
      </c>
      <c r="K7">
        <f>IF(ISBLANK('matlab raw'!O8),"",'matlab raw'!O8)</f>
        <v>4E-14</v>
      </c>
      <c r="L7">
        <f>IF(ISBLANK('matlab raw'!P8),"",'matlab raw'!P8)</f>
        <v>0</v>
      </c>
      <c r="M7">
        <f>IF(ISBLANK('matlab raw'!Q8),"",'matlab raw'!Q8)</f>
        <v>0</v>
      </c>
      <c r="N7">
        <f>IF(ISBLANK('matlab raw'!R8),"",'matlab raw'!R8)</f>
        <v>0</v>
      </c>
      <c r="O7">
        <f>IF(ISBLANK('matlab raw'!S8),"",'matlab raw'!S8)</f>
        <v>0</v>
      </c>
      <c r="P7">
        <f>IF(ISBLANK('matlab raw'!T8),"",'matlab raw'!T8)</f>
        <v>0</v>
      </c>
      <c r="Q7">
        <f>IF(ISBLANK('matlab raw'!Y8),"",'matlab raw'!Y8)</f>
        <v>7.0000000000000003E-16</v>
      </c>
      <c r="R7">
        <f>IF(ISBLANK('matlab raw'!Z8),"",'matlab raw'!Z8)</f>
        <v>1E-14</v>
      </c>
      <c r="S7">
        <f>IF(ISBLANK('matlab raw'!AA8),"",'matlab raw'!AA8)</f>
        <v>0</v>
      </c>
      <c r="T7">
        <f>IF(ISBLANK('matlab raw'!AB8),"",'matlab raw'!AB8)</f>
        <v>0</v>
      </c>
      <c r="U7">
        <f>IF(ISBLANK('matlab raw'!AC8),"",'matlab raw'!AC8)</f>
        <v>0</v>
      </c>
      <c r="V7">
        <f>IF(ISBLANK('matlab raw'!AD8),"",'matlab raw'!AD8)</f>
        <v>0</v>
      </c>
      <c r="W7">
        <f>IF(ISBLANK('matlab raw'!AE8),"",'matlab raw'!AE8)</f>
        <v>0</v>
      </c>
      <c r="X7">
        <f>IF(ISBLANK('matlab raw'!AF8),"",'matlab raw'!AF8)</f>
        <v>0</v>
      </c>
      <c r="Y7">
        <f>IF(ISBLANK('matlab raw'!AG8),"",'matlab raw'!AG8)</f>
        <v>0</v>
      </c>
      <c r="Z7">
        <f>IF(ISBLANK('matlab raw'!AH8),"",'matlab raw'!AH8)</f>
        <v>0</v>
      </c>
      <c r="AA7">
        <f>IF(ISBLANK('matlab raw'!AI8),"",'matlab raw'!AI8)</f>
        <v>0</v>
      </c>
      <c r="AB7">
        <f>IF(ISBLANK('matlab raw'!AJ8),"",'matlab raw'!AJ8)</f>
        <v>2.8928348244728189E-15</v>
      </c>
      <c r="AC7">
        <f>IF(ISBLANK('matlab raw'!AK8),"",'matlab raw'!AK8)</f>
        <v>5.5000000000000002E-15</v>
      </c>
      <c r="AD7">
        <f>IF(ISBLANK('matlab raw'!AL8),"",'matlab raw'!AL8)</f>
        <v>9.0000000000000003E-16</v>
      </c>
      <c r="AE7">
        <f>IF(ISBLANK('matlab raw'!AM8),"",'matlab raw'!AM8)</f>
        <v>1.25E-15</v>
      </c>
      <c r="AF7" s="1"/>
      <c r="AG7" s="1"/>
      <c r="AH7" s="1"/>
      <c r="AI7" s="1"/>
      <c r="AJ7" s="1"/>
      <c r="AL7" s="1"/>
      <c r="AM7" s="1"/>
      <c r="AN7" s="1"/>
      <c r="AO7" s="2"/>
    </row>
    <row r="8" spans="1:41">
      <c r="A8">
        <f>IF(ISBLANK('matlab raw'!B9),"",'matlab raw'!B9)</f>
        <v>0.5</v>
      </c>
      <c r="B8">
        <f>IF(ISBLANK('matlab raw'!C9),"",'matlab raw'!C9)</f>
        <v>1.4999999999999999E-15</v>
      </c>
      <c r="C8">
        <f>IF(ISBLANK('matlab raw'!D9),"",'matlab raw'!D9)</f>
        <v>4.7688766178975004E-16</v>
      </c>
      <c r="D8">
        <f>IF(ISBLANK('matlab raw'!E9),"",'matlab raw'!E9)</f>
        <v>0</v>
      </c>
      <c r="E8">
        <f>IF(ISBLANK('matlab raw'!F9),"",'matlab raw'!F9)</f>
        <v>0</v>
      </c>
      <c r="F8">
        <f>IF(ISBLANK('matlab raw'!G9),"",'matlab raw'!G9)</f>
        <v>0</v>
      </c>
      <c r="G8">
        <f>IF(ISBLANK('matlab raw'!H9),"",'matlab raw'!H9)</f>
        <v>0</v>
      </c>
      <c r="H8">
        <f>IF(ISBLANK('matlab raw'!I9),"",'matlab raw'!I9)</f>
        <v>0</v>
      </c>
      <c r="I8">
        <f>IF(ISBLANK('matlab raw'!J9),"",'matlab raw'!J9)</f>
        <v>3.2499999999999996E-16</v>
      </c>
      <c r="J8">
        <f>IF(ISBLANK('matlab raw'!N9),"",'matlab raw'!N9)</f>
        <v>5.0000000000000004E-16</v>
      </c>
      <c r="K8">
        <f>IF(ISBLANK('matlab raw'!O9),"",'matlab raw'!O9)</f>
        <v>5.9999999999999999E-16</v>
      </c>
      <c r="L8">
        <f>IF(ISBLANK('matlab raw'!P9),"",'matlab raw'!P9)</f>
        <v>0</v>
      </c>
      <c r="M8">
        <f>IF(ISBLANK('matlab raw'!Q9),"",'matlab raw'!Q9)</f>
        <v>0</v>
      </c>
      <c r="N8">
        <f>IF(ISBLANK('matlab raw'!R9),"",'matlab raw'!R9)</f>
        <v>0</v>
      </c>
      <c r="O8">
        <f>IF(ISBLANK('matlab raw'!S9),"",'matlab raw'!S9)</f>
        <v>0</v>
      </c>
      <c r="P8">
        <f>IF(ISBLANK('matlab raw'!T9),"",'matlab raw'!T9)</f>
        <v>1.0000000000000001E-15</v>
      </c>
      <c r="Q8">
        <f>IF(ISBLANK('matlab raw'!Y9),"",'matlab raw'!Y9)</f>
        <v>1.3E-15</v>
      </c>
      <c r="R8">
        <f>IF(ISBLANK('matlab raw'!Z9),"",'matlab raw'!Z9)</f>
        <v>1.0000000000000001E-15</v>
      </c>
      <c r="S8">
        <f>IF(ISBLANK('matlab raw'!AA9),"",'matlab raw'!AA9)</f>
        <v>0</v>
      </c>
      <c r="T8">
        <f>IF(ISBLANK('matlab raw'!AB9),"",'matlab raw'!AB9)</f>
        <v>0</v>
      </c>
      <c r="U8">
        <f>IF(ISBLANK('matlab raw'!AC9),"",'matlab raw'!AC9)</f>
        <v>0</v>
      </c>
      <c r="V8">
        <f>IF(ISBLANK('matlab raw'!AD9),"",'matlab raw'!AD9)</f>
        <v>0</v>
      </c>
      <c r="W8">
        <f>IF(ISBLANK('matlab raw'!AE9),"",'matlab raw'!AE9)</f>
        <v>2.8000000000000005E-17</v>
      </c>
      <c r="X8">
        <f>IF(ISBLANK('matlab raw'!AF9),"",'matlab raw'!AF9)</f>
        <v>0</v>
      </c>
      <c r="Y8">
        <f>IF(ISBLANK('matlab raw'!AG9),"",'matlab raw'!AG9)</f>
        <v>0</v>
      </c>
      <c r="Z8">
        <f>IF(ISBLANK('matlab raw'!AH9),"",'matlab raw'!AH9)</f>
        <v>0</v>
      </c>
      <c r="AA8">
        <f>IF(ISBLANK('matlab raw'!AI9),"",'matlab raw'!AI9)</f>
        <v>0</v>
      </c>
      <c r="AB8">
        <f>IF(ISBLANK('matlab raw'!AJ9),"",'matlab raw'!AJ9)</f>
        <v>2.8928348244728189E-15</v>
      </c>
      <c r="AC8">
        <f>IF(ISBLANK('matlab raw'!AK9),"",'matlab raw'!AK9)</f>
        <v>2.9999999999999998E-15</v>
      </c>
      <c r="AD8">
        <f>IF(ISBLANK('matlab raw'!AL9),"",'matlab raw'!AL9)</f>
        <v>5.0000000000000004E-16</v>
      </c>
      <c r="AE8">
        <f>IF(ISBLANK('matlab raw'!AM9),"",'matlab raw'!AM9)</f>
        <v>5.0000000000000004E-16</v>
      </c>
      <c r="AF8" s="1"/>
      <c r="AG8" s="1"/>
      <c r="AH8" s="1"/>
      <c r="AI8" s="1"/>
      <c r="AJ8" s="1"/>
      <c r="AK8" s="2"/>
      <c r="AL8" s="2"/>
      <c r="AM8" s="2"/>
      <c r="AN8" s="2"/>
      <c r="AO8" s="2"/>
    </row>
    <row r="9" spans="1:41">
      <c r="A9">
        <f>IF(ISBLANK('matlab raw'!B10),"",'matlab raw'!B10)</f>
        <v>1</v>
      </c>
      <c r="B9">
        <f>IF(ISBLANK('matlab raw'!C10),"",'matlab raw'!C10)</f>
        <v>7.9999999999999998E-16</v>
      </c>
      <c r="C9">
        <f>IF(ISBLANK('matlab raw'!D10),"",'matlab raw'!D10)</f>
        <v>3.3721049951572906E-16</v>
      </c>
      <c r="D9">
        <f>IF(ISBLANK('matlab raw'!E10),"",'matlab raw'!E10)</f>
        <v>0</v>
      </c>
      <c r="E9">
        <f>IF(ISBLANK('matlab raw'!F10),"",'matlab raw'!F10)</f>
        <v>0</v>
      </c>
      <c r="F9">
        <f>IF(ISBLANK('matlab raw'!G10),"",'matlab raw'!G10)</f>
        <v>0</v>
      </c>
      <c r="G9">
        <f>IF(ISBLANK('matlab raw'!H10),"",'matlab raw'!H10)</f>
        <v>0</v>
      </c>
      <c r="H9">
        <f>IF(ISBLANK('matlab raw'!I10),"",'matlab raw'!I10)</f>
        <v>0</v>
      </c>
      <c r="I9">
        <f>IF(ISBLANK('matlab raw'!J10),"",'matlab raw'!J10)</f>
        <v>1.9000000000000001E-16</v>
      </c>
      <c r="J9">
        <f>IF(ISBLANK('matlab raw'!N10),"",'matlab raw'!N10)</f>
        <v>5.4999999999999996E-16</v>
      </c>
      <c r="K9">
        <f>IF(ISBLANK('matlab raw'!O10),"",'matlab raw'!O10)</f>
        <v>2E-16</v>
      </c>
      <c r="L9">
        <f>IF(ISBLANK('matlab raw'!P10),"",'matlab raw'!P10)</f>
        <v>0</v>
      </c>
      <c r="M9">
        <f>IF(ISBLANK('matlab raw'!Q10),"",'matlab raw'!Q10)</f>
        <v>0</v>
      </c>
      <c r="N9">
        <f>IF(ISBLANK('matlab raw'!R10),"",'matlab raw'!R10)</f>
        <v>0</v>
      </c>
      <c r="O9">
        <f>IF(ISBLANK('matlab raw'!S10),"",'matlab raw'!S10)</f>
        <v>0</v>
      </c>
      <c r="P9">
        <f>IF(ISBLANK('matlab raw'!T10),"",'matlab raw'!T10)</f>
        <v>0</v>
      </c>
      <c r="Q9">
        <f>IF(ISBLANK('matlab raw'!Y10),"",'matlab raw'!Y10)</f>
        <v>2.0000000000000002E-15</v>
      </c>
      <c r="R9">
        <f>IF(ISBLANK('matlab raw'!Z10),"",'matlab raw'!Z10)</f>
        <v>5.0000000000000004E-16</v>
      </c>
      <c r="S9">
        <f>IF(ISBLANK('matlab raw'!AA10),"",'matlab raw'!AA10)</f>
        <v>0</v>
      </c>
      <c r="T9">
        <f>IF(ISBLANK('matlab raw'!AB10),"",'matlab raw'!AB10)</f>
        <v>0</v>
      </c>
      <c r="U9">
        <f>IF(ISBLANK('matlab raw'!AC10),"",'matlab raw'!AC10)</f>
        <v>0</v>
      </c>
      <c r="V9">
        <f>IF(ISBLANK('matlab raw'!AD10),"",'matlab raw'!AD10)</f>
        <v>0</v>
      </c>
      <c r="W9">
        <f>IF(ISBLANK('matlab raw'!AE10),"",'matlab raw'!AE10)</f>
        <v>5.7999999999999993E-17</v>
      </c>
      <c r="X9">
        <f>IF(ISBLANK('matlab raw'!AF10),"",'matlab raw'!AF10)</f>
        <v>0</v>
      </c>
      <c r="Y9">
        <f>IF(ISBLANK('matlab raw'!AG10),"",'matlab raw'!AG10)</f>
        <v>5.9011837415252575E-19</v>
      </c>
      <c r="Z9">
        <f>IF(ISBLANK('matlab raw'!AH10),"",'matlab raw'!AH10)</f>
        <v>0</v>
      </c>
      <c r="AA9">
        <f>IF(ISBLANK('matlab raw'!AI10),"",'matlab raw'!AI10)</f>
        <v>0</v>
      </c>
      <c r="AB9">
        <f>IF(ISBLANK('matlab raw'!AJ10),"",'matlab raw'!AJ10)</f>
        <v>2.8928348244728189E-15</v>
      </c>
      <c r="AC9">
        <f>IF(ISBLANK('matlab raw'!AK10),"",'matlab raw'!AK10)</f>
        <v>1.4999999999999999E-15</v>
      </c>
      <c r="AD9">
        <f>IF(ISBLANK('matlab raw'!AL10),"",'matlab raw'!AL10)</f>
        <v>3.8000000000000001E-16</v>
      </c>
      <c r="AE9">
        <f>IF(ISBLANK('matlab raw'!AM10),"",'matlab raw'!AM10)</f>
        <v>3.5000000000000002E-16</v>
      </c>
      <c r="AF9" s="1"/>
      <c r="AG9" s="1"/>
      <c r="AH9" s="1"/>
      <c r="AI9" s="1"/>
      <c r="AJ9" s="1"/>
      <c r="AK9" s="2"/>
      <c r="AL9" s="2"/>
      <c r="AM9" s="2"/>
      <c r="AN9" s="2"/>
      <c r="AO9" s="2"/>
    </row>
    <row r="10" spans="1:41">
      <c r="A10">
        <f>IF(ISBLANK('matlab raw'!B11),"",'matlab raw'!B11)</f>
        <v>1.5</v>
      </c>
      <c r="B10">
        <f>IF(ISBLANK('matlab raw'!C11),"",'matlab raw'!C11)</f>
        <v>-1</v>
      </c>
      <c r="C10">
        <f>IF(ISBLANK('matlab raw'!D11),"",'matlab raw'!D11)</f>
        <v>2.7533121990752337E-16</v>
      </c>
      <c r="D10">
        <f>IF(ISBLANK('matlab raw'!E11),"",'matlab raw'!E11)</f>
        <v>0</v>
      </c>
      <c r="E10">
        <f>IF(ISBLANK('matlab raw'!F11),"",'matlab raw'!F11)</f>
        <v>0</v>
      </c>
      <c r="F10">
        <f>IF(ISBLANK('matlab raw'!G11),"",'matlab raw'!G11)</f>
        <v>0</v>
      </c>
      <c r="G10">
        <f>IF(ISBLANK('matlab raw'!H11),"",'matlab raw'!H11)</f>
        <v>0</v>
      </c>
      <c r="H10">
        <f>IF(ISBLANK('matlab raw'!I11),"",'matlab raw'!I11)</f>
        <v>0</v>
      </c>
      <c r="I10">
        <f>IF(ISBLANK('matlab raw'!J11),"",'matlab raw'!J11)</f>
        <v>1.2939999999999999E-16</v>
      </c>
      <c r="J10">
        <f>IF(ISBLANK('matlab raw'!N11),"",'matlab raw'!N11)</f>
        <v>-1</v>
      </c>
      <c r="K10">
        <f>IF(ISBLANK('matlab raw'!O11),"",'matlab raw'!O11)</f>
        <v>1.3333333333333334E-16</v>
      </c>
      <c r="L10">
        <f>IF(ISBLANK('matlab raw'!P11),"",'matlab raw'!P11)</f>
        <v>0</v>
      </c>
      <c r="M10">
        <f>IF(ISBLANK('matlab raw'!Q11),"",'matlab raw'!Q11)</f>
        <v>0</v>
      </c>
      <c r="N10">
        <f>IF(ISBLANK('matlab raw'!R11),"",'matlab raw'!R11)</f>
        <v>0</v>
      </c>
      <c r="O10">
        <f>IF(ISBLANK('matlab raw'!S11),"",'matlab raw'!S11)</f>
        <v>0</v>
      </c>
      <c r="P10">
        <f>IF(ISBLANK('matlab raw'!T11),"",'matlab raw'!T11)</f>
        <v>0</v>
      </c>
      <c r="Q10">
        <f>IF(ISBLANK('matlab raw'!Y11),"",'matlab raw'!Y11)</f>
        <v>-1</v>
      </c>
      <c r="R10">
        <f>IF(ISBLANK('matlab raw'!Z11),"",'matlab raw'!Z11)</f>
        <v>0</v>
      </c>
      <c r="S10">
        <f>IF(ISBLANK('matlab raw'!AA11),"",'matlab raw'!AA11)</f>
        <v>0</v>
      </c>
      <c r="T10">
        <f>IF(ISBLANK('matlab raw'!AB11),"",'matlab raw'!AB11)</f>
        <v>0</v>
      </c>
      <c r="U10">
        <f>IF(ISBLANK('matlab raw'!AC11),"",'matlab raw'!AC11)</f>
        <v>0</v>
      </c>
      <c r="V10">
        <f>IF(ISBLANK('matlab raw'!AD11),"",'matlab raw'!AD11)</f>
        <v>0</v>
      </c>
      <c r="W10">
        <f>IF(ISBLANK('matlab raw'!AE11),"",'matlab raw'!AE11)</f>
        <v>4.5999999999999998E-16</v>
      </c>
      <c r="X10">
        <f>IF(ISBLANK('matlab raw'!AF11),"",'matlab raw'!AF11)</f>
        <v>0</v>
      </c>
      <c r="Y10">
        <f>IF(ISBLANK('matlab raw'!AG11),"",'matlab raw'!AG11)</f>
        <v>8.2599365972257008E-19</v>
      </c>
      <c r="Z10">
        <f>IF(ISBLANK('matlab raw'!AH11),"",'matlab raw'!AH11)</f>
        <v>0</v>
      </c>
      <c r="AA10">
        <f>IF(ISBLANK('matlab raw'!AI11),"",'matlab raw'!AI11)</f>
        <v>0</v>
      </c>
      <c r="AB10">
        <f>IF(ISBLANK('matlab raw'!AJ11),"",'matlab raw'!AJ11)</f>
        <v>2.8928348244728189E-15</v>
      </c>
      <c r="AC10">
        <f>IF(ISBLANK('matlab raw'!AK11),"",'matlab raw'!AK11)</f>
        <v>1.0000000000000001E-15</v>
      </c>
      <c r="AD10">
        <f>IF(ISBLANK('matlab raw'!AL11),"",'matlab raw'!AL11)</f>
        <v>-1</v>
      </c>
      <c r="AE10">
        <f>IF(ISBLANK('matlab raw'!AM11),"",'matlab raw'!AM11)</f>
        <v>-1</v>
      </c>
      <c r="AF10" s="1"/>
      <c r="AG10" s="1"/>
      <c r="AH10" s="1"/>
      <c r="AI10" s="1"/>
      <c r="AJ10" s="1"/>
      <c r="AK10" s="2"/>
      <c r="AL10" s="2"/>
      <c r="AM10" s="2"/>
      <c r="AN10" s="2"/>
      <c r="AO10" s="2"/>
    </row>
    <row r="11" spans="1:41">
      <c r="A11">
        <f>IF(ISBLANK('matlab raw'!B12),"",'matlab raw'!B12)</f>
        <v>2</v>
      </c>
      <c r="B11">
        <f>IF(ISBLANK('matlab raw'!C12),"",'matlab raw'!C12)</f>
        <v>5.9999999999999999E-16</v>
      </c>
      <c r="C11">
        <f>IF(ISBLANK('matlab raw'!D12),"",'matlab raw'!D12)</f>
        <v>2.3844383089487502E-16</v>
      </c>
      <c r="D11">
        <f>IF(ISBLANK('matlab raw'!E12),"",'matlab raw'!E12)</f>
        <v>0</v>
      </c>
      <c r="E11">
        <f>IF(ISBLANK('matlab raw'!F12),"",'matlab raw'!F12)</f>
        <v>0</v>
      </c>
      <c r="F11">
        <f>IF(ISBLANK('matlab raw'!G12),"",'matlab raw'!G12)</f>
        <v>0</v>
      </c>
      <c r="G11">
        <f>IF(ISBLANK('matlab raw'!H12),"",'matlab raw'!H12)</f>
        <v>0</v>
      </c>
      <c r="H11">
        <f>IF(ISBLANK('matlab raw'!I12),"",'matlab raw'!I12)</f>
        <v>0</v>
      </c>
      <c r="I11">
        <f>IF(ISBLANK('matlab raw'!J12),"",'matlab raw'!J12)</f>
        <v>1.2339999999999999E-16</v>
      </c>
      <c r="J11">
        <f>IF(ISBLANK('matlab raw'!N12),"",'matlab raw'!N12)</f>
        <v>5.9999999999999999E-16</v>
      </c>
      <c r="K11">
        <f>IF(ISBLANK('matlab raw'!O12),"",'matlab raw'!O12)</f>
        <v>9.9999999999999998E-17</v>
      </c>
      <c r="L11">
        <f>IF(ISBLANK('matlab raw'!P12),"",'matlab raw'!P12)</f>
        <v>0</v>
      </c>
      <c r="M11">
        <f>IF(ISBLANK('matlab raw'!Q12),"",'matlab raw'!Q12)</f>
        <v>0</v>
      </c>
      <c r="N11">
        <f>IF(ISBLANK('matlab raw'!R12),"",'matlab raw'!R12)</f>
        <v>0</v>
      </c>
      <c r="O11">
        <f>IF(ISBLANK('matlab raw'!S12),"",'matlab raw'!S12)</f>
        <v>0</v>
      </c>
      <c r="P11">
        <f>IF(ISBLANK('matlab raw'!T12),"",'matlab raw'!T12)</f>
        <v>0</v>
      </c>
      <c r="Q11">
        <f>IF(ISBLANK('matlab raw'!Y12),"",'matlab raw'!Y12)</f>
        <v>5.9999999999999997E-15</v>
      </c>
      <c r="R11">
        <f>IF(ISBLANK('matlab raw'!Z12),"",'matlab raw'!Z12)</f>
        <v>0</v>
      </c>
      <c r="S11">
        <f>IF(ISBLANK('matlab raw'!AA12),"",'matlab raw'!AA12)</f>
        <v>0</v>
      </c>
      <c r="T11">
        <f>IF(ISBLANK('matlab raw'!AB12),"",'matlab raw'!AB12)</f>
        <v>0</v>
      </c>
      <c r="U11">
        <f>IF(ISBLANK('matlab raw'!AC12),"",'matlab raw'!AC12)</f>
        <v>0</v>
      </c>
      <c r="V11">
        <f>IF(ISBLANK('matlab raw'!AD12),"",'matlab raw'!AD12)</f>
        <v>0</v>
      </c>
      <c r="W11">
        <f>IF(ISBLANK('matlab raw'!AE12),"",'matlab raw'!AE12)</f>
        <v>5.4999999999999996E-16</v>
      </c>
      <c r="X11">
        <f>IF(ISBLANK('matlab raw'!AF12),"",'matlab raw'!AF12)</f>
        <v>0</v>
      </c>
      <c r="Y11">
        <f>IF(ISBLANK('matlab raw'!AG12),"",'matlab raw'!AG12)</f>
        <v>9.5377532357950009E-19</v>
      </c>
      <c r="Z11">
        <f>IF(ISBLANK('matlab raw'!AH12),"",'matlab raw'!AH12)</f>
        <v>0</v>
      </c>
      <c r="AA11">
        <f>IF(ISBLANK('matlab raw'!AI12),"",'matlab raw'!AI12)</f>
        <v>0</v>
      </c>
      <c r="AB11">
        <f>IF(ISBLANK('matlab raw'!AJ12),"",'matlab raw'!AJ12)</f>
        <v>2.8928348244728189E-15</v>
      </c>
      <c r="AC11">
        <f>IF(ISBLANK('matlab raw'!AK12),"",'matlab raw'!AK12)</f>
        <v>6.9999999999999994E-16</v>
      </c>
      <c r="AD11">
        <f>IF(ISBLANK('matlab raw'!AL12),"",'matlab raw'!AL12)</f>
        <v>1.5E-16</v>
      </c>
      <c r="AE11">
        <f>IF(ISBLANK('matlab raw'!AM12),"",'matlab raw'!AM12)</f>
        <v>2.5000000000000002E-16</v>
      </c>
      <c r="AF11" s="1"/>
      <c r="AG11" s="1"/>
      <c r="AH11" s="1"/>
      <c r="AI11" s="1"/>
      <c r="AJ11" s="1"/>
      <c r="AK11" s="2"/>
      <c r="AL11" s="2"/>
      <c r="AM11" s="2"/>
      <c r="AN11" s="2"/>
      <c r="AO11" s="2"/>
    </row>
    <row r="12" spans="1:41">
      <c r="A12">
        <f>IF(ISBLANK('matlab raw'!B13),"",'matlab raw'!B13)</f>
        <v>2.5</v>
      </c>
      <c r="B12">
        <f>IF(ISBLANK('matlab raw'!C13),"",'matlab raw'!C13)</f>
        <v>-1</v>
      </c>
      <c r="C12">
        <f>IF(ISBLANK('matlab raw'!D13),"",'matlab raw'!D13)</f>
        <v>2.1327064587856205E-16</v>
      </c>
      <c r="D12">
        <f>IF(ISBLANK('matlab raw'!E13),"",'matlab raw'!E13)</f>
        <v>0</v>
      </c>
      <c r="E12">
        <f>IF(ISBLANK('matlab raw'!F13),"",'matlab raw'!F13)</f>
        <v>0</v>
      </c>
      <c r="F12">
        <f>IF(ISBLANK('matlab raw'!G13),"",'matlab raw'!G13)</f>
        <v>0</v>
      </c>
      <c r="G12">
        <f>IF(ISBLANK('matlab raw'!H13),"",'matlab raw'!H13)</f>
        <v>0</v>
      </c>
      <c r="H12">
        <f>IF(ISBLANK('matlab raw'!I13),"",'matlab raw'!I13)</f>
        <v>0</v>
      </c>
      <c r="I12">
        <f>IF(ISBLANK('matlab raw'!J13),"",'matlab raw'!J13)</f>
        <v>1.6315E-16</v>
      </c>
      <c r="J12">
        <f>IF(ISBLANK('matlab raw'!N13),"",'matlab raw'!N13)</f>
        <v>-1</v>
      </c>
      <c r="K12">
        <f>IF(ISBLANK('matlab raw'!O13),"",'matlab raw'!O13)</f>
        <v>7.9999999999999993E-17</v>
      </c>
      <c r="L12">
        <f>IF(ISBLANK('matlab raw'!P13),"",'matlab raw'!P13)</f>
        <v>0</v>
      </c>
      <c r="M12">
        <f>IF(ISBLANK('matlab raw'!Q13),"",'matlab raw'!Q13)</f>
        <v>0</v>
      </c>
      <c r="N12">
        <f>IF(ISBLANK('matlab raw'!R13),"",'matlab raw'!R13)</f>
        <v>0</v>
      </c>
      <c r="O12">
        <f>IF(ISBLANK('matlab raw'!S13),"",'matlab raw'!S13)</f>
        <v>0</v>
      </c>
      <c r="P12">
        <f>IF(ISBLANK('matlab raw'!T13),"",'matlab raw'!T13)</f>
        <v>0</v>
      </c>
      <c r="Q12">
        <f>IF(ISBLANK('matlab raw'!Y13),"",'matlab raw'!Y13)</f>
        <v>-1</v>
      </c>
      <c r="R12">
        <f>IF(ISBLANK('matlab raw'!Z13),"",'matlab raw'!Z13)</f>
        <v>0</v>
      </c>
      <c r="S12">
        <f>IF(ISBLANK('matlab raw'!AA13),"",'matlab raw'!AA13)</f>
        <v>0</v>
      </c>
      <c r="T12">
        <f>IF(ISBLANK('matlab raw'!AB13),"",'matlab raw'!AB13)</f>
        <v>0</v>
      </c>
      <c r="U12">
        <f>IF(ISBLANK('matlab raw'!AC13),"",'matlab raw'!AC13)</f>
        <v>0</v>
      </c>
      <c r="V12">
        <f>IF(ISBLANK('matlab raw'!AD13),"",'matlab raw'!AD13)</f>
        <v>0</v>
      </c>
      <c r="W12">
        <f>IF(ISBLANK('matlab raw'!AE13),"",'matlab raw'!AE13)</f>
        <v>-1</v>
      </c>
      <c r="X12">
        <f>IF(ISBLANK('matlab raw'!AF13),"",'matlab raw'!AF13)</f>
        <v>0</v>
      </c>
      <c r="Y12">
        <f>IF(ISBLANK('matlab raw'!AG13),"",'matlab raw'!AG13)</f>
        <v>9.5971790645352915E-19</v>
      </c>
      <c r="Z12">
        <f>IF(ISBLANK('matlab raw'!AH13),"",'matlab raw'!AH13)</f>
        <v>0</v>
      </c>
      <c r="AA12">
        <f>IF(ISBLANK('matlab raw'!AI13),"",'matlab raw'!AI13)</f>
        <v>0</v>
      </c>
      <c r="AB12">
        <f>IF(ISBLANK('matlab raw'!AJ13),"",'matlab raw'!AJ13)</f>
        <v>2.8928348244728189E-15</v>
      </c>
      <c r="AC12">
        <f>IF(ISBLANK('matlab raw'!AK13),"",'matlab raw'!AK13)</f>
        <v>-1</v>
      </c>
      <c r="AD12">
        <f>IF(ISBLANK('matlab raw'!AL13),"",'matlab raw'!AL13)</f>
        <v>-1</v>
      </c>
      <c r="AE12">
        <f>IF(ISBLANK('matlab raw'!AM13),"",'matlab raw'!AM13)</f>
        <v>-1</v>
      </c>
      <c r="AF12" s="1"/>
      <c r="AG12" s="1"/>
      <c r="AH12" s="1"/>
      <c r="AI12" s="1"/>
      <c r="AJ12" s="1"/>
      <c r="AK12" s="2"/>
      <c r="AL12" s="2"/>
      <c r="AM12" s="2"/>
      <c r="AN12" s="2"/>
      <c r="AO12" s="2"/>
    </row>
    <row r="13" spans="1:41">
      <c r="A13">
        <f>IF(ISBLANK('matlab raw'!B14),"",'matlab raw'!B14)</f>
        <v>3</v>
      </c>
      <c r="B13">
        <f>IF(ISBLANK('matlab raw'!C14),"",'matlab raw'!C14)</f>
        <v>9.0000000000000003E-16</v>
      </c>
      <c r="C13">
        <f>IF(ISBLANK('matlab raw'!D14),"",'matlab raw'!D14)</f>
        <v>1.9468857266897435E-16</v>
      </c>
      <c r="D13">
        <f>IF(ISBLANK('matlab raw'!E14),"",'matlab raw'!E14)</f>
        <v>0</v>
      </c>
      <c r="E13">
        <f>IF(ISBLANK('matlab raw'!F14),"",'matlab raw'!F14)</f>
        <v>0</v>
      </c>
      <c r="F13">
        <f>IF(ISBLANK('matlab raw'!G14),"",'matlab raw'!G14)</f>
        <v>0</v>
      </c>
      <c r="G13">
        <f>IF(ISBLANK('matlab raw'!H14),"",'matlab raw'!H14)</f>
        <v>0</v>
      </c>
      <c r="H13">
        <f>IF(ISBLANK('matlab raw'!I14),"",'matlab raw'!I14)</f>
        <v>0</v>
      </c>
      <c r="I13">
        <f>IF(ISBLANK('matlab raw'!J14),"",'matlab raw'!J14)</f>
        <v>2.0289999999999998E-16</v>
      </c>
      <c r="J13">
        <f>IF(ISBLANK('matlab raw'!N14),"",'matlab raw'!N14)</f>
        <v>6.5000000000000001E-16</v>
      </c>
      <c r="K13">
        <f>IF(ISBLANK('matlab raw'!O14),"",'matlab raw'!O14)</f>
        <v>4.9999999999999999E-17</v>
      </c>
      <c r="L13">
        <f>IF(ISBLANK('matlab raw'!P14),"",'matlab raw'!P14)</f>
        <v>0</v>
      </c>
      <c r="M13">
        <f>IF(ISBLANK('matlab raw'!Q14),"",'matlab raw'!Q14)</f>
        <v>0</v>
      </c>
      <c r="N13">
        <f>IF(ISBLANK('matlab raw'!R14),"",'matlab raw'!R14)</f>
        <v>0</v>
      </c>
      <c r="O13">
        <f>IF(ISBLANK('matlab raw'!S14),"",'matlab raw'!S14)</f>
        <v>0</v>
      </c>
      <c r="P13">
        <f>IF(ISBLANK('matlab raw'!T14),"",'matlab raw'!T14)</f>
        <v>0</v>
      </c>
      <c r="Q13">
        <f>IF(ISBLANK('matlab raw'!Y14),"",'matlab raw'!Y14)</f>
        <v>3.5000000000000001E-15</v>
      </c>
      <c r="R13">
        <f>IF(ISBLANK('matlab raw'!Z14),"",'matlab raw'!Z14)</f>
        <v>0</v>
      </c>
      <c r="S13">
        <f>IF(ISBLANK('matlab raw'!AA14),"",'matlab raw'!AA14)</f>
        <v>0</v>
      </c>
      <c r="T13">
        <f>IF(ISBLANK('matlab raw'!AB14),"",'matlab raw'!AB14)</f>
        <v>0</v>
      </c>
      <c r="U13">
        <f>IF(ISBLANK('matlab raw'!AC14),"",'matlab raw'!AC14)</f>
        <v>0</v>
      </c>
      <c r="V13">
        <f>IF(ISBLANK('matlab raw'!AD14),"",'matlab raw'!AD14)</f>
        <v>0</v>
      </c>
      <c r="W13">
        <f>IF(ISBLANK('matlab raw'!AE14),"",'matlab raw'!AE14)</f>
        <v>8.9999999999999996E-17</v>
      </c>
      <c r="X13">
        <f>IF(ISBLANK('matlab raw'!AF14),"",'matlab raw'!AF14)</f>
        <v>0</v>
      </c>
      <c r="Y13">
        <f>IF(ISBLANK('matlab raw'!AG14),"",'matlab raw'!AG14)</f>
        <v>9.24770720177628E-19</v>
      </c>
      <c r="Z13">
        <f>IF(ISBLANK('matlab raw'!AH14),"",'matlab raw'!AH14)</f>
        <v>0</v>
      </c>
      <c r="AA13">
        <f>IF(ISBLANK('matlab raw'!AI14),"",'matlab raw'!AI14)</f>
        <v>0</v>
      </c>
      <c r="AB13">
        <f>IF(ISBLANK('matlab raw'!AJ14),"",'matlab raw'!AJ14)</f>
        <v>2.8928348244728189E-15</v>
      </c>
      <c r="AC13">
        <f>IF(ISBLANK('matlab raw'!AK14),"",'matlab raw'!AK14)</f>
        <v>5.0000000000000004E-16</v>
      </c>
      <c r="AD13">
        <f>IF(ISBLANK('matlab raw'!AL14),"",'matlab raw'!AL14)</f>
        <v>9.9999999999999998E-17</v>
      </c>
      <c r="AE13">
        <f>IF(ISBLANK('matlab raw'!AM14),"",'matlab raw'!AM14)</f>
        <v>2.8000000000000001E-16</v>
      </c>
      <c r="AF13" s="1"/>
      <c r="AG13" s="1"/>
      <c r="AH13" s="1"/>
      <c r="AI13" s="1"/>
      <c r="AJ13" s="1"/>
      <c r="AK13" s="2"/>
      <c r="AL13" s="2"/>
      <c r="AM13" s="2"/>
      <c r="AN13" s="2"/>
      <c r="AO13" s="2"/>
    </row>
    <row r="14" spans="1:41">
      <c r="A14">
        <f>IF(ISBLANK('matlab raw'!B15),"",'matlab raw'!B15)</f>
        <v>3.5</v>
      </c>
      <c r="B14">
        <f>IF(ISBLANK('matlab raw'!C15),"",'matlab raw'!C15)</f>
        <v>-1</v>
      </c>
      <c r="C14">
        <f>IF(ISBLANK('matlab raw'!D15),"",'matlab raw'!D15)</f>
        <v>1.8024659377296543E-16</v>
      </c>
      <c r="D14">
        <f>IF(ISBLANK('matlab raw'!E15),"",'matlab raw'!E15)</f>
        <v>6.1600000000000002E-21</v>
      </c>
      <c r="E14">
        <f>IF(ISBLANK('matlab raw'!F15),"",'matlab raw'!F15)</f>
        <v>0</v>
      </c>
      <c r="F14">
        <f>IF(ISBLANK('matlab raw'!G15),"",'matlab raw'!G15)</f>
        <v>0</v>
      </c>
      <c r="G14">
        <f>IF(ISBLANK('matlab raw'!H15),"",'matlab raw'!H15)</f>
        <v>0</v>
      </c>
      <c r="H14">
        <f>IF(ISBLANK('matlab raw'!I15),"",'matlab raw'!I15)</f>
        <v>0</v>
      </c>
      <c r="I14">
        <f>IF(ISBLANK('matlab raw'!J15),"",'matlab raw'!J15)</f>
        <v>3.2359999999999997E-16</v>
      </c>
      <c r="J14">
        <f>IF(ISBLANK('matlab raw'!N15),"",'matlab raw'!N15)</f>
        <v>-1</v>
      </c>
      <c r="K14">
        <f>IF(ISBLANK('matlab raw'!O15),"",'matlab raw'!O15)</f>
        <v>-1</v>
      </c>
      <c r="L14">
        <f>IF(ISBLANK('matlab raw'!P15),"",'matlab raw'!P15)</f>
        <v>0</v>
      </c>
      <c r="M14">
        <f>IF(ISBLANK('matlab raw'!Q15),"",'matlab raw'!Q15)</f>
        <v>0</v>
      </c>
      <c r="N14">
        <f>IF(ISBLANK('matlab raw'!R15),"",'matlab raw'!R15)</f>
        <v>0</v>
      </c>
      <c r="O14">
        <f>IF(ISBLANK('matlab raw'!S15),"",'matlab raw'!S15)</f>
        <v>0</v>
      </c>
      <c r="P14">
        <f>IF(ISBLANK('matlab raw'!T15),"",'matlab raw'!T15)</f>
        <v>0</v>
      </c>
      <c r="Q14">
        <f>IF(ISBLANK('matlab raw'!Y15),"",'matlab raw'!Y15)</f>
        <v>-1</v>
      </c>
      <c r="R14">
        <f>IF(ISBLANK('matlab raw'!Z15),"",'matlab raw'!Z15)</f>
        <v>0</v>
      </c>
      <c r="S14">
        <f>IF(ISBLANK('matlab raw'!AA15),"",'matlab raw'!AA15)</f>
        <v>0</v>
      </c>
      <c r="T14">
        <f>IF(ISBLANK('matlab raw'!AB15),"",'matlab raw'!AB15)</f>
        <v>0</v>
      </c>
      <c r="U14">
        <f>IF(ISBLANK('matlab raw'!AC15),"",'matlab raw'!AC15)</f>
        <v>0</v>
      </c>
      <c r="V14">
        <f>IF(ISBLANK('matlab raw'!AD15),"",'matlab raw'!AD15)</f>
        <v>0</v>
      </c>
      <c r="W14">
        <f>IF(ISBLANK('matlab raw'!AE15),"",'matlab raw'!AE15)</f>
        <v>-1</v>
      </c>
      <c r="X14">
        <f>IF(ISBLANK('matlab raw'!AF15),"",'matlab raw'!AF15)</f>
        <v>0</v>
      </c>
      <c r="Y14">
        <f>IF(ISBLANK('matlab raw'!AG15),"",'matlab raw'!AG15)</f>
        <v>8.1110967197834447E-19</v>
      </c>
      <c r="Z14">
        <f>IF(ISBLANK('matlab raw'!AH15),"",'matlab raw'!AH15)</f>
        <v>0</v>
      </c>
      <c r="AA14">
        <f>IF(ISBLANK('matlab raw'!AI15),"",'matlab raw'!AI15)</f>
        <v>0</v>
      </c>
      <c r="AB14">
        <f>IF(ISBLANK('matlab raw'!AJ15),"",'matlab raw'!AJ15)</f>
        <v>2.8928348244728189E-15</v>
      </c>
      <c r="AC14">
        <f>IF(ISBLANK('matlab raw'!AK15),"",'matlab raw'!AK15)</f>
        <v>-1</v>
      </c>
      <c r="AD14">
        <f>IF(ISBLANK('matlab raw'!AL15),"",'matlab raw'!AL15)</f>
        <v>-1</v>
      </c>
      <c r="AE14">
        <f>IF(ISBLANK('matlab raw'!AM15),"",'matlab raw'!AM15)</f>
        <v>-1</v>
      </c>
      <c r="AF14" s="1"/>
      <c r="AG14" s="1"/>
      <c r="AH14" s="1"/>
      <c r="AI14" s="1"/>
      <c r="AJ14" s="1"/>
      <c r="AK14" s="2"/>
      <c r="AL14" s="2"/>
      <c r="AM14" s="2"/>
      <c r="AN14" s="2"/>
      <c r="AO14" s="2"/>
    </row>
    <row r="15" spans="1:41">
      <c r="A15">
        <f>IF(ISBLANK('matlab raw'!B16),"",'matlab raw'!B16)</f>
        <v>4</v>
      </c>
      <c r="B15">
        <f>IF(ISBLANK('matlab raw'!C16),"",'matlab raw'!C16)</f>
        <v>1.4999999999999999E-15</v>
      </c>
      <c r="C15">
        <f>IF(ISBLANK('matlab raw'!D16),"",'matlab raw'!D16)</f>
        <v>1.6860524975786453E-16</v>
      </c>
      <c r="D15">
        <f>IF(ISBLANK('matlab raw'!E16),"",'matlab raw'!E16)</f>
        <v>1.06E-19</v>
      </c>
      <c r="E15">
        <f>IF(ISBLANK('matlab raw'!F16),"",'matlab raw'!F16)</f>
        <v>0</v>
      </c>
      <c r="F15">
        <f>IF(ISBLANK('matlab raw'!G16),"",'matlab raw'!G16)</f>
        <v>0</v>
      </c>
      <c r="G15">
        <f>IF(ISBLANK('matlab raw'!H16),"",'matlab raw'!H16)</f>
        <v>0</v>
      </c>
      <c r="H15">
        <f>IF(ISBLANK('matlab raw'!I16),"",'matlab raw'!I16)</f>
        <v>0</v>
      </c>
      <c r="I15">
        <f>IF(ISBLANK('matlab raw'!J16),"",'matlab raw'!J16)</f>
        <v>3.5829999999999997E-16</v>
      </c>
      <c r="J15">
        <f>IF(ISBLANK('matlab raw'!N16),"",'matlab raw'!N16)</f>
        <v>7.0000000000000003E-16</v>
      </c>
      <c r="K15">
        <f>IF(ISBLANK('matlab raw'!O16),"",'matlab raw'!O16)</f>
        <v>1.2499999999999999E-16</v>
      </c>
      <c r="L15">
        <f>IF(ISBLANK('matlab raw'!P16),"",'matlab raw'!P16)</f>
        <v>0</v>
      </c>
      <c r="M15">
        <f>IF(ISBLANK('matlab raw'!Q16),"",'matlab raw'!Q16)</f>
        <v>0</v>
      </c>
      <c r="N15">
        <f>IF(ISBLANK('matlab raw'!R16),"",'matlab raw'!R16)</f>
        <v>0</v>
      </c>
      <c r="O15">
        <f>IF(ISBLANK('matlab raw'!S16),"",'matlab raw'!S16)</f>
        <v>0</v>
      </c>
      <c r="P15">
        <f>IF(ISBLANK('matlab raw'!T16),"",'matlab raw'!T16)</f>
        <v>0</v>
      </c>
      <c r="Q15">
        <f>IF(ISBLANK('matlab raw'!Y16),"",'matlab raw'!Y16)</f>
        <v>2.0000000000000002E-15</v>
      </c>
      <c r="R15">
        <f>IF(ISBLANK('matlab raw'!Z16),"",'matlab raw'!Z16)</f>
        <v>0</v>
      </c>
      <c r="S15">
        <f>IF(ISBLANK('matlab raw'!AA16),"",'matlab raw'!AA16)</f>
        <v>0</v>
      </c>
      <c r="T15">
        <f>IF(ISBLANK('matlab raw'!AB16),"",'matlab raw'!AB16)</f>
        <v>0</v>
      </c>
      <c r="U15">
        <f>IF(ISBLANK('matlab raw'!AC16),"",'matlab raw'!AC16)</f>
        <v>0</v>
      </c>
      <c r="V15">
        <f>IF(ISBLANK('matlab raw'!AD16),"",'matlab raw'!AD16)</f>
        <v>0</v>
      </c>
      <c r="W15">
        <f>IF(ISBLANK('matlab raw'!AE16),"",'matlab raw'!AE16)</f>
        <v>-1</v>
      </c>
      <c r="X15">
        <f>IF(ISBLANK('matlab raw'!AF16),"",'matlab raw'!AF16)</f>
        <v>0</v>
      </c>
      <c r="Y15">
        <f>IF(ISBLANK('matlab raw'!AG16),"",'matlab raw'!AG16)</f>
        <v>7.1657231147092425E-19</v>
      </c>
      <c r="Z15">
        <f>IF(ISBLANK('matlab raw'!AH16),"",'matlab raw'!AH16)</f>
        <v>0</v>
      </c>
      <c r="AA15">
        <f>IF(ISBLANK('matlab raw'!AI16),"",'matlab raw'!AI16)</f>
        <v>0</v>
      </c>
      <c r="AB15">
        <f>IF(ISBLANK('matlab raw'!AJ16),"",'matlab raw'!AJ16)</f>
        <v>2.8928348244728189E-15</v>
      </c>
      <c r="AC15">
        <f>IF(ISBLANK('matlab raw'!AK16),"",'matlab raw'!AK16)</f>
        <v>2.9999999999999999E-16</v>
      </c>
      <c r="AD15">
        <f>IF(ISBLANK('matlab raw'!AL16),"",'matlab raw'!AL16)</f>
        <v>8.0000000000000006E-17</v>
      </c>
      <c r="AE15">
        <f>IF(ISBLANK('matlab raw'!AM16),"",'matlab raw'!AM16)</f>
        <v>3.2999999999999999E-16</v>
      </c>
      <c r="AF15" s="1"/>
      <c r="AG15" s="1"/>
      <c r="AH15" s="1"/>
      <c r="AI15" s="1"/>
      <c r="AJ15" s="1"/>
      <c r="AK15" s="2"/>
      <c r="AL15" s="2"/>
      <c r="AM15" s="2"/>
      <c r="AN15" s="2"/>
      <c r="AO15" s="2"/>
    </row>
    <row r="16" spans="1:41">
      <c r="A16">
        <f>IF(ISBLANK('matlab raw'!B17),"",'matlab raw'!B17)</f>
        <v>4.5</v>
      </c>
      <c r="B16">
        <f>IF(ISBLANK('matlab raw'!C17),"",'matlab raw'!C17)</f>
        <v>-1</v>
      </c>
      <c r="C16">
        <f>IF(ISBLANK('matlab raw'!D17),"",'matlab raw'!D17)</f>
        <v>2.3844383089487507E-16</v>
      </c>
      <c r="D16">
        <f>IF(ISBLANK('matlab raw'!E17),"",'matlab raw'!E17)</f>
        <v>1.21E-19</v>
      </c>
      <c r="E16">
        <f>IF(ISBLANK('matlab raw'!F17),"",'matlab raw'!F17)</f>
        <v>0</v>
      </c>
      <c r="F16">
        <f>IF(ISBLANK('matlab raw'!G17),"",'matlab raw'!G17)</f>
        <v>0</v>
      </c>
      <c r="G16">
        <f>IF(ISBLANK('matlab raw'!H17),"",'matlab raw'!H17)</f>
        <v>0</v>
      </c>
      <c r="H16">
        <f>IF(ISBLANK('matlab raw'!I17),"",'matlab raw'!I17)</f>
        <v>0</v>
      </c>
      <c r="I16">
        <f>IF(ISBLANK('matlab raw'!J17),"",'matlab raw'!J17)</f>
        <v>2.3019999999999997E-16</v>
      </c>
      <c r="J16">
        <f>IF(ISBLANK('matlab raw'!N17),"",'matlab raw'!N17)</f>
        <v>-1</v>
      </c>
      <c r="K16">
        <f>IF(ISBLANK('matlab raw'!O17),"",'matlab raw'!O17)</f>
        <v>0</v>
      </c>
      <c r="L16">
        <f>IF(ISBLANK('matlab raw'!P17),"",'matlab raw'!P17)</f>
        <v>4.3999999999999998E-20</v>
      </c>
      <c r="M16">
        <f>IF(ISBLANK('matlab raw'!Q17),"",'matlab raw'!Q17)</f>
        <v>0</v>
      </c>
      <c r="N16">
        <f>IF(ISBLANK('matlab raw'!R17),"",'matlab raw'!R17)</f>
        <v>0</v>
      </c>
      <c r="O16">
        <f>IF(ISBLANK('matlab raw'!S17),"",'matlab raw'!S17)</f>
        <v>0</v>
      </c>
      <c r="P16">
        <f>IF(ISBLANK('matlab raw'!T17),"",'matlab raw'!T17)</f>
        <v>0</v>
      </c>
      <c r="Q16">
        <f>IF(ISBLANK('matlab raw'!Y17),"",'matlab raw'!Y17)</f>
        <v>-1</v>
      </c>
      <c r="R16">
        <f>IF(ISBLANK('matlab raw'!Z17),"",'matlab raw'!Z17)</f>
        <v>0</v>
      </c>
      <c r="S16">
        <f>IF(ISBLANK('matlab raw'!AA17),"",'matlab raw'!AA17)</f>
        <v>0</v>
      </c>
      <c r="T16">
        <f>IF(ISBLANK('matlab raw'!AB17),"",'matlab raw'!AB17)</f>
        <v>0</v>
      </c>
      <c r="U16">
        <f>IF(ISBLANK('matlab raw'!AC17),"",'matlab raw'!AC17)</f>
        <v>0</v>
      </c>
      <c r="V16">
        <f>IF(ISBLANK('matlab raw'!AD17),"",'matlab raw'!AD17)</f>
        <v>0</v>
      </c>
      <c r="W16">
        <f>IF(ISBLANK('matlab raw'!AE17),"",'matlab raw'!AE17)</f>
        <v>-1</v>
      </c>
      <c r="X16">
        <f>IF(ISBLANK('matlab raw'!AF17),"",'matlab raw'!AF17)</f>
        <v>0</v>
      </c>
      <c r="Y16">
        <f>IF(ISBLANK('matlab raw'!AG17),"",'matlab raw'!AG17)</f>
        <v>6.3585021571966672E-19</v>
      </c>
      <c r="Z16">
        <f>IF(ISBLANK('matlab raw'!AH17),"",'matlab raw'!AH17)</f>
        <v>0</v>
      </c>
      <c r="AA16">
        <f>IF(ISBLANK('matlab raw'!AI17),"",'matlab raw'!AI17)</f>
        <v>0</v>
      </c>
      <c r="AB16">
        <f>IF(ISBLANK('matlab raw'!AJ17),"",'matlab raw'!AJ17)</f>
        <v>2.8928348244728189E-15</v>
      </c>
      <c r="AC16">
        <f>IF(ISBLANK('matlab raw'!AK17),"",'matlab raw'!AK17)</f>
        <v>-1</v>
      </c>
      <c r="AD16">
        <f>IF(ISBLANK('matlab raw'!AL17),"",'matlab raw'!AL17)</f>
        <v>-1</v>
      </c>
      <c r="AE16">
        <f>IF(ISBLANK('matlab raw'!AM17),"",'matlab raw'!AM17)</f>
        <v>-1</v>
      </c>
      <c r="AF16" s="1"/>
      <c r="AG16" s="1"/>
      <c r="AH16" s="1"/>
      <c r="AI16" s="1"/>
      <c r="AJ16" s="1"/>
      <c r="AK16" s="2"/>
      <c r="AL16" s="2"/>
      <c r="AM16" s="2"/>
      <c r="AN16" s="2"/>
      <c r="AO16" s="2"/>
    </row>
    <row r="17" spans="1:41">
      <c r="A17">
        <f>IF(ISBLANK('matlab raw'!B18),"",'matlab raw'!B18)</f>
        <v>5</v>
      </c>
      <c r="B17">
        <f>IF(ISBLANK('matlab raw'!C18),"",'matlab raw'!C18)</f>
        <v>9.0000000000000003E-16</v>
      </c>
      <c r="C17">
        <f>IF(ISBLANK('matlab raw'!D18),"",'matlab raw'!D18)</f>
        <v>2.2620767989314904E-16</v>
      </c>
      <c r="D17">
        <f>IF(ISBLANK('matlab raw'!E18),"",'matlab raw'!E18)</f>
        <v>2.8200000000000003E-20</v>
      </c>
      <c r="E17">
        <f>IF(ISBLANK('matlab raw'!F18),"",'matlab raw'!F18)</f>
        <v>0</v>
      </c>
      <c r="F17">
        <f>IF(ISBLANK('matlab raw'!G18),"",'matlab raw'!G18)</f>
        <v>0</v>
      </c>
      <c r="G17">
        <f>IF(ISBLANK('matlab raw'!H18),"",'matlab raw'!H18)</f>
        <v>0</v>
      </c>
      <c r="H17">
        <f>IF(ISBLANK('matlab raw'!I18),"",'matlab raw'!I18)</f>
        <v>0</v>
      </c>
      <c r="I17">
        <f>IF(ISBLANK('matlab raw'!J18),"",'matlab raw'!J18)</f>
        <v>1.4189999999999997E-16</v>
      </c>
      <c r="J17">
        <f>IF(ISBLANK('matlab raw'!N18),"",'matlab raw'!N18)</f>
        <v>7.4999999999999996E-16</v>
      </c>
      <c r="K17">
        <f>IF(ISBLANK('matlab raw'!O18),"",'matlab raw'!O18)</f>
        <v>0</v>
      </c>
      <c r="L17">
        <f>IF(ISBLANK('matlab raw'!P18),"",'matlab raw'!P18)</f>
        <v>2.1999999999999998E-19</v>
      </c>
      <c r="M17">
        <f>IF(ISBLANK('matlab raw'!Q18),"",'matlab raw'!Q18)</f>
        <v>0</v>
      </c>
      <c r="N17">
        <f>IF(ISBLANK('matlab raw'!R18),"",'matlab raw'!R18)</f>
        <v>0</v>
      </c>
      <c r="O17">
        <f>IF(ISBLANK('matlab raw'!S18),"",'matlab raw'!S18)</f>
        <v>0</v>
      </c>
      <c r="P17">
        <f>IF(ISBLANK('matlab raw'!T18),"",'matlab raw'!T18)</f>
        <v>1.2900000000000001E-17</v>
      </c>
      <c r="Q17">
        <f>IF(ISBLANK('matlab raw'!Y18),"",'matlab raw'!Y18)</f>
        <v>1.4999999999999999E-15</v>
      </c>
      <c r="R17">
        <f>IF(ISBLANK('matlab raw'!Z18),"",'matlab raw'!Z18)</f>
        <v>0</v>
      </c>
      <c r="S17">
        <f>IF(ISBLANK('matlab raw'!AA18),"",'matlab raw'!AA18)</f>
        <v>0</v>
      </c>
      <c r="T17">
        <f>IF(ISBLANK('matlab raw'!AB18),"",'matlab raw'!AB18)</f>
        <v>0</v>
      </c>
      <c r="U17">
        <f>IF(ISBLANK('matlab raw'!AC18),"",'matlab raw'!AC18)</f>
        <v>0</v>
      </c>
      <c r="V17">
        <f>IF(ISBLANK('matlab raw'!AD18),"",'matlab raw'!AD18)</f>
        <v>0</v>
      </c>
      <c r="W17">
        <f>IF(ISBLANK('matlab raw'!AE18),"",'matlab raw'!AE18)</f>
        <v>1.0000000000000001E-17</v>
      </c>
      <c r="X17">
        <f>IF(ISBLANK('matlab raw'!AF18),"",'matlab raw'!AF18)</f>
        <v>0</v>
      </c>
      <c r="Y17">
        <f>IF(ISBLANK('matlab raw'!AG18),"",'matlab raw'!AG18)</f>
        <v>5.6551919973287248E-19</v>
      </c>
      <c r="Z17">
        <f>IF(ISBLANK('matlab raw'!AH18),"",'matlab raw'!AH18)</f>
        <v>0</v>
      </c>
      <c r="AA17">
        <f>IF(ISBLANK('matlab raw'!AI18),"",'matlab raw'!AI18)</f>
        <v>0</v>
      </c>
      <c r="AB17">
        <f>IF(ISBLANK('matlab raw'!AJ18),"",'matlab raw'!AJ18)</f>
        <v>2.8928348244728189E-15</v>
      </c>
      <c r="AC17">
        <f>IF(ISBLANK('matlab raw'!AK18),"",'matlab raw'!AK18)</f>
        <v>2.5000000000000002E-16</v>
      </c>
      <c r="AD17">
        <f>IF(ISBLANK('matlab raw'!AL18),"",'matlab raw'!AL18)</f>
        <v>9.0000000000000003E-16</v>
      </c>
      <c r="AE17">
        <f>IF(ISBLANK('matlab raw'!AM18),"",'matlab raw'!AM18)</f>
        <v>3.9999999999999999E-16</v>
      </c>
      <c r="AF17" s="1"/>
      <c r="AG17" s="1"/>
      <c r="AH17" s="1"/>
      <c r="AI17" s="1"/>
      <c r="AJ17" s="1"/>
      <c r="AK17" s="2"/>
      <c r="AL17" s="2"/>
      <c r="AM17" s="2"/>
      <c r="AN17" s="2"/>
      <c r="AO17" s="2"/>
    </row>
    <row r="18" spans="1:41">
      <c r="A18">
        <f>IF(ISBLANK('matlab raw'!B19),"",'matlab raw'!B19)</f>
        <v>5.5</v>
      </c>
      <c r="B18">
        <f>IF(ISBLANK('matlab raw'!C19),"",'matlab raw'!C19)</f>
        <v>-1</v>
      </c>
      <c r="C18">
        <f>IF(ISBLANK('matlab raw'!D19),"",'matlab raw'!D19)</f>
        <v>2.1568056017815998E-16</v>
      </c>
      <c r="D18">
        <f>IF(ISBLANK('matlab raw'!E19),"",'matlab raw'!E19)</f>
        <v>2.6400000000000001E-21</v>
      </c>
      <c r="E18">
        <f>IF(ISBLANK('matlab raw'!F19),"",'matlab raw'!F19)</f>
        <v>0</v>
      </c>
      <c r="F18">
        <f>IF(ISBLANK('matlab raw'!G19),"",'matlab raw'!G19)</f>
        <v>0</v>
      </c>
      <c r="G18">
        <f>IF(ISBLANK('matlab raw'!H19),"",'matlab raw'!H19)</f>
        <v>0</v>
      </c>
      <c r="H18">
        <f>IF(ISBLANK('matlab raw'!I19),"",'matlab raw'!I19)</f>
        <v>0</v>
      </c>
      <c r="I18">
        <f>IF(ISBLANK('matlab raw'!J19),"",'matlab raw'!J19)</f>
        <v>1.1705E-16</v>
      </c>
      <c r="J18">
        <f>IF(ISBLANK('matlab raw'!N19),"",'matlab raw'!N19)</f>
        <v>-1</v>
      </c>
      <c r="K18">
        <f>IF(ISBLANK('matlab raw'!O19),"",'matlab raw'!O19)</f>
        <v>0</v>
      </c>
      <c r="L18">
        <f>IF(ISBLANK('matlab raw'!P19),"",'matlab raw'!P19)</f>
        <v>6.3299999999999993E-19</v>
      </c>
      <c r="M18">
        <f>IF(ISBLANK('matlab raw'!Q19),"",'matlab raw'!Q19)</f>
        <v>0</v>
      </c>
      <c r="N18">
        <f>IF(ISBLANK('matlab raw'!R19),"",'matlab raw'!R19)</f>
        <v>0</v>
      </c>
      <c r="O18">
        <f>IF(ISBLANK('matlab raw'!S19),"",'matlab raw'!S19)</f>
        <v>0</v>
      </c>
      <c r="P18">
        <f>IF(ISBLANK('matlab raw'!T19),"",'matlab raw'!T19)</f>
        <v>-1</v>
      </c>
      <c r="Q18">
        <f>IF(ISBLANK('matlab raw'!Y19),"",'matlab raw'!Y19)</f>
        <v>-1</v>
      </c>
      <c r="R18">
        <f>IF(ISBLANK('matlab raw'!Z19),"",'matlab raw'!Z19)</f>
        <v>0</v>
      </c>
      <c r="S18">
        <f>IF(ISBLANK('matlab raw'!AA19),"",'matlab raw'!AA19)</f>
        <v>0</v>
      </c>
      <c r="T18">
        <f>IF(ISBLANK('matlab raw'!AB19),"",'matlab raw'!AB19)</f>
        <v>0</v>
      </c>
      <c r="U18">
        <f>IF(ISBLANK('matlab raw'!AC19),"",'matlab raw'!AC19)</f>
        <v>0</v>
      </c>
      <c r="V18">
        <f>IF(ISBLANK('matlab raw'!AD19),"",'matlab raw'!AD19)</f>
        <v>0</v>
      </c>
      <c r="W18">
        <f>IF(ISBLANK('matlab raw'!AE19),"",'matlab raw'!AE19)</f>
        <v>-1</v>
      </c>
      <c r="X18">
        <f>IF(ISBLANK('matlab raw'!AF19),"",'matlab raw'!AF19)</f>
        <v>0</v>
      </c>
      <c r="Y18">
        <f>IF(ISBLANK('matlab raw'!AG19),"",'matlab raw'!AG19)</f>
        <v>5.0325464041570657E-19</v>
      </c>
      <c r="Z18">
        <f>IF(ISBLANK('matlab raw'!AH19),"",'matlab raw'!AH19)</f>
        <v>0</v>
      </c>
      <c r="AA18">
        <f>IF(ISBLANK('matlab raw'!AI19),"",'matlab raw'!AI19)</f>
        <v>0</v>
      </c>
      <c r="AB18">
        <f>IF(ISBLANK('matlab raw'!AJ19),"",'matlab raw'!AJ19)</f>
        <v>2.8928348244728189E-15</v>
      </c>
      <c r="AC18">
        <f>IF(ISBLANK('matlab raw'!AK19),"",'matlab raw'!AK19)</f>
        <v>-1</v>
      </c>
      <c r="AD18">
        <f>IF(ISBLANK('matlab raw'!AL19),"",'matlab raw'!AL19)</f>
        <v>-1</v>
      </c>
      <c r="AE18">
        <f>IF(ISBLANK('matlab raw'!AM19),"",'matlab raw'!AM19)</f>
        <v>-1</v>
      </c>
      <c r="AF18" s="1"/>
      <c r="AG18" s="1"/>
      <c r="AH18" s="1"/>
      <c r="AI18" s="1"/>
      <c r="AJ18" s="1"/>
      <c r="AK18" s="2"/>
      <c r="AL18" s="2"/>
      <c r="AM18" s="2"/>
      <c r="AN18" s="2"/>
      <c r="AO18" s="2"/>
    </row>
    <row r="19" spans="1:41">
      <c r="A19">
        <f>IF(ISBLANK('matlab raw'!B20),"",'matlab raw'!B20)</f>
        <v>6</v>
      </c>
      <c r="B19">
        <f>IF(ISBLANK('matlab raw'!C20),"",'matlab raw'!C20)</f>
        <v>7.4999999999999996E-16</v>
      </c>
      <c r="C19">
        <f>IF(ISBLANK('matlab raw'!D20),"",'matlab raw'!D20)</f>
        <v>2.0649841493064255E-16</v>
      </c>
      <c r="D19">
        <f>IF(ISBLANK('matlab raw'!E20),"",'matlab raw'!E20)</f>
        <v>1.76E-21</v>
      </c>
      <c r="E19">
        <f>IF(ISBLANK('matlab raw'!F20),"",'matlab raw'!F20)</f>
        <v>0</v>
      </c>
      <c r="F19">
        <f>IF(ISBLANK('matlab raw'!G20),"",'matlab raw'!G20)</f>
        <v>0</v>
      </c>
      <c r="G19">
        <f>IF(ISBLANK('matlab raw'!H20),"",'matlab raw'!H20)</f>
        <v>0</v>
      </c>
      <c r="H19">
        <f>IF(ISBLANK('matlab raw'!I20),"",'matlab raw'!I20)</f>
        <v>0</v>
      </c>
      <c r="I19">
        <f>IF(ISBLANK('matlab raw'!J20),"",'matlab raw'!J20)</f>
        <v>9.2199999999999987E-17</v>
      </c>
      <c r="J19">
        <f>IF(ISBLANK('matlab raw'!N20),"",'matlab raw'!N20)</f>
        <v>7.9999999999999998E-16</v>
      </c>
      <c r="K19">
        <f>IF(ISBLANK('matlab raw'!O20),"",'matlab raw'!O20)</f>
        <v>0</v>
      </c>
      <c r="L19">
        <f>IF(ISBLANK('matlab raw'!P20),"",'matlab raw'!P20)</f>
        <v>1.1400000000000001E-18</v>
      </c>
      <c r="M19">
        <f>IF(ISBLANK('matlab raw'!Q20),"",'matlab raw'!Q20)</f>
        <v>0</v>
      </c>
      <c r="N19">
        <f>IF(ISBLANK('matlab raw'!R20),"",'matlab raw'!R20)</f>
        <v>0</v>
      </c>
      <c r="O19">
        <f>IF(ISBLANK('matlab raw'!S20),"",'matlab raw'!S20)</f>
        <v>0</v>
      </c>
      <c r="P19">
        <f>IF(ISBLANK('matlab raw'!T20),"",'matlab raw'!T20)</f>
        <v>-1</v>
      </c>
      <c r="Q19">
        <f>IF(ISBLANK('matlab raw'!Y20),"",'matlab raw'!Y20)</f>
        <v>1.4000000000000001E-15</v>
      </c>
      <c r="R19">
        <f>IF(ISBLANK('matlab raw'!Z20),"",'matlab raw'!Z20)</f>
        <v>0</v>
      </c>
      <c r="S19">
        <f>IF(ISBLANK('matlab raw'!AA20),"",'matlab raw'!AA20)</f>
        <v>0</v>
      </c>
      <c r="T19">
        <f>IF(ISBLANK('matlab raw'!AB20),"",'matlab raw'!AB20)</f>
        <v>0</v>
      </c>
      <c r="U19">
        <f>IF(ISBLANK('matlab raw'!AC20),"",'matlab raw'!AC20)</f>
        <v>0</v>
      </c>
      <c r="V19">
        <f>IF(ISBLANK('matlab raw'!AD20),"",'matlab raw'!AD20)</f>
        <v>0</v>
      </c>
      <c r="W19">
        <f>IF(ISBLANK('matlab raw'!AE20),"",'matlab raw'!AE20)</f>
        <v>-1</v>
      </c>
      <c r="X19">
        <f>IF(ISBLANK('matlab raw'!AF20),"",'matlab raw'!AF20)</f>
        <v>0</v>
      </c>
      <c r="Y19">
        <f>IF(ISBLANK('matlab raw'!AG20),"",'matlab raw'!AG20)</f>
        <v>4.4741323234972548E-19</v>
      </c>
      <c r="Z19">
        <f>IF(ISBLANK('matlab raw'!AH20),"",'matlab raw'!AH20)</f>
        <v>0</v>
      </c>
      <c r="AA19">
        <f>IF(ISBLANK('matlab raw'!AI20),"",'matlab raw'!AI20)</f>
        <v>0</v>
      </c>
      <c r="AB19">
        <f>IF(ISBLANK('matlab raw'!AJ20),"",'matlab raw'!AJ20)</f>
        <v>2.8928348244728189E-15</v>
      </c>
      <c r="AC19">
        <f>IF(ISBLANK('matlab raw'!AK20),"",'matlab raw'!AK20)</f>
        <v>-1</v>
      </c>
      <c r="AD19">
        <f>IF(ISBLANK('matlab raw'!AL20),"",'matlab raw'!AL20)</f>
        <v>9.9999999999999998E-17</v>
      </c>
      <c r="AE19">
        <f>IF(ISBLANK('matlab raw'!AM20),"",'matlab raw'!AM20)</f>
        <v>4.5000000000000002E-16</v>
      </c>
      <c r="AF19" s="1"/>
      <c r="AG19" s="1"/>
      <c r="AH19" s="1"/>
      <c r="AI19" s="1"/>
      <c r="AJ19" s="1"/>
      <c r="AK19" s="2"/>
      <c r="AL19" s="2"/>
      <c r="AM19" s="2"/>
      <c r="AN19" s="2"/>
      <c r="AO19" s="2"/>
    </row>
    <row r="20" spans="1:41">
      <c r="A20">
        <f>IF(ISBLANK('matlab raw'!B21),"",'matlab raw'!B21)</f>
        <v>6.5</v>
      </c>
      <c r="B20">
        <f>IF(ISBLANK('matlab raw'!C21),"",'matlab raw'!C21)</f>
        <v>-1</v>
      </c>
      <c r="C20">
        <f>IF(ISBLANK('matlab raw'!D21),"",'matlab raw'!D21)</f>
        <v>1.9839725967912381E-16</v>
      </c>
      <c r="D20">
        <f>IF(ISBLANK('matlab raw'!E21),"",'matlab raw'!E21)</f>
        <v>1.4100000000000002E-20</v>
      </c>
      <c r="E20">
        <f>IF(ISBLANK('matlab raw'!F21),"",'matlab raw'!F21)</f>
        <v>0</v>
      </c>
      <c r="F20">
        <f>IF(ISBLANK('matlab raw'!G21),"",'matlab raw'!G21)</f>
        <v>0</v>
      </c>
      <c r="G20">
        <f>IF(ISBLANK('matlab raw'!H21),"",'matlab raw'!H21)</f>
        <v>0</v>
      </c>
      <c r="H20">
        <f>IF(ISBLANK('matlab raw'!I21),"",'matlab raw'!I21)</f>
        <v>0</v>
      </c>
      <c r="I20">
        <f>IF(ISBLANK('matlab raw'!J21),"",'matlab raw'!J21)</f>
        <v>-1</v>
      </c>
      <c r="J20">
        <f>IF(ISBLANK('matlab raw'!N21),"",'matlab raw'!N21)</f>
        <v>-1</v>
      </c>
      <c r="K20">
        <f>IF(ISBLANK('matlab raw'!O21),"",'matlab raw'!O21)</f>
        <v>0</v>
      </c>
      <c r="L20">
        <f>IF(ISBLANK('matlab raw'!P21),"",'matlab raw'!P21)</f>
        <v>1.41E-18</v>
      </c>
      <c r="M20">
        <f>IF(ISBLANK('matlab raw'!Q21),"",'matlab raw'!Q21)</f>
        <v>0</v>
      </c>
      <c r="N20">
        <f>IF(ISBLANK('matlab raw'!R21),"",'matlab raw'!R21)</f>
        <v>0</v>
      </c>
      <c r="O20">
        <f>IF(ISBLANK('matlab raw'!S21),"",'matlab raw'!S21)</f>
        <v>0</v>
      </c>
      <c r="P20">
        <f>IF(ISBLANK('matlab raw'!T21),"",'matlab raw'!T21)</f>
        <v>-1</v>
      </c>
      <c r="Q20">
        <f>IF(ISBLANK('matlab raw'!Y21),"",'matlab raw'!Y21)</f>
        <v>-1</v>
      </c>
      <c r="R20">
        <f>IF(ISBLANK('matlab raw'!Z21),"",'matlab raw'!Z21)</f>
        <v>0</v>
      </c>
      <c r="S20">
        <f>IF(ISBLANK('matlab raw'!AA21),"",'matlab raw'!AA21)</f>
        <v>0</v>
      </c>
      <c r="T20">
        <f>IF(ISBLANK('matlab raw'!AB21),"",'matlab raw'!AB21)</f>
        <v>0</v>
      </c>
      <c r="U20">
        <f>IF(ISBLANK('matlab raw'!AC21),"",'matlab raw'!AC21)</f>
        <v>0</v>
      </c>
      <c r="V20">
        <f>IF(ISBLANK('matlab raw'!AD21),"",'matlab raw'!AD21)</f>
        <v>0</v>
      </c>
      <c r="W20">
        <f>IF(ISBLANK('matlab raw'!AE21),"",'matlab raw'!AE21)</f>
        <v>-1</v>
      </c>
      <c r="X20">
        <f>IF(ISBLANK('matlab raw'!AF21),"",'matlab raw'!AF21)</f>
        <v>0</v>
      </c>
      <c r="Y20">
        <f>IF(ISBLANK('matlab raw'!AG21),"",'matlab raw'!AG21)</f>
        <v>3.6372830941172688E-19</v>
      </c>
      <c r="Z20">
        <f>IF(ISBLANK('matlab raw'!AH21),"",'matlab raw'!AH21)</f>
        <v>0</v>
      </c>
      <c r="AA20">
        <f>IF(ISBLANK('matlab raw'!AI21),"",'matlab raw'!AI21)</f>
        <v>0</v>
      </c>
      <c r="AB20">
        <f>IF(ISBLANK('matlab raw'!AJ21),"",'matlab raw'!AJ21)</f>
        <v>2.8928348244728189E-15</v>
      </c>
      <c r="AC20">
        <f>IF(ISBLANK('matlab raw'!AK21),"",'matlab raw'!AK21)</f>
        <v>-1</v>
      </c>
      <c r="AD20">
        <f>IF(ISBLANK('matlab raw'!AL21),"",'matlab raw'!AL21)</f>
        <v>-1</v>
      </c>
      <c r="AE20">
        <f>IF(ISBLANK('matlab raw'!AM21),"",'matlab raw'!AM21)</f>
        <v>-1</v>
      </c>
      <c r="AF20" s="1"/>
      <c r="AG20" s="1"/>
      <c r="AH20" s="1"/>
      <c r="AI20" s="1"/>
      <c r="AJ20" s="1"/>
      <c r="AK20" s="2"/>
      <c r="AL20" s="2"/>
      <c r="AM20" s="2"/>
      <c r="AN20" s="2"/>
      <c r="AO20" s="2"/>
    </row>
    <row r="21" spans="1:41">
      <c r="A21">
        <f>IF(ISBLANK('matlab raw'!B22),"",'matlab raw'!B22)</f>
        <v>7</v>
      </c>
      <c r="B21">
        <f>IF(ISBLANK('matlab raw'!C22),"",'matlab raw'!C22)</f>
        <v>9.0000000000000003E-16</v>
      </c>
      <c r="C21">
        <f>IF(ISBLANK('matlab raw'!D22),"",'matlab raw'!D22)</f>
        <v>1.9118038311396124E-16</v>
      </c>
      <c r="D21">
        <f>IF(ISBLANK('matlab raw'!E22),"",'matlab raw'!E22)</f>
        <v>6.8600000000000002E-20</v>
      </c>
      <c r="E21">
        <f>IF(ISBLANK('matlab raw'!F22),"",'matlab raw'!F22)</f>
        <v>0</v>
      </c>
      <c r="F21">
        <f>IF(ISBLANK('matlab raw'!G22),"",'matlab raw'!G22)</f>
        <v>0</v>
      </c>
      <c r="G21">
        <f>IF(ISBLANK('matlab raw'!H22),"",'matlab raw'!H22)</f>
        <v>0</v>
      </c>
      <c r="H21">
        <f>IF(ISBLANK('matlab raw'!I22),"",'matlab raw'!I22)</f>
        <v>0</v>
      </c>
      <c r="I21">
        <f>IF(ISBLANK('matlab raw'!J22),"",'matlab raw'!J22)</f>
        <v>-1</v>
      </c>
      <c r="J21">
        <f>IF(ISBLANK('matlab raw'!N22),"",'matlab raw'!N22)</f>
        <v>-1</v>
      </c>
      <c r="K21">
        <f>IF(ISBLANK('matlab raw'!O22),"",'matlab raw'!O22)</f>
        <v>0</v>
      </c>
      <c r="L21">
        <f>IF(ISBLANK('matlab raw'!P22),"",'matlab raw'!P22)</f>
        <v>1.2200000000000001E-18</v>
      </c>
      <c r="M21">
        <f>IF(ISBLANK('matlab raw'!Q22),"",'matlab raw'!Q22)</f>
        <v>0</v>
      </c>
      <c r="N21">
        <f>IF(ISBLANK('matlab raw'!R22),"",'matlab raw'!R22)</f>
        <v>0</v>
      </c>
      <c r="O21">
        <f>IF(ISBLANK('matlab raw'!S22),"",'matlab raw'!S22)</f>
        <v>0</v>
      </c>
      <c r="P21">
        <f>IF(ISBLANK('matlab raw'!T22),"",'matlab raw'!T22)</f>
        <v>4.64E-17</v>
      </c>
      <c r="Q21">
        <f>IF(ISBLANK('matlab raw'!Y22),"",'matlab raw'!Y22)</f>
        <v>-1</v>
      </c>
      <c r="R21">
        <f>IF(ISBLANK('matlab raw'!Z22),"",'matlab raw'!Z22)</f>
        <v>0</v>
      </c>
      <c r="S21">
        <f>IF(ISBLANK('matlab raw'!AA22),"",'matlab raw'!AA22)</f>
        <v>0</v>
      </c>
      <c r="T21">
        <f>IF(ISBLANK('matlab raw'!AB22),"",'matlab raw'!AB22)</f>
        <v>0</v>
      </c>
      <c r="U21">
        <f>IF(ISBLANK('matlab raw'!AC22),"",'matlab raw'!AC22)</f>
        <v>0</v>
      </c>
      <c r="V21">
        <f>IF(ISBLANK('matlab raw'!AD22),"",'matlab raw'!AD22)</f>
        <v>0</v>
      </c>
      <c r="W21">
        <f>IF(ISBLANK('matlab raw'!AE22),"",'matlab raw'!AE22)</f>
        <v>-1</v>
      </c>
      <c r="X21">
        <f>IF(ISBLANK('matlab raw'!AF22),"",'matlab raw'!AF22)</f>
        <v>0</v>
      </c>
      <c r="Y21">
        <f>IF(ISBLANK('matlab raw'!AG22),"",'matlab raw'!AG22)</f>
        <v>3.18633971856602E-19</v>
      </c>
      <c r="Z21">
        <f>IF(ISBLANK('matlab raw'!AH22),"",'matlab raw'!AH22)</f>
        <v>0</v>
      </c>
      <c r="AA21">
        <f>IF(ISBLANK('matlab raw'!AI22),"",'matlab raw'!AI22)</f>
        <v>0</v>
      </c>
      <c r="AB21">
        <f>IF(ISBLANK('matlab raw'!AJ22),"",'matlab raw'!AJ22)</f>
        <v>2.8928348244728189E-15</v>
      </c>
      <c r="AC21">
        <f>IF(ISBLANK('matlab raw'!AK22),"",'matlab raw'!AK22)</f>
        <v>1.5E-16</v>
      </c>
      <c r="AD21">
        <f>IF(ISBLANK('matlab raw'!AL22),"",'matlab raw'!AL22)</f>
        <v>1.2999999999999999E-16</v>
      </c>
      <c r="AE21">
        <f>IF(ISBLANK('matlab raw'!AM22),"",'matlab raw'!AM22)</f>
        <v>4.5000000000000002E-16</v>
      </c>
      <c r="AF21" s="1"/>
      <c r="AG21" s="1"/>
      <c r="AH21" s="1"/>
      <c r="AI21" s="1"/>
      <c r="AJ21" s="1"/>
      <c r="AK21" s="2"/>
      <c r="AL21" s="2"/>
      <c r="AM21" s="2"/>
      <c r="AN21" s="2"/>
      <c r="AO21" s="2"/>
    </row>
    <row r="22" spans="1:41">
      <c r="A22">
        <f>IF(ISBLANK('matlab raw'!B23),"",'matlab raw'!B23)</f>
        <v>7.5</v>
      </c>
      <c r="B22">
        <f>IF(ISBLANK('matlab raw'!C23),"",'matlab raw'!C23)</f>
        <v>-1</v>
      </c>
      <c r="C22">
        <f>IF(ISBLANK('matlab raw'!D23),"",'matlab raw'!D23)</f>
        <v>1.8469779721234974E-16</v>
      </c>
      <c r="D22">
        <f>IF(ISBLANK('matlab raw'!E23),"",'matlab raw'!E23)</f>
        <v>2.1600000000000002E-19</v>
      </c>
      <c r="E22">
        <f>IF(ISBLANK('matlab raw'!F23),"",'matlab raw'!F23)</f>
        <v>0</v>
      </c>
      <c r="F22">
        <f>IF(ISBLANK('matlab raw'!G23),"",'matlab raw'!G23)</f>
        <v>0</v>
      </c>
      <c r="G22">
        <f>IF(ISBLANK('matlab raw'!H23),"",'matlab raw'!H23)</f>
        <v>0</v>
      </c>
      <c r="H22">
        <f>IF(ISBLANK('matlab raw'!I23),"",'matlab raw'!I23)</f>
        <v>0</v>
      </c>
      <c r="I22">
        <f>IF(ISBLANK('matlab raw'!J23),"",'matlab raw'!J23)</f>
        <v>-1</v>
      </c>
      <c r="J22">
        <f>IF(ISBLANK('matlab raw'!N23),"",'matlab raw'!N23)</f>
        <v>-1</v>
      </c>
      <c r="K22">
        <f>IF(ISBLANK('matlab raw'!O23),"",'matlab raw'!O23)</f>
        <v>0</v>
      </c>
      <c r="L22">
        <f>IF(ISBLANK('matlab raw'!P23),"",'matlab raw'!P23)</f>
        <v>8.18E-19</v>
      </c>
      <c r="M22">
        <f>IF(ISBLANK('matlab raw'!Q23),"",'matlab raw'!Q23)</f>
        <v>0</v>
      </c>
      <c r="N22">
        <f>IF(ISBLANK('matlab raw'!R23),"",'matlab raw'!R23)</f>
        <v>0</v>
      </c>
      <c r="O22">
        <f>IF(ISBLANK('matlab raw'!S23),"",'matlab raw'!S23)</f>
        <v>0</v>
      </c>
      <c r="P22">
        <f>IF(ISBLANK('matlab raw'!T23),"",'matlab raw'!T23)</f>
        <v>-1</v>
      </c>
      <c r="Q22">
        <f>IF(ISBLANK('matlab raw'!Y23),"",'matlab raw'!Y23)</f>
        <v>-1</v>
      </c>
      <c r="R22">
        <f>IF(ISBLANK('matlab raw'!Z23),"",'matlab raw'!Z23)</f>
        <v>0</v>
      </c>
      <c r="S22">
        <f>IF(ISBLANK('matlab raw'!AA23),"",'matlab raw'!AA23)</f>
        <v>0</v>
      </c>
      <c r="T22">
        <f>IF(ISBLANK('matlab raw'!AB23),"",'matlab raw'!AB23)</f>
        <v>0</v>
      </c>
      <c r="U22">
        <f>IF(ISBLANK('matlab raw'!AC23),"",'matlab raw'!AC23)</f>
        <v>0</v>
      </c>
      <c r="V22">
        <f>IF(ISBLANK('matlab raw'!AD23),"",'matlab raw'!AD23)</f>
        <v>0</v>
      </c>
      <c r="W22">
        <f>IF(ISBLANK('matlab raw'!AE23),"",'matlab raw'!AE23)</f>
        <v>2.0000000000000001E-18</v>
      </c>
      <c r="X22">
        <f>IF(ISBLANK('matlab raw'!AF23),"",'matlab raw'!AF23)</f>
        <v>0</v>
      </c>
      <c r="Y22">
        <f>IF(ISBLANK('matlab raw'!AG23),"",'matlab raw'!AG23)</f>
        <v>-6.1565932404116569E-9</v>
      </c>
      <c r="Z22">
        <f>IF(ISBLANK('matlab raw'!AH23),"",'matlab raw'!AH23)</f>
        <v>0</v>
      </c>
      <c r="AA22">
        <f>IF(ISBLANK('matlab raw'!AI23),"",'matlab raw'!AI23)</f>
        <v>0</v>
      </c>
      <c r="AB22">
        <f>IF(ISBLANK('matlab raw'!AJ23),"",'matlab raw'!AJ23)</f>
        <v>2.8928348244728189E-15</v>
      </c>
      <c r="AC22">
        <f>IF(ISBLANK('matlab raw'!AK23),"",'matlab raw'!AK23)</f>
        <v>-1</v>
      </c>
      <c r="AD22">
        <f>IF(ISBLANK('matlab raw'!AL23),"",'matlab raw'!AL23)</f>
        <v>-1</v>
      </c>
      <c r="AE22">
        <f>IF(ISBLANK('matlab raw'!AM23),"",'matlab raw'!AM23)</f>
        <v>-1</v>
      </c>
      <c r="AF22" s="1"/>
      <c r="AG22" s="1"/>
      <c r="AH22" s="1"/>
      <c r="AI22" s="1"/>
      <c r="AJ22" s="1"/>
      <c r="AK22" s="2"/>
      <c r="AL22" s="2"/>
      <c r="AM22" s="2"/>
      <c r="AN22" s="2"/>
      <c r="AO22" s="2"/>
    </row>
    <row r="23" spans="1:41">
      <c r="A23">
        <f>IF(ISBLANK('matlab raw'!B24),"",'matlab raw'!B24)</f>
        <v>8</v>
      </c>
      <c r="B23">
        <f>IF(ISBLANK('matlab raw'!C24),"",'matlab raw'!C24)</f>
        <v>1.0000000000000001E-15</v>
      </c>
      <c r="C23">
        <f>IF(ISBLANK('matlab raw'!D24),"",'matlab raw'!D24)</f>
        <v>1.7883287317115629E-16</v>
      </c>
      <c r="D23">
        <f>IF(ISBLANK('matlab raw'!E24),"",'matlab raw'!E24)</f>
        <v>4.2400000000000002E-19</v>
      </c>
      <c r="E23">
        <f>IF(ISBLANK('matlab raw'!F24),"",'matlab raw'!F24)</f>
        <v>0</v>
      </c>
      <c r="F23">
        <f>IF(ISBLANK('matlab raw'!G24),"",'matlab raw'!G24)</f>
        <v>0</v>
      </c>
      <c r="G23">
        <f>IF(ISBLANK('matlab raw'!H24),"",'matlab raw'!H24)</f>
        <v>0</v>
      </c>
      <c r="H23">
        <f>IF(ISBLANK('matlab raw'!I24),"",'matlab raw'!I24)</f>
        <v>0</v>
      </c>
      <c r="I23">
        <f>IF(ISBLANK('matlab raw'!J24),"",'matlab raw'!J24)</f>
        <v>-1</v>
      </c>
      <c r="J23">
        <f>IF(ISBLANK('matlab raw'!N24),"",'matlab raw'!N24)</f>
        <v>-1</v>
      </c>
      <c r="K23">
        <f>IF(ISBLANK('matlab raw'!O24),"",'matlab raw'!O24)</f>
        <v>0</v>
      </c>
      <c r="L23">
        <f>IF(ISBLANK('matlab raw'!P24),"",'matlab raw'!P24)</f>
        <v>4.4899999999999998E-19</v>
      </c>
      <c r="M23">
        <f>IF(ISBLANK('matlab raw'!Q24),"",'matlab raw'!Q24)</f>
        <v>0</v>
      </c>
      <c r="N23">
        <f>IF(ISBLANK('matlab raw'!R24),"",'matlab raw'!R24)</f>
        <v>0</v>
      </c>
      <c r="O23">
        <f>IF(ISBLANK('matlab raw'!S24),"",'matlab raw'!S24)</f>
        <v>0</v>
      </c>
      <c r="P23">
        <f>IF(ISBLANK('matlab raw'!T24),"",'matlab raw'!T24)</f>
        <v>-1</v>
      </c>
      <c r="Q23">
        <f>IF(ISBLANK('matlab raw'!Y24),"",'matlab raw'!Y24)</f>
        <v>-1</v>
      </c>
      <c r="R23">
        <f>IF(ISBLANK('matlab raw'!Z24),"",'matlab raw'!Z24)</f>
        <v>0</v>
      </c>
      <c r="S23">
        <f>IF(ISBLANK('matlab raw'!AA24),"",'matlab raw'!AA24)</f>
        <v>0</v>
      </c>
      <c r="T23">
        <f>IF(ISBLANK('matlab raw'!AB24),"",'matlab raw'!AB24)</f>
        <v>0</v>
      </c>
      <c r="U23">
        <f>IF(ISBLANK('matlab raw'!AC24),"",'matlab raw'!AC24)</f>
        <v>0</v>
      </c>
      <c r="V23">
        <f>IF(ISBLANK('matlab raw'!AD24),"",'matlab raw'!AD24)</f>
        <v>0</v>
      </c>
      <c r="W23">
        <f>IF(ISBLANK('matlab raw'!AE24),"",'matlab raw'!AE24)</f>
        <v>-1</v>
      </c>
      <c r="X23">
        <f>IF(ISBLANK('matlab raw'!AF24),"",'matlab raw'!AF24)</f>
        <v>0</v>
      </c>
      <c r="Y23">
        <f>IF(ISBLANK('matlab raw'!AG24),"",'matlab raw'!AG24)</f>
        <v>2.6824930975673442E-19</v>
      </c>
      <c r="Z23">
        <f>IF(ISBLANK('matlab raw'!AH24),"",'matlab raw'!AH24)</f>
        <v>0</v>
      </c>
      <c r="AA23">
        <f>IF(ISBLANK('matlab raw'!AI24),"",'matlab raw'!AI24)</f>
        <v>0</v>
      </c>
      <c r="AB23">
        <f>IF(ISBLANK('matlab raw'!AJ24),"",'matlab raw'!AJ24)</f>
        <v>2.8928348244728189E-15</v>
      </c>
      <c r="AC23">
        <f>IF(ISBLANK('matlab raw'!AK24),"",'matlab raw'!AK24)</f>
        <v>-1</v>
      </c>
      <c r="AD23">
        <f>IF(ISBLANK('matlab raw'!AL24),"",'matlab raw'!AL24)</f>
        <v>-1</v>
      </c>
      <c r="AE23">
        <f>IF(ISBLANK('matlab raw'!AM24),"",'matlab raw'!AM24)</f>
        <v>-1</v>
      </c>
      <c r="AF23" s="1"/>
      <c r="AG23" s="1"/>
      <c r="AH23" s="1"/>
      <c r="AI23" s="1"/>
      <c r="AJ23" s="1"/>
      <c r="AK23" s="2"/>
      <c r="AL23" s="2"/>
      <c r="AM23" s="2"/>
      <c r="AN23" s="2"/>
      <c r="AO23" s="2"/>
    </row>
    <row r="24" spans="1:41">
      <c r="A24">
        <f>IF(ISBLANK('matlab raw'!B25),"",'matlab raw'!B25)</f>
        <v>8.5</v>
      </c>
      <c r="B24">
        <f>IF(ISBLANK('matlab raw'!C25),"",'matlab raw'!C25)</f>
        <v>-1</v>
      </c>
      <c r="C24">
        <f>IF(ISBLANK('matlab raw'!D25),"",'matlab raw'!D25)</f>
        <v>1.734933706864386E-16</v>
      </c>
      <c r="D24">
        <f>IF(ISBLANK('matlab raw'!E25),"",'matlab raw'!E25)</f>
        <v>2.8300000000000001E-19</v>
      </c>
      <c r="E24">
        <f>IF(ISBLANK('matlab raw'!F25),"",'matlab raw'!F25)</f>
        <v>0</v>
      </c>
      <c r="F24">
        <f>IF(ISBLANK('matlab raw'!G25),"",'matlab raw'!G25)</f>
        <v>0</v>
      </c>
      <c r="G24">
        <f>IF(ISBLANK('matlab raw'!H25),"",'matlab raw'!H25)</f>
        <v>0</v>
      </c>
      <c r="H24">
        <f>IF(ISBLANK('matlab raw'!I25),"",'matlab raw'!I25)</f>
        <v>0</v>
      </c>
      <c r="I24">
        <f>IF(ISBLANK('matlab raw'!J25),"",'matlab raw'!J25)</f>
        <v>-1</v>
      </c>
      <c r="J24">
        <f>IF(ISBLANK('matlab raw'!N25),"",'matlab raw'!N25)</f>
        <v>-1</v>
      </c>
      <c r="K24">
        <f>IF(ISBLANK('matlab raw'!O25),"",'matlab raw'!O25)</f>
        <v>0</v>
      </c>
      <c r="L24">
        <f>IF(ISBLANK('matlab raw'!P25),"",'matlab raw'!P25)</f>
        <v>2.0200000000000001E-19</v>
      </c>
      <c r="M24">
        <f>IF(ISBLANK('matlab raw'!Q25),"",'matlab raw'!Q25)</f>
        <v>0</v>
      </c>
      <c r="N24">
        <f>IF(ISBLANK('matlab raw'!R25),"",'matlab raw'!R25)</f>
        <v>0</v>
      </c>
      <c r="O24">
        <f>IF(ISBLANK('matlab raw'!S25),"",'matlab raw'!S25)</f>
        <v>0</v>
      </c>
      <c r="P24">
        <f>IF(ISBLANK('matlab raw'!T25),"",'matlab raw'!T25)</f>
        <v>-1</v>
      </c>
      <c r="Q24">
        <f>IF(ISBLANK('matlab raw'!Y25),"",'matlab raw'!Y25)</f>
        <v>-1</v>
      </c>
      <c r="R24">
        <f>IF(ISBLANK('matlab raw'!Z25),"",'matlab raw'!Z25)</f>
        <v>0</v>
      </c>
      <c r="S24">
        <f>IF(ISBLANK('matlab raw'!AA25),"",'matlab raw'!AA25)</f>
        <v>0</v>
      </c>
      <c r="T24">
        <f>IF(ISBLANK('matlab raw'!AB25),"",'matlab raw'!AB25)</f>
        <v>0</v>
      </c>
      <c r="U24">
        <f>IF(ISBLANK('matlab raw'!AC25),"",'matlab raw'!AC25)</f>
        <v>0</v>
      </c>
      <c r="V24">
        <f>IF(ISBLANK('matlab raw'!AD25),"",'matlab raw'!AD25)</f>
        <v>0</v>
      </c>
      <c r="W24">
        <f>IF(ISBLANK('matlab raw'!AE25),"",'matlab raw'!AE25)</f>
        <v>-1</v>
      </c>
      <c r="X24">
        <f>IF(ISBLANK('matlab raw'!AF25),"",'matlab raw'!AF25)</f>
        <v>0</v>
      </c>
      <c r="Y24">
        <f>IF(ISBLANK('matlab raw'!AG25),"",'matlab raw'!AG25)</f>
        <v>-5.7831123562146193E-9</v>
      </c>
      <c r="Z24">
        <f>IF(ISBLANK('matlab raw'!AH25),"",'matlab raw'!AH25)</f>
        <v>0</v>
      </c>
      <c r="AA24">
        <f>IF(ISBLANK('matlab raw'!AI25),"",'matlab raw'!AI25)</f>
        <v>0</v>
      </c>
      <c r="AB24">
        <f>IF(ISBLANK('matlab raw'!AJ25),"",'matlab raw'!AJ25)</f>
        <v>2.8928348244728189E-15</v>
      </c>
      <c r="AC24">
        <f>IF(ISBLANK('matlab raw'!AK25),"",'matlab raw'!AK25)</f>
        <v>-1</v>
      </c>
      <c r="AD24">
        <f>IF(ISBLANK('matlab raw'!AL25),"",'matlab raw'!AL25)</f>
        <v>-1</v>
      </c>
      <c r="AE24">
        <f>IF(ISBLANK('matlab raw'!AM25),"",'matlab raw'!AM25)</f>
        <v>-1</v>
      </c>
      <c r="AF24" s="1"/>
      <c r="AG24" s="1"/>
      <c r="AH24" s="1"/>
      <c r="AI24" s="1"/>
      <c r="AJ24" s="1"/>
      <c r="AK24" s="2"/>
      <c r="AL24" s="2"/>
      <c r="AM24" s="2"/>
      <c r="AN24" s="2"/>
      <c r="AO24" s="2"/>
    </row>
    <row r="25" spans="1:41">
      <c r="A25">
        <f>IF(ISBLANK('matlab raw'!B26),"",'matlab raw'!B26)</f>
        <v>9</v>
      </c>
      <c r="B25">
        <f>IF(ISBLANK('matlab raw'!C26),"",'matlab raw'!C26)</f>
        <v>1.2E-16</v>
      </c>
      <c r="C25">
        <f>IF(ISBLANK('matlab raw'!D26),"",'matlab raw'!D26)</f>
        <v>1.6860524975786455E-16</v>
      </c>
      <c r="D25">
        <f>IF(ISBLANK('matlab raw'!E26),"",'matlab raw'!E26)</f>
        <v>7.8299999999999999E-20</v>
      </c>
      <c r="E25">
        <f>IF(ISBLANK('matlab raw'!F26),"",'matlab raw'!F26)</f>
        <v>0</v>
      </c>
      <c r="F25">
        <f>IF(ISBLANK('matlab raw'!G26),"",'matlab raw'!G26)</f>
        <v>0</v>
      </c>
      <c r="G25">
        <f>IF(ISBLANK('matlab raw'!H26),"",'matlab raw'!H26)</f>
        <v>0</v>
      </c>
      <c r="H25">
        <f>IF(ISBLANK('matlab raw'!I26),"",'matlab raw'!I26)</f>
        <v>0</v>
      </c>
      <c r="I25">
        <f>IF(ISBLANK('matlab raw'!J26),"",'matlab raw'!J26)</f>
        <v>-1</v>
      </c>
      <c r="J25">
        <f>IF(ISBLANK('matlab raw'!N26),"",'matlab raw'!N26)</f>
        <v>-1</v>
      </c>
      <c r="K25">
        <f>IF(ISBLANK('matlab raw'!O26),"",'matlab raw'!O26)</f>
        <v>0</v>
      </c>
      <c r="L25">
        <f>IF(ISBLANK('matlab raw'!P26),"",'matlab raw'!P26)</f>
        <v>8.7999999999999996E-20</v>
      </c>
      <c r="M25">
        <f>IF(ISBLANK('matlab raw'!Q26),"",'matlab raw'!Q26)</f>
        <v>0</v>
      </c>
      <c r="N25">
        <f>IF(ISBLANK('matlab raw'!R26),"",'matlab raw'!R26)</f>
        <v>0</v>
      </c>
      <c r="O25">
        <f>IF(ISBLANK('matlab raw'!S26),"",'matlab raw'!S26)</f>
        <v>0</v>
      </c>
      <c r="P25">
        <f>IF(ISBLANK('matlab raw'!T26),"",'matlab raw'!T26)</f>
        <v>-1</v>
      </c>
      <c r="Q25">
        <f>IF(ISBLANK('matlab raw'!Y26),"",'matlab raw'!Y26)</f>
        <v>-1</v>
      </c>
      <c r="R25">
        <f>IF(ISBLANK('matlab raw'!Z26),"",'matlab raw'!Z26)</f>
        <v>0</v>
      </c>
      <c r="S25">
        <f>IF(ISBLANK('matlab raw'!AA26),"",'matlab raw'!AA26)</f>
        <v>0</v>
      </c>
      <c r="T25">
        <f>IF(ISBLANK('matlab raw'!AB26),"",'matlab raw'!AB26)</f>
        <v>0</v>
      </c>
      <c r="U25">
        <f>IF(ISBLANK('matlab raw'!AC26),"",'matlab raw'!AC26)</f>
        <v>0</v>
      </c>
      <c r="V25">
        <f>IF(ISBLANK('matlab raw'!AD26),"",'matlab raw'!AD26)</f>
        <v>0</v>
      </c>
      <c r="W25">
        <f>IF(ISBLANK('matlab raw'!AE26),"",'matlab raw'!AE26)</f>
        <v>-1</v>
      </c>
      <c r="X25">
        <f>IF(ISBLANK('matlab raw'!AF26),"",'matlab raw'!AF26)</f>
        <v>0</v>
      </c>
      <c r="Y25">
        <f>IF(ISBLANK('matlab raw'!AG26),"",'matlab raw'!AG26)</f>
        <v>2.3885743715697475E-19</v>
      </c>
      <c r="Z25">
        <f>IF(ISBLANK('matlab raw'!AH26),"",'matlab raw'!AH26)</f>
        <v>0</v>
      </c>
      <c r="AA25">
        <f>IF(ISBLANK('matlab raw'!AI26),"",'matlab raw'!AI26)</f>
        <v>0</v>
      </c>
      <c r="AB25">
        <f>IF(ISBLANK('matlab raw'!AJ26),"",'matlab raw'!AJ26)</f>
        <v>2.8928348244728189E-15</v>
      </c>
      <c r="AC25">
        <f>IF(ISBLANK('matlab raw'!AK26),"",'matlab raw'!AK26)</f>
        <v>-1</v>
      </c>
      <c r="AD25">
        <f>IF(ISBLANK('matlab raw'!AL26),"",'matlab raw'!AL26)</f>
        <v>-1</v>
      </c>
      <c r="AE25">
        <f>IF(ISBLANK('matlab raw'!AM26),"",'matlab raw'!AM26)</f>
        <v>-1</v>
      </c>
      <c r="AF25" s="1"/>
      <c r="AG25" s="1"/>
      <c r="AH25" s="1"/>
      <c r="AI25" s="1"/>
      <c r="AJ25" s="1"/>
      <c r="AK25" s="2"/>
      <c r="AL25" s="2"/>
      <c r="AM25" s="2"/>
      <c r="AN25" s="2"/>
      <c r="AO25" s="2"/>
    </row>
    <row r="26" spans="1:41">
      <c r="A26">
        <f>IF(ISBLANK('matlab raw'!B27),"",'matlab raw'!B27)</f>
        <v>9.5</v>
      </c>
      <c r="B26">
        <f>IF(ISBLANK('matlab raw'!C27),"",'matlab raw'!C27)</f>
        <v>-1</v>
      </c>
      <c r="C26">
        <f>IF(ISBLANK('matlab raw'!D27),"",'matlab raw'!D27)</f>
        <v>1.6410829935496767E-16</v>
      </c>
      <c r="D26">
        <f>IF(ISBLANK('matlab raw'!E27),"",'matlab raw'!E27)</f>
        <v>2.2900000000000002E-20</v>
      </c>
      <c r="E26">
        <f>IF(ISBLANK('matlab raw'!F27),"",'matlab raw'!F27)</f>
        <v>0</v>
      </c>
      <c r="F26">
        <f>IF(ISBLANK('matlab raw'!G27),"",'matlab raw'!G27)</f>
        <v>0</v>
      </c>
      <c r="G26">
        <f>IF(ISBLANK('matlab raw'!H27),"",'matlab raw'!H27)</f>
        <v>0</v>
      </c>
      <c r="H26">
        <f>IF(ISBLANK('matlab raw'!I27),"",'matlab raw'!I27)</f>
        <v>0</v>
      </c>
      <c r="I26">
        <f>IF(ISBLANK('matlab raw'!J27),"",'matlab raw'!J27)</f>
        <v>-1</v>
      </c>
      <c r="J26">
        <f>IF(ISBLANK('matlab raw'!N27),"",'matlab raw'!N27)</f>
        <v>-1</v>
      </c>
      <c r="K26">
        <f>IF(ISBLANK('matlab raw'!O27),"",'matlab raw'!O27)</f>
        <v>0</v>
      </c>
      <c r="L26">
        <f>IF(ISBLANK('matlab raw'!P27),"",'matlab raw'!P27)</f>
        <v>4.3999999999999998E-20</v>
      </c>
      <c r="M26">
        <f>IF(ISBLANK('matlab raw'!Q27),"",'matlab raw'!Q27)</f>
        <v>0</v>
      </c>
      <c r="N26">
        <f>IF(ISBLANK('matlab raw'!R27),"",'matlab raw'!R27)</f>
        <v>0</v>
      </c>
      <c r="O26">
        <f>IF(ISBLANK('matlab raw'!S27),"",'matlab raw'!S27)</f>
        <v>0</v>
      </c>
      <c r="P26">
        <f>IF(ISBLANK('matlab raw'!T27),"",'matlab raw'!T27)</f>
        <v>-1</v>
      </c>
      <c r="Q26">
        <f>IF(ISBLANK('matlab raw'!Y27),"",'matlab raw'!Y27)</f>
        <v>-1</v>
      </c>
      <c r="R26">
        <f>IF(ISBLANK('matlab raw'!Z27),"",'matlab raw'!Z27)</f>
        <v>0</v>
      </c>
      <c r="S26">
        <f>IF(ISBLANK('matlab raw'!AA27),"",'matlab raw'!AA27)</f>
        <v>3.0787608005179971E-19</v>
      </c>
      <c r="T26">
        <f>IF(ISBLANK('matlab raw'!AB27),"",'matlab raw'!AB27)</f>
        <v>0</v>
      </c>
      <c r="U26">
        <f>IF(ISBLANK('matlab raw'!AC27),"",'matlab raw'!AC27)</f>
        <v>0</v>
      </c>
      <c r="V26">
        <f>IF(ISBLANK('matlab raw'!AD27),"",'matlab raw'!AD27)</f>
        <v>0</v>
      </c>
      <c r="W26">
        <f>IF(ISBLANK('matlab raw'!AE27),"",'matlab raw'!AE27)</f>
        <v>-1</v>
      </c>
      <c r="X26">
        <f>IF(ISBLANK('matlab raw'!AF27),"",'matlab raw'!AF27)</f>
        <v>0</v>
      </c>
      <c r="Y26">
        <f>IF(ISBLANK('matlab raw'!AG27),"",'matlab raw'!AG27)</f>
        <v>-5.4702766451655884E-9</v>
      </c>
      <c r="Z26">
        <f>IF(ISBLANK('matlab raw'!AH27),"",'matlab raw'!AH27)</f>
        <v>0</v>
      </c>
      <c r="AA26">
        <f>IF(ISBLANK('matlab raw'!AI27),"",'matlab raw'!AI27)</f>
        <v>0</v>
      </c>
      <c r="AB26">
        <f>IF(ISBLANK('matlab raw'!AJ27),"",'matlab raw'!AJ27)</f>
        <v>2.8928348244728189E-15</v>
      </c>
      <c r="AC26">
        <f>IF(ISBLANK('matlab raw'!AK27),"",'matlab raw'!AK27)</f>
        <v>-1</v>
      </c>
      <c r="AD26">
        <f>IF(ISBLANK('matlab raw'!AL27),"",'matlab raw'!AL27)</f>
        <v>-1</v>
      </c>
      <c r="AE26">
        <f>IF(ISBLANK('matlab raw'!AM27),"",'matlab raw'!AM27)</f>
        <v>-1</v>
      </c>
      <c r="AF26" s="1"/>
      <c r="AG26" s="1"/>
      <c r="AH26" s="1"/>
      <c r="AI26" s="1"/>
      <c r="AJ26" s="1"/>
      <c r="AK26" s="2"/>
      <c r="AL26" s="2"/>
      <c r="AM26" s="2"/>
      <c r="AN26" s="2"/>
      <c r="AO26" s="2"/>
    </row>
    <row r="27" spans="1:41">
      <c r="A27">
        <f>IF(ISBLANK('matlab raw'!B28),"",'matlab raw'!B28)</f>
        <v>10</v>
      </c>
      <c r="B27">
        <f>IF(ISBLANK('matlab raw'!C28),"",'matlab raw'!C28)</f>
        <v>1.4000000000000001E-16</v>
      </c>
      <c r="C27">
        <f>IF(ISBLANK('matlab raw'!D28),"",'matlab raw'!D28)</f>
        <v>1.5995298440892156E-16</v>
      </c>
      <c r="D27">
        <f>IF(ISBLANK('matlab raw'!E28),"",'matlab raw'!E28)</f>
        <v>6.1600000000000002E-21</v>
      </c>
      <c r="E27">
        <f>IF(ISBLANK('matlab raw'!F28),"",'matlab raw'!F28)</f>
        <v>0</v>
      </c>
      <c r="F27">
        <f>IF(ISBLANK('matlab raw'!G28),"",'matlab raw'!G28)</f>
        <v>0</v>
      </c>
      <c r="G27">
        <f>IF(ISBLANK('matlab raw'!H28),"",'matlab raw'!H28)</f>
        <v>0</v>
      </c>
      <c r="H27">
        <f>IF(ISBLANK('matlab raw'!I28),"",'matlab raw'!I28)</f>
        <v>0</v>
      </c>
      <c r="I27">
        <f>IF(ISBLANK('matlab raw'!J28),"",'matlab raw'!J28)</f>
        <v>-1</v>
      </c>
      <c r="J27">
        <f>IF(ISBLANK('matlab raw'!N28),"",'matlab raw'!N28)</f>
        <v>1.0000000000000001E-15</v>
      </c>
      <c r="K27">
        <f>IF(ISBLANK('matlab raw'!O28),"",'matlab raw'!O28)</f>
        <v>0</v>
      </c>
      <c r="L27">
        <f>IF(ISBLANK('matlab raw'!P28),"",'matlab raw'!P28)</f>
        <v>3.5200000000000001E-20</v>
      </c>
      <c r="M27">
        <f>IF(ISBLANK('matlab raw'!Q28),"",'matlab raw'!Q28)</f>
        <v>0</v>
      </c>
      <c r="N27">
        <f>IF(ISBLANK('matlab raw'!R28),"",'matlab raw'!R28)</f>
        <v>0</v>
      </c>
      <c r="O27">
        <f>IF(ISBLANK('matlab raw'!S28),"",'matlab raw'!S28)</f>
        <v>0</v>
      </c>
      <c r="P27">
        <f>IF(ISBLANK('matlab raw'!T28),"",'matlab raw'!T28)</f>
        <v>6.7999999999999996E-17</v>
      </c>
      <c r="Q27">
        <f>IF(ISBLANK('matlab raw'!Y28),"",'matlab raw'!Y28)</f>
        <v>1.2E-15</v>
      </c>
      <c r="R27">
        <f>IF(ISBLANK('matlab raw'!Z28),"",'matlab raw'!Z28)</f>
        <v>0</v>
      </c>
      <c r="S27">
        <f>IF(ISBLANK('matlab raw'!AA28),"",'matlab raw'!AA28)</f>
        <v>7.1942471767206269E-16</v>
      </c>
      <c r="T27">
        <f>IF(ISBLANK('matlab raw'!AB28),"",'matlab raw'!AB28)</f>
        <v>0</v>
      </c>
      <c r="U27">
        <f>IF(ISBLANK('matlab raw'!AC28),"",'matlab raw'!AC28)</f>
        <v>0</v>
      </c>
      <c r="V27">
        <f>IF(ISBLANK('matlab raw'!AD28),"",'matlab raw'!AD28)</f>
        <v>0</v>
      </c>
      <c r="W27">
        <f>IF(ISBLANK('matlab raw'!AE28),"",'matlab raw'!AE28)</f>
        <v>2.9999999999999998E-18</v>
      </c>
      <c r="X27">
        <f>IF(ISBLANK('matlab raw'!AF28),"",'matlab raw'!AF28)</f>
        <v>0</v>
      </c>
      <c r="Y27">
        <f>IF(ISBLANK('matlab raw'!AG28),"",'matlab raw'!AG28)</f>
        <v>2.1327064587856202E-19</v>
      </c>
      <c r="Z27">
        <f>IF(ISBLANK('matlab raw'!AH28),"",'matlab raw'!AH28)</f>
        <v>0</v>
      </c>
      <c r="AA27">
        <f>IF(ISBLANK('matlab raw'!AI28),"",'matlab raw'!AI28)</f>
        <v>0</v>
      </c>
      <c r="AB27">
        <f>IF(ISBLANK('matlab raw'!AJ28),"",'matlab raw'!AJ28)</f>
        <v>2.8928348244728189E-15</v>
      </c>
      <c r="AC27">
        <f>IF(ISBLANK('matlab raw'!AK28),"",'matlab raw'!AK28)</f>
        <v>9.9999999999999998E-17</v>
      </c>
      <c r="AD27">
        <f>IF(ISBLANK('matlab raw'!AL28),"",'matlab raw'!AL28)</f>
        <v>1.6000000000000001E-16</v>
      </c>
      <c r="AE27">
        <f>IF(ISBLANK('matlab raw'!AM28),"",'matlab raw'!AM28)</f>
        <v>4.2999999999999999E-16</v>
      </c>
      <c r="AF27" s="1"/>
      <c r="AG27" s="1"/>
      <c r="AH27" s="1"/>
      <c r="AI27" s="1"/>
      <c r="AJ27" s="1"/>
      <c r="AK27" s="2"/>
      <c r="AL27" s="2"/>
      <c r="AM27" s="2"/>
      <c r="AN27" s="2"/>
      <c r="AO27" s="2"/>
    </row>
    <row r="28" spans="1:41">
      <c r="A28">
        <f>IF(ISBLANK('matlab raw'!B29),"",'matlab raw'!B29)</f>
        <v>10.5</v>
      </c>
      <c r="B28">
        <f>IF(ISBLANK('matlab raw'!C29),"",'matlab raw'!C29)</f>
        <v>-1</v>
      </c>
      <c r="C28">
        <f>IF(ISBLANK('matlab raw'!D29),"",'matlab raw'!D29)</f>
        <v>1.3008177429416839E-16</v>
      </c>
      <c r="D28">
        <f>IF(ISBLANK('matlab raw'!E29),"",'matlab raw'!E29)</f>
        <v>0</v>
      </c>
      <c r="E28">
        <f>IF(ISBLANK('matlab raw'!F29),"",'matlab raw'!F29)</f>
        <v>0</v>
      </c>
      <c r="F28">
        <f>IF(ISBLANK('matlab raw'!G29),"",'matlab raw'!G29)</f>
        <v>0</v>
      </c>
      <c r="G28">
        <f>IF(ISBLANK('matlab raw'!H29),"",'matlab raw'!H29)</f>
        <v>0</v>
      </c>
      <c r="H28">
        <f>IF(ISBLANK('matlab raw'!I29),"",'matlab raw'!I29)</f>
        <v>0</v>
      </c>
      <c r="I28">
        <f>IF(ISBLANK('matlab raw'!J29),"",'matlab raw'!J29)</f>
        <v>-1</v>
      </c>
      <c r="J28">
        <f>IF(ISBLANK('matlab raw'!N29),"",'matlab raw'!N29)</f>
        <v>-1</v>
      </c>
      <c r="K28">
        <f>IF(ISBLANK('matlab raw'!O29),"",'matlab raw'!O29)</f>
        <v>0</v>
      </c>
      <c r="L28">
        <f>IF(ISBLANK('matlab raw'!P29),"",'matlab raw'!P29)</f>
        <v>0</v>
      </c>
      <c r="M28">
        <f>IF(ISBLANK('matlab raw'!Q29),"",'matlab raw'!Q29)</f>
        <v>0</v>
      </c>
      <c r="N28">
        <f>IF(ISBLANK('matlab raw'!R29),"",'matlab raw'!R29)</f>
        <v>0</v>
      </c>
      <c r="O28">
        <f>IF(ISBLANK('matlab raw'!S29),"",'matlab raw'!S29)</f>
        <v>0</v>
      </c>
      <c r="P28">
        <f>IF(ISBLANK('matlab raw'!T29),"",'matlab raw'!T29)</f>
        <v>-1</v>
      </c>
      <c r="Q28">
        <f>IF(ISBLANK('matlab raw'!Y29),"",'matlab raw'!Y29)</f>
        <v>-1</v>
      </c>
      <c r="R28">
        <f>IF(ISBLANK('matlab raw'!Z29),"",'matlab raw'!Z29)</f>
        <v>0</v>
      </c>
      <c r="S28">
        <f>IF(ISBLANK('matlab raw'!AA29),"",'matlab raw'!AA29)</f>
        <v>5.5292030703180362E-16</v>
      </c>
      <c r="T28">
        <f>IF(ISBLANK('matlab raw'!AB29),"",'matlab raw'!AB29)</f>
        <v>0</v>
      </c>
      <c r="U28">
        <f>IF(ISBLANK('matlab raw'!AC29),"",'matlab raw'!AC29)</f>
        <v>0</v>
      </c>
      <c r="V28">
        <f>IF(ISBLANK('matlab raw'!AD29),"",'matlab raw'!AD29)</f>
        <v>0</v>
      </c>
      <c r="W28">
        <f>IF(ISBLANK('matlab raw'!AE29),"",'matlab raw'!AE29)</f>
        <v>-1</v>
      </c>
      <c r="X28">
        <f>IF(ISBLANK('matlab raw'!AF29),"",'matlab raw'!AF29)</f>
        <v>0</v>
      </c>
      <c r="Y28">
        <f>IF(ISBLANK('matlab raw'!AG29),"",'matlab raw'!AG29)</f>
        <v>-5.2032709717667365E-9</v>
      </c>
      <c r="Z28">
        <f>IF(ISBLANK('matlab raw'!AH29),"",'matlab raw'!AH29)</f>
        <v>0</v>
      </c>
      <c r="AA28">
        <f>IF(ISBLANK('matlab raw'!AI29),"",'matlab raw'!AI29)</f>
        <v>0</v>
      </c>
      <c r="AB28">
        <f>IF(ISBLANK('matlab raw'!AJ29),"",'matlab raw'!AJ29)</f>
        <v>2.8928348244728189E-15</v>
      </c>
      <c r="AC28">
        <f>IF(ISBLANK('matlab raw'!AK29),"",'matlab raw'!AK29)</f>
        <v>-1</v>
      </c>
      <c r="AD28">
        <f>IF(ISBLANK('matlab raw'!AL29),"",'matlab raw'!AL29)</f>
        <v>-1</v>
      </c>
      <c r="AE28">
        <f>IF(ISBLANK('matlab raw'!AM29),"",'matlab raw'!AM29)</f>
        <v>-1</v>
      </c>
      <c r="AF28" s="1"/>
      <c r="AG28" s="1"/>
      <c r="AH28" s="1"/>
      <c r="AI28" s="1"/>
      <c r="AJ28" s="1"/>
      <c r="AK28" s="2"/>
      <c r="AL28" s="2"/>
      <c r="AM28" s="2"/>
      <c r="AN28" s="2"/>
      <c r="AO28" s="2"/>
    </row>
    <row r="29" spans="1:41">
      <c r="A29">
        <f>IF(ISBLANK('matlab raw'!B30),"",'matlab raw'!B30)</f>
        <v>11</v>
      </c>
      <c r="B29">
        <f>IF(ISBLANK('matlab raw'!C30),"",'matlab raw'!C30)</f>
        <v>-1</v>
      </c>
      <c r="C29">
        <f>IF(ISBLANK('matlab raw'!D30),"",'matlab raw'!D30)</f>
        <v>1.2709098889340848E-16</v>
      </c>
      <c r="D29">
        <f>IF(ISBLANK('matlab raw'!E30),"",'matlab raw'!E30)</f>
        <v>0</v>
      </c>
      <c r="E29">
        <f>IF(ISBLANK('matlab raw'!F30),"",'matlab raw'!F30)</f>
        <v>0</v>
      </c>
      <c r="F29">
        <f>IF(ISBLANK('matlab raw'!G30),"",'matlab raw'!G30)</f>
        <v>0</v>
      </c>
      <c r="G29">
        <f>IF(ISBLANK('matlab raw'!H30),"",'matlab raw'!H30)</f>
        <v>0</v>
      </c>
      <c r="H29">
        <f>IF(ISBLANK('matlab raw'!I30),"",'matlab raw'!I30)</f>
        <v>0</v>
      </c>
      <c r="I29">
        <f>IF(ISBLANK('matlab raw'!J30),"",'matlab raw'!J30)</f>
        <v>-1</v>
      </c>
      <c r="J29">
        <f>IF(ISBLANK('matlab raw'!N30),"",'matlab raw'!N30)</f>
        <v>-1</v>
      </c>
      <c r="K29">
        <f>IF(ISBLANK('matlab raw'!O30),"",'matlab raw'!O30)</f>
        <v>0</v>
      </c>
      <c r="L29">
        <f>IF(ISBLANK('matlab raw'!P30),"",'matlab raw'!P30)</f>
        <v>0</v>
      </c>
      <c r="M29">
        <f>IF(ISBLANK('matlab raw'!Q30),"",'matlab raw'!Q30)</f>
        <v>0</v>
      </c>
      <c r="N29">
        <f>IF(ISBLANK('matlab raw'!R30),"",'matlab raw'!R30)</f>
        <v>0</v>
      </c>
      <c r="O29">
        <f>IF(ISBLANK('matlab raw'!S30),"",'matlab raw'!S30)</f>
        <v>0</v>
      </c>
      <c r="P29">
        <f>IF(ISBLANK('matlab raw'!T30),"",'matlab raw'!T30)</f>
        <v>-1</v>
      </c>
      <c r="Q29">
        <f>IF(ISBLANK('matlab raw'!Y30),"",'matlab raw'!Y30)</f>
        <v>-1</v>
      </c>
      <c r="R29">
        <f>IF(ISBLANK('matlab raw'!Z30),"",'matlab raw'!Z30)</f>
        <v>0</v>
      </c>
      <c r="S29">
        <f>IF(ISBLANK('matlab raw'!AA30),"",'matlab raw'!AA30)</f>
        <v>3.1415926535897929E-16</v>
      </c>
      <c r="T29">
        <f>IF(ISBLANK('matlab raw'!AB30),"",'matlab raw'!AB30)</f>
        <v>0</v>
      </c>
      <c r="U29">
        <f>IF(ISBLANK('matlab raw'!AC30),"",'matlab raw'!AC30)</f>
        <v>0</v>
      </c>
      <c r="V29">
        <f>IF(ISBLANK('matlab raw'!AD30),"",'matlab raw'!AD30)</f>
        <v>0</v>
      </c>
      <c r="W29">
        <f>IF(ISBLANK('matlab raw'!AE30),"",'matlab raw'!AE30)</f>
        <v>-1</v>
      </c>
      <c r="X29">
        <f>IF(ISBLANK('matlab raw'!AF30),"",'matlab raw'!AF30)</f>
        <v>0</v>
      </c>
      <c r="Y29">
        <f>IF(ISBLANK('matlab raw'!AG30),"",'matlab raw'!AG30)</f>
        <v>-5.083639555736339E-9</v>
      </c>
      <c r="Z29">
        <f>IF(ISBLANK('matlab raw'!AH30),"",'matlab raw'!AH30)</f>
        <v>0</v>
      </c>
      <c r="AA29">
        <f>IF(ISBLANK('matlab raw'!AI30),"",'matlab raw'!AI30)</f>
        <v>0</v>
      </c>
      <c r="AB29">
        <f>IF(ISBLANK('matlab raw'!AJ30),"",'matlab raw'!AJ30)</f>
        <v>2.8928348244728189E-15</v>
      </c>
      <c r="AC29">
        <f>IF(ISBLANK('matlab raw'!AK30),"",'matlab raw'!AK30)</f>
        <v>-1</v>
      </c>
      <c r="AD29">
        <f>IF(ISBLANK('matlab raw'!AL30),"",'matlab raw'!AL30)</f>
        <v>-1</v>
      </c>
      <c r="AE29">
        <f>IF(ISBLANK('matlab raw'!AM30),"",'matlab raw'!AM30)</f>
        <v>-1</v>
      </c>
      <c r="AF29" s="1"/>
      <c r="AG29" s="1"/>
      <c r="AH29" s="1"/>
      <c r="AI29" s="1"/>
      <c r="AJ29" s="1"/>
      <c r="AK29" s="2"/>
      <c r="AL29" s="2"/>
      <c r="AM29" s="2"/>
      <c r="AN29" s="2"/>
      <c r="AO29" s="2"/>
    </row>
    <row r="30" spans="1:41">
      <c r="A30">
        <f>IF(ISBLANK('matlab raw'!B31),"",'matlab raw'!B31)</f>
        <v>11.5</v>
      </c>
      <c r="B30">
        <f>IF(ISBLANK('matlab raw'!C31),"",'matlab raw'!C31)</f>
        <v>-1</v>
      </c>
      <c r="C30">
        <f>IF(ISBLANK('matlab raw'!D31),"",'matlab raw'!D31)</f>
        <v>9.943795136913818E-17</v>
      </c>
      <c r="D30">
        <f>IF(ISBLANK('matlab raw'!E31),"",'matlab raw'!E31)</f>
        <v>0</v>
      </c>
      <c r="E30">
        <f>IF(ISBLANK('matlab raw'!F31),"",'matlab raw'!F31)</f>
        <v>0</v>
      </c>
      <c r="F30">
        <f>IF(ISBLANK('matlab raw'!G31),"",'matlab raw'!G31)</f>
        <v>0</v>
      </c>
      <c r="G30">
        <f>IF(ISBLANK('matlab raw'!H31),"",'matlab raw'!H31)</f>
        <v>0</v>
      </c>
      <c r="H30">
        <f>IF(ISBLANK('matlab raw'!I31),"",'matlab raw'!I31)</f>
        <v>0</v>
      </c>
      <c r="I30">
        <f>IF(ISBLANK('matlab raw'!J31),"",'matlab raw'!J31)</f>
        <v>-1</v>
      </c>
      <c r="J30">
        <f>IF(ISBLANK('matlab raw'!N31),"",'matlab raw'!N31)</f>
        <v>-1</v>
      </c>
      <c r="K30">
        <f>IF(ISBLANK('matlab raw'!O31),"",'matlab raw'!O31)</f>
        <v>0</v>
      </c>
      <c r="L30">
        <f>IF(ISBLANK('matlab raw'!P31),"",'matlab raw'!P31)</f>
        <v>0</v>
      </c>
      <c r="M30">
        <f>IF(ISBLANK('matlab raw'!Q31),"",'matlab raw'!Q31)</f>
        <v>0</v>
      </c>
      <c r="N30">
        <f>IF(ISBLANK('matlab raw'!R31),"",'matlab raw'!R31)</f>
        <v>0</v>
      </c>
      <c r="O30">
        <f>IF(ISBLANK('matlab raw'!S31),"",'matlab raw'!S31)</f>
        <v>0</v>
      </c>
      <c r="P30">
        <f>IF(ISBLANK('matlab raw'!T31),"",'matlab raw'!T31)</f>
        <v>-1</v>
      </c>
      <c r="Q30">
        <f>IF(ISBLANK('matlab raw'!Y31),"",'matlab raw'!Y31)</f>
        <v>-1</v>
      </c>
      <c r="R30">
        <f>IF(ISBLANK('matlab raw'!Z31),"",'matlab raw'!Z31)</f>
        <v>0</v>
      </c>
      <c r="S30">
        <f>IF(ISBLANK('matlab raw'!AA31),"",'matlab raw'!AA31)</f>
        <v>1.4137166941154069E-16</v>
      </c>
      <c r="T30">
        <f>IF(ISBLANK('matlab raw'!AB31),"",'matlab raw'!AB31)</f>
        <v>0</v>
      </c>
      <c r="U30">
        <f>IF(ISBLANK('matlab raw'!AC31),"",'matlab raw'!AC31)</f>
        <v>0</v>
      </c>
      <c r="V30">
        <f>IF(ISBLANK('matlab raw'!AD31),"",'matlab raw'!AD31)</f>
        <v>0</v>
      </c>
      <c r="W30">
        <f>IF(ISBLANK('matlab raw'!AE31),"",'matlab raw'!AE31)</f>
        <v>-1</v>
      </c>
      <c r="X30">
        <f>IF(ISBLANK('matlab raw'!AF31),"",'matlab raw'!AF31)</f>
        <v>0</v>
      </c>
      <c r="Y30">
        <f>IF(ISBLANK('matlab raw'!AG31),"",'matlab raw'!AG31)</f>
        <v>-4.9718975684569085E-9</v>
      </c>
      <c r="Z30">
        <f>IF(ISBLANK('matlab raw'!AH31),"",'matlab raw'!AH31)</f>
        <v>0</v>
      </c>
      <c r="AA30">
        <f>IF(ISBLANK('matlab raw'!AI31),"",'matlab raw'!AI31)</f>
        <v>0</v>
      </c>
      <c r="AB30">
        <f>IF(ISBLANK('matlab raw'!AJ31),"",'matlab raw'!AJ31)</f>
        <v>2.8928348244728189E-15</v>
      </c>
      <c r="AC30">
        <f>IF(ISBLANK('matlab raw'!AK31),"",'matlab raw'!AK31)</f>
        <v>-1</v>
      </c>
      <c r="AD30">
        <f>IF(ISBLANK('matlab raw'!AL31),"",'matlab raw'!AL31)</f>
        <v>-1</v>
      </c>
      <c r="AE30">
        <f>IF(ISBLANK('matlab raw'!AM31),"",'matlab raw'!AM31)</f>
        <v>-1</v>
      </c>
      <c r="AF30" s="1"/>
      <c r="AG30" s="1"/>
      <c r="AH30" s="1"/>
      <c r="AI30" s="1"/>
      <c r="AJ30" s="1"/>
      <c r="AK30" s="2"/>
      <c r="AL30" s="2"/>
      <c r="AM30" s="2"/>
      <c r="AN30" s="2"/>
      <c r="AO30" s="2"/>
    </row>
    <row r="31" spans="1:41">
      <c r="A31">
        <f>IF(ISBLANK('matlab raw'!B32),"",'matlab raw'!B32)</f>
        <v>12</v>
      </c>
      <c r="B31">
        <f>IF(ISBLANK('matlab raw'!C32),"",'matlab raw'!C32)</f>
        <v>-1</v>
      </c>
      <c r="C31">
        <f>IF(ISBLANK('matlab raw'!D32),"",'matlab raw'!D32)</f>
        <v>9.7344286334487175E-17</v>
      </c>
      <c r="D31">
        <f>IF(ISBLANK('matlab raw'!E32),"",'matlab raw'!E32)</f>
        <v>0</v>
      </c>
      <c r="E31">
        <f>IF(ISBLANK('matlab raw'!F32),"",'matlab raw'!F32)</f>
        <v>2.0000000000000001E-18</v>
      </c>
      <c r="F31">
        <f>IF(ISBLANK('matlab raw'!G32),"",'matlab raw'!G32)</f>
        <v>0</v>
      </c>
      <c r="G31">
        <f>IF(ISBLANK('matlab raw'!H32),"",'matlab raw'!H32)</f>
        <v>0</v>
      </c>
      <c r="H31">
        <f>IF(ISBLANK('matlab raw'!I32),"",'matlab raw'!I32)</f>
        <v>0</v>
      </c>
      <c r="I31">
        <f>IF(ISBLANK('matlab raw'!J32),"",'matlab raw'!J32)</f>
        <v>-1</v>
      </c>
      <c r="J31">
        <f>IF(ISBLANK('matlab raw'!N32),"",'matlab raw'!N32)</f>
        <v>-1</v>
      </c>
      <c r="K31">
        <f>IF(ISBLANK('matlab raw'!O32),"",'matlab raw'!O32)</f>
        <v>0</v>
      </c>
      <c r="L31">
        <f>IF(ISBLANK('matlab raw'!P32),"",'matlab raw'!P32)</f>
        <v>0</v>
      </c>
      <c r="M31">
        <f>IF(ISBLANK('matlab raw'!Q32),"",'matlab raw'!Q32)</f>
        <v>0</v>
      </c>
      <c r="N31">
        <f>IF(ISBLANK('matlab raw'!R32),"",'matlab raw'!R32)</f>
        <v>0</v>
      </c>
      <c r="O31">
        <f>IF(ISBLANK('matlab raw'!S32),"",'matlab raw'!S32)</f>
        <v>0</v>
      </c>
      <c r="P31">
        <f>IF(ISBLANK('matlab raw'!T32),"",'matlab raw'!T32)</f>
        <v>-1</v>
      </c>
      <c r="Q31">
        <f>IF(ISBLANK('matlab raw'!Y32),"",'matlab raw'!Y32)</f>
        <v>-1</v>
      </c>
      <c r="R31">
        <f>IF(ISBLANK('matlab raw'!Z32),"",'matlab raw'!Z32)</f>
        <v>0</v>
      </c>
      <c r="S31">
        <f>IF(ISBLANK('matlab raw'!AA32),"",'matlab raw'!AA32)</f>
        <v>5.9690260418206072E-17</v>
      </c>
      <c r="T31">
        <f>IF(ISBLANK('matlab raw'!AB32),"",'matlab raw'!AB32)</f>
        <v>0</v>
      </c>
      <c r="U31">
        <f>IF(ISBLANK('matlab raw'!AC32),"",'matlab raw'!AC32)</f>
        <v>0</v>
      </c>
      <c r="V31">
        <f>IF(ISBLANK('matlab raw'!AD32),"",'matlab raw'!AD32)</f>
        <v>0</v>
      </c>
      <c r="W31">
        <f>IF(ISBLANK('matlab raw'!AE32),"",'matlab raw'!AE32)</f>
        <v>-1</v>
      </c>
      <c r="X31">
        <f>IF(ISBLANK('matlab raw'!AF32),"",'matlab raw'!AF32)</f>
        <v>0</v>
      </c>
      <c r="Y31">
        <f>IF(ISBLANK('matlab raw'!AG32),"",'matlab raw'!AG32)</f>
        <v>-4.8672143167243582E-9</v>
      </c>
      <c r="Z31">
        <f>IF(ISBLANK('matlab raw'!AH32),"",'matlab raw'!AH32)</f>
        <v>0</v>
      </c>
      <c r="AA31">
        <f>IF(ISBLANK('matlab raw'!AI32),"",'matlab raw'!AI32)</f>
        <v>0</v>
      </c>
      <c r="AB31">
        <f>IF(ISBLANK('matlab raw'!AJ32),"",'matlab raw'!AJ32)</f>
        <v>2.8928348244728189E-15</v>
      </c>
      <c r="AC31">
        <f>IF(ISBLANK('matlab raw'!AK32),"",'matlab raw'!AK32)</f>
        <v>-1</v>
      </c>
      <c r="AD31">
        <f>IF(ISBLANK('matlab raw'!AL32),"",'matlab raw'!AL32)</f>
        <v>-1</v>
      </c>
      <c r="AE31">
        <f>IF(ISBLANK('matlab raw'!AM32),"",'matlab raw'!AM32)</f>
        <v>-1</v>
      </c>
      <c r="AF31" s="1"/>
      <c r="AG31" s="1"/>
      <c r="AH31" s="1"/>
      <c r="AI31" s="1"/>
      <c r="AJ31" s="1"/>
      <c r="AK31" s="2"/>
      <c r="AL31" s="2"/>
      <c r="AM31" s="2"/>
      <c r="AN31" s="2"/>
      <c r="AO31" s="2"/>
    </row>
    <row r="32" spans="1:41">
      <c r="A32">
        <f>IF(ISBLANK('matlab raw'!B33),"",'matlab raw'!B33)</f>
        <v>12.5</v>
      </c>
      <c r="B32">
        <f>IF(ISBLANK('matlab raw'!C33),"",'matlab raw'!C33)</f>
        <v>-1</v>
      </c>
      <c r="C32">
        <f>IF(ISBLANK('matlab raw'!D33),"",'matlab raw'!D33)</f>
        <v>9.5377532357950011E-17</v>
      </c>
      <c r="D32">
        <f>IF(ISBLANK('matlab raw'!E33),"",'matlab raw'!E33)</f>
        <v>0</v>
      </c>
      <c r="E32">
        <f>IF(ISBLANK('matlab raw'!F33),"",'matlab raw'!F33)</f>
        <v>-1</v>
      </c>
      <c r="F32">
        <f>IF(ISBLANK('matlab raw'!G33),"",'matlab raw'!G33)</f>
        <v>0</v>
      </c>
      <c r="G32">
        <f>IF(ISBLANK('matlab raw'!H33),"",'matlab raw'!H33)</f>
        <v>0</v>
      </c>
      <c r="H32">
        <f>IF(ISBLANK('matlab raw'!I33),"",'matlab raw'!I33)</f>
        <v>0</v>
      </c>
      <c r="I32">
        <f>IF(ISBLANK('matlab raw'!J33),"",'matlab raw'!J33)</f>
        <v>-1</v>
      </c>
      <c r="J32">
        <f>IF(ISBLANK('matlab raw'!N33),"",'matlab raw'!N33)</f>
        <v>-1</v>
      </c>
      <c r="K32">
        <f>IF(ISBLANK('matlab raw'!O33),"",'matlab raw'!O33)</f>
        <v>0</v>
      </c>
      <c r="L32">
        <f>IF(ISBLANK('matlab raw'!P33),"",'matlab raw'!P33)</f>
        <v>0</v>
      </c>
      <c r="M32">
        <f>IF(ISBLANK('matlab raw'!Q33),"",'matlab raw'!Q33)</f>
        <v>0</v>
      </c>
      <c r="N32">
        <f>IF(ISBLANK('matlab raw'!R33),"",'matlab raw'!R33)</f>
        <v>0</v>
      </c>
      <c r="O32">
        <f>IF(ISBLANK('matlab raw'!S33),"",'matlab raw'!S33)</f>
        <v>0</v>
      </c>
      <c r="P32">
        <f>IF(ISBLANK('matlab raw'!T33),"",'matlab raw'!T33)</f>
        <v>-1</v>
      </c>
      <c r="Q32">
        <f>IF(ISBLANK('matlab raw'!Y33),"",'matlab raw'!Y33)</f>
        <v>-1</v>
      </c>
      <c r="R32">
        <f>IF(ISBLANK('matlab raw'!Z33),"",'matlab raw'!Z33)</f>
        <v>0</v>
      </c>
      <c r="S32">
        <f>IF(ISBLANK('matlab raw'!AA33),"",'matlab raw'!AA33)</f>
        <v>2.8274333882308137E-17</v>
      </c>
      <c r="T32">
        <f>IF(ISBLANK('matlab raw'!AB33),"",'matlab raw'!AB33)</f>
        <v>0</v>
      </c>
      <c r="U32">
        <f>IF(ISBLANK('matlab raw'!AC33),"",'matlab raw'!AC33)</f>
        <v>0</v>
      </c>
      <c r="V32">
        <f>IF(ISBLANK('matlab raw'!AD33),"",'matlab raw'!AD33)</f>
        <v>0</v>
      </c>
      <c r="W32">
        <f>IF(ISBLANK('matlab raw'!AE33),"",'matlab raw'!AE33)</f>
        <v>-1</v>
      </c>
      <c r="X32">
        <f>IF(ISBLANK('matlab raw'!AF33),"",'matlab raw'!AF33)</f>
        <v>0</v>
      </c>
      <c r="Y32">
        <f>IF(ISBLANK('matlab raw'!AG33),"",'matlab raw'!AG33)</f>
        <v>-4.7688766178975009E-9</v>
      </c>
      <c r="Z32">
        <f>IF(ISBLANK('matlab raw'!AH33),"",'matlab raw'!AH33)</f>
        <v>0</v>
      </c>
      <c r="AA32">
        <f>IF(ISBLANK('matlab raw'!AI33),"",'matlab raw'!AI33)</f>
        <v>0</v>
      </c>
      <c r="AB32">
        <f>IF(ISBLANK('matlab raw'!AJ33),"",'matlab raw'!AJ33)</f>
        <v>2.8928348244728189E-15</v>
      </c>
      <c r="AC32">
        <f>IF(ISBLANK('matlab raw'!AK33),"",'matlab raw'!AK33)</f>
        <v>-1</v>
      </c>
      <c r="AD32">
        <f>IF(ISBLANK('matlab raw'!AL33),"",'matlab raw'!AL33)</f>
        <v>-1</v>
      </c>
      <c r="AE32">
        <f>IF(ISBLANK('matlab raw'!AM33),"",'matlab raw'!AM33)</f>
        <v>-1</v>
      </c>
      <c r="AF32" s="1"/>
      <c r="AG32" s="1"/>
      <c r="AH32" s="1"/>
      <c r="AI32" s="1"/>
      <c r="AJ32" s="1"/>
      <c r="AK32" s="2"/>
      <c r="AL32" s="2"/>
      <c r="AM32" s="2"/>
      <c r="AN32" s="2"/>
      <c r="AO32" s="2"/>
    </row>
    <row r="33" spans="1:41">
      <c r="A33">
        <f>IF(ISBLANK('matlab raw'!B34),"",'matlab raw'!B34)</f>
        <v>13</v>
      </c>
      <c r="B33">
        <f>IF(ISBLANK('matlab raw'!C34),"",'matlab raw'!C34)</f>
        <v>-1</v>
      </c>
      <c r="C33">
        <f>IF(ISBLANK('matlab raw'!D34),"",'matlab raw'!D34)</f>
        <v>7.0144023843968416E-17</v>
      </c>
      <c r="D33">
        <f>IF(ISBLANK('matlab raw'!E34),"",'matlab raw'!E34)</f>
        <v>0</v>
      </c>
      <c r="E33">
        <f>IF(ISBLANK('matlab raw'!F34),"",'matlab raw'!F34)</f>
        <v>-1</v>
      </c>
      <c r="F33">
        <f>IF(ISBLANK('matlab raw'!G34),"",'matlab raw'!G34)</f>
        <v>0</v>
      </c>
      <c r="G33">
        <f>IF(ISBLANK('matlab raw'!H34),"",'matlab raw'!H34)</f>
        <v>0</v>
      </c>
      <c r="H33">
        <f>IF(ISBLANK('matlab raw'!I34),"",'matlab raw'!I34)</f>
        <v>0</v>
      </c>
      <c r="I33">
        <f>IF(ISBLANK('matlab raw'!J34),"",'matlab raw'!J34)</f>
        <v>-1</v>
      </c>
      <c r="J33">
        <f>IF(ISBLANK('matlab raw'!N34),"",'matlab raw'!N34)</f>
        <v>-1</v>
      </c>
      <c r="K33">
        <f>IF(ISBLANK('matlab raw'!O34),"",'matlab raw'!O34)</f>
        <v>0</v>
      </c>
      <c r="L33">
        <f>IF(ISBLANK('matlab raw'!P34),"",'matlab raw'!P34)</f>
        <v>0</v>
      </c>
      <c r="M33">
        <f>IF(ISBLANK('matlab raw'!Q34),"",'matlab raw'!Q34)</f>
        <v>0</v>
      </c>
      <c r="N33">
        <f>IF(ISBLANK('matlab raw'!R34),"",'matlab raw'!R34)</f>
        <v>1.1699999999999999E-18</v>
      </c>
      <c r="O33">
        <f>IF(ISBLANK('matlab raw'!S34),"",'matlab raw'!S34)</f>
        <v>0</v>
      </c>
      <c r="P33">
        <f>IF(ISBLANK('matlab raw'!T34),"",'matlab raw'!T34)</f>
        <v>-1</v>
      </c>
      <c r="Q33">
        <f>IF(ISBLANK('matlab raw'!Y34),"",'matlab raw'!Y34)</f>
        <v>-1</v>
      </c>
      <c r="R33">
        <f>IF(ISBLANK('matlab raw'!Z34),"",'matlab raw'!Z34)</f>
        <v>0</v>
      </c>
      <c r="S33">
        <f>IF(ISBLANK('matlab raw'!AA34),"",'matlab raw'!AA34)</f>
        <v>2.1991148575128557E-17</v>
      </c>
      <c r="T33">
        <f>IF(ISBLANK('matlab raw'!AB34),"",'matlab raw'!AB34)</f>
        <v>0</v>
      </c>
      <c r="U33">
        <f>IF(ISBLANK('matlab raw'!AC34),"",'matlab raw'!AC34)</f>
        <v>0</v>
      </c>
      <c r="V33">
        <f>IF(ISBLANK('matlab raw'!AD34),"",'matlab raw'!AD34)</f>
        <v>0</v>
      </c>
      <c r="W33">
        <f>IF(ISBLANK('matlab raw'!AE34),"",'matlab raw'!AE34)</f>
        <v>-1</v>
      </c>
      <c r="X33">
        <f>IF(ISBLANK('matlab raw'!AF34),"",'matlab raw'!AF34)</f>
        <v>0</v>
      </c>
      <c r="Y33">
        <f>IF(ISBLANK('matlab raw'!AG34),"",'matlab raw'!AG34)</f>
        <v>-4.6762682562645608E-9</v>
      </c>
      <c r="Z33">
        <f>IF(ISBLANK('matlab raw'!AH34),"",'matlab raw'!AH34)</f>
        <v>0</v>
      </c>
      <c r="AA33">
        <f>IF(ISBLANK('matlab raw'!AI34),"",'matlab raw'!AI34)</f>
        <v>0</v>
      </c>
      <c r="AB33">
        <f>IF(ISBLANK('matlab raw'!AJ34),"",'matlab raw'!AJ34)</f>
        <v>2.8928348244728189E-15</v>
      </c>
      <c r="AC33">
        <f>IF(ISBLANK('matlab raw'!AK34),"",'matlab raw'!AK34)</f>
        <v>-1</v>
      </c>
      <c r="AD33">
        <f>IF(ISBLANK('matlab raw'!AL34),"",'matlab raw'!AL34)</f>
        <v>-1</v>
      </c>
      <c r="AE33">
        <f>IF(ISBLANK('matlab raw'!AM34),"",'matlab raw'!AM34)</f>
        <v>-1</v>
      </c>
      <c r="AF33" s="1"/>
      <c r="AG33" s="1"/>
      <c r="AH33" s="1"/>
      <c r="AI33" s="1"/>
      <c r="AJ33" s="1"/>
      <c r="AK33" s="2"/>
      <c r="AL33" s="2"/>
      <c r="AM33" s="2"/>
      <c r="AN33" s="2"/>
      <c r="AO33" s="2"/>
    </row>
    <row r="34" spans="1:41">
      <c r="A34">
        <f>IF(ISBLANK('matlab raw'!B35),"",'matlab raw'!B35)</f>
        <v>13.5</v>
      </c>
      <c r="B34">
        <f>IF(ISBLANK('matlab raw'!C35),"",'matlab raw'!C35)</f>
        <v>-1</v>
      </c>
      <c r="C34">
        <f>IF(ISBLANK('matlab raw'!D35),"",'matlab raw'!D35)</f>
        <v>6.8832804976880855E-17</v>
      </c>
      <c r="D34">
        <f>IF(ISBLANK('matlab raw'!E35),"",'matlab raw'!E35)</f>
        <v>0</v>
      </c>
      <c r="E34">
        <f>IF(ISBLANK('matlab raw'!F35),"",'matlab raw'!F35)</f>
        <v>-1</v>
      </c>
      <c r="F34">
        <f>IF(ISBLANK('matlab raw'!G35),"",'matlab raw'!G35)</f>
        <v>0</v>
      </c>
      <c r="G34">
        <f>IF(ISBLANK('matlab raw'!H35),"",'matlab raw'!H35)</f>
        <v>0</v>
      </c>
      <c r="H34">
        <f>IF(ISBLANK('matlab raw'!I35),"",'matlab raw'!I35)</f>
        <v>0</v>
      </c>
      <c r="I34">
        <f>IF(ISBLANK('matlab raw'!J35),"",'matlab raw'!J35)</f>
        <v>-1</v>
      </c>
      <c r="J34">
        <f>IF(ISBLANK('matlab raw'!N35),"",'matlab raw'!N35)</f>
        <v>-1</v>
      </c>
      <c r="K34">
        <f>IF(ISBLANK('matlab raw'!O35),"",'matlab raw'!O35)</f>
        <v>0</v>
      </c>
      <c r="L34">
        <f>IF(ISBLANK('matlab raw'!P35),"",'matlab raw'!P35)</f>
        <v>0</v>
      </c>
      <c r="M34">
        <f>IF(ISBLANK('matlab raw'!Q35),"",'matlab raw'!Q35)</f>
        <v>2.2E-17</v>
      </c>
      <c r="N34">
        <f>IF(ISBLANK('matlab raw'!R35),"",'matlab raw'!R35)</f>
        <v>-1</v>
      </c>
      <c r="O34">
        <f>IF(ISBLANK('matlab raw'!S35),"",'matlab raw'!S35)</f>
        <v>0</v>
      </c>
      <c r="P34">
        <f>IF(ISBLANK('matlab raw'!T35),"",'matlab raw'!T35)</f>
        <v>-1</v>
      </c>
      <c r="Q34">
        <f>IF(ISBLANK('matlab raw'!Y35),"",'matlab raw'!Y35)</f>
        <v>-1</v>
      </c>
      <c r="R34">
        <f>IF(ISBLANK('matlab raw'!Z35),"",'matlab raw'!Z35)</f>
        <v>0</v>
      </c>
      <c r="S34">
        <f>IF(ISBLANK('matlab raw'!AA35),"",'matlab raw'!AA35)</f>
        <v>0</v>
      </c>
      <c r="T34">
        <f>IF(ISBLANK('matlab raw'!AB35),"",'matlab raw'!AB35)</f>
        <v>1.0800000000000001E-17</v>
      </c>
      <c r="U34">
        <f>IF(ISBLANK('matlab raw'!AC35),"",'matlab raw'!AC35)</f>
        <v>0</v>
      </c>
      <c r="V34">
        <f>IF(ISBLANK('matlab raw'!AD35),"",'matlab raw'!AD35)</f>
        <v>0</v>
      </c>
      <c r="W34">
        <f>IF(ISBLANK('matlab raw'!AE35),"",'matlab raw'!AE35)</f>
        <v>-1</v>
      </c>
      <c r="X34">
        <f>IF(ISBLANK('matlab raw'!AF35),"",'matlab raw'!AF35)</f>
        <v>0</v>
      </c>
      <c r="Y34">
        <f>IF(ISBLANK('matlab raw'!AG35),"",'matlab raw'!AG35)</f>
        <v>-4.5888536651253898E-9</v>
      </c>
      <c r="Z34">
        <f>IF(ISBLANK('matlab raw'!AH35),"",'matlab raw'!AH35)</f>
        <v>0</v>
      </c>
      <c r="AA34">
        <f>IF(ISBLANK('matlab raw'!AI35),"",'matlab raw'!AI35)</f>
        <v>0</v>
      </c>
      <c r="AB34">
        <f>IF(ISBLANK('matlab raw'!AJ35),"",'matlab raw'!AJ35)</f>
        <v>2.8928348244728189E-15</v>
      </c>
      <c r="AC34">
        <f>IF(ISBLANK('matlab raw'!AK35),"",'matlab raw'!AK35)</f>
        <v>-1</v>
      </c>
      <c r="AD34">
        <f>IF(ISBLANK('matlab raw'!AL35),"",'matlab raw'!AL35)</f>
        <v>-1</v>
      </c>
      <c r="AE34">
        <f>IF(ISBLANK('matlab raw'!AM35),"",'matlab raw'!AM35)</f>
        <v>-1</v>
      </c>
      <c r="AF34" s="1"/>
      <c r="AG34" s="1"/>
      <c r="AH34" s="1"/>
      <c r="AI34" s="1"/>
      <c r="AJ34" s="1"/>
      <c r="AK34" s="2"/>
      <c r="AL34" s="2"/>
      <c r="AM34" s="2"/>
      <c r="AN34" s="2"/>
      <c r="AO34" s="2"/>
    </row>
    <row r="35" spans="1:41">
      <c r="A35">
        <f>IF(ISBLANK('matlab raw'!B36),"",'matlab raw'!B36)</f>
        <v>14</v>
      </c>
      <c r="B35">
        <f>IF(ISBLANK('matlab raw'!C36),"",'matlab raw'!C36)</f>
        <v>-1</v>
      </c>
      <c r="C35">
        <f>IF(ISBLANK('matlab raw'!D36),"",'matlab raw'!D36)</f>
        <v>6.7592472664862047E-17</v>
      </c>
      <c r="D35">
        <f>IF(ISBLANK('matlab raw'!E36),"",'matlab raw'!E36)</f>
        <v>0</v>
      </c>
      <c r="E35">
        <f>IF(ISBLANK('matlab raw'!F36),"",'matlab raw'!F36)</f>
        <v>5.0999999999999998E-18</v>
      </c>
      <c r="F35">
        <f>IF(ISBLANK('matlab raw'!G36),"",'matlab raw'!G36)</f>
        <v>0</v>
      </c>
      <c r="G35">
        <f>IF(ISBLANK('matlab raw'!H36),"",'matlab raw'!H36)</f>
        <v>0</v>
      </c>
      <c r="H35">
        <f>IF(ISBLANK('matlab raw'!I36),"",'matlab raw'!I36)</f>
        <v>0</v>
      </c>
      <c r="I35">
        <f>IF(ISBLANK('matlab raw'!J36),"",'matlab raw'!J36)</f>
        <v>-1</v>
      </c>
      <c r="J35">
        <f>IF(ISBLANK('matlab raw'!N36),"",'matlab raw'!N36)</f>
        <v>-1</v>
      </c>
      <c r="K35">
        <f>IF(ISBLANK('matlab raw'!O36),"",'matlab raw'!O36)</f>
        <v>0</v>
      </c>
      <c r="L35">
        <f>IF(ISBLANK('matlab raw'!P36),"",'matlab raw'!P36)</f>
        <v>0</v>
      </c>
      <c r="M35">
        <f>IF(ISBLANK('matlab raw'!Q36),"",'matlab raw'!Q36)</f>
        <v>-1</v>
      </c>
      <c r="N35">
        <f>IF(ISBLANK('matlab raw'!R36),"",'matlab raw'!R36)</f>
        <v>-1</v>
      </c>
      <c r="O35">
        <f>IF(ISBLANK('matlab raw'!S36),"",'matlab raw'!S36)</f>
        <v>0</v>
      </c>
      <c r="P35">
        <f>IF(ISBLANK('matlab raw'!T36),"",'matlab raw'!T36)</f>
        <v>-1</v>
      </c>
      <c r="Q35">
        <f>IF(ISBLANK('matlab raw'!Y36),"",'matlab raw'!Y36)</f>
        <v>-1</v>
      </c>
      <c r="R35">
        <f>IF(ISBLANK('matlab raw'!Z36),"",'matlab raw'!Z36)</f>
        <v>0</v>
      </c>
      <c r="S35">
        <f>IF(ISBLANK('matlab raw'!AA36),"",'matlab raw'!AA36)</f>
        <v>0</v>
      </c>
      <c r="T35">
        <f>IF(ISBLANK('matlab raw'!AB36),"",'matlab raw'!AB36)</f>
        <v>-1.0000000000000001E-18</v>
      </c>
      <c r="U35">
        <f>IF(ISBLANK('matlab raw'!AC36),"",'matlab raw'!AC36)</f>
        <v>0</v>
      </c>
      <c r="V35">
        <f>IF(ISBLANK('matlab raw'!AD36),"",'matlab raw'!AD36)</f>
        <v>0</v>
      </c>
      <c r="W35">
        <f>IF(ISBLANK('matlab raw'!AE36),"",'matlab raw'!AE36)</f>
        <v>-1</v>
      </c>
      <c r="X35">
        <f>IF(ISBLANK('matlab raw'!AF36),"",'matlab raw'!AF36)</f>
        <v>0</v>
      </c>
      <c r="Y35">
        <f>IF(ISBLANK('matlab raw'!AG36),"",'matlab raw'!AG36)</f>
        <v>-4.506164844324136E-9</v>
      </c>
      <c r="Z35">
        <f>IF(ISBLANK('matlab raw'!AH36),"",'matlab raw'!AH36)</f>
        <v>0</v>
      </c>
      <c r="AA35">
        <f>IF(ISBLANK('matlab raw'!AI36),"",'matlab raw'!AI36)</f>
        <v>0</v>
      </c>
      <c r="AB35">
        <f>IF(ISBLANK('matlab raw'!AJ36),"",'matlab raw'!AJ36)</f>
        <v>2.8928348244728189E-15</v>
      </c>
      <c r="AC35">
        <f>IF(ISBLANK('matlab raw'!AK36),"",'matlab raw'!AK36)</f>
        <v>-1</v>
      </c>
      <c r="AD35">
        <f>IF(ISBLANK('matlab raw'!AL36),"",'matlab raw'!AL36)</f>
        <v>-1</v>
      </c>
      <c r="AE35">
        <f>IF(ISBLANK('matlab raw'!AM36),"",'matlab raw'!AM36)</f>
        <v>-1</v>
      </c>
      <c r="AF35" s="1"/>
      <c r="AG35" s="1"/>
      <c r="AH35" s="1"/>
      <c r="AI35" s="1"/>
      <c r="AJ35" s="1"/>
      <c r="AK35" s="2"/>
      <c r="AL35" s="2"/>
      <c r="AM35" s="2"/>
      <c r="AN35" s="2"/>
      <c r="AO35" s="2"/>
    </row>
    <row r="36" spans="1:41">
      <c r="A36">
        <f>IF(ISBLANK('matlab raw'!B37),"",'matlab raw'!B37)</f>
        <v>14.5</v>
      </c>
      <c r="B36">
        <f>IF(ISBLANK('matlab raw'!C37),"",'matlab raw'!C37)</f>
        <v>-1</v>
      </c>
      <c r="C36">
        <f>IF(ISBLANK('matlab raw'!D37),"",'matlab raw'!D37)</f>
        <v>6.6416861721383378E-17</v>
      </c>
      <c r="D36">
        <f>IF(ISBLANK('matlab raw'!E37),"",'matlab raw'!E37)</f>
        <v>0</v>
      </c>
      <c r="E36">
        <f>IF(ISBLANK('matlab raw'!F37),"",'matlab raw'!F37)</f>
        <v>-1</v>
      </c>
      <c r="F36">
        <f>IF(ISBLANK('matlab raw'!G37),"",'matlab raw'!G37)</f>
        <v>5.5E-18</v>
      </c>
      <c r="G36">
        <f>IF(ISBLANK('matlab raw'!H37),"",'matlab raw'!H37)</f>
        <v>0</v>
      </c>
      <c r="H36">
        <f>IF(ISBLANK('matlab raw'!I37),"",'matlab raw'!I37)</f>
        <v>0</v>
      </c>
      <c r="I36">
        <f>IF(ISBLANK('matlab raw'!J37),"",'matlab raw'!J37)</f>
        <v>-1</v>
      </c>
      <c r="J36">
        <f>IF(ISBLANK('matlab raw'!N37),"",'matlab raw'!N37)</f>
        <v>-1</v>
      </c>
      <c r="K36">
        <f>IF(ISBLANK('matlab raw'!O37),"",'matlab raw'!O37)</f>
        <v>0</v>
      </c>
      <c r="L36">
        <f>IF(ISBLANK('matlab raw'!P37),"",'matlab raw'!P37)</f>
        <v>0</v>
      </c>
      <c r="M36">
        <f>IF(ISBLANK('matlab raw'!Q37),"",'matlab raw'!Q37)</f>
        <v>-1</v>
      </c>
      <c r="N36">
        <f>IF(ISBLANK('matlab raw'!R37),"",'matlab raw'!R37)</f>
        <v>-1</v>
      </c>
      <c r="O36">
        <f>IF(ISBLANK('matlab raw'!S37),"",'matlab raw'!S37)</f>
        <v>0</v>
      </c>
      <c r="P36">
        <f>IF(ISBLANK('matlab raw'!T37),"",'matlab raw'!T37)</f>
        <v>-1</v>
      </c>
      <c r="Q36">
        <f>IF(ISBLANK('matlab raw'!Y37),"",'matlab raw'!Y37)</f>
        <v>-1</v>
      </c>
      <c r="R36">
        <f>IF(ISBLANK('matlab raw'!Z37),"",'matlab raw'!Z37)</f>
        <v>0</v>
      </c>
      <c r="S36">
        <f>IF(ISBLANK('matlab raw'!AA37),"",'matlab raw'!AA37)</f>
        <v>0</v>
      </c>
      <c r="T36">
        <f>IF(ISBLANK('matlab raw'!AB37),"",'matlab raw'!AB37)</f>
        <v>-1.0000000000000001E-18</v>
      </c>
      <c r="U36">
        <f>IF(ISBLANK('matlab raw'!AC37),"",'matlab raw'!AC37)</f>
        <v>2.7000000000000003E-18</v>
      </c>
      <c r="V36">
        <f>IF(ISBLANK('matlab raw'!AD37),"",'matlab raw'!AD37)</f>
        <v>0</v>
      </c>
      <c r="W36">
        <f>IF(ISBLANK('matlab raw'!AE37),"",'matlab raw'!AE37)</f>
        <v>-1</v>
      </c>
      <c r="X36">
        <f>IF(ISBLANK('matlab raw'!AF37),"",'matlab raw'!AF37)</f>
        <v>0</v>
      </c>
      <c r="Y36">
        <f>IF(ISBLANK('matlab raw'!AG37),"",'matlab raw'!AG37)</f>
        <v>-4.4277907814255588E-9</v>
      </c>
      <c r="Z36">
        <f>IF(ISBLANK('matlab raw'!AH37),"",'matlab raw'!AH37)</f>
        <v>0</v>
      </c>
      <c r="AA36">
        <f>IF(ISBLANK('matlab raw'!AI37),"",'matlab raw'!AI37)</f>
        <v>0</v>
      </c>
      <c r="AB36">
        <f>IF(ISBLANK('matlab raw'!AJ37),"",'matlab raw'!AJ37)</f>
        <v>2.8928348244728189E-15</v>
      </c>
      <c r="AC36">
        <f>IF(ISBLANK('matlab raw'!AK37),"",'matlab raw'!AK37)</f>
        <v>-1</v>
      </c>
      <c r="AD36">
        <f>IF(ISBLANK('matlab raw'!AL37),"",'matlab raw'!AL37)</f>
        <v>-1</v>
      </c>
      <c r="AE36">
        <f>IF(ISBLANK('matlab raw'!AM37),"",'matlab raw'!AM37)</f>
        <v>-1</v>
      </c>
      <c r="AF36" s="1"/>
      <c r="AG36" s="1"/>
      <c r="AH36" s="1"/>
      <c r="AI36" s="1"/>
      <c r="AJ36" s="1"/>
      <c r="AK36" s="2"/>
      <c r="AL36" s="2"/>
      <c r="AM36" s="2"/>
      <c r="AN36" s="2"/>
      <c r="AO36" s="2"/>
    </row>
    <row r="37" spans="1:41">
      <c r="A37">
        <f>IF(ISBLANK('matlab raw'!B38),"",'matlab raw'!B38)</f>
        <v>15</v>
      </c>
      <c r="B37">
        <f>IF(ISBLANK('matlab raw'!C38),"",'matlab raw'!C38)</f>
        <v>-1</v>
      </c>
      <c r="C37">
        <f>IF(ISBLANK('matlab raw'!D38),"",'matlab raw'!D38)</f>
        <v>4.3533688293023438E-17</v>
      </c>
      <c r="D37">
        <f>IF(ISBLANK('matlab raw'!E38),"",'matlab raw'!E38)</f>
        <v>0</v>
      </c>
      <c r="E37">
        <f>IF(ISBLANK('matlab raw'!F38),"",'matlab raw'!F38)</f>
        <v>-1</v>
      </c>
      <c r="F37">
        <f>IF(ISBLANK('matlab raw'!G38),"",'matlab raw'!G38)</f>
        <v>9.6999999999999992E-18</v>
      </c>
      <c r="G37">
        <f>IF(ISBLANK('matlab raw'!H38),"",'matlab raw'!H38)</f>
        <v>0</v>
      </c>
      <c r="H37">
        <f>IF(ISBLANK('matlab raw'!I38),"",'matlab raw'!I38)</f>
        <v>0</v>
      </c>
      <c r="I37">
        <f>IF(ISBLANK('matlab raw'!J38),"",'matlab raw'!J38)</f>
        <v>2.8309999999999998E-17</v>
      </c>
      <c r="J37">
        <f>IF(ISBLANK('matlab raw'!N38),"",'matlab raw'!N38)</f>
        <v>-1</v>
      </c>
      <c r="K37">
        <f>IF(ISBLANK('matlab raw'!O38),"",'matlab raw'!O38)</f>
        <v>0</v>
      </c>
      <c r="L37">
        <f>IF(ISBLANK('matlab raw'!P38),"",'matlab raw'!P38)</f>
        <v>0</v>
      </c>
      <c r="M37">
        <f>IF(ISBLANK('matlab raw'!Q38),"",'matlab raw'!Q38)</f>
        <v>-1</v>
      </c>
      <c r="N37">
        <f>IF(ISBLANK('matlab raw'!R38),"",'matlab raw'!R38)</f>
        <v>-1</v>
      </c>
      <c r="O37">
        <f>IF(ISBLANK('matlab raw'!S38),"",'matlab raw'!S38)</f>
        <v>0</v>
      </c>
      <c r="P37">
        <f>IF(ISBLANK('matlab raw'!T38),"",'matlab raw'!T38)</f>
        <v>7.8499999999999991E-18</v>
      </c>
      <c r="Q37">
        <f>IF(ISBLANK('matlab raw'!Y38),"",'matlab raw'!Y38)</f>
        <v>-1</v>
      </c>
      <c r="R37">
        <f>IF(ISBLANK('matlab raw'!Z38),"",'matlab raw'!Z38)</f>
        <v>0</v>
      </c>
      <c r="S37">
        <f>IF(ISBLANK('matlab raw'!AA38),"",'matlab raw'!AA38)</f>
        <v>0</v>
      </c>
      <c r="T37">
        <f>IF(ISBLANK('matlab raw'!AB38),"",'matlab raw'!AB38)</f>
        <v>-1.0000000000000001E-18</v>
      </c>
      <c r="U37">
        <f>IF(ISBLANK('matlab raw'!AC38),"",'matlab raw'!AC38)</f>
        <v>5.0999999999999998E-18</v>
      </c>
      <c r="V37">
        <f>IF(ISBLANK('matlab raw'!AD38),"",'matlab raw'!AD38)</f>
        <v>0</v>
      </c>
      <c r="W37">
        <f>IF(ISBLANK('matlab raw'!AE38),"",'matlab raw'!AE38)</f>
        <v>-1</v>
      </c>
      <c r="X37">
        <f>IF(ISBLANK('matlab raw'!AF38),"",'matlab raw'!AF38)</f>
        <v>0</v>
      </c>
      <c r="Y37">
        <f>IF(ISBLANK('matlab raw'!AG38),"",'matlab raw'!AG38)</f>
        <v>1.3060106487907029E-19</v>
      </c>
      <c r="Z37">
        <f>IF(ISBLANK('matlab raw'!AH38),"",'matlab raw'!AH38)</f>
        <v>0</v>
      </c>
      <c r="AA37">
        <f>IF(ISBLANK('matlab raw'!AI38),"",'matlab raw'!AI38)</f>
        <v>0</v>
      </c>
      <c r="AB37">
        <f>IF(ISBLANK('matlab raw'!AJ38),"",'matlab raw'!AJ38)</f>
        <v>2.8928348244728189E-15</v>
      </c>
      <c r="AC37">
        <f>IF(ISBLANK('matlab raw'!AK38),"",'matlab raw'!AK38)</f>
        <v>-1</v>
      </c>
      <c r="AD37">
        <f>IF(ISBLANK('matlab raw'!AL38),"",'matlab raw'!AL38)</f>
        <v>-1</v>
      </c>
      <c r="AE37">
        <f>IF(ISBLANK('matlab raw'!AM38),"",'matlab raw'!AM38)</f>
        <v>-1</v>
      </c>
      <c r="AF37" s="1"/>
      <c r="AG37" s="1"/>
      <c r="AH37" s="1"/>
      <c r="AI37" s="1"/>
      <c r="AJ37" s="1"/>
      <c r="AK37" s="2"/>
      <c r="AL37" s="2"/>
      <c r="AM37" s="2"/>
      <c r="AN37" s="2"/>
      <c r="AO37" s="2"/>
    </row>
    <row r="38" spans="1:41">
      <c r="A38">
        <f>IF(ISBLANK('matlab raw'!B39),"",'matlab raw'!B39)</f>
        <v>15.5</v>
      </c>
      <c r="B38">
        <f>IF(ISBLANK('matlab raw'!C39),"",'matlab raw'!C39)</f>
        <v>-1</v>
      </c>
      <c r="C38">
        <f>IF(ISBLANK('matlab raw'!D39),"",'matlab raw'!D39)</f>
        <v>3.8543198637865749E-17</v>
      </c>
      <c r="D38">
        <f>IF(ISBLANK('matlab raw'!E39),"",'matlab raw'!E39)</f>
        <v>0</v>
      </c>
      <c r="E38">
        <f>IF(ISBLANK('matlab raw'!F39),"",'matlab raw'!F39)</f>
        <v>-1</v>
      </c>
      <c r="F38">
        <f>IF(ISBLANK('matlab raw'!G39),"",'matlab raw'!G39)</f>
        <v>1.3500000000000001E-17</v>
      </c>
      <c r="G38">
        <f>IF(ISBLANK('matlab raw'!H39),"",'matlab raw'!H39)</f>
        <v>0</v>
      </c>
      <c r="H38">
        <f>IF(ISBLANK('matlab raw'!I39),"",'matlab raw'!I39)</f>
        <v>0</v>
      </c>
      <c r="I38">
        <f>IF(ISBLANK('matlab raw'!J39),"",'matlab raw'!J39)</f>
        <v>-1</v>
      </c>
      <c r="J38">
        <f>IF(ISBLANK('matlab raw'!N39),"",'matlab raw'!N39)</f>
        <v>-1</v>
      </c>
      <c r="K38">
        <f>IF(ISBLANK('matlab raw'!O39),"",'matlab raw'!O39)</f>
        <v>0</v>
      </c>
      <c r="L38">
        <f>IF(ISBLANK('matlab raw'!P39),"",'matlab raw'!P39)</f>
        <v>0</v>
      </c>
      <c r="M38">
        <f>IF(ISBLANK('matlab raw'!Q39),"",'matlab raw'!Q39)</f>
        <v>-1</v>
      </c>
      <c r="N38">
        <f>IF(ISBLANK('matlab raw'!R39),"",'matlab raw'!R39)</f>
        <v>7.2999999999999997E-18</v>
      </c>
      <c r="O38">
        <f>IF(ISBLANK('matlab raw'!S39),"",'matlab raw'!S39)</f>
        <v>0</v>
      </c>
      <c r="P38">
        <f>IF(ISBLANK('matlab raw'!T39),"",'matlab raw'!T39)</f>
        <v>0</v>
      </c>
      <c r="Q38">
        <f>IF(ISBLANK('matlab raw'!Y39),"",'matlab raw'!Y39)</f>
        <v>-1</v>
      </c>
      <c r="R38">
        <f>IF(ISBLANK('matlab raw'!Z39),"",'matlab raw'!Z39)</f>
        <v>0</v>
      </c>
      <c r="S38">
        <f>IF(ISBLANK('matlab raw'!AA39),"",'matlab raw'!AA39)</f>
        <v>0</v>
      </c>
      <c r="T38">
        <f>IF(ISBLANK('matlab raw'!AB39),"",'matlab raw'!AB39)</f>
        <v>-1.0000000000000001E-18</v>
      </c>
      <c r="U38">
        <f>IF(ISBLANK('matlab raw'!AC39),"",'matlab raw'!AC39)</f>
        <v>7.7000000000000006E-18</v>
      </c>
      <c r="V38">
        <f>IF(ISBLANK('matlab raw'!AD39),"",'matlab raw'!AD39)</f>
        <v>0</v>
      </c>
      <c r="W38">
        <f>IF(ISBLANK('matlab raw'!AE39),"",'matlab raw'!AE39)</f>
        <v>-1</v>
      </c>
      <c r="X38">
        <f>IF(ISBLANK('matlab raw'!AF39),"",'matlab raw'!AF39)</f>
        <v>0</v>
      </c>
      <c r="Y38">
        <f>IF(ISBLANK('matlab raw'!AG39),"",'matlab raw'!AG39)</f>
        <v>-4.2825776264295269E-9</v>
      </c>
      <c r="Z38">
        <f>IF(ISBLANK('matlab raw'!AH39),"",'matlab raw'!AH39)</f>
        <v>0</v>
      </c>
      <c r="AA38">
        <f>IF(ISBLANK('matlab raw'!AI39),"",'matlab raw'!AI39)</f>
        <v>0</v>
      </c>
      <c r="AB38">
        <f>IF(ISBLANK('matlab raw'!AJ39),"",'matlab raw'!AJ39)</f>
        <v>2.8928348244728189E-15</v>
      </c>
      <c r="AC38">
        <f>IF(ISBLANK('matlab raw'!AK39),"",'matlab raw'!AK39)</f>
        <v>-1</v>
      </c>
      <c r="AD38">
        <f>IF(ISBLANK('matlab raw'!AL39),"",'matlab raw'!AL39)</f>
        <v>-1</v>
      </c>
      <c r="AE38">
        <f>IF(ISBLANK('matlab raw'!AM39),"",'matlab raw'!AM39)</f>
        <v>-1</v>
      </c>
      <c r="AF38" s="1"/>
      <c r="AG38" s="1"/>
      <c r="AH38" s="1"/>
      <c r="AI38" s="1"/>
      <c r="AJ38" s="1"/>
      <c r="AK38" s="2"/>
      <c r="AL38" s="2"/>
      <c r="AM38" s="2"/>
      <c r="AN38" s="2"/>
      <c r="AO38" s="2"/>
    </row>
    <row r="39" spans="1:41">
      <c r="A39">
        <f>IF(ISBLANK('matlab raw'!B40),"",'matlab raw'!B40)</f>
        <v>16</v>
      </c>
      <c r="B39">
        <f>IF(ISBLANK('matlab raw'!C40),"",'matlab raw'!C40)</f>
        <v>-1</v>
      </c>
      <c r="C39">
        <f>IF(ISBLANK('matlab raw'!D40),"",'matlab raw'!D40)</f>
        <v>3.7936181195519519E-17</v>
      </c>
      <c r="D39">
        <f>IF(ISBLANK('matlab raw'!E40),"",'matlab raw'!E40)</f>
        <v>0</v>
      </c>
      <c r="E39">
        <f>IF(ISBLANK('matlab raw'!F40),"",'matlab raw'!F40)</f>
        <v>8.1999999999999995E-18</v>
      </c>
      <c r="F39">
        <f>IF(ISBLANK('matlab raw'!G40),"",'matlab raw'!G40)</f>
        <v>1.74E-17</v>
      </c>
      <c r="G39">
        <f>IF(ISBLANK('matlab raw'!H40),"",'matlab raw'!H40)</f>
        <v>0</v>
      </c>
      <c r="H39">
        <f>IF(ISBLANK('matlab raw'!I40),"",'matlab raw'!I40)</f>
        <v>0</v>
      </c>
      <c r="I39">
        <f>IF(ISBLANK('matlab raw'!J40),"",'matlab raw'!J40)</f>
        <v>-1</v>
      </c>
      <c r="J39">
        <f>IF(ISBLANK('matlab raw'!N40),"",'matlab raw'!N40)</f>
        <v>-1</v>
      </c>
      <c r="K39">
        <f>IF(ISBLANK('matlab raw'!O40),"",'matlab raw'!O40)</f>
        <v>0</v>
      </c>
      <c r="L39">
        <f>IF(ISBLANK('matlab raw'!P40),"",'matlab raw'!P40)</f>
        <v>0</v>
      </c>
      <c r="M39">
        <f>IF(ISBLANK('matlab raw'!Q40),"",'matlab raw'!Q40)</f>
        <v>-1</v>
      </c>
      <c r="N39">
        <f>IF(ISBLANK('matlab raw'!R40),"",'matlab raw'!R40)</f>
        <v>-1</v>
      </c>
      <c r="O39">
        <f>IF(ISBLANK('matlab raw'!S40),"",'matlab raw'!S40)</f>
        <v>0</v>
      </c>
      <c r="P39">
        <f>IF(ISBLANK('matlab raw'!T40),"",'matlab raw'!T40)</f>
        <v>0</v>
      </c>
      <c r="Q39">
        <f>IF(ISBLANK('matlab raw'!Y40),"",'matlab raw'!Y40)</f>
        <v>-1</v>
      </c>
      <c r="R39">
        <f>IF(ISBLANK('matlab raw'!Z40),"",'matlab raw'!Z40)</f>
        <v>0</v>
      </c>
      <c r="S39">
        <f>IF(ISBLANK('matlab raw'!AA40),"",'matlab raw'!AA40)</f>
        <v>0</v>
      </c>
      <c r="T39">
        <f>IF(ISBLANK('matlab raw'!AB40),"",'matlab raw'!AB40)</f>
        <v>-1.0000000000000001E-18</v>
      </c>
      <c r="U39">
        <f>IF(ISBLANK('matlab raw'!AC40),"",'matlab raw'!AC40)</f>
        <v>1.0600000000000001E-17</v>
      </c>
      <c r="V39">
        <f>IF(ISBLANK('matlab raw'!AD40),"",'matlab raw'!AD40)</f>
        <v>0</v>
      </c>
      <c r="W39">
        <f>IF(ISBLANK('matlab raw'!AE40),"",'matlab raw'!AE40)</f>
        <v>-1</v>
      </c>
      <c r="X39">
        <f>IF(ISBLANK('matlab raw'!AF40),"",'matlab raw'!AF40)</f>
        <v>0</v>
      </c>
      <c r="Y39">
        <f>IF(ISBLANK('matlab raw'!AG40),"",'matlab raw'!AG40)</f>
        <v>-4.2151312439466125E-9</v>
      </c>
      <c r="Z39">
        <f>IF(ISBLANK('matlab raw'!AH40),"",'matlab raw'!AH40)</f>
        <v>0</v>
      </c>
      <c r="AA39">
        <f>IF(ISBLANK('matlab raw'!AI40),"",'matlab raw'!AI40)</f>
        <v>1.7000000000000002E-17</v>
      </c>
      <c r="AB39">
        <f>IF(ISBLANK('matlab raw'!AJ40),"",'matlab raw'!AJ40)</f>
        <v>2.8928348244728189E-15</v>
      </c>
      <c r="AC39">
        <f>IF(ISBLANK('matlab raw'!AK40),"",'matlab raw'!AK40)</f>
        <v>-1</v>
      </c>
      <c r="AD39">
        <f>IF(ISBLANK('matlab raw'!AL40),"",'matlab raw'!AL40)</f>
        <v>-1</v>
      </c>
      <c r="AE39">
        <f>IF(ISBLANK('matlab raw'!AM40),"",'matlab raw'!AM40)</f>
        <v>-1</v>
      </c>
      <c r="AF39" s="1"/>
      <c r="AG39" s="1"/>
      <c r="AH39" s="1"/>
      <c r="AI39" s="1"/>
      <c r="AJ39" s="1"/>
      <c r="AK39" s="2"/>
      <c r="AL39" s="2"/>
      <c r="AM39" s="2"/>
      <c r="AN39" s="2"/>
      <c r="AO39" s="2"/>
    </row>
    <row r="40" spans="1:41">
      <c r="A40">
        <f>IF(ISBLANK('matlab raw'!B41),"",'matlab raw'!B41)</f>
        <v>16.5</v>
      </c>
      <c r="B40">
        <f>IF(ISBLANK('matlab raw'!C41),"",'matlab raw'!C41)</f>
        <v>-1</v>
      </c>
      <c r="C40">
        <f>IF(ISBLANK('matlab raw'!D41),"",'matlab raw'!D41)</f>
        <v>3.7356968843348982E-17</v>
      </c>
      <c r="D40">
        <f>IF(ISBLANK('matlab raw'!E41),"",'matlab raw'!E41)</f>
        <v>0</v>
      </c>
      <c r="E40">
        <f>IF(ISBLANK('matlab raw'!F41),"",'matlab raw'!F41)</f>
        <v>-1</v>
      </c>
      <c r="F40">
        <f>IF(ISBLANK('matlab raw'!G41),"",'matlab raw'!G41)</f>
        <v>2.1500000000000001E-17</v>
      </c>
      <c r="G40">
        <f>IF(ISBLANK('matlab raw'!H41),"",'matlab raw'!H41)</f>
        <v>0</v>
      </c>
      <c r="H40">
        <f>IF(ISBLANK('matlab raw'!I41),"",'matlab raw'!I41)</f>
        <v>0</v>
      </c>
      <c r="I40">
        <f>IF(ISBLANK('matlab raw'!J41),"",'matlab raw'!J41)</f>
        <v>-1</v>
      </c>
      <c r="J40">
        <f>IF(ISBLANK('matlab raw'!N41),"",'matlab raw'!N41)</f>
        <v>-1</v>
      </c>
      <c r="K40">
        <f>IF(ISBLANK('matlab raw'!O41),"",'matlab raw'!O41)</f>
        <v>0</v>
      </c>
      <c r="L40">
        <f>IF(ISBLANK('matlab raw'!P41),"",'matlab raw'!P41)</f>
        <v>0</v>
      </c>
      <c r="M40">
        <f>IF(ISBLANK('matlab raw'!Q41),"",'matlab raw'!Q41)</f>
        <v>-1</v>
      </c>
      <c r="N40">
        <f>IF(ISBLANK('matlab raw'!R41),"",'matlab raw'!R41)</f>
        <v>-1</v>
      </c>
      <c r="O40">
        <f>IF(ISBLANK('matlab raw'!S41),"",'matlab raw'!S41)</f>
        <v>0</v>
      </c>
      <c r="P40">
        <f>IF(ISBLANK('matlab raw'!T41),"",'matlab raw'!T41)</f>
        <v>0</v>
      </c>
      <c r="Q40">
        <f>IF(ISBLANK('matlab raw'!Y41),"",'matlab raw'!Y41)</f>
        <v>-1</v>
      </c>
      <c r="R40">
        <f>IF(ISBLANK('matlab raw'!Z41),"",'matlab raw'!Z41)</f>
        <v>0</v>
      </c>
      <c r="S40">
        <f>IF(ISBLANK('matlab raw'!AA41),"",'matlab raw'!AA41)</f>
        <v>0</v>
      </c>
      <c r="T40">
        <f>IF(ISBLANK('matlab raw'!AB41),"",'matlab raw'!AB41)</f>
        <v>-1.0000000000000001E-18</v>
      </c>
      <c r="U40">
        <f>IF(ISBLANK('matlab raw'!AC41),"",'matlab raw'!AC41)</f>
        <v>1.3900000000000002E-17</v>
      </c>
      <c r="V40">
        <f>IF(ISBLANK('matlab raw'!AD41),"",'matlab raw'!AD41)</f>
        <v>0</v>
      </c>
      <c r="W40">
        <f>IF(ISBLANK('matlab raw'!AE41),"",'matlab raw'!AE41)</f>
        <v>-1</v>
      </c>
      <c r="X40">
        <f>IF(ISBLANK('matlab raw'!AF41),"",'matlab raw'!AF41)</f>
        <v>0</v>
      </c>
      <c r="Y40">
        <f>IF(ISBLANK('matlab raw'!AG41),"",'matlab raw'!AG41)</f>
        <v>-4.1507743159276641E-9</v>
      </c>
      <c r="Z40">
        <f>IF(ISBLANK('matlab raw'!AH41),"",'matlab raw'!AH41)</f>
        <v>0</v>
      </c>
      <c r="AA40">
        <f>IF(ISBLANK('matlab raw'!AI41),"",'matlab raw'!AI41)</f>
        <v>-1</v>
      </c>
      <c r="AB40">
        <f>IF(ISBLANK('matlab raw'!AJ41),"",'matlab raw'!AJ41)</f>
        <v>2.8928348244728189E-15</v>
      </c>
      <c r="AC40">
        <f>IF(ISBLANK('matlab raw'!AK41),"",'matlab raw'!AK41)</f>
        <v>-1</v>
      </c>
      <c r="AD40">
        <f>IF(ISBLANK('matlab raw'!AL41),"",'matlab raw'!AL41)</f>
        <v>-1</v>
      </c>
      <c r="AE40">
        <f>IF(ISBLANK('matlab raw'!AM41),"",'matlab raw'!AM41)</f>
        <v>-1</v>
      </c>
      <c r="AF40" s="1"/>
      <c r="AG40" s="1"/>
      <c r="AH40" s="1"/>
      <c r="AI40" s="1"/>
      <c r="AJ40" s="1"/>
      <c r="AK40" s="2"/>
      <c r="AL40" s="2"/>
      <c r="AM40" s="2"/>
      <c r="AN40" s="2"/>
      <c r="AO40" s="2"/>
    </row>
    <row r="41" spans="1:41">
      <c r="A41">
        <f>IF(ISBLANK('matlab raw'!B42),"",'matlab raw'!B42)</f>
        <v>17</v>
      </c>
      <c r="B41">
        <f>IF(ISBLANK('matlab raw'!C42),"",'matlab raw'!C42)</f>
        <v>-1</v>
      </c>
      <c r="C41">
        <f>IF(ISBLANK('matlab raw'!D42),"",'matlab raw'!D42)</f>
        <v>3.6803501670987633E-17</v>
      </c>
      <c r="D41">
        <f>IF(ISBLANK('matlab raw'!E42),"",'matlab raw'!E42)</f>
        <v>0</v>
      </c>
      <c r="E41">
        <f>IF(ISBLANK('matlab raw'!F42),"",'matlab raw'!F42)</f>
        <v>-1</v>
      </c>
      <c r="F41">
        <f>IF(ISBLANK('matlab raw'!G42),"",'matlab raw'!G42)</f>
        <v>2.5500000000000001E-17</v>
      </c>
      <c r="G41">
        <f>IF(ISBLANK('matlab raw'!H42),"",'matlab raw'!H42)</f>
        <v>0</v>
      </c>
      <c r="H41">
        <f>IF(ISBLANK('matlab raw'!I42),"",'matlab raw'!I42)</f>
        <v>0</v>
      </c>
      <c r="I41">
        <f>IF(ISBLANK('matlab raw'!J42),"",'matlab raw'!J42)</f>
        <v>-1</v>
      </c>
      <c r="J41">
        <f>IF(ISBLANK('matlab raw'!N42),"",'matlab raw'!N42)</f>
        <v>-1</v>
      </c>
      <c r="K41">
        <f>IF(ISBLANK('matlab raw'!O42),"",'matlab raw'!O42)</f>
        <v>0</v>
      </c>
      <c r="L41">
        <f>IF(ISBLANK('matlab raw'!P42),"",'matlab raw'!P42)</f>
        <v>0</v>
      </c>
      <c r="M41">
        <f>IF(ISBLANK('matlab raw'!Q42),"",'matlab raw'!Q42)</f>
        <v>-1</v>
      </c>
      <c r="N41">
        <f>IF(ISBLANK('matlab raw'!R42),"",'matlab raw'!R42)</f>
        <v>-1</v>
      </c>
      <c r="O41">
        <f>IF(ISBLANK('matlab raw'!S42),"",'matlab raw'!S42)</f>
        <v>0</v>
      </c>
      <c r="P41">
        <f>IF(ISBLANK('matlab raw'!T42),"",'matlab raw'!T42)</f>
        <v>0</v>
      </c>
      <c r="Q41">
        <f>IF(ISBLANK('matlab raw'!Y42),"",'matlab raw'!Y42)</f>
        <v>-1</v>
      </c>
      <c r="R41">
        <f>IF(ISBLANK('matlab raw'!Z42),"",'matlab raw'!Z42)</f>
        <v>0</v>
      </c>
      <c r="S41">
        <f>IF(ISBLANK('matlab raw'!AA42),"",'matlab raw'!AA42)</f>
        <v>0</v>
      </c>
      <c r="T41">
        <f>IF(ISBLANK('matlab raw'!AB42),"",'matlab raw'!AB42)</f>
        <v>-1.0000000000000001E-18</v>
      </c>
      <c r="U41">
        <f>IF(ISBLANK('matlab raw'!AC42),"",'matlab raw'!AC42)</f>
        <v>1.77E-17</v>
      </c>
      <c r="V41">
        <f>IF(ISBLANK('matlab raw'!AD42),"",'matlab raw'!AD42)</f>
        <v>0</v>
      </c>
      <c r="W41">
        <f>IF(ISBLANK('matlab raw'!AE42),"",'matlab raw'!AE42)</f>
        <v>-1</v>
      </c>
      <c r="X41">
        <f>IF(ISBLANK('matlab raw'!AF42),"",'matlab raw'!AF42)</f>
        <v>0</v>
      </c>
      <c r="Y41">
        <f>IF(ISBLANK('matlab raw'!AG42),"",'matlab raw'!AG42)</f>
        <v>-4.08927796344307E-9</v>
      </c>
      <c r="Z41">
        <f>IF(ISBLANK('matlab raw'!AH42),"",'matlab raw'!AH42)</f>
        <v>1.59E-17</v>
      </c>
      <c r="AA41">
        <f>IF(ISBLANK('matlab raw'!AI42),"",'matlab raw'!AI42)</f>
        <v>-1</v>
      </c>
      <c r="AB41">
        <f>IF(ISBLANK('matlab raw'!AJ42),"",'matlab raw'!AJ42)</f>
        <v>2.8928348244728189E-15</v>
      </c>
      <c r="AC41">
        <f>IF(ISBLANK('matlab raw'!AK42),"",'matlab raw'!AK42)</f>
        <v>-1</v>
      </c>
      <c r="AD41">
        <f>IF(ISBLANK('matlab raw'!AL42),"",'matlab raw'!AL42)</f>
        <v>-1</v>
      </c>
      <c r="AE41">
        <f>IF(ISBLANK('matlab raw'!AM42),"",'matlab raw'!AM42)</f>
        <v>-1</v>
      </c>
      <c r="AF41" s="1"/>
      <c r="AG41" s="1"/>
      <c r="AH41" s="1"/>
      <c r="AI41" s="1"/>
      <c r="AJ41" s="1"/>
      <c r="AK41" s="2"/>
      <c r="AL41" s="2"/>
      <c r="AM41" s="2"/>
      <c r="AN41" s="2"/>
      <c r="AO41" s="2"/>
    </row>
    <row r="42" spans="1:41">
      <c r="A42">
        <f>IF(ISBLANK('matlab raw'!B43),"",'matlab raw'!B43)</f>
        <v>17.5</v>
      </c>
      <c r="B42">
        <f>IF(ISBLANK('matlab raw'!C43),"",'matlab raw'!C43)</f>
        <v>-1</v>
      </c>
      <c r="C42">
        <f>IF(ISBLANK('matlab raw'!D43),"",'matlab raw'!D43)</f>
        <v>3.6273927275022697E-17</v>
      </c>
      <c r="D42">
        <f>IF(ISBLANK('matlab raw'!E43),"",'matlab raw'!E43)</f>
        <v>0</v>
      </c>
      <c r="E42">
        <f>IF(ISBLANK('matlab raw'!F43),"",'matlab raw'!F43)</f>
        <v>-1</v>
      </c>
      <c r="F42">
        <f>IF(ISBLANK('matlab raw'!G43),"",'matlab raw'!G43)</f>
        <v>2.9300000000000003E-17</v>
      </c>
      <c r="G42">
        <f>IF(ISBLANK('matlab raw'!H43),"",'matlab raw'!H43)</f>
        <v>0</v>
      </c>
      <c r="H42">
        <f>IF(ISBLANK('matlab raw'!I43),"",'matlab raw'!I43)</f>
        <v>0</v>
      </c>
      <c r="I42">
        <f>IF(ISBLANK('matlab raw'!J43),"",'matlab raw'!J43)</f>
        <v>-1</v>
      </c>
      <c r="J42">
        <f>IF(ISBLANK('matlab raw'!N43),"",'matlab raw'!N43)</f>
        <v>-1</v>
      </c>
      <c r="K42">
        <f>IF(ISBLANK('matlab raw'!O43),"",'matlab raw'!O43)</f>
        <v>0</v>
      </c>
      <c r="L42">
        <f>IF(ISBLANK('matlab raw'!P43),"",'matlab raw'!P43)</f>
        <v>0</v>
      </c>
      <c r="M42">
        <f>IF(ISBLANK('matlab raw'!Q43),"",'matlab raw'!Q43)</f>
        <v>-1</v>
      </c>
      <c r="N42">
        <f>IF(ISBLANK('matlab raw'!R43),"",'matlab raw'!R43)</f>
        <v>-1</v>
      </c>
      <c r="O42">
        <f>IF(ISBLANK('matlab raw'!S43),"",'matlab raw'!S43)</f>
        <v>0</v>
      </c>
      <c r="P42">
        <f>IF(ISBLANK('matlab raw'!T43),"",'matlab raw'!T43)</f>
        <v>0</v>
      </c>
      <c r="Q42">
        <f>IF(ISBLANK('matlab raw'!Y43),"",'matlab raw'!Y43)</f>
        <v>-1</v>
      </c>
      <c r="R42">
        <f>IF(ISBLANK('matlab raw'!Z43),"",'matlab raw'!Z43)</f>
        <v>0</v>
      </c>
      <c r="S42">
        <f>IF(ISBLANK('matlab raw'!AA43),"",'matlab raw'!AA43)</f>
        <v>0</v>
      </c>
      <c r="T42">
        <f>IF(ISBLANK('matlab raw'!AB43),"",'matlab raw'!AB43)</f>
        <v>-1.0000000000000001E-18</v>
      </c>
      <c r="U42">
        <f>IF(ISBLANK('matlab raw'!AC43),"",'matlab raw'!AC43)</f>
        <v>2.14E-17</v>
      </c>
      <c r="V42">
        <f>IF(ISBLANK('matlab raw'!AD43),"",'matlab raw'!AD43)</f>
        <v>0</v>
      </c>
      <c r="W42">
        <f>IF(ISBLANK('matlab raw'!AE43),"",'matlab raw'!AE43)</f>
        <v>-1</v>
      </c>
      <c r="X42">
        <f>IF(ISBLANK('matlab raw'!AF43),"",'matlab raw'!AF43)</f>
        <v>0</v>
      </c>
      <c r="Y42">
        <f>IF(ISBLANK('matlab raw'!AG43),"",'matlab raw'!AG43)</f>
        <v>-4.0304363638914103E-9</v>
      </c>
      <c r="Z42">
        <f>IF(ISBLANK('matlab raw'!AH43),"",'matlab raw'!AH43)</f>
        <v>-1</v>
      </c>
      <c r="AA42">
        <f>IF(ISBLANK('matlab raw'!AI43),"",'matlab raw'!AI43)</f>
        <v>-1</v>
      </c>
      <c r="AB42">
        <f>IF(ISBLANK('matlab raw'!AJ43),"",'matlab raw'!AJ43)</f>
        <v>2.8928348244728189E-15</v>
      </c>
      <c r="AC42">
        <f>IF(ISBLANK('matlab raw'!AK43),"",'matlab raw'!AK43)</f>
        <v>-1</v>
      </c>
      <c r="AD42">
        <f>IF(ISBLANK('matlab raw'!AL43),"",'matlab raw'!AL43)</f>
        <v>-1</v>
      </c>
      <c r="AE42">
        <f>IF(ISBLANK('matlab raw'!AM43),"",'matlab raw'!AM43)</f>
        <v>-1</v>
      </c>
      <c r="AF42" s="1"/>
      <c r="AG42" s="1"/>
      <c r="AH42" s="1"/>
      <c r="AI42" s="1"/>
      <c r="AJ42" s="1"/>
      <c r="AK42" s="2"/>
      <c r="AL42" s="2"/>
      <c r="AM42" s="2"/>
      <c r="AN42" s="2"/>
      <c r="AO42" s="2"/>
    </row>
    <row r="43" spans="1:41">
      <c r="A43">
        <f>IF(ISBLANK('matlab raw'!B44),"",'matlab raw'!B44)</f>
        <v>18</v>
      </c>
      <c r="B43">
        <f>IF(ISBLANK('matlab raw'!C44),"",'matlab raw'!C44)</f>
        <v>-1</v>
      </c>
      <c r="C43">
        <f>IF(ISBLANK('matlab raw'!D44),"",'matlab raw'!D44)</f>
        <v>3.1792510785983337E-17</v>
      </c>
      <c r="D43">
        <f>IF(ISBLANK('matlab raw'!E44),"",'matlab raw'!E44)</f>
        <v>0</v>
      </c>
      <c r="E43">
        <f>IF(ISBLANK('matlab raw'!F44),"",'matlab raw'!F44)</f>
        <v>1.0300000000000002E-17</v>
      </c>
      <c r="F43">
        <f>IF(ISBLANK('matlab raw'!G44),"",'matlab raw'!G44)</f>
        <v>3.33E-17</v>
      </c>
      <c r="G43">
        <f>IF(ISBLANK('matlab raw'!H44),"",'matlab raw'!H44)</f>
        <v>0</v>
      </c>
      <c r="H43">
        <f>IF(ISBLANK('matlab raw'!I44),"",'matlab raw'!I44)</f>
        <v>0</v>
      </c>
      <c r="I43">
        <f>IF(ISBLANK('matlab raw'!J44),"",'matlab raw'!J44)</f>
        <v>-1</v>
      </c>
      <c r="J43">
        <f>IF(ISBLANK('matlab raw'!N44),"",'matlab raw'!N44)</f>
        <v>-1</v>
      </c>
      <c r="K43">
        <f>IF(ISBLANK('matlab raw'!O44),"",'matlab raw'!O44)</f>
        <v>0</v>
      </c>
      <c r="L43">
        <f>IF(ISBLANK('matlab raw'!P44),"",'matlab raw'!P44)</f>
        <v>0</v>
      </c>
      <c r="M43">
        <f>IF(ISBLANK('matlab raw'!Q44),"",'matlab raw'!Q44)</f>
        <v>-1</v>
      </c>
      <c r="N43">
        <f>IF(ISBLANK('matlab raw'!R44),"",'matlab raw'!R44)</f>
        <v>1.6399999999999999E-17</v>
      </c>
      <c r="O43">
        <f>IF(ISBLANK('matlab raw'!S44),"",'matlab raw'!S44)</f>
        <v>0</v>
      </c>
      <c r="P43">
        <f>IF(ISBLANK('matlab raw'!T44),"",'matlab raw'!T44)</f>
        <v>0</v>
      </c>
      <c r="Q43">
        <f>IF(ISBLANK('matlab raw'!Y44),"",'matlab raw'!Y44)</f>
        <v>-1</v>
      </c>
      <c r="R43">
        <f>IF(ISBLANK('matlab raw'!Z44),"",'matlab raw'!Z44)</f>
        <v>0</v>
      </c>
      <c r="S43">
        <f>IF(ISBLANK('matlab raw'!AA44),"",'matlab raw'!AA44)</f>
        <v>0</v>
      </c>
      <c r="T43">
        <f>IF(ISBLANK('matlab raw'!AB44),"",'matlab raw'!AB44)</f>
        <v>-1.0000000000000001E-18</v>
      </c>
      <c r="U43">
        <f>IF(ISBLANK('matlab raw'!AC44),"",'matlab raw'!AC44)</f>
        <v>2.54E-17</v>
      </c>
      <c r="V43">
        <f>IF(ISBLANK('matlab raw'!AD44),"",'matlab raw'!AD44)</f>
        <v>0</v>
      </c>
      <c r="W43">
        <f>IF(ISBLANK('matlab raw'!AE44),"",'matlab raw'!AE44)</f>
        <v>-1</v>
      </c>
      <c r="X43">
        <f>IF(ISBLANK('matlab raw'!AF44),"",'matlab raw'!AF44)</f>
        <v>0</v>
      </c>
      <c r="Y43">
        <f>IF(ISBLANK('matlab raw'!AG44),"",'matlab raw'!AG44)</f>
        <v>-3.9740638482479167E-9</v>
      </c>
      <c r="Z43">
        <f>IF(ISBLANK('matlab raw'!AH44),"",'matlab raw'!AH44)</f>
        <v>-1</v>
      </c>
      <c r="AA43">
        <f>IF(ISBLANK('matlab raw'!AI44),"",'matlab raw'!AI44)</f>
        <v>-1</v>
      </c>
      <c r="AB43">
        <f>IF(ISBLANK('matlab raw'!AJ44),"",'matlab raw'!AJ44)</f>
        <v>2.8928348244728189E-15</v>
      </c>
      <c r="AC43">
        <f>IF(ISBLANK('matlab raw'!AK44),"",'matlab raw'!AK44)</f>
        <v>-1</v>
      </c>
      <c r="AD43">
        <f>IF(ISBLANK('matlab raw'!AL44),"",'matlab raw'!AL44)</f>
        <v>-1</v>
      </c>
      <c r="AE43">
        <f>IF(ISBLANK('matlab raw'!AM44),"",'matlab raw'!AM44)</f>
        <v>-1</v>
      </c>
      <c r="AF43" s="1"/>
      <c r="AG43" s="1"/>
      <c r="AH43" s="1"/>
      <c r="AI43" s="1"/>
      <c r="AJ43" s="1"/>
      <c r="AK43" s="2"/>
      <c r="AL43" s="2"/>
      <c r="AM43" s="2"/>
      <c r="AN43" s="2"/>
      <c r="AO43" s="2"/>
    </row>
    <row r="44" spans="1:41">
      <c r="A44">
        <f>IF(ISBLANK('matlab raw'!B45),"",'matlab raw'!B45)</f>
        <v>18.5</v>
      </c>
      <c r="B44">
        <f>IF(ISBLANK('matlab raw'!C45),"",'matlab raw'!C45)</f>
        <v>-1</v>
      </c>
      <c r="C44">
        <f>IF(ISBLANK('matlab raw'!D45),"",'matlab raw'!D45)</f>
        <v>3.1359939462661858E-17</v>
      </c>
      <c r="D44">
        <f>IF(ISBLANK('matlab raw'!E45),"",'matlab raw'!E45)</f>
        <v>0</v>
      </c>
      <c r="E44">
        <f>IF(ISBLANK('matlab raw'!F45),"",'matlab raw'!F45)</f>
        <v>-1.0000000000000001E-18</v>
      </c>
      <c r="F44">
        <f>IF(ISBLANK('matlab raw'!G45),"",'matlab raw'!G45)</f>
        <v>3.7299999999999997E-17</v>
      </c>
      <c r="G44">
        <f>IF(ISBLANK('matlab raw'!H45),"",'matlab raw'!H45)</f>
        <v>0</v>
      </c>
      <c r="H44">
        <f>IF(ISBLANK('matlab raw'!I45),"",'matlab raw'!I45)</f>
        <v>0</v>
      </c>
      <c r="I44">
        <f>IF(ISBLANK('matlab raw'!J45),"",'matlab raw'!J45)</f>
        <v>-1</v>
      </c>
      <c r="J44">
        <f>IF(ISBLANK('matlab raw'!N45),"",'matlab raw'!N45)</f>
        <v>-1</v>
      </c>
      <c r="K44">
        <f>IF(ISBLANK('matlab raw'!O45),"",'matlab raw'!O45)</f>
        <v>0</v>
      </c>
      <c r="L44">
        <f>IF(ISBLANK('matlab raw'!P45),"",'matlab raw'!P45)</f>
        <v>0</v>
      </c>
      <c r="M44">
        <f>IF(ISBLANK('matlab raw'!Q45),"",'matlab raw'!Q45)</f>
        <v>5.29E-17</v>
      </c>
      <c r="N44">
        <f>IF(ISBLANK('matlab raw'!R45),"",'matlab raw'!R45)</f>
        <v>-1</v>
      </c>
      <c r="O44">
        <f>IF(ISBLANK('matlab raw'!S45),"",'matlab raw'!S45)</f>
        <v>0</v>
      </c>
      <c r="P44">
        <f>IF(ISBLANK('matlab raw'!T45),"",'matlab raw'!T45)</f>
        <v>0</v>
      </c>
      <c r="Q44">
        <f>IF(ISBLANK('matlab raw'!Y45),"",'matlab raw'!Y45)</f>
        <v>-1</v>
      </c>
      <c r="R44">
        <f>IF(ISBLANK('matlab raw'!Z45),"",'matlab raw'!Z45)</f>
        <v>0</v>
      </c>
      <c r="S44">
        <f>IF(ISBLANK('matlab raw'!AA45),"",'matlab raw'!AA45)</f>
        <v>0</v>
      </c>
      <c r="T44">
        <f>IF(ISBLANK('matlab raw'!AB45),"",'matlab raw'!AB45)</f>
        <v>2.8400000000000003E-17</v>
      </c>
      <c r="U44">
        <f>IF(ISBLANK('matlab raw'!AC45),"",'matlab raw'!AC45)</f>
        <v>2.9700000000000001E-17</v>
      </c>
      <c r="V44">
        <f>IF(ISBLANK('matlab raw'!AD45),"",'matlab raw'!AD45)</f>
        <v>0</v>
      </c>
      <c r="W44">
        <f>IF(ISBLANK('matlab raw'!AE45),"",'matlab raw'!AE45)</f>
        <v>-1</v>
      </c>
      <c r="X44">
        <f>IF(ISBLANK('matlab raw'!AF45),"",'matlab raw'!AF45)</f>
        <v>0</v>
      </c>
      <c r="Y44">
        <f>IF(ISBLANK('matlab raw'!AG45),"",'matlab raw'!AG45)</f>
        <v>-3.9199924328327314E-9</v>
      </c>
      <c r="Z44">
        <f>IF(ISBLANK('matlab raw'!AH45),"",'matlab raw'!AH45)</f>
        <v>4.19E-17</v>
      </c>
      <c r="AA44">
        <f>IF(ISBLANK('matlab raw'!AI45),"",'matlab raw'!AI45)</f>
        <v>-1</v>
      </c>
      <c r="AB44">
        <f>IF(ISBLANK('matlab raw'!AJ45),"",'matlab raw'!AJ45)</f>
        <v>2.8928348244728189E-15</v>
      </c>
      <c r="AC44">
        <f>IF(ISBLANK('matlab raw'!AK45),"",'matlab raw'!AK45)</f>
        <v>-1</v>
      </c>
      <c r="AD44">
        <f>IF(ISBLANK('matlab raw'!AL45),"",'matlab raw'!AL45)</f>
        <v>-1</v>
      </c>
      <c r="AE44">
        <f>IF(ISBLANK('matlab raw'!AM45),"",'matlab raw'!AM45)</f>
        <v>-1</v>
      </c>
      <c r="AF44" s="1"/>
      <c r="AG44" s="1"/>
      <c r="AH44" s="1"/>
      <c r="AI44" s="1"/>
      <c r="AJ44" s="1"/>
      <c r="AK44" s="2"/>
      <c r="AL44" s="2"/>
      <c r="AM44" s="2"/>
      <c r="AN44" s="2"/>
      <c r="AO44" s="2"/>
    </row>
    <row r="45" spans="1:41">
      <c r="A45">
        <f>IF(ISBLANK('matlab raw'!B46),"",'matlab raw'!B46)</f>
        <v>19</v>
      </c>
      <c r="B45">
        <f>IF(ISBLANK('matlab raw'!C46),"",'matlab raw'!C46)</f>
        <v>-1</v>
      </c>
      <c r="C45">
        <f>IF(ISBLANK('matlab raw'!D46),"",'matlab raw'!D46)</f>
        <v>3.0944557686103876E-17</v>
      </c>
      <c r="D45">
        <f>IF(ISBLANK('matlab raw'!E46),"",'matlab raw'!E46)</f>
        <v>0</v>
      </c>
      <c r="E45">
        <f>IF(ISBLANK('matlab raw'!F46),"",'matlab raw'!F46)</f>
        <v>-1.0000000000000001E-18</v>
      </c>
      <c r="F45">
        <f>IF(ISBLANK('matlab raw'!G46),"",'matlab raw'!G46)</f>
        <v>4.28E-17</v>
      </c>
      <c r="G45">
        <f>IF(ISBLANK('matlab raw'!H46),"",'matlab raw'!H46)</f>
        <v>0</v>
      </c>
      <c r="H45">
        <f>IF(ISBLANK('matlab raw'!I46),"",'matlab raw'!I46)</f>
        <v>0</v>
      </c>
      <c r="I45">
        <f>IF(ISBLANK('matlab raw'!J46),"",'matlab raw'!J46)</f>
        <v>-1</v>
      </c>
      <c r="J45">
        <f>IF(ISBLANK('matlab raw'!N46),"",'matlab raw'!N46)</f>
        <v>-1</v>
      </c>
      <c r="K45">
        <f>IF(ISBLANK('matlab raw'!O46),"",'matlab raw'!O46)</f>
        <v>0</v>
      </c>
      <c r="L45">
        <f>IF(ISBLANK('matlab raw'!P46),"",'matlab raw'!P46)</f>
        <v>0</v>
      </c>
      <c r="M45">
        <f>IF(ISBLANK('matlab raw'!Q46),"",'matlab raw'!Q46)</f>
        <v>-1</v>
      </c>
      <c r="N45">
        <f>IF(ISBLANK('matlab raw'!R46),"",'matlab raw'!R46)</f>
        <v>-1</v>
      </c>
      <c r="O45">
        <f>IF(ISBLANK('matlab raw'!S46),"",'matlab raw'!S46)</f>
        <v>0</v>
      </c>
      <c r="P45">
        <f>IF(ISBLANK('matlab raw'!T46),"",'matlab raw'!T46)</f>
        <v>0</v>
      </c>
      <c r="Q45">
        <f>IF(ISBLANK('matlab raw'!Y46),"",'matlab raw'!Y46)</f>
        <v>-1</v>
      </c>
      <c r="R45">
        <f>IF(ISBLANK('matlab raw'!Z46),"",'matlab raw'!Z46)</f>
        <v>0</v>
      </c>
      <c r="S45">
        <f>IF(ISBLANK('matlab raw'!AA46),"",'matlab raw'!AA46)</f>
        <v>0</v>
      </c>
      <c r="T45">
        <f>IF(ISBLANK('matlab raw'!AB46),"",'matlab raw'!AB46)</f>
        <v>-1.0000000000000001E-18</v>
      </c>
      <c r="U45">
        <f>IF(ISBLANK('matlab raw'!AC46),"",'matlab raw'!AC46)</f>
        <v>3.4000000000000004E-17</v>
      </c>
      <c r="V45">
        <f>IF(ISBLANK('matlab raw'!AD46),"",'matlab raw'!AD46)</f>
        <v>0</v>
      </c>
      <c r="W45">
        <f>IF(ISBLANK('matlab raw'!AE46),"",'matlab raw'!AE46)</f>
        <v>-1</v>
      </c>
      <c r="X45">
        <f>IF(ISBLANK('matlab raw'!AF46),"",'matlab raw'!AF46)</f>
        <v>0</v>
      </c>
      <c r="Y45">
        <f>IF(ISBLANK('matlab raw'!AG46),"",'matlab raw'!AG46)</f>
        <v>-3.8680697107629848E-9</v>
      </c>
      <c r="Z45">
        <f>IF(ISBLANK('matlab raw'!AH46),"",'matlab raw'!AH46)</f>
        <v>-1</v>
      </c>
      <c r="AA45">
        <f>IF(ISBLANK('matlab raw'!AI46),"",'matlab raw'!AI46)</f>
        <v>-1</v>
      </c>
      <c r="AB45">
        <f>IF(ISBLANK('matlab raw'!AJ46),"",'matlab raw'!AJ46)</f>
        <v>2.8928348244728189E-15</v>
      </c>
      <c r="AC45">
        <f>IF(ISBLANK('matlab raw'!AK46),"",'matlab raw'!AK46)</f>
        <v>-1</v>
      </c>
      <c r="AD45">
        <f>IF(ISBLANK('matlab raw'!AL46),"",'matlab raw'!AL46)</f>
        <v>-1</v>
      </c>
      <c r="AE45">
        <f>IF(ISBLANK('matlab raw'!AM46),"",'matlab raw'!AM46)</f>
        <v>-1</v>
      </c>
      <c r="AF45" s="1"/>
      <c r="AG45" s="1"/>
      <c r="AH45" s="1"/>
      <c r="AI45" s="1"/>
      <c r="AJ45" s="1"/>
      <c r="AK45" s="2"/>
      <c r="AL45" s="2"/>
      <c r="AM45" s="2"/>
      <c r="AN45" s="2"/>
      <c r="AO45" s="2"/>
    </row>
    <row r="46" spans="1:41">
      <c r="A46">
        <f>IF(ISBLANK('matlab raw'!B47),"",'matlab raw'!B47)</f>
        <v>19.5</v>
      </c>
      <c r="B46">
        <f>IF(ISBLANK('matlab raw'!C47),"",'matlab raw'!C47)</f>
        <v>-1</v>
      </c>
      <c r="C46">
        <f>IF(ISBLANK('matlab raw'!D47),"",'matlab raw'!D47)</f>
        <v>3.0545256341926986E-17</v>
      </c>
      <c r="D46">
        <f>IF(ISBLANK('matlab raw'!E47),"",'matlab raw'!E47)</f>
        <v>0</v>
      </c>
      <c r="E46">
        <f>IF(ISBLANK('matlab raw'!F47),"",'matlab raw'!F47)</f>
        <v>-1.0000000000000001E-18</v>
      </c>
      <c r="F46">
        <f>IF(ISBLANK('matlab raw'!G47),"",'matlab raw'!G47)</f>
        <v>4.5200000000000006E-17</v>
      </c>
      <c r="G46">
        <f>IF(ISBLANK('matlab raw'!H47),"",'matlab raw'!H47)</f>
        <v>0</v>
      </c>
      <c r="H46">
        <f>IF(ISBLANK('matlab raw'!I47),"",'matlab raw'!I47)</f>
        <v>0</v>
      </c>
      <c r="I46">
        <f>IF(ISBLANK('matlab raw'!J47),"",'matlab raw'!J47)</f>
        <v>-1</v>
      </c>
      <c r="J46">
        <f>IF(ISBLANK('matlab raw'!N47),"",'matlab raw'!N47)</f>
        <v>-1</v>
      </c>
      <c r="K46">
        <f>IF(ISBLANK('matlab raw'!O47),"",'matlab raw'!O47)</f>
        <v>0</v>
      </c>
      <c r="L46">
        <f>IF(ISBLANK('matlab raw'!P47),"",'matlab raw'!P47)</f>
        <v>0</v>
      </c>
      <c r="M46">
        <f>IF(ISBLANK('matlab raw'!Q47),"",'matlab raw'!Q47)</f>
        <v>-1</v>
      </c>
      <c r="N46">
        <f>IF(ISBLANK('matlab raw'!R47),"",'matlab raw'!R47)</f>
        <v>-1</v>
      </c>
      <c r="O46">
        <f>IF(ISBLANK('matlab raw'!S47),"",'matlab raw'!S47)</f>
        <v>0</v>
      </c>
      <c r="P46">
        <f>IF(ISBLANK('matlab raw'!T47),"",'matlab raw'!T47)</f>
        <v>0</v>
      </c>
      <c r="Q46">
        <f>IF(ISBLANK('matlab raw'!Y47),"",'matlab raw'!Y47)</f>
        <v>-1</v>
      </c>
      <c r="R46">
        <f>IF(ISBLANK('matlab raw'!Z47),"",'matlab raw'!Z47)</f>
        <v>0</v>
      </c>
      <c r="S46">
        <f>IF(ISBLANK('matlab raw'!AA47),"",'matlab raw'!AA47)</f>
        <v>0</v>
      </c>
      <c r="T46">
        <f>IF(ISBLANK('matlab raw'!AB47),"",'matlab raw'!AB47)</f>
        <v>-1.0000000000000001E-18</v>
      </c>
      <c r="U46">
        <f>IF(ISBLANK('matlab raw'!AC47),"",'matlab raw'!AC47)</f>
        <v>3.8600000000000007E-17</v>
      </c>
      <c r="V46">
        <f>IF(ISBLANK('matlab raw'!AD47),"",'matlab raw'!AD47)</f>
        <v>0</v>
      </c>
      <c r="W46">
        <f>IF(ISBLANK('matlab raw'!AE47),"",'matlab raw'!AE47)</f>
        <v>-1</v>
      </c>
      <c r="X46">
        <f>IF(ISBLANK('matlab raw'!AF47),"",'matlab raw'!AF47)</f>
        <v>0</v>
      </c>
      <c r="Y46">
        <f>IF(ISBLANK('matlab raw'!AG47),"",'matlab raw'!AG47)</f>
        <v>-3.8181570427408733E-9</v>
      </c>
      <c r="Z46">
        <f>IF(ISBLANK('matlab raw'!AH47),"",'matlab raw'!AH47)</f>
        <v>-1</v>
      </c>
      <c r="AA46">
        <f>IF(ISBLANK('matlab raw'!AI47),"",'matlab raw'!AI47)</f>
        <v>-1</v>
      </c>
      <c r="AB46">
        <f>IF(ISBLANK('matlab raw'!AJ47),"",'matlab raw'!AJ47)</f>
        <v>2.8928348244728189E-15</v>
      </c>
      <c r="AC46">
        <f>IF(ISBLANK('matlab raw'!AK47),"",'matlab raw'!AK47)</f>
        <v>-1</v>
      </c>
      <c r="AD46">
        <f>IF(ISBLANK('matlab raw'!AL47),"",'matlab raw'!AL47)</f>
        <v>-1</v>
      </c>
      <c r="AE46">
        <f>IF(ISBLANK('matlab raw'!AM47),"",'matlab raw'!AM47)</f>
        <v>-1</v>
      </c>
      <c r="AF46" s="1"/>
      <c r="AG46" s="1"/>
      <c r="AH46" s="1"/>
      <c r="AI46" s="1"/>
      <c r="AJ46" s="1"/>
      <c r="AK46" s="2"/>
      <c r="AL46" s="2"/>
      <c r="AM46" s="2"/>
      <c r="AN46" s="2"/>
      <c r="AO46" s="2"/>
    </row>
    <row r="47" spans="1:41">
      <c r="A47">
        <f>IF(ISBLANK('matlab raw'!B48),"",'matlab raw'!B48)</f>
        <v>20</v>
      </c>
      <c r="B47">
        <f>IF(ISBLANK('matlab raw'!C48),"",'matlab raw'!C48)</f>
        <v>1.7E-15</v>
      </c>
      <c r="C47">
        <f>IF(ISBLANK('matlab raw'!D48),"",'matlab raw'!D48)</f>
        <v>3.0161023985753202E-17</v>
      </c>
      <c r="D47">
        <f>IF(ISBLANK('matlab raw'!E48),"",'matlab raw'!E48)</f>
        <v>0</v>
      </c>
      <c r="E47">
        <f>IF(ISBLANK('matlab raw'!F48),"",'matlab raw'!F48)</f>
        <v>1.22E-17</v>
      </c>
      <c r="F47">
        <f>IF(ISBLANK('matlab raw'!G48),"",'matlab raw'!G48)</f>
        <v>4.9366666666666671E-17</v>
      </c>
      <c r="G47">
        <f>IF(ISBLANK('matlab raw'!H48),"",'matlab raw'!H48)</f>
        <v>0</v>
      </c>
      <c r="H47">
        <f>IF(ISBLANK('matlab raw'!I48),"",'matlab raw'!I48)</f>
        <v>0</v>
      </c>
      <c r="I47">
        <f>IF(ISBLANK('matlab raw'!J48),"",'matlab raw'!J48)</f>
        <v>-1</v>
      </c>
      <c r="J47">
        <f>IF(ISBLANK('matlab raw'!N48),"",'matlab raw'!N48)</f>
        <v>1.0999999999999999E-15</v>
      </c>
      <c r="K47">
        <f>IF(ISBLANK('matlab raw'!O48),"",'matlab raw'!O48)</f>
        <v>0</v>
      </c>
      <c r="L47">
        <f>IF(ISBLANK('matlab raw'!P48),"",'matlab raw'!P48)</f>
        <v>0</v>
      </c>
      <c r="M47">
        <f>IF(ISBLANK('matlab raw'!Q48),"",'matlab raw'!Q48)</f>
        <v>-1</v>
      </c>
      <c r="N47">
        <f>IF(ISBLANK('matlab raw'!R48),"",'matlab raw'!R48)</f>
        <v>-1</v>
      </c>
      <c r="O47">
        <f>IF(ISBLANK('matlab raw'!S48),"",'matlab raw'!S48)</f>
        <v>0</v>
      </c>
      <c r="P47">
        <f>IF(ISBLANK('matlab raw'!T48),"",'matlab raw'!T48)</f>
        <v>0</v>
      </c>
      <c r="Q47">
        <f>IF(ISBLANK('matlab raw'!Y48),"",'matlab raw'!Y48)</f>
        <v>1.4999999999999999E-15</v>
      </c>
      <c r="R47">
        <f>IF(ISBLANK('matlab raw'!Z48),"",'matlab raw'!Z48)</f>
        <v>0</v>
      </c>
      <c r="S47">
        <f>IF(ISBLANK('matlab raw'!AA48),"",'matlab raw'!AA48)</f>
        <v>0</v>
      </c>
      <c r="T47">
        <f>IF(ISBLANK('matlab raw'!AB48),"",'matlab raw'!AB48)</f>
        <v>-1.0000000000000001E-18</v>
      </c>
      <c r="U47">
        <f>IF(ISBLANK('matlab raw'!AC48),"",'matlab raw'!AC48)</f>
        <v>4.28E-17</v>
      </c>
      <c r="V47">
        <f>IF(ISBLANK('matlab raw'!AD48),"",'matlab raw'!AD48)</f>
        <v>0</v>
      </c>
      <c r="W47">
        <f>IF(ISBLANK('matlab raw'!AE48),"",'matlab raw'!AE48)</f>
        <v>1.0000000000000001E-17</v>
      </c>
      <c r="X47">
        <f>IF(ISBLANK('matlab raw'!AF48),"",'matlab raw'!AF48)</f>
        <v>1.2E-16</v>
      </c>
      <c r="Y47">
        <f>IF(ISBLANK('matlab raw'!AG48),"",'matlab raw'!AG48)</f>
        <v>7.5402559964382999E-20</v>
      </c>
      <c r="Z47">
        <f>IF(ISBLANK('matlab raw'!AH48),"",'matlab raw'!AH48)</f>
        <v>6.0399999999999993E-17</v>
      </c>
      <c r="AA47">
        <f>IF(ISBLANK('matlab raw'!AI48),"",'matlab raw'!AI48)</f>
        <v>5.6999999999999989E-17</v>
      </c>
      <c r="AB47">
        <f>IF(ISBLANK('matlab raw'!AJ48),"",'matlab raw'!AJ48)</f>
        <v>2.8928348244728189E-15</v>
      </c>
      <c r="AC47">
        <f>IF(ISBLANK('matlab raw'!AK48),"",'matlab raw'!AK48)</f>
        <v>2.5000000000000002E-16</v>
      </c>
      <c r="AD47">
        <f>IF(ISBLANK('matlab raw'!AL48),"",'matlab raw'!AL48)</f>
        <v>3.9999999999999999E-16</v>
      </c>
      <c r="AE47">
        <f>IF(ISBLANK('matlab raw'!AM48),"",'matlab raw'!AM48)</f>
        <v>3.9999999999999999E-16</v>
      </c>
      <c r="AF47" s="1"/>
      <c r="AG47" s="1"/>
      <c r="AH47" s="1"/>
      <c r="AI47" s="1"/>
      <c r="AJ47" s="1"/>
      <c r="AK47" s="2"/>
      <c r="AL47" s="2"/>
      <c r="AM47" s="2"/>
      <c r="AN47" s="2"/>
      <c r="AO47" s="2"/>
    </row>
    <row r="48" spans="1:41">
      <c r="A48">
        <f>IF(ISBLANK('matlab raw'!B49),"",'matlab raw'!B49)</f>
        <v>20.5</v>
      </c>
      <c r="B48">
        <f>IF(ISBLANK('matlab raw'!C49),"",'matlab raw'!C49)</f>
        <v>-1</v>
      </c>
      <c r="C48">
        <f>IF(ISBLANK('matlab raw'!D49),"",'matlab raw'!D49)</f>
        <v>2.6067069048988287E-17</v>
      </c>
      <c r="D48">
        <f>IF(ISBLANK('matlab raw'!E49),"",'matlab raw'!E49)</f>
        <v>0</v>
      </c>
      <c r="E48">
        <f>IF(ISBLANK('matlab raw'!F49),"",'matlab raw'!F49)</f>
        <v>-1.0000000000000001E-18</v>
      </c>
      <c r="F48">
        <f>IF(ISBLANK('matlab raw'!G49),"",'matlab raw'!G49)</f>
        <v>5.3533333333333341E-17</v>
      </c>
      <c r="G48">
        <f>IF(ISBLANK('matlab raw'!H49),"",'matlab raw'!H49)</f>
        <v>0</v>
      </c>
      <c r="H48">
        <f>IF(ISBLANK('matlab raw'!I49),"",'matlab raw'!I49)</f>
        <v>0</v>
      </c>
      <c r="I48">
        <f>IF(ISBLANK('matlab raw'!J49),"",'matlab raw'!J49)</f>
        <v>-1</v>
      </c>
      <c r="J48">
        <f>IF(ISBLANK('matlab raw'!N49),"",'matlab raw'!N49)</f>
        <v>-1</v>
      </c>
      <c r="K48">
        <f>IF(ISBLANK('matlab raw'!O49),"",'matlab raw'!O49)</f>
        <v>0</v>
      </c>
      <c r="L48">
        <f>IF(ISBLANK('matlab raw'!P49),"",'matlab raw'!P49)</f>
        <v>0</v>
      </c>
      <c r="M48">
        <f>IF(ISBLANK('matlab raw'!Q49),"",'matlab raw'!Q49)</f>
        <v>-1</v>
      </c>
      <c r="N48">
        <f>IF(ISBLANK('matlab raw'!R49),"",'matlab raw'!R49)</f>
        <v>-1</v>
      </c>
      <c r="O48">
        <f>IF(ISBLANK('matlab raw'!S49),"",'matlab raw'!S49)</f>
        <v>0</v>
      </c>
      <c r="P48">
        <f>IF(ISBLANK('matlab raw'!T49),"",'matlab raw'!T49)</f>
        <v>0</v>
      </c>
      <c r="Q48">
        <f>IF(ISBLANK('matlab raw'!Y49),"",'matlab raw'!Y49)</f>
        <v>-1</v>
      </c>
      <c r="R48">
        <f>IF(ISBLANK('matlab raw'!Z49),"",'matlab raw'!Z49)</f>
        <v>0</v>
      </c>
      <c r="S48">
        <f>IF(ISBLANK('matlab raw'!AA49),"",'matlab raw'!AA49)</f>
        <v>0</v>
      </c>
      <c r="T48">
        <f>IF(ISBLANK('matlab raw'!AB49),"",'matlab raw'!AB49)</f>
        <v>-1.0000000000000001E-18</v>
      </c>
      <c r="U48">
        <f>IF(ISBLANK('matlab raw'!AC49),"",'matlab raw'!AC49)</f>
        <v>4.7200000000000008E-17</v>
      </c>
      <c r="V48">
        <f>IF(ISBLANK('matlab raw'!AD49),"",'matlab raw'!AD49)</f>
        <v>0</v>
      </c>
      <c r="W48">
        <f>IF(ISBLANK('matlab raw'!AE49),"",'matlab raw'!AE49)</f>
        <v>0</v>
      </c>
      <c r="X48">
        <f>IF(ISBLANK('matlab raw'!AF49),"",'matlab raw'!AF49)</f>
        <v>-1</v>
      </c>
      <c r="Y48">
        <f>IF(ISBLANK('matlab raw'!AG49),"",'matlab raw'!AG49)</f>
        <v>-3.7238670069983266E-9</v>
      </c>
      <c r="Z48">
        <f>IF(ISBLANK('matlab raw'!AH49),"",'matlab raw'!AH49)</f>
        <v>-1</v>
      </c>
      <c r="AA48">
        <f>IF(ISBLANK('matlab raw'!AI49),"",'matlab raw'!AI49)</f>
        <v>-1</v>
      </c>
      <c r="AB48">
        <f>IF(ISBLANK('matlab raw'!AJ49),"",'matlab raw'!AJ49)</f>
        <v>2.8928348244728189E-15</v>
      </c>
      <c r="AC48">
        <f>IF(ISBLANK('matlab raw'!AK49),"",'matlab raw'!AK49)</f>
        <v>-1</v>
      </c>
      <c r="AD48">
        <f>IF(ISBLANK('matlab raw'!AL49),"",'matlab raw'!AL49)</f>
        <v>-1</v>
      </c>
      <c r="AE48">
        <f>IF(ISBLANK('matlab raw'!AM49),"",'matlab raw'!AM49)</f>
        <v>-1</v>
      </c>
      <c r="AF48" s="2"/>
      <c r="AG48" s="2"/>
      <c r="AH48" s="1"/>
      <c r="AI48" s="1"/>
      <c r="AJ48" s="1"/>
      <c r="AK48" s="2"/>
      <c r="AL48" s="2"/>
      <c r="AM48" s="2"/>
      <c r="AN48" s="2"/>
      <c r="AO48" s="2"/>
    </row>
    <row r="49" spans="1:41">
      <c r="A49">
        <f>IF(ISBLANK('matlab raw'!B50),"",'matlab raw'!B50)</f>
        <v>21</v>
      </c>
      <c r="B49">
        <f>IF(ISBLANK('matlab raw'!C50),"",'matlab raw'!C50)</f>
        <v>-1</v>
      </c>
      <c r="C49">
        <f>IF(ISBLANK('matlab raw'!D50),"",'matlab raw'!D50)</f>
        <v>2.5754877319411634E-17</v>
      </c>
      <c r="D49">
        <f>IF(ISBLANK('matlab raw'!E50),"",'matlab raw'!E50)</f>
        <v>0</v>
      </c>
      <c r="E49">
        <f>IF(ISBLANK('matlab raw'!F50),"",'matlab raw'!F50)</f>
        <v>-1.0000000000000001E-18</v>
      </c>
      <c r="F49">
        <f>IF(ISBLANK('matlab raw'!G50),"",'matlab raw'!G50)</f>
        <v>5.7700000000000006E-17</v>
      </c>
      <c r="G49">
        <f>IF(ISBLANK('matlab raw'!H50),"",'matlab raw'!H50)</f>
        <v>0</v>
      </c>
      <c r="H49">
        <f>IF(ISBLANK('matlab raw'!I50),"",'matlab raw'!I50)</f>
        <v>0</v>
      </c>
      <c r="I49">
        <f>IF(ISBLANK('matlab raw'!J50),"",'matlab raw'!J50)</f>
        <v>-1</v>
      </c>
      <c r="J49">
        <f>IF(ISBLANK('matlab raw'!N50),"",'matlab raw'!N50)</f>
        <v>-1</v>
      </c>
      <c r="K49">
        <f>IF(ISBLANK('matlab raw'!O50),"",'matlab raw'!O50)</f>
        <v>0</v>
      </c>
      <c r="L49">
        <f>IF(ISBLANK('matlab raw'!P50),"",'matlab raw'!P50)</f>
        <v>0</v>
      </c>
      <c r="M49">
        <f>IF(ISBLANK('matlab raw'!Q50),"",'matlab raw'!Q50)</f>
        <v>5.6499999999999994E-17</v>
      </c>
      <c r="N49">
        <f>IF(ISBLANK('matlab raw'!R50),"",'matlab raw'!R50)</f>
        <v>-1</v>
      </c>
      <c r="O49">
        <f>IF(ISBLANK('matlab raw'!S50),"",'matlab raw'!S50)</f>
        <v>0</v>
      </c>
      <c r="P49">
        <f>IF(ISBLANK('matlab raw'!T50),"",'matlab raw'!T50)</f>
        <v>0</v>
      </c>
      <c r="Q49">
        <f>IF(ISBLANK('matlab raw'!Y50),"",'matlab raw'!Y50)</f>
        <v>-1</v>
      </c>
      <c r="R49">
        <f>IF(ISBLANK('matlab raw'!Z50),"",'matlab raw'!Z50)</f>
        <v>0</v>
      </c>
      <c r="S49">
        <f>IF(ISBLANK('matlab raw'!AA50),"",'matlab raw'!AA50)</f>
        <v>0</v>
      </c>
      <c r="T49">
        <f>IF(ISBLANK('matlab raw'!AB50),"",'matlab raw'!AB50)</f>
        <v>4.8000000000000003E-17</v>
      </c>
      <c r="U49">
        <f>IF(ISBLANK('matlab raw'!AC50),"",'matlab raw'!AC50)</f>
        <v>5.1600000000000003E-17</v>
      </c>
      <c r="V49">
        <f>IF(ISBLANK('matlab raw'!AD50),"",'matlab raw'!AD50)</f>
        <v>0</v>
      </c>
      <c r="W49">
        <f>IF(ISBLANK('matlab raw'!AE50),"",'matlab raw'!AE50)</f>
        <v>0</v>
      </c>
      <c r="X49">
        <f>IF(ISBLANK('matlab raw'!AF50),"",'matlab raw'!AF50)</f>
        <v>-1</v>
      </c>
      <c r="Y49">
        <f>IF(ISBLANK('matlab raw'!AG50),"",'matlab raw'!AG50)</f>
        <v>-3.679268188487376E-9</v>
      </c>
      <c r="Z49">
        <f>IF(ISBLANK('matlab raw'!AH50),"",'matlab raw'!AH50)</f>
        <v>7.6900000000000002E-17</v>
      </c>
      <c r="AA49">
        <f>IF(ISBLANK('matlab raw'!AI50),"",'matlab raw'!AI50)</f>
        <v>-1</v>
      </c>
      <c r="AB49">
        <f>IF(ISBLANK('matlab raw'!AJ50),"",'matlab raw'!AJ50)</f>
        <v>2.8928348244728189E-15</v>
      </c>
      <c r="AC49">
        <f>IF(ISBLANK('matlab raw'!AK50),"",'matlab raw'!AK50)</f>
        <v>-1</v>
      </c>
      <c r="AD49">
        <f>IF(ISBLANK('matlab raw'!AL50),"",'matlab raw'!AL50)</f>
        <v>-1</v>
      </c>
      <c r="AE49">
        <f>IF(ISBLANK('matlab raw'!AM50),"",'matlab raw'!AM50)</f>
        <v>-1</v>
      </c>
      <c r="AF49" s="2"/>
      <c r="AG49" s="2"/>
      <c r="AH49" s="1"/>
      <c r="AI49" s="1"/>
      <c r="AJ49" s="1"/>
      <c r="AK49" s="2"/>
      <c r="AL49" s="2"/>
      <c r="AM49" s="2"/>
      <c r="AN49" s="2"/>
      <c r="AO49" s="2"/>
    </row>
    <row r="50" spans="1:41">
      <c r="A50">
        <f>IF(ISBLANK('matlab raw'!B51),"",'matlab raw'!B51)</f>
        <v>21.5</v>
      </c>
      <c r="B50">
        <f>IF(ISBLANK('matlab raw'!C51),"",'matlab raw'!C51)</f>
        <v>-1</v>
      </c>
      <c r="C50">
        <f>IF(ISBLANK('matlab raw'!D51),"",'matlab raw'!D51)</f>
        <v>2.5453640321268454E-17</v>
      </c>
      <c r="D50">
        <f>IF(ISBLANK('matlab raw'!E51),"",'matlab raw'!E51)</f>
        <v>0</v>
      </c>
      <c r="E50">
        <f>IF(ISBLANK('matlab raw'!F51),"",'matlab raw'!F51)</f>
        <v>-1.0000000000000001E-18</v>
      </c>
      <c r="F50">
        <f>IF(ISBLANK('matlab raw'!G51),"",'matlab raw'!G51)</f>
        <v>6.2299999999999997E-17</v>
      </c>
      <c r="G50">
        <f>IF(ISBLANK('matlab raw'!H51),"",'matlab raw'!H51)</f>
        <v>0</v>
      </c>
      <c r="H50">
        <f>IF(ISBLANK('matlab raw'!I51),"",'matlab raw'!I51)</f>
        <v>0</v>
      </c>
      <c r="I50">
        <f>IF(ISBLANK('matlab raw'!J51),"",'matlab raw'!J51)</f>
        <v>-1</v>
      </c>
      <c r="J50">
        <f>IF(ISBLANK('matlab raw'!N51),"",'matlab raw'!N51)</f>
        <v>-1</v>
      </c>
      <c r="K50">
        <f>IF(ISBLANK('matlab raw'!O51),"",'matlab raw'!O51)</f>
        <v>0</v>
      </c>
      <c r="L50">
        <f>IF(ISBLANK('matlab raw'!P51),"",'matlab raw'!P51)</f>
        <v>0</v>
      </c>
      <c r="M50">
        <f>IF(ISBLANK('matlab raw'!Q51),"",'matlab raw'!Q51)</f>
        <v>-1</v>
      </c>
      <c r="N50">
        <f>IF(ISBLANK('matlab raw'!R51),"",'matlab raw'!R51)</f>
        <v>-1</v>
      </c>
      <c r="O50">
        <f>IF(ISBLANK('matlab raw'!S51),"",'matlab raw'!S51)</f>
        <v>0</v>
      </c>
      <c r="P50">
        <f>IF(ISBLANK('matlab raw'!T51),"",'matlab raw'!T51)</f>
        <v>0</v>
      </c>
      <c r="Q50">
        <f>IF(ISBLANK('matlab raw'!Y51),"",'matlab raw'!Y51)</f>
        <v>-1</v>
      </c>
      <c r="R50">
        <f>IF(ISBLANK('matlab raw'!Z51),"",'matlab raw'!Z51)</f>
        <v>0</v>
      </c>
      <c r="S50">
        <f>IF(ISBLANK('matlab raw'!AA51),"",'matlab raw'!AA51)</f>
        <v>0</v>
      </c>
      <c r="T50">
        <f>IF(ISBLANK('matlab raw'!AB51),"",'matlab raw'!AB51)</f>
        <v>-1.0000000000000001E-18</v>
      </c>
      <c r="U50">
        <f>IF(ISBLANK('matlab raw'!AC51),"",'matlab raw'!AC51)</f>
        <v>5.5999999999999998E-17</v>
      </c>
      <c r="V50">
        <f>IF(ISBLANK('matlab raw'!AD51),"",'matlab raw'!AD51)</f>
        <v>0</v>
      </c>
      <c r="W50">
        <f>IF(ISBLANK('matlab raw'!AE51),"",'matlab raw'!AE51)</f>
        <v>0</v>
      </c>
      <c r="X50">
        <f>IF(ISBLANK('matlab raw'!AF51),"",'matlab raw'!AF51)</f>
        <v>-1</v>
      </c>
      <c r="Y50">
        <f>IF(ISBLANK('matlab raw'!AG51),"",'matlab raw'!AG51)</f>
        <v>-3.6362343316097787E-9</v>
      </c>
      <c r="Z50">
        <f>IF(ISBLANK('matlab raw'!AH51),"",'matlab raw'!AH51)</f>
        <v>-1</v>
      </c>
      <c r="AA50">
        <f>IF(ISBLANK('matlab raw'!AI51),"",'matlab raw'!AI51)</f>
        <v>-1</v>
      </c>
      <c r="AB50">
        <f>IF(ISBLANK('matlab raw'!AJ51),"",'matlab raw'!AJ51)</f>
        <v>2.8928348244728189E-15</v>
      </c>
      <c r="AC50">
        <f>IF(ISBLANK('matlab raw'!AK51),"",'matlab raw'!AK51)</f>
        <v>-1</v>
      </c>
      <c r="AD50">
        <f>IF(ISBLANK('matlab raw'!AL51),"",'matlab raw'!AL51)</f>
        <v>-1</v>
      </c>
      <c r="AE50">
        <f>IF(ISBLANK('matlab raw'!AM51),"",'matlab raw'!AM51)</f>
        <v>-1</v>
      </c>
      <c r="AF50" s="2"/>
      <c r="AG50" s="2"/>
      <c r="AH50" s="1"/>
      <c r="AI50" s="1"/>
      <c r="AJ50" s="1"/>
      <c r="AK50" s="2"/>
      <c r="AL50" s="2"/>
      <c r="AM50" s="2"/>
      <c r="AN50" s="2"/>
      <c r="AO50" s="2"/>
    </row>
    <row r="51" spans="1:41">
      <c r="A51">
        <f>IF(ISBLANK('matlab raw'!B52),"",'matlab raw'!B52)</f>
        <v>22</v>
      </c>
      <c r="B51">
        <f>IF(ISBLANK('matlab raw'!C52),"",'matlab raw'!C52)</f>
        <v>-1</v>
      </c>
      <c r="C51">
        <f>IF(ISBLANK('matlab raw'!D52),"",'matlab raw'!D52)</f>
        <v>2.5162732020785332E-17</v>
      </c>
      <c r="D51">
        <f>IF(ISBLANK('matlab raw'!E52),"",'matlab raw'!E52)</f>
        <v>0</v>
      </c>
      <c r="E51">
        <f>IF(ISBLANK('matlab raw'!F52),"",'matlab raw'!F52)</f>
        <v>-1.0000000000000001E-18</v>
      </c>
      <c r="F51">
        <f>IF(ISBLANK('matlab raw'!G52),"",'matlab raw'!G52)</f>
        <v>6.7600000000000004E-17</v>
      </c>
      <c r="G51">
        <f>IF(ISBLANK('matlab raw'!H52),"",'matlab raw'!H52)</f>
        <v>0</v>
      </c>
      <c r="H51">
        <f>IF(ISBLANK('matlab raw'!I52),"",'matlab raw'!I52)</f>
        <v>0</v>
      </c>
      <c r="I51">
        <f>IF(ISBLANK('matlab raw'!J52),"",'matlab raw'!J52)</f>
        <v>-1</v>
      </c>
      <c r="J51">
        <f>IF(ISBLANK('matlab raw'!N52),"",'matlab raw'!N52)</f>
        <v>-1</v>
      </c>
      <c r="K51">
        <f>IF(ISBLANK('matlab raw'!O52),"",'matlab raw'!O52)</f>
        <v>0</v>
      </c>
      <c r="L51">
        <f>IF(ISBLANK('matlab raw'!P52),"",'matlab raw'!P52)</f>
        <v>0</v>
      </c>
      <c r="M51">
        <f>IF(ISBLANK('matlab raw'!Q52),"",'matlab raw'!Q52)</f>
        <v>-1</v>
      </c>
      <c r="N51">
        <f>IF(ISBLANK('matlab raw'!R52),"",'matlab raw'!R52)</f>
        <v>-1</v>
      </c>
      <c r="O51">
        <f>IF(ISBLANK('matlab raw'!S52),"",'matlab raw'!S52)</f>
        <v>0</v>
      </c>
      <c r="P51">
        <f>IF(ISBLANK('matlab raw'!T52),"",'matlab raw'!T52)</f>
        <v>0</v>
      </c>
      <c r="Q51">
        <f>IF(ISBLANK('matlab raw'!Y52),"",'matlab raw'!Y52)</f>
        <v>-1</v>
      </c>
      <c r="R51">
        <f>IF(ISBLANK('matlab raw'!Z52),"",'matlab raw'!Z52)</f>
        <v>0</v>
      </c>
      <c r="S51">
        <f>IF(ISBLANK('matlab raw'!AA52),"",'matlab raw'!AA52)</f>
        <v>0</v>
      </c>
      <c r="T51">
        <f>IF(ISBLANK('matlab raw'!AB52),"",'matlab raw'!AB52)</f>
        <v>-1.0000000000000001E-18</v>
      </c>
      <c r="U51">
        <f>IF(ISBLANK('matlab raw'!AC52),"",'matlab raw'!AC52)</f>
        <v>6.0100000000000005E-17</v>
      </c>
      <c r="V51">
        <f>IF(ISBLANK('matlab raw'!AD52),"",'matlab raw'!AD52)</f>
        <v>0</v>
      </c>
      <c r="W51">
        <f>IF(ISBLANK('matlab raw'!AE52),"",'matlab raw'!AE52)</f>
        <v>0</v>
      </c>
      <c r="X51">
        <f>IF(ISBLANK('matlab raw'!AF52),"",'matlab raw'!AF52)</f>
        <v>-1</v>
      </c>
      <c r="Y51">
        <f>IF(ISBLANK('matlab raw'!AG52),"",'matlab raw'!AG52)</f>
        <v>-3.5946760029693325E-9</v>
      </c>
      <c r="Z51">
        <f>IF(ISBLANK('matlab raw'!AH52),"",'matlab raw'!AH52)</f>
        <v>-1</v>
      </c>
      <c r="AA51">
        <f>IF(ISBLANK('matlab raw'!AI52),"",'matlab raw'!AI52)</f>
        <v>-1</v>
      </c>
      <c r="AB51">
        <f>IF(ISBLANK('matlab raw'!AJ52),"",'matlab raw'!AJ52)</f>
        <v>2.8928348244728189E-15</v>
      </c>
      <c r="AC51">
        <f>IF(ISBLANK('matlab raw'!AK52),"",'matlab raw'!AK52)</f>
        <v>-1</v>
      </c>
      <c r="AD51">
        <f>IF(ISBLANK('matlab raw'!AL52),"",'matlab raw'!AL52)</f>
        <v>-1</v>
      </c>
      <c r="AE51">
        <f>IF(ISBLANK('matlab raw'!AM52),"",'matlab raw'!AM52)</f>
        <v>-1</v>
      </c>
      <c r="AF51" s="2"/>
      <c r="AG51" s="2"/>
      <c r="AH51" s="1"/>
      <c r="AI51" s="1"/>
      <c r="AJ51" s="1"/>
      <c r="AK51" s="2"/>
      <c r="AL51" s="2"/>
      <c r="AM51" s="2"/>
      <c r="AN51" s="2"/>
      <c r="AO51" s="2"/>
    </row>
    <row r="52" spans="1:41">
      <c r="A52">
        <f>IF(ISBLANK('matlab raw'!B53),"",'matlab raw'!B53)</f>
        <v>22.5</v>
      </c>
      <c r="B52">
        <f>IF(ISBLANK('matlab raw'!C53),"",'matlab raw'!C53)</f>
        <v>-1</v>
      </c>
      <c r="C52">
        <f>IF(ISBLANK('matlab raw'!D53),"",'matlab raw'!D53)</f>
        <v>2.4881575352498906E-17</v>
      </c>
      <c r="D52">
        <f>IF(ISBLANK('matlab raw'!E53),"",'matlab raw'!E53)</f>
        <v>0</v>
      </c>
      <c r="E52">
        <f>IF(ISBLANK('matlab raw'!F53),"",'matlab raw'!F53)</f>
        <v>-1.0000000000000001E-18</v>
      </c>
      <c r="F52">
        <f>IF(ISBLANK('matlab raw'!G53),"",'matlab raw'!G53)</f>
        <v>7.2700000000000003E-17</v>
      </c>
      <c r="G52">
        <f>IF(ISBLANK('matlab raw'!H53),"",'matlab raw'!H53)</f>
        <v>0</v>
      </c>
      <c r="H52">
        <f>IF(ISBLANK('matlab raw'!I53),"",'matlab raw'!I53)</f>
        <v>0</v>
      </c>
      <c r="I52">
        <f>IF(ISBLANK('matlab raw'!J53),"",'matlab raw'!J53)</f>
        <v>-1</v>
      </c>
      <c r="J52">
        <f>IF(ISBLANK('matlab raw'!N53),"",'matlab raw'!N53)</f>
        <v>-1</v>
      </c>
      <c r="K52">
        <f>IF(ISBLANK('matlab raw'!O53),"",'matlab raw'!O53)</f>
        <v>0</v>
      </c>
      <c r="L52">
        <f>IF(ISBLANK('matlab raw'!P53),"",'matlab raw'!P53)</f>
        <v>0</v>
      </c>
      <c r="M52">
        <f>IF(ISBLANK('matlab raw'!Q53),"",'matlab raw'!Q53)</f>
        <v>-1</v>
      </c>
      <c r="N52">
        <f>IF(ISBLANK('matlab raw'!R53),"",'matlab raw'!R53)</f>
        <v>-1</v>
      </c>
      <c r="O52">
        <f>IF(ISBLANK('matlab raw'!S53),"",'matlab raw'!S53)</f>
        <v>0</v>
      </c>
      <c r="P52">
        <f>IF(ISBLANK('matlab raw'!T53),"",'matlab raw'!T53)</f>
        <v>0</v>
      </c>
      <c r="Q52">
        <f>IF(ISBLANK('matlab raw'!Y53),"",'matlab raw'!Y53)</f>
        <v>-1</v>
      </c>
      <c r="R52">
        <f>IF(ISBLANK('matlab raw'!Z53),"",'matlab raw'!Z53)</f>
        <v>0</v>
      </c>
      <c r="S52">
        <f>IF(ISBLANK('matlab raw'!AA53),"",'matlab raw'!AA53)</f>
        <v>0</v>
      </c>
      <c r="T52">
        <f>IF(ISBLANK('matlab raw'!AB53),"",'matlab raw'!AB53)</f>
        <v>-1.0000000000000001E-18</v>
      </c>
      <c r="U52">
        <f>IF(ISBLANK('matlab raw'!AC53),"",'matlab raw'!AC53)</f>
        <v>6.4300000000000005E-17</v>
      </c>
      <c r="V52">
        <f>IF(ISBLANK('matlab raw'!AD53),"",'matlab raw'!AD53)</f>
        <v>0</v>
      </c>
      <c r="W52">
        <f>IF(ISBLANK('matlab raw'!AE53),"",'matlab raw'!AE53)</f>
        <v>0</v>
      </c>
      <c r="X52">
        <f>IF(ISBLANK('matlab raw'!AF53),"",'matlab raw'!AF53)</f>
        <v>-1</v>
      </c>
      <c r="Y52">
        <f>IF(ISBLANK('matlab raw'!AG53),"",'matlab raw'!AG53)</f>
        <v>-3.5545107646427005E-9</v>
      </c>
      <c r="Z52">
        <f>IF(ISBLANK('matlab raw'!AH53),"",'matlab raw'!AH53)</f>
        <v>9.9999999999999998E-17</v>
      </c>
      <c r="AA52">
        <f>IF(ISBLANK('matlab raw'!AI53),"",'matlab raw'!AI53)</f>
        <v>-1</v>
      </c>
      <c r="AB52">
        <f>IF(ISBLANK('matlab raw'!AJ53),"",'matlab raw'!AJ53)</f>
        <v>2.8928348244728189E-15</v>
      </c>
      <c r="AC52">
        <f>IF(ISBLANK('matlab raw'!AK53),"",'matlab raw'!AK53)</f>
        <v>-1</v>
      </c>
      <c r="AD52">
        <f>IF(ISBLANK('matlab raw'!AL53),"",'matlab raw'!AL53)</f>
        <v>-1</v>
      </c>
      <c r="AE52">
        <f>IF(ISBLANK('matlab raw'!AM53),"",'matlab raw'!AM53)</f>
        <v>-1</v>
      </c>
      <c r="AF52" s="2"/>
      <c r="AG52" s="2"/>
      <c r="AH52" s="1"/>
      <c r="AI52" s="1"/>
      <c r="AJ52" s="1"/>
      <c r="AK52" s="2"/>
      <c r="AL52" s="2"/>
      <c r="AM52" s="2"/>
      <c r="AN52" s="2"/>
      <c r="AO52" s="2"/>
    </row>
    <row r="53" spans="1:41">
      <c r="A53">
        <f>IF(ISBLANK('matlab raw'!B54),"",'matlab raw'!B54)</f>
        <v>23</v>
      </c>
      <c r="B53">
        <f>IF(ISBLANK('matlab raw'!C54),"",'matlab raw'!C54)</f>
        <v>-1</v>
      </c>
      <c r="C53">
        <f>IF(ISBLANK('matlab raw'!D54),"",'matlab raw'!D54)</f>
        <v>2.460963740214551E-17</v>
      </c>
      <c r="D53">
        <f>IF(ISBLANK('matlab raw'!E54),"",'matlab raw'!E54)</f>
        <v>0</v>
      </c>
      <c r="E53">
        <f>IF(ISBLANK('matlab raw'!F54),"",'matlab raw'!F54)</f>
        <v>-1.0000000000000001E-18</v>
      </c>
      <c r="F53">
        <f>IF(ISBLANK('matlab raw'!G54),"",'matlab raw'!G54)</f>
        <v>7.770000000000001E-17</v>
      </c>
      <c r="G53">
        <f>IF(ISBLANK('matlab raw'!H54),"",'matlab raw'!H54)</f>
        <v>0</v>
      </c>
      <c r="H53">
        <f>IF(ISBLANK('matlab raw'!I54),"",'matlab raw'!I54)</f>
        <v>0</v>
      </c>
      <c r="I53">
        <f>IF(ISBLANK('matlab raw'!J54),"",'matlab raw'!J54)</f>
        <v>-1</v>
      </c>
      <c r="J53">
        <f>IF(ISBLANK('matlab raw'!N54),"",'matlab raw'!N54)</f>
        <v>-1</v>
      </c>
      <c r="K53">
        <f>IF(ISBLANK('matlab raw'!O54),"",'matlab raw'!O54)</f>
        <v>0</v>
      </c>
      <c r="L53">
        <f>IF(ISBLANK('matlab raw'!P54),"",'matlab raw'!P54)</f>
        <v>0</v>
      </c>
      <c r="M53">
        <f>IF(ISBLANK('matlab raw'!Q54),"",'matlab raw'!Q54)</f>
        <v>-1</v>
      </c>
      <c r="N53">
        <f>IF(ISBLANK('matlab raw'!R54),"",'matlab raw'!R54)</f>
        <v>3.6599999999999999E-17</v>
      </c>
      <c r="O53">
        <f>IF(ISBLANK('matlab raw'!S54),"",'matlab raw'!S54)</f>
        <v>1.67E-18</v>
      </c>
      <c r="P53">
        <f>IF(ISBLANK('matlab raw'!T54),"",'matlab raw'!T54)</f>
        <v>0</v>
      </c>
      <c r="Q53">
        <f>IF(ISBLANK('matlab raw'!Y54),"",'matlab raw'!Y54)</f>
        <v>-1</v>
      </c>
      <c r="R53">
        <f>IF(ISBLANK('matlab raw'!Z54),"",'matlab raw'!Z54)</f>
        <v>0</v>
      </c>
      <c r="S53">
        <f>IF(ISBLANK('matlab raw'!AA54),"",'matlab raw'!AA54)</f>
        <v>0</v>
      </c>
      <c r="T53">
        <f>IF(ISBLANK('matlab raw'!AB54),"",'matlab raw'!AB54)</f>
        <v>-1.0000000000000001E-18</v>
      </c>
      <c r="U53">
        <f>IF(ISBLANK('matlab raw'!AC54),"",'matlab raw'!AC54)</f>
        <v>6.8400000000000012E-17</v>
      </c>
      <c r="V53">
        <f>IF(ISBLANK('matlab raw'!AD54),"",'matlab raw'!AD54)</f>
        <v>0</v>
      </c>
      <c r="W53">
        <f>IF(ISBLANK('matlab raw'!AE54),"",'matlab raw'!AE54)</f>
        <v>0</v>
      </c>
      <c r="X53">
        <f>IF(ISBLANK('matlab raw'!AF54),"",'matlab raw'!AF54)</f>
        <v>-1</v>
      </c>
      <c r="Y53">
        <f>IF(ISBLANK('matlab raw'!AG54),"",'matlab raw'!AG54)</f>
        <v>-3.5156624860207868E-9</v>
      </c>
      <c r="Z53">
        <f>IF(ISBLANK('matlab raw'!AH54),"",'matlab raw'!AH54)</f>
        <v>-1</v>
      </c>
      <c r="AA53">
        <f>IF(ISBLANK('matlab raw'!AI54),"",'matlab raw'!AI54)</f>
        <v>-1</v>
      </c>
      <c r="AB53">
        <f>IF(ISBLANK('matlab raw'!AJ54),"",'matlab raw'!AJ54)</f>
        <v>2.8928348244728189E-15</v>
      </c>
      <c r="AC53">
        <f>IF(ISBLANK('matlab raw'!AK54),"",'matlab raw'!AK54)</f>
        <v>-1</v>
      </c>
      <c r="AD53">
        <f>IF(ISBLANK('matlab raw'!AL54),"",'matlab raw'!AL54)</f>
        <v>-1</v>
      </c>
      <c r="AE53">
        <f>IF(ISBLANK('matlab raw'!AM54),"",'matlab raw'!AM54)</f>
        <v>-1</v>
      </c>
      <c r="AF53" s="2"/>
      <c r="AG53" s="2"/>
      <c r="AH53" s="1"/>
      <c r="AI53" s="1"/>
      <c r="AJ53" s="1"/>
      <c r="AK53" s="2"/>
      <c r="AL53" s="2"/>
      <c r="AM53" s="2"/>
      <c r="AN53" s="2"/>
      <c r="AO53" s="2"/>
    </row>
    <row r="54" spans="1:41">
      <c r="A54">
        <f>IF(ISBLANK('matlab raw'!B55),"",'matlab raw'!B55)</f>
        <v>23.5</v>
      </c>
      <c r="B54">
        <f>IF(ISBLANK('matlab raw'!C55),"",'matlab raw'!C55)</f>
        <v>-1</v>
      </c>
      <c r="C54">
        <f>IF(ISBLANK('matlab raw'!D55),"",'matlab raw'!D55)</f>
        <v>2.4346425156344451E-17</v>
      </c>
      <c r="D54">
        <f>IF(ISBLANK('matlab raw'!E55),"",'matlab raw'!E55)</f>
        <v>0</v>
      </c>
      <c r="E54">
        <f>IF(ISBLANK('matlab raw'!F55),"",'matlab raw'!F55)</f>
        <v>-1.0000000000000001E-18</v>
      </c>
      <c r="F54">
        <f>IF(ISBLANK('matlab raw'!G55),"",'matlab raw'!G55)</f>
        <v>8.2799999999999997E-17</v>
      </c>
      <c r="G54">
        <f>IF(ISBLANK('matlab raw'!H55),"",'matlab raw'!H55)</f>
        <v>0</v>
      </c>
      <c r="H54">
        <f>IF(ISBLANK('matlab raw'!I55),"",'matlab raw'!I55)</f>
        <v>0</v>
      </c>
      <c r="I54">
        <f>IF(ISBLANK('matlab raw'!J55),"",'matlab raw'!J55)</f>
        <v>-1</v>
      </c>
      <c r="J54">
        <f>IF(ISBLANK('matlab raw'!N55),"",'matlab raw'!N55)</f>
        <v>-1</v>
      </c>
      <c r="K54">
        <f>IF(ISBLANK('matlab raw'!O55),"",'matlab raw'!O55)</f>
        <v>0</v>
      </c>
      <c r="L54">
        <f>IF(ISBLANK('matlab raw'!P55),"",'matlab raw'!P55)</f>
        <v>0</v>
      </c>
      <c r="M54">
        <f>IF(ISBLANK('matlab raw'!Q55),"",'matlab raw'!Q55)</f>
        <v>5.2500000000000003E-17</v>
      </c>
      <c r="N54">
        <f>IF(ISBLANK('matlab raw'!R55),"",'matlab raw'!R55)</f>
        <v>-1</v>
      </c>
      <c r="O54">
        <f>IF(ISBLANK('matlab raw'!S55),"",'matlab raw'!S55)</f>
        <v>-1</v>
      </c>
      <c r="P54">
        <f>IF(ISBLANK('matlab raw'!T55),"",'matlab raw'!T55)</f>
        <v>0</v>
      </c>
      <c r="Q54">
        <f>IF(ISBLANK('matlab raw'!Y55),"",'matlab raw'!Y55)</f>
        <v>-1</v>
      </c>
      <c r="R54">
        <f>IF(ISBLANK('matlab raw'!Z55),"",'matlab raw'!Z55)</f>
        <v>0</v>
      </c>
      <c r="S54">
        <f>IF(ISBLANK('matlab raw'!AA55),"",'matlab raw'!AA55)</f>
        <v>0</v>
      </c>
      <c r="T54">
        <f>IF(ISBLANK('matlab raw'!AB55),"",'matlab raw'!AB55)</f>
        <v>5.2000000000000007E-17</v>
      </c>
      <c r="U54">
        <f>IF(ISBLANK('matlab raw'!AC55),"",'matlab raw'!AC55)</f>
        <v>7.2400000000000015E-17</v>
      </c>
      <c r="V54">
        <f>IF(ISBLANK('matlab raw'!AD55),"",'matlab raw'!AD55)</f>
        <v>0</v>
      </c>
      <c r="W54">
        <f>IF(ISBLANK('matlab raw'!AE55),"",'matlab raw'!AE55)</f>
        <v>0</v>
      </c>
      <c r="X54">
        <f>IF(ISBLANK('matlab raw'!AF55),"",'matlab raw'!AF55)</f>
        <v>-1</v>
      </c>
      <c r="Y54">
        <f>IF(ISBLANK('matlab raw'!AG55),"",'matlab raw'!AG55)</f>
        <v>-3.4780607366206354E-9</v>
      </c>
      <c r="Z54">
        <f>IF(ISBLANK('matlab raw'!AH55),"",'matlab raw'!AH55)</f>
        <v>-1</v>
      </c>
      <c r="AA54">
        <f>IF(ISBLANK('matlab raw'!AI55),"",'matlab raw'!AI55)</f>
        <v>-1</v>
      </c>
      <c r="AB54">
        <f>IF(ISBLANK('matlab raw'!AJ55),"",'matlab raw'!AJ55)</f>
        <v>2.8928348244728189E-15</v>
      </c>
      <c r="AC54">
        <f>IF(ISBLANK('matlab raw'!AK55),"",'matlab raw'!AK55)</f>
        <v>-1</v>
      </c>
      <c r="AD54">
        <f>IF(ISBLANK('matlab raw'!AL55),"",'matlab raw'!AL55)</f>
        <v>-1</v>
      </c>
      <c r="AE54">
        <f>IF(ISBLANK('matlab raw'!AM55),"",'matlab raw'!AM55)</f>
        <v>-1</v>
      </c>
      <c r="AF54" s="2"/>
      <c r="AG54" s="2"/>
      <c r="AH54" s="1"/>
      <c r="AI54" s="1"/>
      <c r="AJ54" s="1"/>
      <c r="AK54" s="2"/>
      <c r="AL54" s="2"/>
      <c r="AM54" s="2"/>
      <c r="AN54" s="2"/>
      <c r="AO54" s="2"/>
    </row>
    <row r="55" spans="1:41">
      <c r="A55">
        <f>IF(ISBLANK('matlab raw'!B56),"",'matlab raw'!B56)</f>
        <v>24</v>
      </c>
      <c r="B55">
        <f>IF(ISBLANK('matlab raw'!C56),"",'matlab raw'!C56)</f>
        <v>-1</v>
      </c>
      <c r="C55">
        <f>IF(ISBLANK('matlab raw'!D56),"",'matlab raw'!D56)</f>
        <v>2.0649841493064255E-17</v>
      </c>
      <c r="D55">
        <f>IF(ISBLANK('matlab raw'!E56),"",'matlab raw'!E56)</f>
        <v>0</v>
      </c>
      <c r="E55">
        <f>IF(ISBLANK('matlab raw'!F56),"",'matlab raw'!F56)</f>
        <v>1.4599999999999999E-17</v>
      </c>
      <c r="F55">
        <f>IF(ISBLANK('matlab raw'!G56),"",'matlab raw'!G56)</f>
        <v>8.8E-17</v>
      </c>
      <c r="G55">
        <f>IF(ISBLANK('matlab raw'!H56),"",'matlab raw'!H56)</f>
        <v>0</v>
      </c>
      <c r="H55">
        <f>IF(ISBLANK('matlab raw'!I56),"",'matlab raw'!I56)</f>
        <v>0</v>
      </c>
      <c r="I55">
        <f>IF(ISBLANK('matlab raw'!J56),"",'matlab raw'!J56)</f>
        <v>-1</v>
      </c>
      <c r="J55">
        <f>IF(ISBLANK('matlab raw'!N56),"",'matlab raw'!N56)</f>
        <v>-1</v>
      </c>
      <c r="K55">
        <f>IF(ISBLANK('matlab raw'!O56),"",'matlab raw'!O56)</f>
        <v>0</v>
      </c>
      <c r="L55">
        <f>IF(ISBLANK('matlab raw'!P56),"",'matlab raw'!P56)</f>
        <v>0</v>
      </c>
      <c r="M55">
        <f>IF(ISBLANK('matlab raw'!Q56),"",'matlab raw'!Q56)</f>
        <v>-1</v>
      </c>
      <c r="N55">
        <f>IF(ISBLANK('matlab raw'!R56),"",'matlab raw'!R56)</f>
        <v>-1</v>
      </c>
      <c r="O55">
        <f>IF(ISBLANK('matlab raw'!S56),"",'matlab raw'!S56)</f>
        <v>-1</v>
      </c>
      <c r="P55">
        <f>IF(ISBLANK('matlab raw'!T56),"",'matlab raw'!T56)</f>
        <v>0</v>
      </c>
      <c r="Q55">
        <f>IF(ISBLANK('matlab raw'!Y56),"",'matlab raw'!Y56)</f>
        <v>-1</v>
      </c>
      <c r="R55">
        <f>IF(ISBLANK('matlab raw'!Z56),"",'matlab raw'!Z56)</f>
        <v>0</v>
      </c>
      <c r="S55">
        <f>IF(ISBLANK('matlab raw'!AA56),"",'matlab raw'!AA56)</f>
        <v>0</v>
      </c>
      <c r="T55">
        <f>IF(ISBLANK('matlab raw'!AB56),"",'matlab raw'!AB56)</f>
        <v>-1.0000000000000001E-18</v>
      </c>
      <c r="U55">
        <f>IF(ISBLANK('matlab raw'!AC56),"",'matlab raw'!AC56)</f>
        <v>7.6600000000000002E-17</v>
      </c>
      <c r="V55">
        <f>IF(ISBLANK('matlab raw'!AD56),"",'matlab raw'!AD56)</f>
        <v>0</v>
      </c>
      <c r="W55">
        <f>IF(ISBLANK('matlab raw'!AE56),"",'matlab raw'!AE56)</f>
        <v>0</v>
      </c>
      <c r="X55">
        <f>IF(ISBLANK('matlab raw'!AF56),"",'matlab raw'!AF56)</f>
        <v>-1</v>
      </c>
      <c r="Y55">
        <f>IF(ISBLANK('matlab raw'!AG56),"",'matlab raw'!AG56)</f>
        <v>-3.4416402488440422E-9</v>
      </c>
      <c r="Z55">
        <f>IF(ISBLANK('matlab raw'!AH56),"",'matlab raw'!AH56)</f>
        <v>-1</v>
      </c>
      <c r="AA55">
        <f>IF(ISBLANK('matlab raw'!AI56),"",'matlab raw'!AI56)</f>
        <v>-1</v>
      </c>
      <c r="AB55">
        <f>IF(ISBLANK('matlab raw'!AJ56),"",'matlab raw'!AJ56)</f>
        <v>2.8928348244728189E-15</v>
      </c>
      <c r="AC55">
        <f>IF(ISBLANK('matlab raw'!AK56),"",'matlab raw'!AK56)</f>
        <v>-1</v>
      </c>
      <c r="AD55">
        <f>IF(ISBLANK('matlab raw'!AL56),"",'matlab raw'!AL56)</f>
        <v>-1</v>
      </c>
      <c r="AE55">
        <f>IF(ISBLANK('matlab raw'!AM56),"",'matlab raw'!AM56)</f>
        <v>-1</v>
      </c>
      <c r="AF55" s="2"/>
      <c r="AG55" s="2"/>
      <c r="AH55" s="1"/>
      <c r="AI55" s="1"/>
      <c r="AJ55" s="1"/>
      <c r="AK55" s="2"/>
      <c r="AL55" s="2"/>
      <c r="AM55" s="2"/>
      <c r="AN55" s="2"/>
      <c r="AO55" s="2"/>
    </row>
    <row r="56" spans="1:41">
      <c r="A56">
        <f>IF(ISBLANK('matlab raw'!B57),"",'matlab raw'!B57)</f>
        <v>24.5</v>
      </c>
      <c r="B56">
        <f>IF(ISBLANK('matlab raw'!C57),"",'matlab raw'!C57)</f>
        <v>-1</v>
      </c>
      <c r="C56">
        <f>IF(ISBLANK('matlab raw'!D57),"",'matlab raw'!D57)</f>
        <v>2.043804264813215E-17</v>
      </c>
      <c r="D56">
        <f>IF(ISBLANK('matlab raw'!E57),"",'matlab raw'!E57)</f>
        <v>0</v>
      </c>
      <c r="E56">
        <f>IF(ISBLANK('matlab raw'!F57),"",'matlab raw'!F57)</f>
        <v>-1.0000000000000001E-18</v>
      </c>
      <c r="F56">
        <f>IF(ISBLANK('matlab raw'!G57),"",'matlab raw'!G57)</f>
        <v>-1.0000000000000001E-18</v>
      </c>
      <c r="G56">
        <f>IF(ISBLANK('matlab raw'!H57),"",'matlab raw'!H57)</f>
        <v>0</v>
      </c>
      <c r="H56">
        <f>IF(ISBLANK('matlab raw'!I57),"",'matlab raw'!I57)</f>
        <v>0</v>
      </c>
      <c r="I56">
        <f>IF(ISBLANK('matlab raw'!J57),"",'matlab raw'!J57)</f>
        <v>-1</v>
      </c>
      <c r="J56">
        <f>IF(ISBLANK('matlab raw'!N57),"",'matlab raw'!N57)</f>
        <v>-1</v>
      </c>
      <c r="K56">
        <f>IF(ISBLANK('matlab raw'!O57),"",'matlab raw'!O57)</f>
        <v>0</v>
      </c>
      <c r="L56">
        <f>IF(ISBLANK('matlab raw'!P57),"",'matlab raw'!P57)</f>
        <v>0</v>
      </c>
      <c r="M56">
        <f>IF(ISBLANK('matlab raw'!Q57),"",'matlab raw'!Q57)</f>
        <v>-1</v>
      </c>
      <c r="N56">
        <f>IF(ISBLANK('matlab raw'!R57),"",'matlab raw'!R57)</f>
        <v>-1</v>
      </c>
      <c r="O56">
        <f>IF(ISBLANK('matlab raw'!S57),"",'matlab raw'!S57)</f>
        <v>-1</v>
      </c>
      <c r="P56">
        <f>IF(ISBLANK('matlab raw'!T57),"",'matlab raw'!T57)</f>
        <v>0</v>
      </c>
      <c r="Q56">
        <f>IF(ISBLANK('matlab raw'!Y57),"",'matlab raw'!Y57)</f>
        <v>-1</v>
      </c>
      <c r="R56">
        <f>IF(ISBLANK('matlab raw'!Z57),"",'matlab raw'!Z57)</f>
        <v>0</v>
      </c>
      <c r="S56">
        <f>IF(ISBLANK('matlab raw'!AA57),"",'matlab raw'!AA57)</f>
        <v>0</v>
      </c>
      <c r="T56">
        <f>IF(ISBLANK('matlab raw'!AB57),"",'matlab raw'!AB57)</f>
        <v>-1.0000000000000001E-18</v>
      </c>
      <c r="U56">
        <f>IF(ISBLANK('matlab raw'!AC57),"",'matlab raw'!AC57)</f>
        <v>-1.0000000000000001E-18</v>
      </c>
      <c r="V56">
        <f>IF(ISBLANK('matlab raw'!AD57),"",'matlab raw'!AD57)</f>
        <v>0</v>
      </c>
      <c r="W56">
        <f>IF(ISBLANK('matlab raw'!AE57),"",'matlab raw'!AE57)</f>
        <v>0</v>
      </c>
      <c r="X56">
        <f>IF(ISBLANK('matlab raw'!AF57),"",'matlab raw'!AF57)</f>
        <v>-1</v>
      </c>
      <c r="Y56">
        <f>IF(ISBLANK('matlab raw'!AG57),"",'matlab raw'!AG57)</f>
        <v>-3.4063404413553577E-9</v>
      </c>
      <c r="Z56">
        <f>IF(ISBLANK('matlab raw'!AH57),"",'matlab raw'!AH57)</f>
        <v>-1</v>
      </c>
      <c r="AA56">
        <f>IF(ISBLANK('matlab raw'!AI57),"",'matlab raw'!AI57)</f>
        <v>-1</v>
      </c>
      <c r="AB56">
        <f>IF(ISBLANK('matlab raw'!AJ57),"",'matlab raw'!AJ57)</f>
        <v>2.8928348244728189E-15</v>
      </c>
      <c r="AC56">
        <f>IF(ISBLANK('matlab raw'!AK57),"",'matlab raw'!AK57)</f>
        <v>-1</v>
      </c>
      <c r="AD56">
        <f>IF(ISBLANK('matlab raw'!AL57),"",'matlab raw'!AL57)</f>
        <v>-1</v>
      </c>
      <c r="AE56">
        <f>IF(ISBLANK('matlab raw'!AM57),"",'matlab raw'!AM57)</f>
        <v>-1</v>
      </c>
      <c r="AF56" s="2"/>
      <c r="AG56" s="2"/>
      <c r="AH56" s="1"/>
      <c r="AI56" s="1"/>
      <c r="AJ56" s="1"/>
      <c r="AK56" s="2"/>
      <c r="AL56" s="2"/>
      <c r="AM56" s="2"/>
      <c r="AN56" s="2"/>
      <c r="AO56" s="2"/>
    </row>
    <row r="57" spans="1:41">
      <c r="A57">
        <f>IF(ISBLANK('matlab raw'!B58),"",'matlab raw'!B58)</f>
        <v>25</v>
      </c>
      <c r="B57">
        <f>IF(ISBLANK('matlab raw'!C58),"",'matlab raw'!C58)</f>
        <v>-1</v>
      </c>
      <c r="C57">
        <f>IF(ISBLANK('matlab raw'!D58),"",'matlab raw'!D58)</f>
        <v>2.0232629970943747E-17</v>
      </c>
      <c r="D57">
        <f>IF(ISBLANK('matlab raw'!E58),"",'matlab raw'!E58)</f>
        <v>0</v>
      </c>
      <c r="E57">
        <f>IF(ISBLANK('matlab raw'!F58),"",'matlab raw'!F58)</f>
        <v>-1.0000000000000001E-18</v>
      </c>
      <c r="F57">
        <f>IF(ISBLANK('matlab raw'!G58),"",'matlab raw'!G58)</f>
        <v>9.6900000000000007E-17</v>
      </c>
      <c r="G57">
        <f>IF(ISBLANK('matlab raw'!H58),"",'matlab raw'!H58)</f>
        <v>2.7900000000000002E-18</v>
      </c>
      <c r="H57">
        <f>IF(ISBLANK('matlab raw'!I58),"",'matlab raw'!I58)</f>
        <v>4.1900000000000008E-18</v>
      </c>
      <c r="I57">
        <f>IF(ISBLANK('matlab raw'!J58),"",'matlab raw'!J58)</f>
        <v>-1</v>
      </c>
      <c r="J57">
        <f>IF(ISBLANK('matlab raw'!N58),"",'matlab raw'!N58)</f>
        <v>-1</v>
      </c>
      <c r="K57">
        <f>IF(ISBLANK('matlab raw'!O58),"",'matlab raw'!O58)</f>
        <v>0</v>
      </c>
      <c r="L57">
        <f>IF(ISBLANK('matlab raw'!P58),"",'matlab raw'!P58)</f>
        <v>0</v>
      </c>
      <c r="M57">
        <f>IF(ISBLANK('matlab raw'!Q58),"",'matlab raw'!Q58)</f>
        <v>-1</v>
      </c>
      <c r="N57">
        <f>IF(ISBLANK('matlab raw'!R58),"",'matlab raw'!R58)</f>
        <v>-1</v>
      </c>
      <c r="O57">
        <f>IF(ISBLANK('matlab raw'!S58),"",'matlab raw'!S58)</f>
        <v>-1</v>
      </c>
      <c r="P57">
        <f>IF(ISBLANK('matlab raw'!T58),"",'matlab raw'!T58)</f>
        <v>0</v>
      </c>
      <c r="Q57">
        <f>IF(ISBLANK('matlab raw'!Y58),"",'matlab raw'!Y58)</f>
        <v>-1</v>
      </c>
      <c r="R57">
        <f>IF(ISBLANK('matlab raw'!Z58),"",'matlab raw'!Z58)</f>
        <v>0</v>
      </c>
      <c r="S57">
        <f>IF(ISBLANK('matlab raw'!AA58),"",'matlab raw'!AA58)</f>
        <v>0</v>
      </c>
      <c r="T57">
        <f>IF(ISBLANK('matlab raw'!AB58),"",'matlab raw'!AB58)</f>
        <v>-1.0000000000000001E-18</v>
      </c>
      <c r="U57">
        <f>IF(ISBLANK('matlab raw'!AC58),"",'matlab raw'!AC58)</f>
        <v>7.4099999999999999E-17</v>
      </c>
      <c r="V57">
        <f>IF(ISBLANK('matlab raw'!AD58),"",'matlab raw'!AD58)</f>
        <v>1.5000000000000001E-18</v>
      </c>
      <c r="W57">
        <f>IF(ISBLANK('matlab raw'!AE58),"",'matlab raw'!AE58)</f>
        <v>0</v>
      </c>
      <c r="X57">
        <f>IF(ISBLANK('matlab raw'!AF58),"",'matlab raw'!AF58)</f>
        <v>-1</v>
      </c>
      <c r="Y57">
        <f>IF(ISBLANK('matlab raw'!AG58),"",'matlab raw'!AG58)</f>
        <v>5.7325784917673933E-20</v>
      </c>
      <c r="Z57">
        <f>IF(ISBLANK('matlab raw'!AH58),"",'matlab raw'!AH58)</f>
        <v>1.2500000000000001E-16</v>
      </c>
      <c r="AA57">
        <f>IF(ISBLANK('matlab raw'!AI58),"",'matlab raw'!AI58)</f>
        <v>-1</v>
      </c>
      <c r="AB57">
        <f>IF(ISBLANK('matlab raw'!AJ58),"",'matlab raw'!AJ58)</f>
        <v>2.8928348244728189E-15</v>
      </c>
      <c r="AC57">
        <f>IF(ISBLANK('matlab raw'!AK58),"",'matlab raw'!AK58)</f>
        <v>-1</v>
      </c>
      <c r="AD57">
        <f>IF(ISBLANK('matlab raw'!AL58),"",'matlab raw'!AL58)</f>
        <v>-1</v>
      </c>
      <c r="AE57">
        <f>IF(ISBLANK('matlab raw'!AM58),"",'matlab raw'!AM58)</f>
        <v>-1</v>
      </c>
      <c r="AF57" s="2"/>
      <c r="AG57" s="2"/>
      <c r="AH57" s="1"/>
      <c r="AI57" s="1"/>
      <c r="AJ57" s="1"/>
      <c r="AK57" s="2"/>
      <c r="AL57" s="2"/>
      <c r="AM57" s="2"/>
      <c r="AN57" s="2"/>
      <c r="AO57" s="2"/>
    </row>
    <row r="58" spans="1:41">
      <c r="A58">
        <f>IF(ISBLANK('matlab raw'!B59),"",'matlab raw'!B59)</f>
        <v>25.5</v>
      </c>
      <c r="B58">
        <f>IF(ISBLANK('matlab raw'!C59),"",'matlab raw'!C59)</f>
        <v>-1</v>
      </c>
      <c r="C58">
        <f>IF(ISBLANK('matlab raw'!D59),"",'matlab raw'!D59)</f>
        <v>2.0033288853686172E-17</v>
      </c>
      <c r="D58">
        <f>IF(ISBLANK('matlab raw'!E59),"",'matlab raw'!E59)</f>
        <v>0</v>
      </c>
      <c r="E58">
        <f>IF(ISBLANK('matlab raw'!F59),"",'matlab raw'!F59)</f>
        <v>-1.0000000000000001E-18</v>
      </c>
      <c r="F58">
        <f>IF(ISBLANK('matlab raw'!G59),"",'matlab raw'!G59)</f>
        <v>-1.0000000000000001E-18</v>
      </c>
      <c r="G58">
        <f>IF(ISBLANK('matlab raw'!H59),"",'matlab raw'!H59)</f>
        <v>-1.0000000000000001E-18</v>
      </c>
      <c r="H58">
        <f>IF(ISBLANK('matlab raw'!I59),"",'matlab raw'!I59)</f>
        <v>-1.0000000000000001E-18</v>
      </c>
      <c r="I58">
        <f>IF(ISBLANK('matlab raw'!J59),"",'matlab raw'!J59)</f>
        <v>-1</v>
      </c>
      <c r="J58">
        <f>IF(ISBLANK('matlab raw'!N59),"",'matlab raw'!N59)</f>
        <v>-1</v>
      </c>
      <c r="K58">
        <f>IF(ISBLANK('matlab raw'!O59),"",'matlab raw'!O59)</f>
        <v>0</v>
      </c>
      <c r="L58">
        <f>IF(ISBLANK('matlab raw'!P59),"",'matlab raw'!P59)</f>
        <v>0</v>
      </c>
      <c r="M58">
        <f>IF(ISBLANK('matlab raw'!Q59),"",'matlab raw'!Q59)</f>
        <v>-1</v>
      </c>
      <c r="N58">
        <f>IF(ISBLANK('matlab raw'!R59),"",'matlab raw'!R59)</f>
        <v>-1</v>
      </c>
      <c r="O58">
        <f>IF(ISBLANK('matlab raw'!S59),"",'matlab raw'!S59)</f>
        <v>-1</v>
      </c>
      <c r="P58">
        <f>IF(ISBLANK('matlab raw'!T59),"",'matlab raw'!T59)</f>
        <v>0</v>
      </c>
      <c r="Q58">
        <f>IF(ISBLANK('matlab raw'!Y59),"",'matlab raw'!Y59)</f>
        <v>-1</v>
      </c>
      <c r="R58">
        <f>IF(ISBLANK('matlab raw'!Z59),"",'matlab raw'!Z59)</f>
        <v>0</v>
      </c>
      <c r="S58">
        <f>IF(ISBLANK('matlab raw'!AA59),"",'matlab raw'!AA59)</f>
        <v>0</v>
      </c>
      <c r="T58">
        <f>IF(ISBLANK('matlab raw'!AB59),"",'matlab raw'!AB59)</f>
        <v>-1.0000000000000001E-18</v>
      </c>
      <c r="U58">
        <f>IF(ISBLANK('matlab raw'!AC59),"",'matlab raw'!AC59)</f>
        <v>-1.0000000000000001E-18</v>
      </c>
      <c r="V58">
        <f>IF(ISBLANK('matlab raw'!AD59),"",'matlab raw'!AD59)</f>
        <v>-1</v>
      </c>
      <c r="W58">
        <f>IF(ISBLANK('matlab raw'!AE59),"",'matlab raw'!AE59)</f>
        <v>0</v>
      </c>
      <c r="X58">
        <f>IF(ISBLANK('matlab raw'!AF59),"",'matlab raw'!AF59)</f>
        <v>-1</v>
      </c>
      <c r="Y58">
        <f>IF(ISBLANK('matlab raw'!AG59),"",'matlab raw'!AG59)</f>
        <v>-3.3388814756143615E-9</v>
      </c>
      <c r="Z58">
        <f>IF(ISBLANK('matlab raw'!AH59),"",'matlab raw'!AH59)</f>
        <v>-1</v>
      </c>
      <c r="AA58">
        <f>IF(ISBLANK('matlab raw'!AI59),"",'matlab raw'!AI59)</f>
        <v>-1</v>
      </c>
      <c r="AB58">
        <f>IF(ISBLANK('matlab raw'!AJ59),"",'matlab raw'!AJ59)</f>
        <v>2.8928348244728189E-15</v>
      </c>
      <c r="AC58">
        <f>IF(ISBLANK('matlab raw'!AK59),"",'matlab raw'!AK59)</f>
        <v>-1</v>
      </c>
      <c r="AD58">
        <f>IF(ISBLANK('matlab raw'!AL59),"",'matlab raw'!AL59)</f>
        <v>-1</v>
      </c>
      <c r="AE58">
        <f>IF(ISBLANK('matlab raw'!AM59),"",'matlab raw'!AM59)</f>
        <v>-1</v>
      </c>
      <c r="AF58" s="2"/>
      <c r="AG58" s="2"/>
      <c r="AH58" s="1"/>
      <c r="AI58" s="1"/>
      <c r="AJ58" s="1"/>
      <c r="AK58" s="2"/>
      <c r="AL58" s="2"/>
      <c r="AM58" s="2"/>
      <c r="AN58" s="2"/>
      <c r="AO58" s="2"/>
    </row>
    <row r="59" spans="1:41">
      <c r="A59">
        <f>IF(ISBLANK('matlab raw'!B60),"",'matlab raw'!B60)</f>
        <v>26</v>
      </c>
      <c r="B59">
        <f>IF(ISBLANK('matlab raw'!C60),"",'matlab raw'!C60)</f>
        <v>-1</v>
      </c>
      <c r="C59">
        <f>IF(ISBLANK('matlab raw'!D60),"",'matlab raw'!D60)</f>
        <v>1.9839725967912381E-17</v>
      </c>
      <c r="D59">
        <f>IF(ISBLANK('matlab raw'!E60),"",'matlab raw'!E60)</f>
        <v>0</v>
      </c>
      <c r="E59">
        <f>IF(ISBLANK('matlab raw'!F60),"",'matlab raw'!F60)</f>
        <v>-1.0000000000000001E-18</v>
      </c>
      <c r="F59">
        <f>IF(ISBLANK('matlab raw'!G60),"",'matlab raw'!G60)</f>
        <v>-1.0000000000000001E-18</v>
      </c>
      <c r="G59">
        <f>IF(ISBLANK('matlab raw'!H60),"",'matlab raw'!H60)</f>
        <v>-1.0000000000000001E-18</v>
      </c>
      <c r="H59">
        <f>IF(ISBLANK('matlab raw'!I60),"",'matlab raw'!I60)</f>
        <v>-1.0000000000000001E-18</v>
      </c>
      <c r="I59">
        <f>IF(ISBLANK('matlab raw'!J60),"",'matlab raw'!J60)</f>
        <v>-1</v>
      </c>
      <c r="J59">
        <f>IF(ISBLANK('matlab raw'!N60),"",'matlab raw'!N60)</f>
        <v>-1</v>
      </c>
      <c r="K59">
        <f>IF(ISBLANK('matlab raw'!O60),"",'matlab raw'!O60)</f>
        <v>0</v>
      </c>
      <c r="L59">
        <f>IF(ISBLANK('matlab raw'!P60),"",'matlab raw'!P60)</f>
        <v>0</v>
      </c>
      <c r="M59">
        <f>IF(ISBLANK('matlab raw'!Q60),"",'matlab raw'!Q60)</f>
        <v>-1</v>
      </c>
      <c r="N59">
        <f>IF(ISBLANK('matlab raw'!R60),"",'matlab raw'!R60)</f>
        <v>-1</v>
      </c>
      <c r="O59">
        <f>IF(ISBLANK('matlab raw'!S60),"",'matlab raw'!S60)</f>
        <v>-1</v>
      </c>
      <c r="P59">
        <f>IF(ISBLANK('matlab raw'!T60),"",'matlab raw'!T60)</f>
        <v>0</v>
      </c>
      <c r="Q59">
        <f>IF(ISBLANK('matlab raw'!Y60),"",'matlab raw'!Y60)</f>
        <v>-1</v>
      </c>
      <c r="R59">
        <f>IF(ISBLANK('matlab raw'!Z60),"",'matlab raw'!Z60)</f>
        <v>0</v>
      </c>
      <c r="S59">
        <f>IF(ISBLANK('matlab raw'!AA60),"",'matlab raw'!AA60)</f>
        <v>0</v>
      </c>
      <c r="T59">
        <f>IF(ISBLANK('matlab raw'!AB60),"",'matlab raw'!AB60)</f>
        <v>-1.0000000000000001E-18</v>
      </c>
      <c r="U59">
        <f>IF(ISBLANK('matlab raw'!AC60),"",'matlab raw'!AC60)</f>
        <v>-1.0000000000000001E-18</v>
      </c>
      <c r="V59">
        <f>IF(ISBLANK('matlab raw'!AD60),"",'matlab raw'!AD60)</f>
        <v>-1</v>
      </c>
      <c r="W59">
        <f>IF(ISBLANK('matlab raw'!AE60),"",'matlab raw'!AE60)</f>
        <v>0</v>
      </c>
      <c r="X59">
        <f>IF(ISBLANK('matlab raw'!AF60),"",'matlab raw'!AF60)</f>
        <v>-1</v>
      </c>
      <c r="Y59">
        <f>IF(ISBLANK('matlab raw'!AG60),"",'matlab raw'!AG60)</f>
        <v>-3.3066209946520629E-9</v>
      </c>
      <c r="Z59">
        <f>IF(ISBLANK('matlab raw'!AH60),"",'matlab raw'!AH60)</f>
        <v>-1</v>
      </c>
      <c r="AA59">
        <f>IF(ISBLANK('matlab raw'!AI60),"",'matlab raw'!AI60)</f>
        <v>-1</v>
      </c>
      <c r="AB59">
        <f>IF(ISBLANK('matlab raw'!AJ60),"",'matlab raw'!AJ60)</f>
        <v>2.8928348244728189E-15</v>
      </c>
      <c r="AC59">
        <f>IF(ISBLANK('matlab raw'!AK60),"",'matlab raw'!AK60)</f>
        <v>-1</v>
      </c>
      <c r="AD59">
        <f>IF(ISBLANK('matlab raw'!AL60),"",'matlab raw'!AL60)</f>
        <v>-1</v>
      </c>
      <c r="AE59">
        <f>IF(ISBLANK('matlab raw'!AM60),"",'matlab raw'!AM60)</f>
        <v>-1</v>
      </c>
      <c r="AF59" s="2"/>
      <c r="AG59" s="2"/>
      <c r="AH59" s="1"/>
      <c r="AI59" s="1"/>
      <c r="AJ59" s="1"/>
      <c r="AK59" s="2"/>
      <c r="AL59" s="2"/>
      <c r="AM59" s="2"/>
      <c r="AN59" s="2"/>
      <c r="AO59" s="2"/>
    </row>
    <row r="60" spans="1:41">
      <c r="A60">
        <f>IF(ISBLANK('matlab raw'!B61),"",'matlab raw'!B61)</f>
        <v>26.5</v>
      </c>
      <c r="B60">
        <f>IF(ISBLANK('matlab raw'!C61),"",'matlab raw'!C61)</f>
        <v>-1</v>
      </c>
      <c r="C60">
        <f>IF(ISBLANK('matlab raw'!D61),"",'matlab raw'!D61)</f>
        <v>0</v>
      </c>
      <c r="D60">
        <f>IF(ISBLANK('matlab raw'!E61),"",'matlab raw'!E61)</f>
        <v>0</v>
      </c>
      <c r="E60">
        <f>IF(ISBLANK('matlab raw'!F61),"",'matlab raw'!F61)</f>
        <v>-1.0000000000000001E-18</v>
      </c>
      <c r="F60">
        <f>IF(ISBLANK('matlab raw'!G61),"",'matlab raw'!G61)</f>
        <v>-1.0000000000000001E-18</v>
      </c>
      <c r="G60">
        <f>IF(ISBLANK('matlab raw'!H61),"",'matlab raw'!H61)</f>
        <v>-1.0000000000000001E-18</v>
      </c>
      <c r="H60">
        <f>IF(ISBLANK('matlab raw'!I61),"",'matlab raw'!I61)</f>
        <v>-1.0000000000000001E-18</v>
      </c>
      <c r="I60">
        <f>IF(ISBLANK('matlab raw'!J61),"",'matlab raw'!J61)</f>
        <v>-1</v>
      </c>
      <c r="J60">
        <f>IF(ISBLANK('matlab raw'!N61),"",'matlab raw'!N61)</f>
        <v>-1</v>
      </c>
      <c r="K60">
        <f>IF(ISBLANK('matlab raw'!O61),"",'matlab raw'!O61)</f>
        <v>0</v>
      </c>
      <c r="L60">
        <f>IF(ISBLANK('matlab raw'!P61),"",'matlab raw'!P61)</f>
        <v>0</v>
      </c>
      <c r="M60">
        <f>IF(ISBLANK('matlab raw'!Q61),"",'matlab raw'!Q61)</f>
        <v>-1</v>
      </c>
      <c r="N60">
        <f>IF(ISBLANK('matlab raw'!R61),"",'matlab raw'!R61)</f>
        <v>-1</v>
      </c>
      <c r="O60">
        <f>IF(ISBLANK('matlab raw'!S61),"",'matlab raw'!S61)</f>
        <v>-1</v>
      </c>
      <c r="P60">
        <f>IF(ISBLANK('matlab raw'!T61),"",'matlab raw'!T61)</f>
        <v>0</v>
      </c>
      <c r="Q60">
        <f>IF(ISBLANK('matlab raw'!Y61),"",'matlab raw'!Y61)</f>
        <v>-1</v>
      </c>
      <c r="R60">
        <f>IF(ISBLANK('matlab raw'!Z61),"",'matlab raw'!Z61)</f>
        <v>0</v>
      </c>
      <c r="S60">
        <f>IF(ISBLANK('matlab raw'!AA61),"",'matlab raw'!AA61)</f>
        <v>0</v>
      </c>
      <c r="T60">
        <f>IF(ISBLANK('matlab raw'!AB61),"",'matlab raw'!AB61)</f>
        <v>-1.0000000000000001E-18</v>
      </c>
      <c r="U60">
        <f>IF(ISBLANK('matlab raw'!AC61),"",'matlab raw'!AC61)</f>
        <v>-1.0000000000000001E-18</v>
      </c>
      <c r="V60">
        <f>IF(ISBLANK('matlab raw'!AD61),"",'matlab raw'!AD61)</f>
        <v>-1</v>
      </c>
      <c r="W60">
        <f>IF(ISBLANK('matlab raw'!AE61),"",'matlab raw'!AE61)</f>
        <v>0</v>
      </c>
      <c r="X60">
        <f>IF(ISBLANK('matlab raw'!AF61),"",'matlab raw'!AF61)</f>
        <v>-1</v>
      </c>
      <c r="Y60">
        <f>IF(ISBLANK('matlab raw'!AG61),"",'matlab raw'!AG61)</f>
        <v>-3.2752779081805872E-9</v>
      </c>
      <c r="Z60">
        <f>IF(ISBLANK('matlab raw'!AH61),"",'matlab raw'!AH61)</f>
        <v>-1</v>
      </c>
      <c r="AA60">
        <f>IF(ISBLANK('matlab raw'!AI61),"",'matlab raw'!AI61)</f>
        <v>-1</v>
      </c>
      <c r="AB60">
        <f>IF(ISBLANK('matlab raw'!AJ61),"",'matlab raw'!AJ61)</f>
        <v>2.8928348244728189E-15</v>
      </c>
      <c r="AC60">
        <f>IF(ISBLANK('matlab raw'!AK61),"",'matlab raw'!AK61)</f>
        <v>-1</v>
      </c>
      <c r="AD60">
        <f>IF(ISBLANK('matlab raw'!AL61),"",'matlab raw'!AL61)</f>
        <v>-1</v>
      </c>
      <c r="AE60">
        <f>IF(ISBLANK('matlab raw'!AM61),"",'matlab raw'!AM61)</f>
        <v>-1</v>
      </c>
      <c r="AF60" s="2"/>
      <c r="AG60" s="2"/>
      <c r="AH60" s="1"/>
      <c r="AI60" s="1"/>
      <c r="AJ60" s="1"/>
      <c r="AK60" s="2"/>
      <c r="AL60" s="2"/>
      <c r="AM60" s="2"/>
      <c r="AN60" s="2"/>
      <c r="AO60" s="2"/>
    </row>
    <row r="61" spans="1:41">
      <c r="A61">
        <f>IF(ISBLANK('matlab raw'!B62),"",'matlab raw'!B62)</f>
        <v>27</v>
      </c>
      <c r="B61">
        <f>IF(ISBLANK('matlab raw'!C62),"",'matlab raw'!C62)</f>
        <v>-1</v>
      </c>
      <c r="C61">
        <f>IF(ISBLANK('matlab raw'!D62),"",'matlab raw'!D62)</f>
        <v>0</v>
      </c>
      <c r="D61">
        <f>IF(ISBLANK('matlab raw'!E62),"",'matlab raw'!E62)</f>
        <v>0</v>
      </c>
      <c r="E61">
        <f>IF(ISBLANK('matlab raw'!F62),"",'matlab raw'!F62)</f>
        <v>-1.0000000000000001E-18</v>
      </c>
      <c r="F61">
        <f>IF(ISBLANK('matlab raw'!G62),"",'matlab raw'!G62)</f>
        <v>-1.0000000000000001E-18</v>
      </c>
      <c r="G61">
        <f>IF(ISBLANK('matlab raw'!H62),"",'matlab raw'!H62)</f>
        <v>-1.0000000000000001E-18</v>
      </c>
      <c r="H61">
        <f>IF(ISBLANK('matlab raw'!I62),"",'matlab raw'!I62)</f>
        <v>-1.0000000000000001E-18</v>
      </c>
      <c r="I61">
        <f>IF(ISBLANK('matlab raw'!J62),"",'matlab raw'!J62)</f>
        <v>-1</v>
      </c>
      <c r="J61">
        <f>IF(ISBLANK('matlab raw'!N62),"",'matlab raw'!N62)</f>
        <v>-1</v>
      </c>
      <c r="K61">
        <f>IF(ISBLANK('matlab raw'!O62),"",'matlab raw'!O62)</f>
        <v>0</v>
      </c>
      <c r="L61">
        <f>IF(ISBLANK('matlab raw'!P62),"",'matlab raw'!P62)</f>
        <v>0</v>
      </c>
      <c r="M61">
        <f>IF(ISBLANK('matlab raw'!Q62),"",'matlab raw'!Q62)</f>
        <v>-1</v>
      </c>
      <c r="N61">
        <f>IF(ISBLANK('matlab raw'!R62),"",'matlab raw'!R62)</f>
        <v>-1</v>
      </c>
      <c r="O61">
        <f>IF(ISBLANK('matlab raw'!S62),"",'matlab raw'!S62)</f>
        <v>-1</v>
      </c>
      <c r="P61">
        <f>IF(ISBLANK('matlab raw'!T62),"",'matlab raw'!T62)</f>
        <v>0</v>
      </c>
      <c r="Q61">
        <f>IF(ISBLANK('matlab raw'!Y62),"",'matlab raw'!Y62)</f>
        <v>-1</v>
      </c>
      <c r="R61">
        <f>IF(ISBLANK('matlab raw'!Z62),"",'matlab raw'!Z62)</f>
        <v>0</v>
      </c>
      <c r="S61">
        <f>IF(ISBLANK('matlab raw'!AA62),"",'matlab raw'!AA62)</f>
        <v>0</v>
      </c>
      <c r="T61">
        <f>IF(ISBLANK('matlab raw'!AB62),"",'matlab raw'!AB62)</f>
        <v>-1.0000000000000001E-18</v>
      </c>
      <c r="U61">
        <f>IF(ISBLANK('matlab raw'!AC62),"",'matlab raw'!AC62)</f>
        <v>-1.0000000000000001E-18</v>
      </c>
      <c r="V61">
        <f>IF(ISBLANK('matlab raw'!AD62),"",'matlab raw'!AD62)</f>
        <v>-1</v>
      </c>
      <c r="W61">
        <f>IF(ISBLANK('matlab raw'!AE62),"",'matlab raw'!AE62)</f>
        <v>0</v>
      </c>
      <c r="X61">
        <f>IF(ISBLANK('matlab raw'!AF62),"",'matlab raw'!AF62)</f>
        <v>-1</v>
      </c>
      <c r="Y61">
        <f>IF(ISBLANK('matlab raw'!AG62),"",'matlab raw'!AG62)</f>
        <v>-3.2448095444829059E-9</v>
      </c>
      <c r="Z61">
        <f>IF(ISBLANK('matlab raw'!AH62),"",'matlab raw'!AH62)</f>
        <v>-1</v>
      </c>
      <c r="AA61">
        <f>IF(ISBLANK('matlab raw'!AI62),"",'matlab raw'!AI62)</f>
        <v>-1</v>
      </c>
      <c r="AB61">
        <f>IF(ISBLANK('matlab raw'!AJ62),"",'matlab raw'!AJ62)</f>
        <v>2.8928348244728189E-15</v>
      </c>
      <c r="AC61">
        <f>IF(ISBLANK('matlab raw'!AK62),"",'matlab raw'!AK62)</f>
        <v>-1</v>
      </c>
      <c r="AD61">
        <f>IF(ISBLANK('matlab raw'!AL62),"",'matlab raw'!AL62)</f>
        <v>-1</v>
      </c>
      <c r="AE61">
        <f>IF(ISBLANK('matlab raw'!AM62),"",'matlab raw'!AM62)</f>
        <v>-1</v>
      </c>
      <c r="AF61" s="2"/>
      <c r="AG61" s="2"/>
      <c r="AH61" s="1"/>
      <c r="AI61" s="1"/>
      <c r="AJ61" s="1"/>
      <c r="AK61" s="2"/>
      <c r="AL61" s="2"/>
      <c r="AM61" s="2"/>
      <c r="AN61" s="2"/>
      <c r="AO61" s="2"/>
    </row>
    <row r="62" spans="1:41">
      <c r="A62">
        <f>IF(ISBLANK('matlab raw'!B63),"",'matlab raw'!B63)</f>
        <v>27.5</v>
      </c>
      <c r="B62">
        <f>IF(ISBLANK('matlab raw'!C63),"",'matlab raw'!C63)</f>
        <v>-1</v>
      </c>
      <c r="C62">
        <f>IF(ISBLANK('matlab raw'!D63),"",'matlab raw'!D63)</f>
        <v>0</v>
      </c>
      <c r="D62">
        <f>IF(ISBLANK('matlab raw'!E63),"",'matlab raw'!E63)</f>
        <v>0</v>
      </c>
      <c r="E62">
        <f>IF(ISBLANK('matlab raw'!F63),"",'matlab raw'!F63)</f>
        <v>-1.0000000000000001E-18</v>
      </c>
      <c r="F62">
        <f>IF(ISBLANK('matlab raw'!G63),"",'matlab raw'!G63)</f>
        <v>-1.0000000000000001E-18</v>
      </c>
      <c r="G62">
        <f>IF(ISBLANK('matlab raw'!H63),"",'matlab raw'!H63)</f>
        <v>-1.0000000000000001E-18</v>
      </c>
      <c r="H62">
        <f>IF(ISBLANK('matlab raw'!I63),"",'matlab raw'!I63)</f>
        <v>-1.0000000000000001E-18</v>
      </c>
      <c r="I62">
        <f>IF(ISBLANK('matlab raw'!J63),"",'matlab raw'!J63)</f>
        <v>-1</v>
      </c>
      <c r="J62">
        <f>IF(ISBLANK('matlab raw'!N63),"",'matlab raw'!N63)</f>
        <v>-1</v>
      </c>
      <c r="K62">
        <f>IF(ISBLANK('matlab raw'!O63),"",'matlab raw'!O63)</f>
        <v>0</v>
      </c>
      <c r="L62">
        <f>IF(ISBLANK('matlab raw'!P63),"",'matlab raw'!P63)</f>
        <v>0</v>
      </c>
      <c r="M62">
        <f>IF(ISBLANK('matlab raw'!Q63),"",'matlab raw'!Q63)</f>
        <v>-1</v>
      </c>
      <c r="N62">
        <f>IF(ISBLANK('matlab raw'!R63),"",'matlab raw'!R63)</f>
        <v>-1</v>
      </c>
      <c r="O62">
        <f>IF(ISBLANK('matlab raw'!S63),"",'matlab raw'!S63)</f>
        <v>-1</v>
      </c>
      <c r="P62">
        <f>IF(ISBLANK('matlab raw'!T63),"",'matlab raw'!T63)</f>
        <v>0</v>
      </c>
      <c r="Q62">
        <f>IF(ISBLANK('matlab raw'!Y63),"",'matlab raw'!Y63)</f>
        <v>-1</v>
      </c>
      <c r="R62">
        <f>IF(ISBLANK('matlab raw'!Z63),"",'matlab raw'!Z63)</f>
        <v>0</v>
      </c>
      <c r="S62">
        <f>IF(ISBLANK('matlab raw'!AA63),"",'matlab raw'!AA63)</f>
        <v>0</v>
      </c>
      <c r="T62">
        <f>IF(ISBLANK('matlab raw'!AB63),"",'matlab raw'!AB63)</f>
        <v>-1.0000000000000001E-18</v>
      </c>
      <c r="U62">
        <f>IF(ISBLANK('matlab raw'!AC63),"",'matlab raw'!AC63)</f>
        <v>-1.0000000000000001E-18</v>
      </c>
      <c r="V62">
        <f>IF(ISBLANK('matlab raw'!AD63),"",'matlab raw'!AD63)</f>
        <v>-1</v>
      </c>
      <c r="W62">
        <f>IF(ISBLANK('matlab raw'!AE63),"",'matlab raw'!AE63)</f>
        <v>0</v>
      </c>
      <c r="X62">
        <f>IF(ISBLANK('matlab raw'!AF63),"",'matlab raw'!AF63)</f>
        <v>-1</v>
      </c>
      <c r="Y62">
        <f>IF(ISBLANK('matlab raw'!AG63),"",'matlab raw'!AG63)</f>
        <v>-3.2151759598906656E-9</v>
      </c>
      <c r="Z62">
        <f>IF(ISBLANK('matlab raw'!AH63),"",'matlab raw'!AH63)</f>
        <v>1.58E-16</v>
      </c>
      <c r="AA62">
        <f>IF(ISBLANK('matlab raw'!AI63),"",'matlab raw'!AI63)</f>
        <v>-1</v>
      </c>
      <c r="AB62">
        <f>IF(ISBLANK('matlab raw'!AJ63),"",'matlab raw'!AJ63)</f>
        <v>2.8928348244728189E-15</v>
      </c>
      <c r="AC62">
        <f>IF(ISBLANK('matlab raw'!AK63),"",'matlab raw'!AK63)</f>
        <v>-1</v>
      </c>
      <c r="AD62">
        <f>IF(ISBLANK('matlab raw'!AL63),"",'matlab raw'!AL63)</f>
        <v>-1</v>
      </c>
      <c r="AE62">
        <f>IF(ISBLANK('matlab raw'!AM63),"",'matlab raw'!AM63)</f>
        <v>-1</v>
      </c>
      <c r="AF62" s="2"/>
      <c r="AG62" s="2"/>
      <c r="AH62" s="1"/>
      <c r="AI62" s="1"/>
      <c r="AJ62" s="1"/>
      <c r="AK62" s="2"/>
      <c r="AL62" s="2"/>
      <c r="AM62" s="2"/>
      <c r="AN62" s="2"/>
      <c r="AO62" s="2"/>
    </row>
    <row r="63" spans="1:41">
      <c r="A63">
        <f>IF(ISBLANK('matlab raw'!B64),"",'matlab raw'!B64)</f>
        <v>28</v>
      </c>
      <c r="B63">
        <f>IF(ISBLANK('matlab raw'!C64),"",'matlab raw'!C64)</f>
        <v>-1</v>
      </c>
      <c r="C63">
        <f>IF(ISBLANK('matlab raw'!D64),"",'matlab raw'!D64)</f>
        <v>0</v>
      </c>
      <c r="D63">
        <f>IF(ISBLANK('matlab raw'!E64),"",'matlab raw'!E64)</f>
        <v>0</v>
      </c>
      <c r="E63">
        <f>IF(ISBLANK('matlab raw'!F64),"",'matlab raw'!F64)</f>
        <v>1.5400000000000001E-17</v>
      </c>
      <c r="F63">
        <f>IF(ISBLANK('matlab raw'!G64),"",'matlab raw'!G64)</f>
        <v>-1.0000000000000001E-18</v>
      </c>
      <c r="G63">
        <f>IF(ISBLANK('matlab raw'!H64),"",'matlab raw'!H64)</f>
        <v>-1.0000000000000001E-18</v>
      </c>
      <c r="H63">
        <f>IF(ISBLANK('matlab raw'!I64),"",'matlab raw'!I64)</f>
        <v>-1.0000000000000001E-18</v>
      </c>
      <c r="I63">
        <f>IF(ISBLANK('matlab raw'!J64),"",'matlab raw'!J64)</f>
        <v>-1</v>
      </c>
      <c r="J63">
        <f>IF(ISBLANK('matlab raw'!N64),"",'matlab raw'!N64)</f>
        <v>-1</v>
      </c>
      <c r="K63">
        <f>IF(ISBLANK('matlab raw'!O64),"",'matlab raw'!O64)</f>
        <v>0</v>
      </c>
      <c r="L63">
        <f>IF(ISBLANK('matlab raw'!P64),"",'matlab raw'!P64)</f>
        <v>0</v>
      </c>
      <c r="M63">
        <f>IF(ISBLANK('matlab raw'!Q64),"",'matlab raw'!Q64)</f>
        <v>-1</v>
      </c>
      <c r="N63">
        <f>IF(ISBLANK('matlab raw'!R64),"",'matlab raw'!R64)</f>
        <v>5.6299999999999998E-17</v>
      </c>
      <c r="O63">
        <f>IF(ISBLANK('matlab raw'!S64),"",'matlab raw'!S64)</f>
        <v>7.8100000000000008E-18</v>
      </c>
      <c r="P63">
        <f>IF(ISBLANK('matlab raw'!T64),"",'matlab raw'!T64)</f>
        <v>0</v>
      </c>
      <c r="Q63">
        <f>IF(ISBLANK('matlab raw'!Y64),"",'matlab raw'!Y64)</f>
        <v>-1</v>
      </c>
      <c r="R63">
        <f>IF(ISBLANK('matlab raw'!Z64),"",'matlab raw'!Z64)</f>
        <v>0</v>
      </c>
      <c r="S63">
        <f>IF(ISBLANK('matlab raw'!AA64),"",'matlab raw'!AA64)</f>
        <v>0</v>
      </c>
      <c r="T63">
        <f>IF(ISBLANK('matlab raw'!AB64),"",'matlab raw'!AB64)</f>
        <v>-1.0000000000000001E-18</v>
      </c>
      <c r="U63">
        <f>IF(ISBLANK('matlab raw'!AC64),"",'matlab raw'!AC64)</f>
        <v>-1.0000000000000001E-18</v>
      </c>
      <c r="V63">
        <f>IF(ISBLANK('matlab raw'!AD64),"",'matlab raw'!AD64)</f>
        <v>-1</v>
      </c>
      <c r="W63">
        <f>IF(ISBLANK('matlab raw'!AE64),"",'matlab raw'!AE64)</f>
        <v>0</v>
      </c>
      <c r="X63">
        <f>IF(ISBLANK('matlab raw'!AF64),"",'matlab raw'!AF64)</f>
        <v>-1</v>
      </c>
      <c r="Y63">
        <f>IF(ISBLANK('matlab raw'!AG64),"",'matlab raw'!AG64)</f>
        <v>-3.1863397185660199E-9</v>
      </c>
      <c r="Z63">
        <f>IF(ISBLANK('matlab raw'!AH64),"",'matlab raw'!AH64)</f>
        <v>-1</v>
      </c>
      <c r="AA63">
        <f>IF(ISBLANK('matlab raw'!AI64),"",'matlab raw'!AI64)</f>
        <v>-1</v>
      </c>
      <c r="AB63">
        <f>IF(ISBLANK('matlab raw'!AJ64),"",'matlab raw'!AJ64)</f>
        <v>2.8928348244728189E-15</v>
      </c>
      <c r="AC63">
        <f>IF(ISBLANK('matlab raw'!AK64),"",'matlab raw'!AK64)</f>
        <v>-1</v>
      </c>
      <c r="AD63">
        <f>IF(ISBLANK('matlab raw'!AL64),"",'matlab raw'!AL64)</f>
        <v>-1</v>
      </c>
      <c r="AE63">
        <f>IF(ISBLANK('matlab raw'!AM64),"",'matlab raw'!AM64)</f>
        <v>-1</v>
      </c>
      <c r="AF63" s="2"/>
      <c r="AG63" s="2"/>
      <c r="AH63" s="1"/>
      <c r="AI63" s="1"/>
      <c r="AJ63" s="1"/>
      <c r="AK63" s="2"/>
      <c r="AL63" s="2"/>
      <c r="AM63" s="2"/>
      <c r="AN63" s="2"/>
      <c r="AO63" s="2"/>
    </row>
    <row r="64" spans="1:41">
      <c r="A64">
        <f>IF(ISBLANK('matlab raw'!B65),"",'matlab raw'!B65)</f>
        <v>28.5</v>
      </c>
      <c r="B64">
        <f>IF(ISBLANK('matlab raw'!C65),"",'matlab raw'!C65)</f>
        <v>-1</v>
      </c>
      <c r="C64">
        <f>IF(ISBLANK('matlab raw'!D65),"",'matlab raw'!D65)</f>
        <v>0</v>
      </c>
      <c r="D64">
        <f>IF(ISBLANK('matlab raw'!E65),"",'matlab raw'!E65)</f>
        <v>0</v>
      </c>
      <c r="E64">
        <f>IF(ISBLANK('matlab raw'!F65),"",'matlab raw'!F65)</f>
        <v>-1.0000000000000001E-18</v>
      </c>
      <c r="F64">
        <f>IF(ISBLANK('matlab raw'!G65),"",'matlab raw'!G65)</f>
        <v>-1.0000000000000001E-18</v>
      </c>
      <c r="G64">
        <f>IF(ISBLANK('matlab raw'!H65),"",'matlab raw'!H65)</f>
        <v>-1.0000000000000001E-18</v>
      </c>
      <c r="H64">
        <f>IF(ISBLANK('matlab raw'!I65),"",'matlab raw'!I65)</f>
        <v>-1.0000000000000001E-18</v>
      </c>
      <c r="I64">
        <f>IF(ISBLANK('matlab raw'!J65),"",'matlab raw'!J65)</f>
        <v>-1</v>
      </c>
      <c r="J64">
        <f>IF(ISBLANK('matlab raw'!N65),"",'matlab raw'!N65)</f>
        <v>-1</v>
      </c>
      <c r="K64">
        <f>IF(ISBLANK('matlab raw'!O65),"",'matlab raw'!O65)</f>
        <v>0</v>
      </c>
      <c r="L64">
        <f>IF(ISBLANK('matlab raw'!P65),"",'matlab raw'!P65)</f>
        <v>0</v>
      </c>
      <c r="M64">
        <f>IF(ISBLANK('matlab raw'!Q65),"",'matlab raw'!Q65)</f>
        <v>5.8699999999999997E-17</v>
      </c>
      <c r="N64">
        <f>IF(ISBLANK('matlab raw'!R65),"",'matlab raw'!R65)</f>
        <v>-1</v>
      </c>
      <c r="O64">
        <f>IF(ISBLANK('matlab raw'!S65),"",'matlab raw'!S65)</f>
        <v>-1</v>
      </c>
      <c r="P64">
        <f>IF(ISBLANK('matlab raw'!T65),"",'matlab raw'!T65)</f>
        <v>0</v>
      </c>
      <c r="Q64">
        <f>IF(ISBLANK('matlab raw'!Y65),"",'matlab raw'!Y65)</f>
        <v>-1</v>
      </c>
      <c r="R64">
        <f>IF(ISBLANK('matlab raw'!Z65),"",'matlab raw'!Z65)</f>
        <v>0</v>
      </c>
      <c r="S64">
        <f>IF(ISBLANK('matlab raw'!AA65),"",'matlab raw'!AA65)</f>
        <v>0</v>
      </c>
      <c r="T64">
        <f>IF(ISBLANK('matlab raw'!AB65),"",'matlab raw'!AB65)</f>
        <v>6.5800000000000004E-17</v>
      </c>
      <c r="U64">
        <f>IF(ISBLANK('matlab raw'!AC65),"",'matlab raw'!AC65)</f>
        <v>-1.0000000000000001E-18</v>
      </c>
      <c r="V64">
        <f>IF(ISBLANK('matlab raw'!AD65),"",'matlab raw'!AD65)</f>
        <v>-1</v>
      </c>
      <c r="W64">
        <f>IF(ISBLANK('matlab raw'!AE65),"",'matlab raw'!AE65)</f>
        <v>0</v>
      </c>
      <c r="X64">
        <f>IF(ISBLANK('matlab raw'!AF65),"",'matlab raw'!AF65)</f>
        <v>-1</v>
      </c>
      <c r="Y64">
        <f>IF(ISBLANK('matlab raw'!AG65),"",'matlab raw'!AG65)</f>
        <v>-3.1582656936280751E-9</v>
      </c>
      <c r="Z64">
        <f>IF(ISBLANK('matlab raw'!AH65),"",'matlab raw'!AH65)</f>
        <v>-1</v>
      </c>
      <c r="AA64">
        <f>IF(ISBLANK('matlab raw'!AI65),"",'matlab raw'!AI65)</f>
        <v>-1</v>
      </c>
      <c r="AB64">
        <f>IF(ISBLANK('matlab raw'!AJ65),"",'matlab raw'!AJ65)</f>
        <v>2.8928348244728189E-15</v>
      </c>
      <c r="AC64">
        <f>IF(ISBLANK('matlab raw'!AK65),"",'matlab raw'!AK65)</f>
        <v>-1</v>
      </c>
      <c r="AD64">
        <f>IF(ISBLANK('matlab raw'!AL65),"",'matlab raw'!AL65)</f>
        <v>-1</v>
      </c>
      <c r="AE64">
        <f>IF(ISBLANK('matlab raw'!AM65),"",'matlab raw'!AM65)</f>
        <v>-1</v>
      </c>
      <c r="AF64" s="2"/>
      <c r="AG64" s="2"/>
      <c r="AH64" s="1"/>
      <c r="AI64" s="1"/>
      <c r="AJ64" s="1"/>
      <c r="AK64" s="2"/>
      <c r="AL64" s="2"/>
      <c r="AM64" s="2"/>
      <c r="AN64" s="2"/>
      <c r="AO64" s="2"/>
    </row>
    <row r="65" spans="1:41">
      <c r="A65">
        <f>IF(ISBLANK('matlab raw'!B66),"",'matlab raw'!B66)</f>
        <v>29</v>
      </c>
      <c r="B65">
        <f>IF(ISBLANK('matlab raw'!C66),"",'matlab raw'!C66)</f>
        <v>-1</v>
      </c>
      <c r="C65">
        <f>IF(ISBLANK('matlab raw'!D66),"",'matlab raw'!D66)</f>
        <v>0</v>
      </c>
      <c r="D65">
        <f>IF(ISBLANK('matlab raw'!E66),"",'matlab raw'!E66)</f>
        <v>0</v>
      </c>
      <c r="E65">
        <f>IF(ISBLANK('matlab raw'!F66),"",'matlab raw'!F66)</f>
        <v>-1.0000000000000001E-18</v>
      </c>
      <c r="F65">
        <f>IF(ISBLANK('matlab raw'!G66),"",'matlab raw'!G66)</f>
        <v>-1.0000000000000001E-18</v>
      </c>
      <c r="G65">
        <f>IF(ISBLANK('matlab raw'!H66),"",'matlab raw'!H66)</f>
        <v>-1.0000000000000001E-18</v>
      </c>
      <c r="H65">
        <f>IF(ISBLANK('matlab raw'!I66),"",'matlab raw'!I66)</f>
        <v>-1.0000000000000001E-18</v>
      </c>
      <c r="I65">
        <f>IF(ISBLANK('matlab raw'!J66),"",'matlab raw'!J66)</f>
        <v>-1</v>
      </c>
      <c r="J65">
        <f>IF(ISBLANK('matlab raw'!N66),"",'matlab raw'!N66)</f>
        <v>-1</v>
      </c>
      <c r="K65">
        <f>IF(ISBLANK('matlab raw'!O66),"",'matlab raw'!O66)</f>
        <v>0</v>
      </c>
      <c r="L65">
        <f>IF(ISBLANK('matlab raw'!P66),"",'matlab raw'!P66)</f>
        <v>0</v>
      </c>
      <c r="M65">
        <f>IF(ISBLANK('matlab raw'!Q66),"",'matlab raw'!Q66)</f>
        <v>-1</v>
      </c>
      <c r="N65">
        <f>IF(ISBLANK('matlab raw'!R66),"",'matlab raw'!R66)</f>
        <v>-1</v>
      </c>
      <c r="O65">
        <f>IF(ISBLANK('matlab raw'!S66),"",'matlab raw'!S66)</f>
        <v>-1</v>
      </c>
      <c r="P65">
        <f>IF(ISBLANK('matlab raw'!T66),"",'matlab raw'!T66)</f>
        <v>0</v>
      </c>
      <c r="Q65">
        <f>IF(ISBLANK('matlab raw'!Y66),"",'matlab raw'!Y66)</f>
        <v>-1</v>
      </c>
      <c r="R65">
        <f>IF(ISBLANK('matlab raw'!Z66),"",'matlab raw'!Z66)</f>
        <v>0</v>
      </c>
      <c r="S65">
        <f>IF(ISBLANK('matlab raw'!AA66),"",'matlab raw'!AA66)</f>
        <v>0</v>
      </c>
      <c r="T65">
        <f>IF(ISBLANK('matlab raw'!AB66),"",'matlab raw'!AB66)</f>
        <v>-1.0000000000000001E-18</v>
      </c>
      <c r="U65">
        <f>IF(ISBLANK('matlab raw'!AC66),"",'matlab raw'!AC66)</f>
        <v>-1.0000000000000001E-18</v>
      </c>
      <c r="V65">
        <f>IF(ISBLANK('matlab raw'!AD66),"",'matlab raw'!AD66)</f>
        <v>-1</v>
      </c>
      <c r="W65">
        <f>IF(ISBLANK('matlab raw'!AE66),"",'matlab raw'!AE66)</f>
        <v>0</v>
      </c>
      <c r="X65">
        <f>IF(ISBLANK('matlab raw'!AF66),"",'matlab raw'!AF66)</f>
        <v>-1</v>
      </c>
      <c r="Y65">
        <f>IF(ISBLANK('matlab raw'!AG66),"",'matlab raw'!AG66)</f>
        <v>-3.1309208872212946E-9</v>
      </c>
      <c r="Z65">
        <f>IF(ISBLANK('matlab raw'!AH66),"",'matlab raw'!AH66)</f>
        <v>-1</v>
      </c>
      <c r="AA65">
        <f>IF(ISBLANK('matlab raw'!AI66),"",'matlab raw'!AI66)</f>
        <v>-1</v>
      </c>
      <c r="AB65">
        <f>IF(ISBLANK('matlab raw'!AJ66),"",'matlab raw'!AJ66)</f>
        <v>2.8928348244728189E-15</v>
      </c>
      <c r="AC65">
        <f>IF(ISBLANK('matlab raw'!AK66),"",'matlab raw'!AK66)</f>
        <v>-1</v>
      </c>
      <c r="AD65">
        <f>IF(ISBLANK('matlab raw'!AL66),"",'matlab raw'!AL66)</f>
        <v>-1</v>
      </c>
      <c r="AE65">
        <f>IF(ISBLANK('matlab raw'!AM66),"",'matlab raw'!AM66)</f>
        <v>-1</v>
      </c>
      <c r="AF65" s="2"/>
      <c r="AG65" s="2"/>
      <c r="AH65" s="1"/>
      <c r="AI65" s="1"/>
      <c r="AJ65" s="1"/>
      <c r="AK65" s="2"/>
      <c r="AL65" s="2"/>
      <c r="AM65" s="2"/>
      <c r="AN65" s="2"/>
      <c r="AO65" s="2"/>
    </row>
    <row r="66" spans="1:41">
      <c r="A66">
        <f>IF(ISBLANK('matlab raw'!B67),"",'matlab raw'!B67)</f>
        <v>29.5</v>
      </c>
      <c r="B66">
        <f>IF(ISBLANK('matlab raw'!C67),"",'matlab raw'!C67)</f>
        <v>-1</v>
      </c>
      <c r="C66">
        <f>IF(ISBLANK('matlab raw'!D67),"",'matlab raw'!D67)</f>
        <v>0</v>
      </c>
      <c r="D66">
        <f>IF(ISBLANK('matlab raw'!E67),"",'matlab raw'!E67)</f>
        <v>0</v>
      </c>
      <c r="E66">
        <f>IF(ISBLANK('matlab raw'!F67),"",'matlab raw'!F67)</f>
        <v>-1.0000000000000001E-18</v>
      </c>
      <c r="F66">
        <f>IF(ISBLANK('matlab raw'!G67),"",'matlab raw'!G67)</f>
        <v>-1.0000000000000001E-18</v>
      </c>
      <c r="G66">
        <f>IF(ISBLANK('matlab raw'!H67),"",'matlab raw'!H67)</f>
        <v>-1.0000000000000001E-18</v>
      </c>
      <c r="H66">
        <f>IF(ISBLANK('matlab raw'!I67),"",'matlab raw'!I67)</f>
        <v>-1.0000000000000001E-18</v>
      </c>
      <c r="I66">
        <f>IF(ISBLANK('matlab raw'!J67),"",'matlab raw'!J67)</f>
        <v>-1</v>
      </c>
      <c r="J66">
        <f>IF(ISBLANK('matlab raw'!N67),"",'matlab raw'!N67)</f>
        <v>-1</v>
      </c>
      <c r="K66">
        <f>IF(ISBLANK('matlab raw'!O67),"",'matlab raw'!O67)</f>
        <v>0</v>
      </c>
      <c r="L66">
        <f>IF(ISBLANK('matlab raw'!P67),"",'matlab raw'!P67)</f>
        <v>0</v>
      </c>
      <c r="M66">
        <f>IF(ISBLANK('matlab raw'!Q67),"",'matlab raw'!Q67)</f>
        <v>-1</v>
      </c>
      <c r="N66">
        <f>IF(ISBLANK('matlab raw'!R67),"",'matlab raw'!R67)</f>
        <v>-1</v>
      </c>
      <c r="O66">
        <f>IF(ISBLANK('matlab raw'!S67),"",'matlab raw'!S67)</f>
        <v>-1</v>
      </c>
      <c r="P66">
        <f>IF(ISBLANK('matlab raw'!T67),"",'matlab raw'!T67)</f>
        <v>0</v>
      </c>
      <c r="Q66">
        <f>IF(ISBLANK('matlab raw'!Y67),"",'matlab raw'!Y67)</f>
        <v>-1</v>
      </c>
      <c r="R66">
        <f>IF(ISBLANK('matlab raw'!Z67),"",'matlab raw'!Z67)</f>
        <v>0</v>
      </c>
      <c r="S66">
        <f>IF(ISBLANK('matlab raw'!AA67),"",'matlab raw'!AA67)</f>
        <v>0</v>
      </c>
      <c r="T66">
        <f>IF(ISBLANK('matlab raw'!AB67),"",'matlab raw'!AB67)</f>
        <v>-1.0000000000000001E-18</v>
      </c>
      <c r="U66">
        <f>IF(ISBLANK('matlab raw'!AC67),"",'matlab raw'!AC67)</f>
        <v>-1.0000000000000001E-18</v>
      </c>
      <c r="V66">
        <f>IF(ISBLANK('matlab raw'!AD67),"",'matlab raw'!AD67)</f>
        <v>-1</v>
      </c>
      <c r="W66">
        <f>IF(ISBLANK('matlab raw'!AE67),"",'matlab raw'!AE67)</f>
        <v>0</v>
      </c>
      <c r="X66">
        <f>IF(ISBLANK('matlab raw'!AF67),"",'matlab raw'!AF67)</f>
        <v>-1</v>
      </c>
      <c r="Y66">
        <f>IF(ISBLANK('matlab raw'!AG67),"",'matlab raw'!AG67)</f>
        <v>-3.1042742674299505E-9</v>
      </c>
      <c r="Z66">
        <f>IF(ISBLANK('matlab raw'!AH67),"",'matlab raw'!AH67)</f>
        <v>-1</v>
      </c>
      <c r="AA66">
        <f>IF(ISBLANK('matlab raw'!AI67),"",'matlab raw'!AI67)</f>
        <v>-1</v>
      </c>
      <c r="AB66">
        <f>IF(ISBLANK('matlab raw'!AJ67),"",'matlab raw'!AJ67)</f>
        <v>2.8928348244728189E-15</v>
      </c>
      <c r="AC66">
        <f>IF(ISBLANK('matlab raw'!AK67),"",'matlab raw'!AK67)</f>
        <v>-1</v>
      </c>
      <c r="AD66">
        <f>IF(ISBLANK('matlab raw'!AL67),"",'matlab raw'!AL67)</f>
        <v>-1</v>
      </c>
      <c r="AE66">
        <f>IF(ISBLANK('matlab raw'!AM67),"",'matlab raw'!AM67)</f>
        <v>-1</v>
      </c>
      <c r="AF66" s="2"/>
      <c r="AG66" s="2"/>
      <c r="AH66" s="1"/>
      <c r="AI66" s="1"/>
      <c r="AJ66" s="1"/>
      <c r="AK66" s="2"/>
      <c r="AL66" s="2"/>
      <c r="AM66" s="2"/>
      <c r="AN66" s="2"/>
      <c r="AO66" s="2"/>
    </row>
    <row r="67" spans="1:41">
      <c r="A67">
        <f>IF(ISBLANK('matlab raw'!B68),"",'matlab raw'!B68)</f>
        <v>30</v>
      </c>
      <c r="B67">
        <f>IF(ISBLANK('matlab raw'!C68),"",'matlab raw'!C68)</f>
        <v>1.8000000000000001E-15</v>
      </c>
      <c r="C67">
        <f>IF(ISBLANK('matlab raw'!D68),"",'matlab raw'!D68)</f>
        <v>0</v>
      </c>
      <c r="D67">
        <f>IF(ISBLANK('matlab raw'!E68),"",'matlab raw'!E68)</f>
        <v>0</v>
      </c>
      <c r="E67">
        <f>IF(ISBLANK('matlab raw'!F68),"",'matlab raw'!F68)</f>
        <v>1.5700000000000001E-17</v>
      </c>
      <c r="F67">
        <f>IF(ISBLANK('matlab raw'!G68),"",'matlab raw'!G68)</f>
        <v>1.3400000000000001E-16</v>
      </c>
      <c r="G67">
        <f>IF(ISBLANK('matlab raw'!H68),"",'matlab raw'!H68)</f>
        <v>1.3900000000000002E-17</v>
      </c>
      <c r="H67">
        <f>IF(ISBLANK('matlab raw'!I68),"",'matlab raw'!I68)</f>
        <v>9.8599999999999999E-18</v>
      </c>
      <c r="I67">
        <f>IF(ISBLANK('matlab raw'!J68),"",'matlab raw'!J68)</f>
        <v>2.555E-17</v>
      </c>
      <c r="J67">
        <f>IF(ISBLANK('matlab raw'!N68),"",'matlab raw'!N68)</f>
        <v>1.2E-15</v>
      </c>
      <c r="K67">
        <f>IF(ISBLANK('matlab raw'!O68),"",'matlab raw'!O68)</f>
        <v>0</v>
      </c>
      <c r="L67">
        <f>IF(ISBLANK('matlab raw'!P68),"",'matlab raw'!P68)</f>
        <v>0</v>
      </c>
      <c r="M67">
        <f>IF(ISBLANK('matlab raw'!Q68),"",'matlab raw'!Q68)</f>
        <v>6.0979999999999994E-17</v>
      </c>
      <c r="N67">
        <f>IF(ISBLANK('matlab raw'!R68),"",'matlab raw'!R68)</f>
        <v>6.4099999999999996E-17</v>
      </c>
      <c r="O67">
        <f>IF(ISBLANK('matlab raw'!S68),"",'matlab raw'!S68)</f>
        <v>1.1446000000000001E-17</v>
      </c>
      <c r="P67">
        <f>IF(ISBLANK('matlab raw'!T68),"",'matlab raw'!T68)</f>
        <v>0</v>
      </c>
      <c r="Q67">
        <f>IF(ISBLANK('matlab raw'!Y68),"",'matlab raw'!Y68)</f>
        <v>1.3E-15</v>
      </c>
      <c r="R67">
        <f>IF(ISBLANK('matlab raw'!Z68),"",'matlab raw'!Z68)</f>
        <v>0</v>
      </c>
      <c r="S67">
        <f>IF(ISBLANK('matlab raw'!AA68),"",'matlab raw'!AA68)</f>
        <v>0</v>
      </c>
      <c r="T67">
        <f>IF(ISBLANK('matlab raw'!AB68),"",'matlab raw'!AB68)</f>
        <v>6.5700000000000012E-17</v>
      </c>
      <c r="U67">
        <f>IF(ISBLANK('matlab raw'!AC68),"",'matlab raw'!AC68)</f>
        <v>1.1500000000000002E-16</v>
      </c>
      <c r="V67">
        <f>IF(ISBLANK('matlab raw'!AD68),"",'matlab raw'!AD68)</f>
        <v>5.320000000000001E-18</v>
      </c>
      <c r="W67">
        <f>IF(ISBLANK('matlab raw'!AE68),"",'matlab raw'!AE68)</f>
        <v>0</v>
      </c>
      <c r="X67">
        <f>IF(ISBLANK('matlab raw'!AF68),"",'matlab raw'!AF68)</f>
        <v>9.9999999999999998E-17</v>
      </c>
      <c r="Y67">
        <f>IF(ISBLANK('matlab raw'!AG68),"",'matlab raw'!AG68)</f>
        <v>3.0782966202058284E-20</v>
      </c>
      <c r="Z67">
        <f>IF(ISBLANK('matlab raw'!AH68),"",'matlab raw'!AH68)</f>
        <v>1.7499999999999998E-16</v>
      </c>
      <c r="AA67">
        <f>IF(ISBLANK('matlab raw'!AI68),"",'matlab raw'!AI68)</f>
        <v>6.6E-17</v>
      </c>
      <c r="AB67">
        <f>IF(ISBLANK('matlab raw'!AJ68),"",'matlab raw'!AJ68)</f>
        <v>2.8928348244728189E-15</v>
      </c>
      <c r="AC67">
        <f>IF(ISBLANK('matlab raw'!AK68),"",'matlab raw'!AK68)</f>
        <v>2.7999999999999996E-16</v>
      </c>
      <c r="AD67">
        <f>IF(ISBLANK('matlab raw'!AL68),"",'matlab raw'!AL68)</f>
        <v>3.7E-16</v>
      </c>
      <c r="AE67">
        <f>IF(ISBLANK('matlab raw'!AM68),"",'matlab raw'!AM68)</f>
        <v>4.5000000000000002E-16</v>
      </c>
      <c r="AF67" s="2"/>
      <c r="AG67" s="2"/>
      <c r="AH67" s="1"/>
      <c r="AI67" s="1"/>
      <c r="AJ67" s="1"/>
      <c r="AK67" s="2"/>
      <c r="AL67" s="2"/>
      <c r="AM67" s="2"/>
      <c r="AN67" s="2"/>
      <c r="AO67" s="2"/>
    </row>
    <row r="68" spans="1:41">
      <c r="AC68" s="2"/>
      <c r="AD68" s="2"/>
      <c r="AE68" s="2"/>
      <c r="AF68" s="2"/>
      <c r="AG68" s="2"/>
      <c r="AH68" s="2"/>
      <c r="AI68" s="2"/>
      <c r="AJ6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69"/>
  <sheetViews>
    <sheetView tabSelected="1" topLeftCell="F1" workbookViewId="0">
      <pane ySplit="1500" activePane="bottomLeft"/>
      <selection activeCell="I3" sqref="I3"/>
      <selection pane="bottomLeft" activeCell="K13" sqref="K13"/>
    </sheetView>
  </sheetViews>
  <sheetFormatPr defaultRowHeight="15"/>
  <cols>
    <col min="10" max="10" width="9.140625" style="10"/>
    <col min="11" max="13" width="9.140625" style="7"/>
    <col min="20" max="20" width="9.140625" style="10"/>
    <col min="21" max="24" width="9.140625" style="7"/>
  </cols>
  <sheetData>
    <row r="1" spans="1:46">
      <c r="A1" t="s">
        <v>116</v>
      </c>
      <c r="B1" t="s">
        <v>107</v>
      </c>
      <c r="AJ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115</v>
      </c>
      <c r="AT1" t="s">
        <v>115</v>
      </c>
    </row>
    <row r="2" spans="1:46">
      <c r="B2" t="s">
        <v>75</v>
      </c>
      <c r="C2" t="s">
        <v>65</v>
      </c>
      <c r="D2" t="s">
        <v>21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s="10" t="s">
        <v>65</v>
      </c>
      <c r="K2" s="7" t="s">
        <v>65</v>
      </c>
      <c r="L2" s="7" t="s">
        <v>65</v>
      </c>
      <c r="M2" s="7" t="s">
        <v>65</v>
      </c>
      <c r="N2" t="s">
        <v>76</v>
      </c>
      <c r="O2" t="s">
        <v>90</v>
      </c>
      <c r="P2" t="s">
        <v>76</v>
      </c>
      <c r="Q2" t="s">
        <v>76</v>
      </c>
      <c r="R2" t="s">
        <v>76</v>
      </c>
      <c r="S2" t="s">
        <v>76</v>
      </c>
      <c r="T2" s="10" t="s">
        <v>76</v>
      </c>
      <c r="U2" s="7" t="s">
        <v>76</v>
      </c>
      <c r="V2" s="7" t="s">
        <v>76</v>
      </c>
      <c r="W2" s="7" t="s">
        <v>76</v>
      </c>
      <c r="X2" s="7" t="s">
        <v>76</v>
      </c>
      <c r="Y2" t="s">
        <v>51</v>
      </c>
      <c r="Z2" t="s">
        <v>47</v>
      </c>
      <c r="AA2" t="s">
        <v>52</v>
      </c>
      <c r="AB2" t="s">
        <v>88</v>
      </c>
      <c r="AC2" t="s">
        <v>89</v>
      </c>
      <c r="AD2" t="s">
        <v>88</v>
      </c>
      <c r="AE2" t="s">
        <v>53</v>
      </c>
      <c r="AF2" t="s">
        <v>53</v>
      </c>
      <c r="AG2" t="s">
        <v>53</v>
      </c>
      <c r="AH2" t="s">
        <v>18</v>
      </c>
      <c r="AI2" t="s">
        <v>17</v>
      </c>
      <c r="AJ2" t="s">
        <v>102</v>
      </c>
      <c r="AK2" t="s">
        <v>94</v>
      </c>
      <c r="AL2" t="s">
        <v>97</v>
      </c>
      <c r="AM2" t="s">
        <v>100</v>
      </c>
      <c r="AP2" t="s">
        <v>102</v>
      </c>
      <c r="AQ2" t="s">
        <v>0</v>
      </c>
      <c r="AR2" t="s">
        <v>20</v>
      </c>
      <c r="AS2" t="s">
        <v>20</v>
      </c>
      <c r="AT2" t="s">
        <v>19</v>
      </c>
    </row>
    <row r="3" spans="1:46">
      <c r="C3" t="s">
        <v>118</v>
      </c>
      <c r="D3" t="s">
        <v>73</v>
      </c>
      <c r="E3" t="s">
        <v>22</v>
      </c>
      <c r="F3" t="s">
        <v>54</v>
      </c>
      <c r="G3" t="s">
        <v>38</v>
      </c>
      <c r="H3" t="s">
        <v>39</v>
      </c>
      <c r="I3" t="s">
        <v>23</v>
      </c>
      <c r="J3" s="10" t="s">
        <v>104</v>
      </c>
      <c r="K3" s="7" t="s">
        <v>24</v>
      </c>
      <c r="L3" s="7" t="s">
        <v>25</v>
      </c>
      <c r="M3" s="7" t="s">
        <v>26</v>
      </c>
      <c r="N3" t="s">
        <v>119</v>
      </c>
      <c r="O3" t="s">
        <v>48</v>
      </c>
      <c r="P3" t="s">
        <v>33</v>
      </c>
      <c r="Q3" t="s">
        <v>31</v>
      </c>
      <c r="R3" t="s">
        <v>32</v>
      </c>
      <c r="S3" t="s">
        <v>49</v>
      </c>
      <c r="T3" s="10" t="s">
        <v>105</v>
      </c>
      <c r="U3" s="7" t="s">
        <v>10</v>
      </c>
      <c r="V3" s="7" t="s">
        <v>12</v>
      </c>
      <c r="W3" s="7" t="s">
        <v>11</v>
      </c>
      <c r="X3" s="7" t="s">
        <v>30</v>
      </c>
      <c r="Y3" t="s">
        <v>120</v>
      </c>
      <c r="Z3" t="s">
        <v>46</v>
      </c>
      <c r="AA3" t="s">
        <v>45</v>
      </c>
      <c r="AB3" t="s">
        <v>34</v>
      </c>
      <c r="AC3" t="s">
        <v>43</v>
      </c>
      <c r="AD3" t="s">
        <v>41</v>
      </c>
      <c r="AE3" t="s">
        <v>35</v>
      </c>
      <c r="AF3" t="s">
        <v>36</v>
      </c>
      <c r="AG3" t="s">
        <v>37</v>
      </c>
      <c r="AH3" t="s">
        <v>50</v>
      </c>
      <c r="AI3" t="s">
        <v>44</v>
      </c>
      <c r="AJ3" t="s">
        <v>108</v>
      </c>
      <c r="AK3" t="s">
        <v>135</v>
      </c>
      <c r="AL3" t="s">
        <v>95</v>
      </c>
      <c r="AM3" t="s">
        <v>98</v>
      </c>
      <c r="AP3" t="s">
        <v>109</v>
      </c>
      <c r="AR3" t="s">
        <v>27</v>
      </c>
      <c r="AS3" t="s">
        <v>28</v>
      </c>
      <c r="AT3" t="s">
        <v>29</v>
      </c>
    </row>
    <row r="4" spans="1:46">
      <c r="B4" t="s">
        <v>74</v>
      </c>
      <c r="C4" t="s">
        <v>122</v>
      </c>
      <c r="D4" t="s">
        <v>72</v>
      </c>
      <c r="E4" t="s">
        <v>128</v>
      </c>
      <c r="F4" t="s">
        <v>127</v>
      </c>
      <c r="G4" t="s">
        <v>123</v>
      </c>
      <c r="H4" t="s">
        <v>91</v>
      </c>
      <c r="I4" t="s">
        <v>92</v>
      </c>
      <c r="J4" s="10" t="s">
        <v>117</v>
      </c>
      <c r="K4" s="7" t="s">
        <v>64</v>
      </c>
      <c r="L4" s="7" t="s">
        <v>63</v>
      </c>
      <c r="M4" s="7" t="s">
        <v>62</v>
      </c>
      <c r="N4" t="s">
        <v>119</v>
      </c>
      <c r="O4" t="s">
        <v>125</v>
      </c>
      <c r="P4" t="s">
        <v>129</v>
      </c>
      <c r="Q4" t="s">
        <v>130</v>
      </c>
      <c r="R4" t="s">
        <v>131</v>
      </c>
      <c r="S4" t="s">
        <v>40</v>
      </c>
      <c r="T4" s="10" t="s">
        <v>106</v>
      </c>
      <c r="U4" s="7" t="s">
        <v>58</v>
      </c>
      <c r="V4" s="7" t="s">
        <v>57</v>
      </c>
      <c r="W4" s="7" t="s">
        <v>56</v>
      </c>
      <c r="X4" s="7" t="s">
        <v>55</v>
      </c>
      <c r="Y4" t="s">
        <v>121</v>
      </c>
      <c r="Z4" t="s">
        <v>126</v>
      </c>
      <c r="AA4" t="s">
        <v>134</v>
      </c>
      <c r="AB4" t="s">
        <v>132</v>
      </c>
      <c r="AC4" t="s">
        <v>133</v>
      </c>
      <c r="AD4" t="s">
        <v>42</v>
      </c>
      <c r="AE4" t="s">
        <v>59</v>
      </c>
      <c r="AF4" t="s">
        <v>60</v>
      </c>
      <c r="AG4" t="s">
        <v>13</v>
      </c>
      <c r="AH4" t="s">
        <v>124</v>
      </c>
      <c r="AI4" t="s">
        <v>61</v>
      </c>
      <c r="AJ4" t="s">
        <v>103</v>
      </c>
      <c r="AK4" t="s">
        <v>93</v>
      </c>
      <c r="AL4" t="s">
        <v>96</v>
      </c>
      <c r="AM4" t="s">
        <v>99</v>
      </c>
      <c r="AP4" t="s">
        <v>110</v>
      </c>
      <c r="AQ4" t="s">
        <v>1</v>
      </c>
      <c r="AR4" t="s">
        <v>16</v>
      </c>
      <c r="AS4" t="s">
        <v>14</v>
      </c>
      <c r="AT4" t="s">
        <v>15</v>
      </c>
    </row>
    <row r="5" spans="1:46">
      <c r="C5" t="s">
        <v>3</v>
      </c>
      <c r="D5" t="s">
        <v>2</v>
      </c>
      <c r="E5" t="s">
        <v>2</v>
      </c>
      <c r="F5" t="s">
        <v>2</v>
      </c>
      <c r="G5" t="s">
        <v>3</v>
      </c>
      <c r="H5" t="s">
        <v>2</v>
      </c>
      <c r="I5" t="s">
        <v>2</v>
      </c>
      <c r="J5" s="10" t="s">
        <v>9</v>
      </c>
      <c r="K5" s="7" t="s">
        <v>9</v>
      </c>
      <c r="L5" s="7" t="s">
        <v>9</v>
      </c>
      <c r="M5" s="7" t="s">
        <v>9</v>
      </c>
      <c r="N5" t="s">
        <v>3</v>
      </c>
      <c r="O5" t="s">
        <v>2</v>
      </c>
      <c r="P5" t="s">
        <v>2</v>
      </c>
      <c r="Q5" t="s">
        <v>2</v>
      </c>
      <c r="R5" t="s">
        <v>3</v>
      </c>
      <c r="S5" t="s">
        <v>2</v>
      </c>
      <c r="T5" s="10" t="s">
        <v>9</v>
      </c>
      <c r="U5" s="7" t="s">
        <v>9</v>
      </c>
      <c r="V5" s="7" t="s">
        <v>9</v>
      </c>
      <c r="W5" s="7" t="s">
        <v>9</v>
      </c>
      <c r="X5" s="7" t="s">
        <v>9</v>
      </c>
      <c r="Y5" t="s">
        <v>3</v>
      </c>
      <c r="Z5" t="s">
        <v>2</v>
      </c>
      <c r="AA5" t="s">
        <v>2</v>
      </c>
      <c r="AB5" t="s">
        <v>2</v>
      </c>
      <c r="AC5" t="s">
        <v>3</v>
      </c>
      <c r="AD5" t="s">
        <v>2</v>
      </c>
      <c r="AE5" t="s">
        <v>9</v>
      </c>
      <c r="AF5" t="s">
        <v>3</v>
      </c>
      <c r="AG5" t="s">
        <v>3</v>
      </c>
      <c r="AH5" t="s">
        <v>3</v>
      </c>
      <c r="AI5" t="s">
        <v>3</v>
      </c>
      <c r="AJ5" t="s">
        <v>9</v>
      </c>
      <c r="AK5" t="s">
        <v>9</v>
      </c>
      <c r="AL5" t="s">
        <v>9</v>
      </c>
      <c r="AM5" t="s">
        <v>9</v>
      </c>
      <c r="AP5" t="s">
        <v>3</v>
      </c>
      <c r="AR5" t="s">
        <v>3</v>
      </c>
      <c r="AS5" t="s">
        <v>3</v>
      </c>
      <c r="AT5" t="s">
        <v>3</v>
      </c>
    </row>
    <row r="6" spans="1:46"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s="10" t="s">
        <v>4</v>
      </c>
      <c r="K6" s="7" t="s">
        <v>4</v>
      </c>
      <c r="L6" s="7" t="s">
        <v>4</v>
      </c>
      <c r="M6" s="7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s="10" t="s">
        <v>4</v>
      </c>
      <c r="U6" s="7" t="s">
        <v>4</v>
      </c>
      <c r="V6" s="7" t="s">
        <v>4</v>
      </c>
      <c r="W6" s="7" t="s">
        <v>4</v>
      </c>
      <c r="X6" s="7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101</v>
      </c>
      <c r="AK6" t="s">
        <v>67</v>
      </c>
      <c r="AL6" t="s">
        <v>67</v>
      </c>
      <c r="AM6" t="s">
        <v>67</v>
      </c>
      <c r="AP6" t="s">
        <v>101</v>
      </c>
      <c r="AR6" t="s">
        <v>67</v>
      </c>
      <c r="AS6" t="s">
        <v>67</v>
      </c>
      <c r="AT6" t="s">
        <v>67</v>
      </c>
    </row>
    <row r="7" spans="1:46">
      <c r="C7" t="s">
        <v>5</v>
      </c>
      <c r="D7" t="s">
        <v>71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s="10" t="s">
        <v>5</v>
      </c>
      <c r="K7" s="7" t="s">
        <v>5</v>
      </c>
      <c r="L7" s="7" t="s">
        <v>5</v>
      </c>
      <c r="M7" s="7" t="s">
        <v>5</v>
      </c>
      <c r="N7" t="s">
        <v>6</v>
      </c>
      <c r="O7" t="s">
        <v>70</v>
      </c>
      <c r="P7" t="s">
        <v>6</v>
      </c>
      <c r="Q7" t="s">
        <v>6</v>
      </c>
      <c r="R7" t="s">
        <v>6</v>
      </c>
      <c r="S7" t="s">
        <v>6</v>
      </c>
      <c r="T7" s="10" t="s">
        <v>6</v>
      </c>
      <c r="U7" s="7" t="s">
        <v>6</v>
      </c>
      <c r="V7" s="7" t="s">
        <v>6</v>
      </c>
      <c r="W7" s="7" t="s">
        <v>6</v>
      </c>
      <c r="X7" s="7" t="s">
        <v>6</v>
      </c>
      <c r="Y7" t="s">
        <v>7</v>
      </c>
      <c r="Z7" t="s">
        <v>69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68</v>
      </c>
      <c r="AH7" t="s">
        <v>8</v>
      </c>
      <c r="AI7" t="s">
        <v>8</v>
      </c>
      <c r="AJ7" t="s">
        <v>6</v>
      </c>
      <c r="AK7" t="s">
        <v>5</v>
      </c>
      <c r="AL7" t="s">
        <v>7</v>
      </c>
      <c r="AM7" t="s">
        <v>6</v>
      </c>
      <c r="AP7" t="s">
        <v>6</v>
      </c>
      <c r="AR7" t="s">
        <v>5</v>
      </c>
      <c r="AS7" t="s">
        <v>5</v>
      </c>
      <c r="AT7" t="s">
        <v>5</v>
      </c>
    </row>
    <row r="8" spans="1:46">
      <c r="B8">
        <v>0</v>
      </c>
      <c r="C8" s="1">
        <v>5E-15</v>
      </c>
      <c r="D8" s="1">
        <v>5.9714111458355665E-15</v>
      </c>
      <c r="E8">
        <v>0</v>
      </c>
      <c r="F8">
        <v>0</v>
      </c>
      <c r="G8">
        <v>0</v>
      </c>
      <c r="H8">
        <v>0</v>
      </c>
      <c r="I8">
        <v>0</v>
      </c>
      <c r="J8" s="10">
        <f>IF(K8&gt;=0,K8+L8+M8,-1)</f>
        <v>0</v>
      </c>
      <c r="K8" s="7">
        <v>0</v>
      </c>
      <c r="L8" s="7">
        <v>0</v>
      </c>
      <c r="M8" s="7">
        <v>0</v>
      </c>
      <c r="N8">
        <f>0.0000000000000004</f>
        <v>3.9999999999999999E-16</v>
      </c>
      <c r="O8" s="2">
        <f>2*10^-7/(5*10^6)</f>
        <v>4E-14</v>
      </c>
      <c r="P8" s="1">
        <v>0</v>
      </c>
      <c r="Q8" s="1">
        <v>0</v>
      </c>
      <c r="R8" s="1">
        <v>0</v>
      </c>
      <c r="S8" s="1">
        <v>0</v>
      </c>
      <c r="T8" s="11">
        <f>IF(U8&gt;=0,X8+W8+V8+U8,-1)</f>
        <v>0</v>
      </c>
      <c r="U8" s="9">
        <v>0</v>
      </c>
      <c r="V8" s="9">
        <v>0</v>
      </c>
      <c r="W8" s="9">
        <v>0</v>
      </c>
      <c r="X8" s="9">
        <v>0</v>
      </c>
      <c r="Y8" s="1">
        <v>7.0000000000000003E-16</v>
      </c>
      <c r="Z8" s="1">
        <f>10^-14</f>
        <v>1E-14</v>
      </c>
      <c r="AA8" s="1">
        <v>0</v>
      </c>
      <c r="AB8">
        <v>0</v>
      </c>
      <c r="AC8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f>10^-10/((2*0.025*1.6022*10^-19/(40*1.676*10^-27))^0.5*100)</f>
        <v>2.8928348244728189E-15</v>
      </c>
      <c r="AK8" s="1">
        <f>5.5*10*10^-16</f>
        <v>5.5000000000000002E-15</v>
      </c>
      <c r="AL8" s="1">
        <f>9*10^-16</f>
        <v>9.0000000000000003E-16</v>
      </c>
      <c r="AM8" s="1">
        <f>0.00000000000000125</f>
        <v>1.25E-15</v>
      </c>
      <c r="AN8" s="1"/>
      <c r="AO8" s="1"/>
      <c r="AP8" s="1">
        <f>5*10^-11/((2*0.033*1.6022*10^-19/(40*1.676*10^-27))^0.5*100)</f>
        <v>1.2589447632781023E-15</v>
      </c>
      <c r="AQ8">
        <v>0</v>
      </c>
      <c r="AR8" s="1">
        <v>2.9999999999999998E-15</v>
      </c>
      <c r="AS8" s="1">
        <v>2.9999999999999998E-15</v>
      </c>
      <c r="AT8" s="2">
        <f t="shared" ref="AT8:AT17" si="0">80*10^-16</f>
        <v>8.0000000000000006E-15</v>
      </c>
    </row>
    <row r="9" spans="1:46">
      <c r="B9">
        <v>0.5</v>
      </c>
      <c r="C9" s="1">
        <v>1.4999999999999999E-15</v>
      </c>
      <c r="D9" s="1">
        <v>4.7688766178975004E-16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>
        <f t="shared" ref="J9:J68" si="1">IF(K9&gt;=0,K9+L9+M9,-1)</f>
        <v>3.2499999999999996E-16</v>
      </c>
      <c r="K9" s="8">
        <v>8.5000000000000001E-17</v>
      </c>
      <c r="L9" s="8">
        <v>1.5E-16</v>
      </c>
      <c r="M9" s="8">
        <f>0.9*10^-16</f>
        <v>8.9999999999999996E-17</v>
      </c>
      <c r="N9" s="2">
        <f>0.0000000000000005</f>
        <v>5.0000000000000004E-16</v>
      </c>
      <c r="O9" s="2">
        <f>3*10^-16/0.5</f>
        <v>5.9999999999999999E-16</v>
      </c>
      <c r="P9" s="2">
        <v>0</v>
      </c>
      <c r="Q9" s="2">
        <v>0</v>
      </c>
      <c r="R9" s="2">
        <v>0</v>
      </c>
      <c r="S9" s="1">
        <v>0</v>
      </c>
      <c r="T9" s="11">
        <f t="shared" ref="T9:T68" si="2">IF(U9&gt;=0,X9+W9+V9+U9,-1)</f>
        <v>1.0000000000000001E-15</v>
      </c>
      <c r="U9" s="8">
        <v>0</v>
      </c>
      <c r="V9" s="8">
        <v>0</v>
      </c>
      <c r="W9" s="8">
        <v>0</v>
      </c>
      <c r="X9" s="8">
        <f>10*10^-16</f>
        <v>1.0000000000000001E-15</v>
      </c>
      <c r="Y9" s="2">
        <v>1.3E-15</v>
      </c>
      <c r="Z9" s="1">
        <f>10^-15</f>
        <v>1.0000000000000001E-15</v>
      </c>
      <c r="AA9" s="1">
        <v>0</v>
      </c>
      <c r="AB9" s="2">
        <v>0</v>
      </c>
      <c r="AC9" s="2">
        <v>0</v>
      </c>
      <c r="AD9" s="1">
        <v>0</v>
      </c>
      <c r="AE9" s="2">
        <f>0.28*10^-16</f>
        <v>2.8000000000000005E-17</v>
      </c>
      <c r="AF9" s="2">
        <v>0</v>
      </c>
      <c r="AG9" s="2">
        <v>0</v>
      </c>
      <c r="AH9" s="1">
        <v>0</v>
      </c>
      <c r="AI9" s="1">
        <v>0</v>
      </c>
      <c r="AJ9" s="1">
        <f t="shared" ref="AJ9:AJ68" si="3">10^-10/((2*0.025*1.6022*10^-19/(40*1.676*10^-27))^0.5*100)</f>
        <v>2.8928348244728189E-15</v>
      </c>
      <c r="AK9" s="1">
        <f>3*10*10^-16</f>
        <v>2.9999999999999998E-15</v>
      </c>
      <c r="AL9" s="1">
        <v>5.0000000000000004E-16</v>
      </c>
      <c r="AM9" s="1">
        <v>5.0000000000000004E-16</v>
      </c>
      <c r="AN9" s="1"/>
      <c r="AO9" s="1"/>
      <c r="AP9" s="1">
        <f t="shared" ref="AP9:AP68" si="4">5*10^-11/((2*0.033*1.6022*10^-19/(40*1.676*10^-27))^0.5*100)</f>
        <v>1.2589447632781023E-15</v>
      </c>
      <c r="AQ9" s="2">
        <v>0</v>
      </c>
      <c r="AR9" s="2">
        <v>2.9999999999999998E-15</v>
      </c>
      <c r="AS9" s="2">
        <f>30*10^-16</f>
        <v>2.9999999999999998E-15</v>
      </c>
      <c r="AT9" s="2">
        <f t="shared" si="0"/>
        <v>8.0000000000000006E-15</v>
      </c>
    </row>
    <row r="10" spans="1:46">
      <c r="B10">
        <v>1</v>
      </c>
      <c r="C10" s="1">
        <v>7.9999999999999998E-16</v>
      </c>
      <c r="D10" s="1">
        <v>3.3721049951572906E-16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>
        <f t="shared" si="1"/>
        <v>1.9000000000000001E-16</v>
      </c>
      <c r="K10" s="8">
        <f>0.4*10^-16</f>
        <v>4.0000000000000003E-17</v>
      </c>
      <c r="L10" s="8">
        <f>1*10^-16</f>
        <v>9.9999999999999998E-17</v>
      </c>
      <c r="M10" s="8">
        <f>0.5*10^-16</f>
        <v>4.9999999999999999E-17</v>
      </c>
      <c r="N10" s="2">
        <f>0.00000000000000055</f>
        <v>5.4999999999999996E-16</v>
      </c>
      <c r="O10" s="2">
        <f>0.0000000000000002/B10</f>
        <v>2E-16</v>
      </c>
      <c r="P10" s="2">
        <v>0</v>
      </c>
      <c r="Q10" s="2">
        <v>0</v>
      </c>
      <c r="R10" s="2">
        <v>0</v>
      </c>
      <c r="S10" s="1">
        <v>0</v>
      </c>
      <c r="T10" s="11">
        <f t="shared" si="2"/>
        <v>0</v>
      </c>
      <c r="U10" s="8">
        <v>0</v>
      </c>
      <c r="V10" s="8">
        <v>0</v>
      </c>
      <c r="W10" s="8">
        <v>0</v>
      </c>
      <c r="X10" s="8">
        <v>0</v>
      </c>
      <c r="Y10" s="2">
        <v>2.0000000000000002E-15</v>
      </c>
      <c r="Z10" s="1">
        <f>5*10^-16</f>
        <v>5.0000000000000004E-16</v>
      </c>
      <c r="AA10" s="1">
        <v>0</v>
      </c>
      <c r="AB10" s="2">
        <v>0</v>
      </c>
      <c r="AC10" s="2">
        <v>0</v>
      </c>
      <c r="AD10" s="1">
        <v>0</v>
      </c>
      <c r="AE10" s="2">
        <f>0.58*10^-16</f>
        <v>5.7999999999999993E-17</v>
      </c>
      <c r="AF10" s="2">
        <v>0</v>
      </c>
      <c r="AG10" s="2">
        <v>5.9011837415252575E-19</v>
      </c>
      <c r="AH10" s="1">
        <v>0</v>
      </c>
      <c r="AI10" s="1">
        <v>0</v>
      </c>
      <c r="AJ10" s="1">
        <f t="shared" si="3"/>
        <v>2.8928348244728189E-15</v>
      </c>
      <c r="AK10" s="1">
        <f>1.5*10*10^-16</f>
        <v>1.4999999999999999E-15</v>
      </c>
      <c r="AL10" s="1">
        <v>3.8000000000000001E-16</v>
      </c>
      <c r="AM10" s="1">
        <v>3.5000000000000002E-16</v>
      </c>
      <c r="AN10" s="1"/>
      <c r="AO10" s="1"/>
      <c r="AP10" s="1">
        <f t="shared" si="4"/>
        <v>1.2589447632781023E-15</v>
      </c>
      <c r="AQ10" s="2">
        <v>0</v>
      </c>
      <c r="AR10" s="2">
        <v>1.4999999999999999E-15</v>
      </c>
      <c r="AS10" s="2">
        <f>30*10^-16</f>
        <v>2.9999999999999998E-15</v>
      </c>
      <c r="AT10" s="2">
        <f t="shared" si="0"/>
        <v>8.0000000000000006E-15</v>
      </c>
    </row>
    <row r="11" spans="1:46">
      <c r="B11">
        <v>1.5</v>
      </c>
      <c r="C11" s="1">
        <v>-1</v>
      </c>
      <c r="D11" s="1">
        <v>2.7533121990752337E-16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>
        <f t="shared" si="1"/>
        <v>1.2939999999999999E-16</v>
      </c>
      <c r="K11" s="8">
        <v>2.7700000000000002E-17</v>
      </c>
      <c r="L11" s="8">
        <v>3.7799999999999999E-17</v>
      </c>
      <c r="M11" s="8">
        <v>6.39E-17</v>
      </c>
      <c r="N11" s="2">
        <v>-1</v>
      </c>
      <c r="O11" s="2">
        <f>0.0000000000000002/B11</f>
        <v>1.3333333333333334E-16</v>
      </c>
      <c r="P11" s="2">
        <v>0</v>
      </c>
      <c r="Q11" s="2">
        <v>0</v>
      </c>
      <c r="R11" s="2">
        <v>0</v>
      </c>
      <c r="S11" s="1">
        <v>0</v>
      </c>
      <c r="T11" s="11">
        <f t="shared" si="2"/>
        <v>0</v>
      </c>
      <c r="U11" s="8">
        <v>0</v>
      </c>
      <c r="V11" s="8">
        <v>0</v>
      </c>
      <c r="W11" s="8">
        <v>0</v>
      </c>
      <c r="X11" s="8">
        <v>0</v>
      </c>
      <c r="Y11" s="2">
        <v>-1</v>
      </c>
      <c r="Z11" s="1">
        <v>0</v>
      </c>
      <c r="AA11" s="1">
        <v>0</v>
      </c>
      <c r="AB11" s="2">
        <v>0</v>
      </c>
      <c r="AC11" s="2">
        <v>0</v>
      </c>
      <c r="AD11" s="1">
        <v>0</v>
      </c>
      <c r="AE11" s="2">
        <f>4.6*10^-16</f>
        <v>4.5999999999999998E-16</v>
      </c>
      <c r="AF11" s="2">
        <v>0</v>
      </c>
      <c r="AG11" s="2">
        <v>8.2599365972257008E-19</v>
      </c>
      <c r="AH11" s="1">
        <v>0</v>
      </c>
      <c r="AI11" s="1">
        <v>0</v>
      </c>
      <c r="AJ11" s="1">
        <f t="shared" si="3"/>
        <v>2.8928348244728189E-15</v>
      </c>
      <c r="AK11" s="1">
        <f>1*10*10^-16</f>
        <v>1.0000000000000001E-15</v>
      </c>
      <c r="AL11" s="1">
        <v>-1</v>
      </c>
      <c r="AM11" s="1">
        <v>-1</v>
      </c>
      <c r="AN11" s="1"/>
      <c r="AO11" s="1"/>
      <c r="AP11" s="1">
        <f t="shared" si="4"/>
        <v>1.2589447632781023E-15</v>
      </c>
      <c r="AQ11" s="2">
        <v>0</v>
      </c>
      <c r="AR11" s="2">
        <v>8.5000000000000001E-16</v>
      </c>
      <c r="AS11" s="2">
        <f>0.000000000000002</f>
        <v>2.0000000000000002E-15</v>
      </c>
      <c r="AT11" s="2">
        <f t="shared" si="0"/>
        <v>8.0000000000000006E-15</v>
      </c>
    </row>
    <row r="12" spans="1:46">
      <c r="B12">
        <v>2</v>
      </c>
      <c r="C12" s="1">
        <v>5.9999999999999999E-16</v>
      </c>
      <c r="D12" s="1">
        <v>2.3844383089487502E-16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>
        <f t="shared" si="1"/>
        <v>1.2339999999999999E-16</v>
      </c>
      <c r="K12" s="8">
        <v>4.1999999999999998E-17</v>
      </c>
      <c r="L12" s="8">
        <v>3.4999999999999996E-17</v>
      </c>
      <c r="M12" s="8">
        <v>4.64E-17</v>
      </c>
      <c r="N12" s="2">
        <v>5.9999999999999999E-16</v>
      </c>
      <c r="O12" s="2">
        <f>0.0000000000000002/B12</f>
        <v>9.9999999999999998E-17</v>
      </c>
      <c r="P12" s="2">
        <v>0</v>
      </c>
      <c r="Q12" s="2">
        <v>0</v>
      </c>
      <c r="R12" s="2">
        <v>0</v>
      </c>
      <c r="S12" s="1">
        <v>0</v>
      </c>
      <c r="T12" s="11">
        <f t="shared" si="2"/>
        <v>0</v>
      </c>
      <c r="U12" s="8">
        <v>0</v>
      </c>
      <c r="V12" s="8">
        <v>0</v>
      </c>
      <c r="W12" s="8">
        <v>0</v>
      </c>
      <c r="X12" s="8">
        <v>0</v>
      </c>
      <c r="Y12" s="2">
        <v>5.9999999999999997E-15</v>
      </c>
      <c r="Z12" s="1">
        <v>0</v>
      </c>
      <c r="AA12" s="1">
        <v>0</v>
      </c>
      <c r="AB12" s="2">
        <v>0</v>
      </c>
      <c r="AC12" s="2">
        <v>0</v>
      </c>
      <c r="AD12" s="1">
        <v>0</v>
      </c>
      <c r="AE12" s="2">
        <f>5.5*10^-16</f>
        <v>5.4999999999999996E-16</v>
      </c>
      <c r="AF12" s="2">
        <v>0</v>
      </c>
      <c r="AG12" s="2">
        <v>9.5377532357950009E-19</v>
      </c>
      <c r="AH12" s="1">
        <v>0</v>
      </c>
      <c r="AI12" s="1">
        <v>0</v>
      </c>
      <c r="AJ12" s="1">
        <f t="shared" si="3"/>
        <v>2.8928348244728189E-15</v>
      </c>
      <c r="AK12" s="1">
        <f>0.7*10*10^-16</f>
        <v>6.9999999999999994E-16</v>
      </c>
      <c r="AL12" s="1">
        <f>0.00000000000000015</f>
        <v>1.5E-16</v>
      </c>
      <c r="AM12" s="1">
        <v>2.5000000000000002E-16</v>
      </c>
      <c r="AN12" s="1"/>
      <c r="AO12" s="1"/>
      <c r="AP12" s="1">
        <f t="shared" si="4"/>
        <v>1.2589447632781023E-15</v>
      </c>
      <c r="AQ12" s="2">
        <v>0</v>
      </c>
      <c r="AR12" s="2">
        <v>3.9999999999999999E-16</v>
      </c>
      <c r="AS12" s="2">
        <f>0.000000000000002</f>
        <v>2.0000000000000002E-15</v>
      </c>
      <c r="AT12" s="2">
        <f t="shared" si="0"/>
        <v>8.0000000000000006E-15</v>
      </c>
    </row>
    <row r="13" spans="1:46">
      <c r="B13">
        <v>2.5</v>
      </c>
      <c r="C13" s="1">
        <v>-1</v>
      </c>
      <c r="D13" s="1">
        <v>2.1327064587856205E-16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>
        <f t="shared" si="1"/>
        <v>1.6315E-16</v>
      </c>
      <c r="K13" s="8">
        <v>6.4900000000000004E-17</v>
      </c>
      <c r="L13" s="8">
        <v>5.4200000000000004E-17</v>
      </c>
      <c r="M13" s="8">
        <v>4.4050000000000002E-17</v>
      </c>
      <c r="N13" s="2">
        <v>-1</v>
      </c>
      <c r="O13" s="2">
        <f>0.0000000000000002/B13</f>
        <v>7.9999999999999993E-17</v>
      </c>
      <c r="P13" s="2">
        <v>0</v>
      </c>
      <c r="Q13" s="2">
        <v>0</v>
      </c>
      <c r="R13" s="2">
        <v>0</v>
      </c>
      <c r="S13" s="1">
        <v>0</v>
      </c>
      <c r="T13" s="11">
        <f t="shared" si="2"/>
        <v>0</v>
      </c>
      <c r="U13" s="8">
        <v>0</v>
      </c>
      <c r="V13" s="8">
        <v>0</v>
      </c>
      <c r="W13" s="8">
        <v>0</v>
      </c>
      <c r="X13" s="8">
        <v>0</v>
      </c>
      <c r="Y13" s="2">
        <v>-1</v>
      </c>
      <c r="Z13" s="1">
        <v>0</v>
      </c>
      <c r="AA13" s="1">
        <v>0</v>
      </c>
      <c r="AB13" s="2">
        <v>0</v>
      </c>
      <c r="AC13" s="2">
        <v>0</v>
      </c>
      <c r="AD13" s="1">
        <v>0</v>
      </c>
      <c r="AE13" s="2">
        <v>-1</v>
      </c>
      <c r="AF13" s="2">
        <v>0</v>
      </c>
      <c r="AG13" s="2">
        <v>9.5971790645352915E-19</v>
      </c>
      <c r="AH13" s="1">
        <v>0</v>
      </c>
      <c r="AI13" s="1">
        <v>0</v>
      </c>
      <c r="AJ13" s="1">
        <f t="shared" si="3"/>
        <v>2.8928348244728189E-15</v>
      </c>
      <c r="AK13" s="1">
        <v>-1</v>
      </c>
      <c r="AL13" s="1">
        <v>-1</v>
      </c>
      <c r="AM13" s="1">
        <v>-1</v>
      </c>
      <c r="AN13" s="1"/>
      <c r="AO13" s="1"/>
      <c r="AP13" s="1">
        <f t="shared" si="4"/>
        <v>1.2589447632781023E-15</v>
      </c>
      <c r="AQ13" s="2">
        <v>0</v>
      </c>
      <c r="AR13" s="2">
        <v>2.9999999999999999E-16</v>
      </c>
      <c r="AS13" s="2">
        <v>1.0000000000000001E-15</v>
      </c>
      <c r="AT13" s="2">
        <f t="shared" si="0"/>
        <v>8.0000000000000006E-15</v>
      </c>
    </row>
    <row r="14" spans="1:46">
      <c r="B14">
        <v>3</v>
      </c>
      <c r="C14" s="1">
        <v>9.0000000000000003E-16</v>
      </c>
      <c r="D14" s="1">
        <v>1.9468857266897435E-16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>
        <f t="shared" si="1"/>
        <v>2.0289999999999998E-16</v>
      </c>
      <c r="K14" s="8">
        <v>8.7800000000000004E-17</v>
      </c>
      <c r="L14" s="8">
        <v>7.3399999999999995E-17</v>
      </c>
      <c r="M14" s="8">
        <v>4.1699999999999998E-17</v>
      </c>
      <c r="N14" s="2">
        <v>6.5000000000000001E-16</v>
      </c>
      <c r="O14" s="2">
        <f>5*10^-9/(100000000)</f>
        <v>4.9999999999999999E-17</v>
      </c>
      <c r="P14" s="2">
        <v>0</v>
      </c>
      <c r="Q14" s="2">
        <v>0</v>
      </c>
      <c r="R14" s="2">
        <v>0</v>
      </c>
      <c r="S14" s="1">
        <v>0</v>
      </c>
      <c r="T14" s="11">
        <f t="shared" si="2"/>
        <v>0</v>
      </c>
      <c r="U14" s="8">
        <v>0</v>
      </c>
      <c r="V14" s="8">
        <v>0</v>
      </c>
      <c r="W14" s="8">
        <v>0</v>
      </c>
      <c r="X14" s="8">
        <v>0</v>
      </c>
      <c r="Y14" s="2">
        <v>3.5000000000000001E-15</v>
      </c>
      <c r="Z14" s="1">
        <v>0</v>
      </c>
      <c r="AA14" s="1">
        <v>0</v>
      </c>
      <c r="AB14" s="2">
        <v>0</v>
      </c>
      <c r="AC14" s="2">
        <v>0</v>
      </c>
      <c r="AD14" s="1">
        <v>0</v>
      </c>
      <c r="AE14" s="2">
        <f>0.9*10^-16</f>
        <v>8.9999999999999996E-17</v>
      </c>
      <c r="AF14" s="2">
        <v>0</v>
      </c>
      <c r="AG14" s="2">
        <v>9.24770720177628E-19</v>
      </c>
      <c r="AH14" s="1">
        <v>0</v>
      </c>
      <c r="AI14" s="1">
        <v>0</v>
      </c>
      <c r="AJ14" s="1">
        <f t="shared" si="3"/>
        <v>2.8928348244728189E-15</v>
      </c>
      <c r="AK14" s="1">
        <f>0.5*10*10^-16</f>
        <v>5.0000000000000004E-16</v>
      </c>
      <c r="AL14" s="1">
        <v>9.9999999999999998E-17</v>
      </c>
      <c r="AM14" s="1">
        <v>2.8000000000000001E-16</v>
      </c>
      <c r="AN14" s="1"/>
      <c r="AO14" s="1"/>
      <c r="AP14" s="1">
        <f t="shared" si="4"/>
        <v>1.2589447632781023E-15</v>
      </c>
      <c r="AQ14" s="2">
        <v>0</v>
      </c>
      <c r="AR14" s="2">
        <v>2E-16</v>
      </c>
      <c r="AS14" s="2">
        <f>0.000000000000001</f>
        <v>1.0000000000000001E-15</v>
      </c>
      <c r="AT14" s="2">
        <f t="shared" si="0"/>
        <v>8.0000000000000006E-15</v>
      </c>
    </row>
    <row r="15" spans="1:46">
      <c r="B15">
        <v>3.5</v>
      </c>
      <c r="C15" s="1">
        <v>-1</v>
      </c>
      <c r="D15" s="1">
        <v>1.8024659377296543E-16</v>
      </c>
      <c r="E15" s="2">
        <v>6.1600000000000002E-21</v>
      </c>
      <c r="F15" s="2">
        <v>0</v>
      </c>
      <c r="G15" s="2">
        <v>0</v>
      </c>
      <c r="H15" s="2">
        <v>0</v>
      </c>
      <c r="I15" s="2">
        <v>0</v>
      </c>
      <c r="J15" s="10">
        <f t="shared" si="1"/>
        <v>3.2359999999999997E-16</v>
      </c>
      <c r="K15" s="8">
        <v>1.2699999999999999E-16</v>
      </c>
      <c r="L15" s="8">
        <v>1.5099999999999999E-16</v>
      </c>
      <c r="M15" s="8">
        <v>4.5599999999999998E-17</v>
      </c>
      <c r="N15" s="2">
        <v>-1</v>
      </c>
      <c r="O15" s="2">
        <v>-1</v>
      </c>
      <c r="P15" s="2">
        <v>0</v>
      </c>
      <c r="Q15" s="2">
        <v>0</v>
      </c>
      <c r="R15" s="2">
        <v>0</v>
      </c>
      <c r="S15" s="1">
        <v>0</v>
      </c>
      <c r="T15" s="11">
        <f t="shared" si="2"/>
        <v>0</v>
      </c>
      <c r="U15" s="8">
        <v>0</v>
      </c>
      <c r="V15" s="8">
        <v>0</v>
      </c>
      <c r="W15" s="8">
        <v>0</v>
      </c>
      <c r="X15" s="8">
        <v>0</v>
      </c>
      <c r="Y15" s="2">
        <v>-1</v>
      </c>
      <c r="Z15" s="1">
        <v>0</v>
      </c>
      <c r="AA15" s="1">
        <v>0</v>
      </c>
      <c r="AB15" s="2">
        <v>0</v>
      </c>
      <c r="AC15" s="2">
        <v>0</v>
      </c>
      <c r="AD15" s="1">
        <v>0</v>
      </c>
      <c r="AE15" s="2">
        <v>-1</v>
      </c>
      <c r="AF15" s="2">
        <v>0</v>
      </c>
      <c r="AG15" s="2">
        <v>8.1110967197834447E-19</v>
      </c>
      <c r="AH15" s="1">
        <v>0</v>
      </c>
      <c r="AI15" s="1">
        <v>0</v>
      </c>
      <c r="AJ15" s="1">
        <f t="shared" si="3"/>
        <v>2.8928348244728189E-15</v>
      </c>
      <c r="AK15" s="1">
        <v>-1</v>
      </c>
      <c r="AL15" s="1">
        <v>-1</v>
      </c>
      <c r="AM15" s="1">
        <v>-1</v>
      </c>
      <c r="AN15" s="1"/>
      <c r="AO15" s="1"/>
      <c r="AP15" s="1">
        <f t="shared" si="4"/>
        <v>1.2589447632781023E-15</v>
      </c>
      <c r="AQ15" s="2">
        <v>0</v>
      </c>
      <c r="AR15" s="2">
        <v>1.5E-16</v>
      </c>
      <c r="AS15" s="2">
        <f>0.000000000000001</f>
        <v>1.0000000000000001E-15</v>
      </c>
      <c r="AT15" s="2">
        <f t="shared" si="0"/>
        <v>8.0000000000000006E-15</v>
      </c>
    </row>
    <row r="16" spans="1:46">
      <c r="B16">
        <v>4</v>
      </c>
      <c r="C16">
        <f>0.0000000000000015</f>
        <v>1.4999999999999999E-15</v>
      </c>
      <c r="D16" s="1">
        <v>1.6860524975786453E-16</v>
      </c>
      <c r="E16" s="2">
        <v>1.06E-19</v>
      </c>
      <c r="F16" s="2">
        <v>0</v>
      </c>
      <c r="G16" s="2">
        <v>0</v>
      </c>
      <c r="H16" s="2">
        <v>0</v>
      </c>
      <c r="I16" s="2">
        <v>0</v>
      </c>
      <c r="J16" s="10">
        <f t="shared" si="1"/>
        <v>3.5829999999999997E-16</v>
      </c>
      <c r="K16" s="8">
        <v>1.1800000000000002E-16</v>
      </c>
      <c r="L16" s="8">
        <v>1.97E-16</v>
      </c>
      <c r="M16" s="8">
        <v>4.3299999999999996E-17</v>
      </c>
      <c r="N16" s="2">
        <v>7.0000000000000003E-16</v>
      </c>
      <c r="O16" s="2">
        <f>0.000000015/(120000000)</f>
        <v>1.2499999999999999E-16</v>
      </c>
      <c r="P16" s="2">
        <v>0</v>
      </c>
      <c r="Q16" s="2">
        <v>0</v>
      </c>
      <c r="R16" s="2">
        <v>0</v>
      </c>
      <c r="S16" s="1">
        <v>0</v>
      </c>
      <c r="T16" s="11">
        <f t="shared" si="2"/>
        <v>0</v>
      </c>
      <c r="U16" s="8">
        <v>0</v>
      </c>
      <c r="V16" s="8">
        <v>0</v>
      </c>
      <c r="W16" s="8">
        <v>0</v>
      </c>
      <c r="X16" s="8">
        <v>0</v>
      </c>
      <c r="Y16" s="2">
        <v>2.0000000000000002E-15</v>
      </c>
      <c r="Z16" s="1">
        <v>0</v>
      </c>
      <c r="AA16" s="1">
        <v>0</v>
      </c>
      <c r="AB16" s="2">
        <v>0</v>
      </c>
      <c r="AC16" s="2">
        <v>0</v>
      </c>
      <c r="AD16" s="1">
        <v>0</v>
      </c>
      <c r="AE16" s="2">
        <v>-1</v>
      </c>
      <c r="AF16" s="2">
        <v>0</v>
      </c>
      <c r="AG16" s="2">
        <v>7.1657231147092425E-19</v>
      </c>
      <c r="AH16" s="1">
        <v>0</v>
      </c>
      <c r="AI16" s="1">
        <v>0</v>
      </c>
      <c r="AJ16" s="1">
        <f t="shared" si="3"/>
        <v>2.8928348244728189E-15</v>
      </c>
      <c r="AK16" s="1">
        <f>3*10^-16</f>
        <v>2.9999999999999999E-16</v>
      </c>
      <c r="AL16" s="1">
        <v>8.0000000000000006E-17</v>
      </c>
      <c r="AM16" s="1">
        <v>3.2999999999999999E-16</v>
      </c>
      <c r="AN16" s="1"/>
      <c r="AO16" s="1"/>
      <c r="AP16" s="1">
        <f t="shared" si="4"/>
        <v>1.2589447632781023E-15</v>
      </c>
      <c r="AQ16" s="2">
        <v>0</v>
      </c>
      <c r="AR16" s="2">
        <v>1.5E-16</v>
      </c>
      <c r="AS16" s="2">
        <f>0.000000000000001</f>
        <v>1.0000000000000001E-15</v>
      </c>
      <c r="AT16" s="2">
        <f t="shared" si="0"/>
        <v>8.0000000000000006E-15</v>
      </c>
    </row>
    <row r="17" spans="2:46">
      <c r="B17">
        <v>4.5</v>
      </c>
      <c r="C17" s="1">
        <v>-1</v>
      </c>
      <c r="D17" s="1">
        <v>2.3844383089487507E-16</v>
      </c>
      <c r="E17" s="2">
        <v>1.21E-19</v>
      </c>
      <c r="F17" s="2">
        <v>0</v>
      </c>
      <c r="G17" s="2">
        <v>0</v>
      </c>
      <c r="H17" s="2">
        <v>0</v>
      </c>
      <c r="I17" s="2">
        <v>0</v>
      </c>
      <c r="J17" s="10">
        <f t="shared" si="1"/>
        <v>2.3019999999999997E-16</v>
      </c>
      <c r="K17" s="8">
        <v>5.2600000000000001E-17</v>
      </c>
      <c r="L17" s="8">
        <v>1.4199999999999999E-16</v>
      </c>
      <c r="M17" s="8">
        <v>3.5599999999999995E-17</v>
      </c>
      <c r="N17" s="2">
        <v>-1</v>
      </c>
      <c r="O17" s="2">
        <v>0</v>
      </c>
      <c r="P17" s="2">
        <f>0.00044*10^-16</f>
        <v>4.3999999999999998E-20</v>
      </c>
      <c r="Q17" s="2">
        <v>0</v>
      </c>
      <c r="R17" s="2">
        <v>0</v>
      </c>
      <c r="S17" s="1">
        <v>0</v>
      </c>
      <c r="T17" s="11">
        <f t="shared" si="2"/>
        <v>0</v>
      </c>
      <c r="U17" s="8">
        <v>0</v>
      </c>
      <c r="V17" s="8">
        <v>0</v>
      </c>
      <c r="W17" s="8">
        <v>0</v>
      </c>
      <c r="X17" s="8">
        <v>0</v>
      </c>
      <c r="Y17" s="2">
        <v>-1</v>
      </c>
      <c r="Z17" s="1">
        <v>0</v>
      </c>
      <c r="AA17" s="1">
        <v>0</v>
      </c>
      <c r="AB17" s="2">
        <v>0</v>
      </c>
      <c r="AC17" s="2">
        <v>0</v>
      </c>
      <c r="AD17" s="1">
        <v>0</v>
      </c>
      <c r="AE17" s="2">
        <v>-1</v>
      </c>
      <c r="AF17" s="2">
        <v>0</v>
      </c>
      <c r="AG17" s="2">
        <v>6.3585021571966672E-19</v>
      </c>
      <c r="AH17" s="1">
        <v>0</v>
      </c>
      <c r="AI17" s="1">
        <v>0</v>
      </c>
      <c r="AJ17" s="1">
        <f t="shared" si="3"/>
        <v>2.8928348244728189E-15</v>
      </c>
      <c r="AK17" s="1">
        <v>-1</v>
      </c>
      <c r="AL17" s="1">
        <v>-1</v>
      </c>
      <c r="AM17" s="1">
        <v>-1</v>
      </c>
      <c r="AN17" s="1"/>
      <c r="AO17" s="1"/>
      <c r="AP17" s="1">
        <f t="shared" si="4"/>
        <v>1.2589447632781023E-15</v>
      </c>
      <c r="AQ17" s="2">
        <v>0</v>
      </c>
      <c r="AR17" s="2">
        <v>1.5E-16</v>
      </c>
      <c r="AS17" s="2">
        <f>0.0000000000000006</f>
        <v>5.9999999999999999E-16</v>
      </c>
      <c r="AT17" s="2">
        <f t="shared" si="0"/>
        <v>8.0000000000000006E-15</v>
      </c>
    </row>
    <row r="18" spans="2:46">
      <c r="B18">
        <v>5</v>
      </c>
      <c r="C18" s="1">
        <v>9.0000000000000003E-16</v>
      </c>
      <c r="D18" s="1">
        <v>2.2620767989314904E-16</v>
      </c>
      <c r="E18" s="2">
        <v>2.8200000000000003E-20</v>
      </c>
      <c r="F18" s="2">
        <v>0</v>
      </c>
      <c r="G18" s="2">
        <v>0</v>
      </c>
      <c r="H18" s="2">
        <v>0</v>
      </c>
      <c r="I18" s="2">
        <v>0</v>
      </c>
      <c r="J18" s="10">
        <f t="shared" si="1"/>
        <v>1.4189999999999997E-16</v>
      </c>
      <c r="K18" s="8">
        <v>1.8099999999999998E-17</v>
      </c>
      <c r="L18" s="8">
        <v>9.3799999999999991E-17</v>
      </c>
      <c r="M18" s="8">
        <v>3.0000000000000001E-17</v>
      </c>
      <c r="N18" s="2">
        <v>7.4999999999999996E-16</v>
      </c>
      <c r="O18" s="2">
        <v>0</v>
      </c>
      <c r="P18" s="2">
        <f>0.0022*10^-16</f>
        <v>2.1999999999999998E-19</v>
      </c>
      <c r="Q18" s="2">
        <v>0</v>
      </c>
      <c r="R18" s="2">
        <v>0</v>
      </c>
      <c r="S18" s="1">
        <v>0</v>
      </c>
      <c r="T18" s="11">
        <f t="shared" si="2"/>
        <v>1.2900000000000001E-17</v>
      </c>
      <c r="U18" s="8">
        <f>0.095*10^-16</f>
        <v>9.5000000000000003E-18</v>
      </c>
      <c r="V18" s="8">
        <v>0</v>
      </c>
      <c r="W18" s="8">
        <f>0.034*10^-16</f>
        <v>3.4E-18</v>
      </c>
      <c r="X18" s="8">
        <v>0</v>
      </c>
      <c r="Y18" s="2">
        <v>1.4999999999999999E-15</v>
      </c>
      <c r="Z18" s="1">
        <v>0</v>
      </c>
      <c r="AA18" s="1">
        <v>0</v>
      </c>
      <c r="AB18" s="2">
        <v>0</v>
      </c>
      <c r="AC18" s="2">
        <v>0</v>
      </c>
      <c r="AD18" s="1">
        <v>0</v>
      </c>
      <c r="AE18" s="2">
        <f>0.1*10^-16</f>
        <v>1.0000000000000001E-17</v>
      </c>
      <c r="AF18" s="2">
        <v>0</v>
      </c>
      <c r="AG18" s="2">
        <v>5.6551919973287248E-19</v>
      </c>
      <c r="AH18" s="1">
        <v>0</v>
      </c>
      <c r="AI18" s="1">
        <v>0</v>
      </c>
      <c r="AJ18" s="1">
        <f t="shared" si="3"/>
        <v>2.8928348244728189E-15</v>
      </c>
      <c r="AK18" s="1">
        <f>2.5*10^-16</f>
        <v>2.5000000000000002E-16</v>
      </c>
      <c r="AL18" s="1">
        <v>9.0000000000000003E-16</v>
      </c>
      <c r="AM18" s="1">
        <v>3.9999999999999999E-16</v>
      </c>
      <c r="AN18" s="1"/>
      <c r="AO18" s="1"/>
      <c r="AP18" s="1">
        <f t="shared" si="4"/>
        <v>1.2589447632781023E-15</v>
      </c>
      <c r="AQ18" s="2">
        <v>0</v>
      </c>
      <c r="AR18" s="2">
        <v>1.5E-16</v>
      </c>
      <c r="AS18" s="2">
        <f t="shared" ref="AS18:AS68" si="5">0.0000000000000006</f>
        <v>5.9999999999999999E-16</v>
      </c>
      <c r="AT18" s="2">
        <f>80*10^-16</f>
        <v>8.0000000000000006E-15</v>
      </c>
    </row>
    <row r="19" spans="2:46">
      <c r="B19">
        <v>5.5</v>
      </c>
      <c r="C19" s="1">
        <v>-1</v>
      </c>
      <c r="D19" s="1">
        <v>2.1568056017815998E-16</v>
      </c>
      <c r="E19" s="2">
        <v>2.6400000000000001E-21</v>
      </c>
      <c r="F19" s="2">
        <v>0</v>
      </c>
      <c r="G19" s="2">
        <v>0</v>
      </c>
      <c r="H19" s="2">
        <v>0</v>
      </c>
      <c r="I19" s="2">
        <v>0</v>
      </c>
      <c r="J19" s="10">
        <f t="shared" si="1"/>
        <v>1.1705E-16</v>
      </c>
      <c r="K19" s="8">
        <v>1.3250000000000001E-17</v>
      </c>
      <c r="L19" s="8">
        <v>7.569999999999999E-17</v>
      </c>
      <c r="M19" s="8">
        <v>2.8100000000000003E-17</v>
      </c>
      <c r="N19" s="2">
        <v>-1</v>
      </c>
      <c r="O19" s="2">
        <v>0</v>
      </c>
      <c r="P19" s="2">
        <f>0.00633*10^-16</f>
        <v>6.3299999999999993E-19</v>
      </c>
      <c r="Q19" s="2">
        <v>0</v>
      </c>
      <c r="R19" s="2">
        <v>0</v>
      </c>
      <c r="S19" s="1">
        <v>0</v>
      </c>
      <c r="T19" s="11">
        <f t="shared" si="2"/>
        <v>-1</v>
      </c>
      <c r="U19" s="8">
        <v>-1</v>
      </c>
      <c r="V19" s="8">
        <v>0</v>
      </c>
      <c r="W19" s="8">
        <v>-1</v>
      </c>
      <c r="X19" s="8">
        <v>0</v>
      </c>
      <c r="Y19" s="2">
        <v>-1</v>
      </c>
      <c r="Z19" s="1">
        <v>0</v>
      </c>
      <c r="AA19" s="1">
        <v>0</v>
      </c>
      <c r="AB19" s="2">
        <v>0</v>
      </c>
      <c r="AC19" s="2">
        <v>0</v>
      </c>
      <c r="AD19" s="1">
        <v>0</v>
      </c>
      <c r="AE19" s="2">
        <v>-1</v>
      </c>
      <c r="AF19" s="2">
        <v>0</v>
      </c>
      <c r="AG19" s="2">
        <v>5.0325464041570657E-19</v>
      </c>
      <c r="AH19" s="1">
        <v>0</v>
      </c>
      <c r="AI19" s="1">
        <v>0</v>
      </c>
      <c r="AJ19" s="1">
        <f t="shared" si="3"/>
        <v>2.8928348244728189E-15</v>
      </c>
      <c r="AK19" s="1">
        <v>-1</v>
      </c>
      <c r="AL19" s="1">
        <v>-1</v>
      </c>
      <c r="AM19" s="1">
        <v>-1</v>
      </c>
      <c r="AN19" s="1"/>
      <c r="AO19" s="1"/>
      <c r="AP19" s="1">
        <f t="shared" si="4"/>
        <v>1.2589447632781023E-15</v>
      </c>
      <c r="AQ19" s="2">
        <v>0</v>
      </c>
      <c r="AR19" s="2">
        <v>1.5E-16</v>
      </c>
      <c r="AS19" s="2">
        <f t="shared" si="5"/>
        <v>5.9999999999999999E-16</v>
      </c>
      <c r="AT19" s="2">
        <f t="shared" ref="AT19:AT68" si="6">80*10^-16</f>
        <v>8.0000000000000006E-15</v>
      </c>
    </row>
    <row r="20" spans="2:46">
      <c r="B20">
        <v>6</v>
      </c>
      <c r="C20">
        <f>0.00000000000000075</f>
        <v>7.4999999999999996E-16</v>
      </c>
      <c r="D20" s="1">
        <v>2.0649841493064255E-16</v>
      </c>
      <c r="E20" s="2">
        <v>1.76E-21</v>
      </c>
      <c r="F20" s="2">
        <v>0</v>
      </c>
      <c r="G20" s="2">
        <v>0</v>
      </c>
      <c r="H20" s="2">
        <v>0</v>
      </c>
      <c r="I20" s="2">
        <v>0</v>
      </c>
      <c r="J20" s="10">
        <f t="shared" si="1"/>
        <v>9.2199999999999987E-17</v>
      </c>
      <c r="K20" s="8">
        <v>8.4E-18</v>
      </c>
      <c r="L20" s="8">
        <v>5.7599999999999989E-17</v>
      </c>
      <c r="M20" s="8">
        <v>2.6199999999999999E-17</v>
      </c>
      <c r="N20" s="2">
        <v>7.9999999999999998E-16</v>
      </c>
      <c r="O20" s="2">
        <v>0</v>
      </c>
      <c r="P20" s="2">
        <f>0.0114*10^-16</f>
        <v>1.1400000000000001E-18</v>
      </c>
      <c r="Q20" s="2">
        <v>0</v>
      </c>
      <c r="R20" s="2">
        <v>0</v>
      </c>
      <c r="S20" s="1">
        <v>0</v>
      </c>
      <c r="T20" s="11">
        <f t="shared" si="2"/>
        <v>-1</v>
      </c>
      <c r="U20" s="8">
        <v>-1</v>
      </c>
      <c r="V20" s="8">
        <v>0</v>
      </c>
      <c r="W20" s="8">
        <v>-1</v>
      </c>
      <c r="X20" s="8">
        <v>0</v>
      </c>
      <c r="Y20" s="2">
        <v>1.4000000000000001E-15</v>
      </c>
      <c r="Z20" s="1">
        <v>0</v>
      </c>
      <c r="AA20" s="1">
        <v>0</v>
      </c>
      <c r="AB20" s="2">
        <v>0</v>
      </c>
      <c r="AC20" s="2">
        <v>0</v>
      </c>
      <c r="AD20" s="1">
        <v>0</v>
      </c>
      <c r="AE20" s="2">
        <v>-1</v>
      </c>
      <c r="AF20" s="2">
        <v>0</v>
      </c>
      <c r="AG20" s="2">
        <v>4.4741323234972548E-19</v>
      </c>
      <c r="AH20" s="1">
        <v>0</v>
      </c>
      <c r="AI20" s="1">
        <v>0</v>
      </c>
      <c r="AJ20" s="1">
        <f t="shared" si="3"/>
        <v>2.8928348244728189E-15</v>
      </c>
      <c r="AK20" s="1">
        <v>-1</v>
      </c>
      <c r="AL20" s="1">
        <v>9.9999999999999998E-17</v>
      </c>
      <c r="AM20" s="1">
        <v>4.5000000000000002E-16</v>
      </c>
      <c r="AN20" s="1"/>
      <c r="AO20" s="1"/>
      <c r="AP20" s="1">
        <f t="shared" si="4"/>
        <v>1.2589447632781023E-15</v>
      </c>
      <c r="AQ20" s="2">
        <v>0</v>
      </c>
      <c r="AR20" s="2">
        <v>1.5E-16</v>
      </c>
      <c r="AS20" s="2">
        <f t="shared" si="5"/>
        <v>5.9999999999999999E-16</v>
      </c>
      <c r="AT20" s="2">
        <f t="shared" si="6"/>
        <v>8.0000000000000006E-15</v>
      </c>
    </row>
    <row r="21" spans="2:46">
      <c r="B21">
        <v>6.5</v>
      </c>
      <c r="C21" s="1">
        <v>-1</v>
      </c>
      <c r="D21" s="1">
        <v>1.9839725967912381E-16</v>
      </c>
      <c r="E21" s="2">
        <v>1.4100000000000002E-20</v>
      </c>
      <c r="F21" s="2">
        <v>0</v>
      </c>
      <c r="G21" s="2">
        <v>0</v>
      </c>
      <c r="H21" s="2">
        <v>0</v>
      </c>
      <c r="I21" s="2">
        <v>0</v>
      </c>
      <c r="J21" s="10">
        <f t="shared" si="1"/>
        <v>-1</v>
      </c>
      <c r="K21" s="8">
        <v>-1</v>
      </c>
      <c r="L21" s="8">
        <v>-1</v>
      </c>
      <c r="M21" s="8">
        <v>2.5527777777777777E-17</v>
      </c>
      <c r="N21" s="2">
        <v>-1</v>
      </c>
      <c r="O21" s="2">
        <v>0</v>
      </c>
      <c r="P21" s="2">
        <f>0.0141*10^-16</f>
        <v>1.41E-18</v>
      </c>
      <c r="Q21" s="2">
        <v>0</v>
      </c>
      <c r="R21" s="2">
        <v>0</v>
      </c>
      <c r="S21" s="1">
        <v>0</v>
      </c>
      <c r="T21" s="11">
        <f t="shared" si="2"/>
        <v>-1</v>
      </c>
      <c r="U21" s="8">
        <v>-1</v>
      </c>
      <c r="V21" s="8">
        <v>0</v>
      </c>
      <c r="W21" s="8">
        <v>-1</v>
      </c>
      <c r="X21" s="8">
        <v>0</v>
      </c>
      <c r="Y21" s="2">
        <v>-1</v>
      </c>
      <c r="Z21" s="1">
        <v>0</v>
      </c>
      <c r="AA21" s="1">
        <v>0</v>
      </c>
      <c r="AB21" s="2">
        <v>0</v>
      </c>
      <c r="AC21" s="2">
        <v>0</v>
      </c>
      <c r="AD21" s="1">
        <v>0</v>
      </c>
      <c r="AE21" s="2">
        <v>-1</v>
      </c>
      <c r="AF21" s="2">
        <v>0</v>
      </c>
      <c r="AG21" s="2">
        <v>3.6372830941172688E-19</v>
      </c>
      <c r="AH21" s="1">
        <v>0</v>
      </c>
      <c r="AI21" s="1">
        <v>0</v>
      </c>
      <c r="AJ21" s="1">
        <f t="shared" si="3"/>
        <v>2.8928348244728189E-15</v>
      </c>
      <c r="AK21" s="1">
        <v>-1</v>
      </c>
      <c r="AL21" s="1">
        <v>-1</v>
      </c>
      <c r="AM21" s="1">
        <v>-1</v>
      </c>
      <c r="AN21" s="1"/>
      <c r="AO21" s="1"/>
      <c r="AP21" s="1">
        <f t="shared" si="4"/>
        <v>1.2589447632781023E-15</v>
      </c>
      <c r="AQ21" s="2">
        <v>0</v>
      </c>
      <c r="AR21" s="2">
        <v>1.5E-16</v>
      </c>
      <c r="AS21" s="2">
        <f t="shared" si="5"/>
        <v>5.9999999999999999E-16</v>
      </c>
      <c r="AT21" s="2">
        <f t="shared" si="6"/>
        <v>8.0000000000000006E-15</v>
      </c>
    </row>
    <row r="22" spans="2:46">
      <c r="B22">
        <v>7</v>
      </c>
      <c r="C22">
        <f>0.0000000000000009</f>
        <v>9.0000000000000003E-16</v>
      </c>
      <c r="D22" s="1">
        <v>1.9118038311396124E-16</v>
      </c>
      <c r="E22" s="2">
        <v>6.8600000000000002E-20</v>
      </c>
      <c r="F22" s="2">
        <v>0</v>
      </c>
      <c r="G22" s="2">
        <v>0</v>
      </c>
      <c r="H22" s="2">
        <v>0</v>
      </c>
      <c r="I22" s="2">
        <v>0</v>
      </c>
      <c r="J22" s="10">
        <f t="shared" si="1"/>
        <v>-1</v>
      </c>
      <c r="K22" s="8">
        <v>-1</v>
      </c>
      <c r="L22" s="8">
        <v>-1</v>
      </c>
      <c r="M22" s="8">
        <v>2.4855555555555555E-17</v>
      </c>
      <c r="N22" s="2">
        <v>-1</v>
      </c>
      <c r="O22" s="2">
        <v>0</v>
      </c>
      <c r="P22" s="2">
        <f>0.0122*10^-16</f>
        <v>1.2200000000000001E-18</v>
      </c>
      <c r="Q22" s="2">
        <v>0</v>
      </c>
      <c r="R22" s="2">
        <v>0</v>
      </c>
      <c r="S22" s="1">
        <v>0</v>
      </c>
      <c r="T22" s="11">
        <f t="shared" si="2"/>
        <v>4.64E-17</v>
      </c>
      <c r="U22" s="8">
        <f>0.305*10^-16</f>
        <v>3.0499999999999996E-17</v>
      </c>
      <c r="V22" s="8">
        <f>0.045*10^-16</f>
        <v>4.4999999999999999E-18</v>
      </c>
      <c r="W22" s="8">
        <f>0.114*10^-16</f>
        <v>1.1399999999999999E-17</v>
      </c>
      <c r="X22" s="8">
        <v>0</v>
      </c>
      <c r="Y22" s="2">
        <v>-1</v>
      </c>
      <c r="Z22" s="1">
        <v>0</v>
      </c>
      <c r="AA22" s="1">
        <v>0</v>
      </c>
      <c r="AB22" s="2">
        <v>0</v>
      </c>
      <c r="AC22" s="2">
        <v>0</v>
      </c>
      <c r="AD22" s="1">
        <v>0</v>
      </c>
      <c r="AE22" s="2">
        <v>-1</v>
      </c>
      <c r="AF22" s="2">
        <v>0</v>
      </c>
      <c r="AG22" s="2">
        <v>3.18633971856602E-19</v>
      </c>
      <c r="AH22" s="1">
        <v>0</v>
      </c>
      <c r="AI22" s="1">
        <v>0</v>
      </c>
      <c r="AJ22" s="1">
        <f t="shared" si="3"/>
        <v>2.8928348244728189E-15</v>
      </c>
      <c r="AK22" s="1">
        <f>1.5*10^-16</f>
        <v>1.5E-16</v>
      </c>
      <c r="AL22" s="1">
        <v>1.2999999999999999E-16</v>
      </c>
      <c r="AM22" s="1">
        <v>4.5000000000000002E-16</v>
      </c>
      <c r="AN22" s="1"/>
      <c r="AO22" s="1"/>
      <c r="AP22" s="1">
        <f t="shared" si="4"/>
        <v>1.2589447632781023E-15</v>
      </c>
      <c r="AQ22" s="2">
        <v>0</v>
      </c>
      <c r="AR22" s="2">
        <v>1.5E-16</v>
      </c>
      <c r="AS22" s="2">
        <f t="shared" si="5"/>
        <v>5.9999999999999999E-16</v>
      </c>
      <c r="AT22" s="2">
        <f t="shared" si="6"/>
        <v>8.0000000000000006E-15</v>
      </c>
    </row>
    <row r="23" spans="2:46">
      <c r="B23">
        <v>7.5</v>
      </c>
      <c r="C23" s="1">
        <v>-1</v>
      </c>
      <c r="D23" s="1">
        <v>1.8469779721234974E-16</v>
      </c>
      <c r="E23" s="2">
        <v>2.1600000000000002E-19</v>
      </c>
      <c r="F23" s="2">
        <v>0</v>
      </c>
      <c r="G23" s="2">
        <v>0</v>
      </c>
      <c r="H23" s="2">
        <v>0</v>
      </c>
      <c r="I23" s="2">
        <v>0</v>
      </c>
      <c r="J23" s="10">
        <f t="shared" si="1"/>
        <v>-1</v>
      </c>
      <c r="K23" s="8">
        <v>-1</v>
      </c>
      <c r="L23" s="8">
        <v>-1</v>
      </c>
      <c r="M23" s="8">
        <v>2.4183333333333333E-17</v>
      </c>
      <c r="N23" s="2">
        <v>-1</v>
      </c>
      <c r="O23" s="2">
        <v>0</v>
      </c>
      <c r="P23" s="2">
        <f>0.00818*10^-16</f>
        <v>8.18E-19</v>
      </c>
      <c r="Q23" s="2">
        <v>0</v>
      </c>
      <c r="R23" s="2">
        <v>0</v>
      </c>
      <c r="S23" s="1">
        <v>0</v>
      </c>
      <c r="T23" s="11">
        <f t="shared" si="2"/>
        <v>-1</v>
      </c>
      <c r="U23" s="8">
        <v>-1</v>
      </c>
      <c r="V23" s="8">
        <v>-1</v>
      </c>
      <c r="W23" s="8">
        <v>-1</v>
      </c>
      <c r="X23" s="8">
        <v>0</v>
      </c>
      <c r="Y23" s="2">
        <v>-1</v>
      </c>
      <c r="Z23" s="1">
        <v>0</v>
      </c>
      <c r="AA23" s="1">
        <v>0</v>
      </c>
      <c r="AB23" s="2">
        <v>0</v>
      </c>
      <c r="AC23" s="2">
        <v>0</v>
      </c>
      <c r="AD23" s="1">
        <v>0</v>
      </c>
      <c r="AE23" s="2">
        <f>0.02*10^-16</f>
        <v>2.0000000000000001E-18</v>
      </c>
      <c r="AF23" s="2">
        <v>0</v>
      </c>
      <c r="AG23" s="2">
        <v>-6.1565932404116569E-9</v>
      </c>
      <c r="AH23" s="1">
        <v>0</v>
      </c>
      <c r="AI23" s="1">
        <v>0</v>
      </c>
      <c r="AJ23" s="1">
        <f t="shared" si="3"/>
        <v>2.8928348244728189E-15</v>
      </c>
      <c r="AK23" s="1">
        <v>-1</v>
      </c>
      <c r="AL23" s="1">
        <v>-1</v>
      </c>
      <c r="AM23" s="1">
        <v>-1</v>
      </c>
      <c r="AN23" s="1"/>
      <c r="AO23" s="1"/>
      <c r="AP23" s="1">
        <f t="shared" si="4"/>
        <v>1.2589447632781023E-15</v>
      </c>
      <c r="AQ23" s="2">
        <v>0</v>
      </c>
      <c r="AR23" s="2">
        <v>1.5E-16</v>
      </c>
      <c r="AS23" s="2">
        <f t="shared" si="5"/>
        <v>5.9999999999999999E-16</v>
      </c>
      <c r="AT23" s="2">
        <f t="shared" si="6"/>
        <v>8.0000000000000006E-15</v>
      </c>
    </row>
    <row r="24" spans="2:46">
      <c r="B24">
        <v>8</v>
      </c>
      <c r="C24" s="1">
        <v>1.0000000000000001E-15</v>
      </c>
      <c r="D24" s="1">
        <v>1.7883287317115629E-16</v>
      </c>
      <c r="E24" s="2">
        <v>4.2400000000000002E-19</v>
      </c>
      <c r="F24" s="2">
        <v>0</v>
      </c>
      <c r="G24" s="2">
        <v>0</v>
      </c>
      <c r="H24" s="2">
        <v>0</v>
      </c>
      <c r="I24" s="2">
        <v>0</v>
      </c>
      <c r="J24" s="10">
        <f t="shared" si="1"/>
        <v>-1</v>
      </c>
      <c r="K24" s="8">
        <v>-1</v>
      </c>
      <c r="L24" s="8">
        <v>-1</v>
      </c>
      <c r="M24" s="8">
        <v>2.3511111111111111E-17</v>
      </c>
      <c r="N24" s="2">
        <v>-1</v>
      </c>
      <c r="O24" s="2">
        <v>0</v>
      </c>
      <c r="P24" s="2">
        <f>0.00449*10^-16</f>
        <v>4.4899999999999998E-19</v>
      </c>
      <c r="Q24" s="2">
        <v>0</v>
      </c>
      <c r="R24" s="2">
        <v>0</v>
      </c>
      <c r="S24" s="1">
        <v>0</v>
      </c>
      <c r="T24" s="11">
        <f t="shared" si="2"/>
        <v>-1</v>
      </c>
      <c r="U24" s="8">
        <v>-1</v>
      </c>
      <c r="V24" s="8">
        <v>-1</v>
      </c>
      <c r="W24" s="8">
        <v>-1</v>
      </c>
      <c r="X24" s="8">
        <v>0</v>
      </c>
      <c r="Y24" s="2">
        <v>-1</v>
      </c>
      <c r="Z24" s="1">
        <v>0</v>
      </c>
      <c r="AA24" s="1">
        <v>0</v>
      </c>
      <c r="AB24" s="2">
        <v>0</v>
      </c>
      <c r="AC24" s="2">
        <v>0</v>
      </c>
      <c r="AD24" s="1">
        <v>0</v>
      </c>
      <c r="AE24" s="2">
        <v>-1</v>
      </c>
      <c r="AF24" s="2">
        <v>0</v>
      </c>
      <c r="AG24" s="2">
        <v>2.6824930975673442E-19</v>
      </c>
      <c r="AH24" s="1">
        <v>0</v>
      </c>
      <c r="AI24" s="1">
        <v>0</v>
      </c>
      <c r="AJ24" s="1">
        <f t="shared" si="3"/>
        <v>2.8928348244728189E-15</v>
      </c>
      <c r="AK24" s="1">
        <v>-1</v>
      </c>
      <c r="AL24" s="1">
        <v>-1</v>
      </c>
      <c r="AM24" s="1">
        <v>-1</v>
      </c>
      <c r="AN24" s="1"/>
      <c r="AO24" s="1"/>
      <c r="AP24" s="1">
        <f t="shared" si="4"/>
        <v>1.2589447632781023E-15</v>
      </c>
      <c r="AQ24" s="2">
        <v>0</v>
      </c>
      <c r="AR24" s="2">
        <v>1.5E-16</v>
      </c>
      <c r="AS24" s="2">
        <f t="shared" si="5"/>
        <v>5.9999999999999999E-16</v>
      </c>
      <c r="AT24" s="2">
        <f t="shared" si="6"/>
        <v>8.0000000000000006E-15</v>
      </c>
    </row>
    <row r="25" spans="2:46">
      <c r="B25">
        <v>8.5</v>
      </c>
      <c r="C25" s="1">
        <v>-1</v>
      </c>
      <c r="D25" s="1">
        <v>1.734933706864386E-16</v>
      </c>
      <c r="E25" s="2">
        <v>2.8300000000000001E-19</v>
      </c>
      <c r="F25" s="2">
        <v>0</v>
      </c>
      <c r="G25" s="2">
        <v>0</v>
      </c>
      <c r="H25" s="2">
        <v>0</v>
      </c>
      <c r="I25" s="2">
        <v>0</v>
      </c>
      <c r="J25" s="10">
        <f t="shared" si="1"/>
        <v>-1</v>
      </c>
      <c r="K25" s="8">
        <v>-1</v>
      </c>
      <c r="L25" s="8">
        <v>-1</v>
      </c>
      <c r="M25" s="8">
        <v>2.2838888888888889E-17</v>
      </c>
      <c r="N25" s="2">
        <v>-1</v>
      </c>
      <c r="O25" s="2">
        <v>0</v>
      </c>
      <c r="P25" s="2">
        <f>0.00202*10^-16</f>
        <v>2.0200000000000001E-19</v>
      </c>
      <c r="Q25" s="2">
        <v>0</v>
      </c>
      <c r="R25" s="2">
        <v>0</v>
      </c>
      <c r="S25" s="1">
        <v>0</v>
      </c>
      <c r="T25" s="11">
        <f t="shared" si="2"/>
        <v>-1</v>
      </c>
      <c r="U25" s="8">
        <v>-1</v>
      </c>
      <c r="V25" s="8">
        <v>-1</v>
      </c>
      <c r="W25" s="8">
        <v>-1</v>
      </c>
      <c r="X25" s="8">
        <v>0</v>
      </c>
      <c r="Y25" s="2">
        <v>-1</v>
      </c>
      <c r="Z25" s="1">
        <v>0</v>
      </c>
      <c r="AA25" s="1">
        <v>0</v>
      </c>
      <c r="AB25" s="2">
        <v>0</v>
      </c>
      <c r="AC25" s="2">
        <v>0</v>
      </c>
      <c r="AD25" s="1">
        <v>0</v>
      </c>
      <c r="AE25" s="2">
        <v>-1</v>
      </c>
      <c r="AF25" s="2">
        <v>0</v>
      </c>
      <c r="AG25" s="2">
        <v>-5.7831123562146193E-9</v>
      </c>
      <c r="AH25" s="1">
        <v>0</v>
      </c>
      <c r="AI25" s="1">
        <v>0</v>
      </c>
      <c r="AJ25" s="1">
        <f t="shared" si="3"/>
        <v>2.8928348244728189E-15</v>
      </c>
      <c r="AK25" s="1">
        <v>-1</v>
      </c>
      <c r="AL25" s="1">
        <v>-1</v>
      </c>
      <c r="AM25" s="1">
        <v>-1</v>
      </c>
      <c r="AN25" s="1"/>
      <c r="AO25" s="1"/>
      <c r="AP25" s="1">
        <f t="shared" si="4"/>
        <v>1.2589447632781023E-15</v>
      </c>
      <c r="AQ25" s="2">
        <v>0</v>
      </c>
      <c r="AR25" s="2">
        <v>1.5E-16</v>
      </c>
      <c r="AS25" s="2">
        <f t="shared" si="5"/>
        <v>5.9999999999999999E-16</v>
      </c>
      <c r="AT25" s="2">
        <f t="shared" si="6"/>
        <v>8.0000000000000006E-15</v>
      </c>
    </row>
    <row r="26" spans="2:46">
      <c r="B26">
        <v>9</v>
      </c>
      <c r="C26" s="1">
        <v>1.2E-16</v>
      </c>
      <c r="D26" s="1">
        <v>1.6860524975786455E-16</v>
      </c>
      <c r="E26" s="2">
        <v>7.8299999999999999E-20</v>
      </c>
      <c r="F26" s="2">
        <v>0</v>
      </c>
      <c r="G26" s="2">
        <v>0</v>
      </c>
      <c r="H26" s="2">
        <v>0</v>
      </c>
      <c r="I26" s="2">
        <v>0</v>
      </c>
      <c r="J26" s="10">
        <f t="shared" si="1"/>
        <v>-1</v>
      </c>
      <c r="K26" s="8">
        <v>-1</v>
      </c>
      <c r="L26" s="8">
        <v>-1</v>
      </c>
      <c r="M26" s="8">
        <v>2.2166666666666667E-17</v>
      </c>
      <c r="N26" s="2">
        <v>-1</v>
      </c>
      <c r="O26" s="2">
        <v>0</v>
      </c>
      <c r="P26" s="2">
        <f>0.00088*10^-16</f>
        <v>8.7999999999999996E-20</v>
      </c>
      <c r="Q26" s="2">
        <v>0</v>
      </c>
      <c r="R26" s="2">
        <v>0</v>
      </c>
      <c r="S26" s="1">
        <v>0</v>
      </c>
      <c r="T26" s="11">
        <f t="shared" si="2"/>
        <v>-1</v>
      </c>
      <c r="U26" s="8">
        <v>-1</v>
      </c>
      <c r="V26" s="8">
        <v>-1</v>
      </c>
      <c r="W26" s="8">
        <v>-1</v>
      </c>
      <c r="X26" s="8">
        <v>0</v>
      </c>
      <c r="Y26" s="2">
        <v>-1</v>
      </c>
      <c r="Z26" s="1">
        <v>0</v>
      </c>
      <c r="AA26" s="1">
        <v>0</v>
      </c>
      <c r="AB26" s="2">
        <v>0</v>
      </c>
      <c r="AC26" s="2">
        <v>0</v>
      </c>
      <c r="AD26" s="1">
        <v>0</v>
      </c>
      <c r="AE26" s="2">
        <v>-1</v>
      </c>
      <c r="AF26" s="2">
        <v>0</v>
      </c>
      <c r="AG26" s="2">
        <v>2.3885743715697475E-19</v>
      </c>
      <c r="AH26" s="1">
        <v>0</v>
      </c>
      <c r="AI26" s="1">
        <v>0</v>
      </c>
      <c r="AJ26" s="1">
        <f t="shared" si="3"/>
        <v>2.8928348244728189E-15</v>
      </c>
      <c r="AK26" s="1">
        <v>-1</v>
      </c>
      <c r="AL26" s="1">
        <v>-1</v>
      </c>
      <c r="AM26" s="1">
        <v>-1</v>
      </c>
      <c r="AN26" s="1"/>
      <c r="AO26" s="1"/>
      <c r="AP26" s="1">
        <f t="shared" si="4"/>
        <v>1.2589447632781023E-15</v>
      </c>
      <c r="AQ26" s="2">
        <v>0</v>
      </c>
      <c r="AR26" s="2">
        <v>1.5E-16</v>
      </c>
      <c r="AS26" s="2">
        <f t="shared" si="5"/>
        <v>5.9999999999999999E-16</v>
      </c>
      <c r="AT26" s="2">
        <f t="shared" si="6"/>
        <v>8.0000000000000006E-15</v>
      </c>
    </row>
    <row r="27" spans="2:46">
      <c r="B27">
        <v>9.5</v>
      </c>
      <c r="C27" s="1">
        <v>-1</v>
      </c>
      <c r="D27" s="1">
        <v>1.6410829935496767E-16</v>
      </c>
      <c r="E27" s="2">
        <v>2.2900000000000002E-20</v>
      </c>
      <c r="F27" s="2">
        <v>0</v>
      </c>
      <c r="G27" s="2">
        <v>0</v>
      </c>
      <c r="H27" s="2">
        <v>0</v>
      </c>
      <c r="I27" s="2">
        <v>0</v>
      </c>
      <c r="J27" s="10">
        <f t="shared" si="1"/>
        <v>-1</v>
      </c>
      <c r="K27" s="8">
        <v>-1</v>
      </c>
      <c r="L27" s="8">
        <v>-1</v>
      </c>
      <c r="M27" s="8">
        <v>2.1494444444444442E-17</v>
      </c>
      <c r="N27" s="2">
        <v>-1</v>
      </c>
      <c r="O27" s="2">
        <v>0</v>
      </c>
      <c r="P27" s="2">
        <f>0.00044*10^-16</f>
        <v>4.3999999999999998E-20</v>
      </c>
      <c r="Q27" s="2">
        <v>0</v>
      </c>
      <c r="R27" s="2">
        <v>0</v>
      </c>
      <c r="S27" s="1">
        <v>0</v>
      </c>
      <c r="T27" s="11">
        <f t="shared" si="2"/>
        <v>-1</v>
      </c>
      <c r="U27" s="8">
        <v>-1</v>
      </c>
      <c r="V27" s="8">
        <v>-1</v>
      </c>
      <c r="W27" s="8">
        <v>-1</v>
      </c>
      <c r="X27" s="8">
        <v>0</v>
      </c>
      <c r="Y27" s="2">
        <v>-1</v>
      </c>
      <c r="Z27" s="1">
        <v>0</v>
      </c>
      <c r="AA27" s="1">
        <f>(0.83+(1.28-0.83)*1/3)*10^-16*PI()*10^-3</f>
        <v>3.0787608005179971E-19</v>
      </c>
      <c r="AB27" s="2">
        <v>0</v>
      </c>
      <c r="AC27" s="2">
        <v>0</v>
      </c>
      <c r="AD27" s="1">
        <v>0</v>
      </c>
      <c r="AE27" s="2">
        <v>-1</v>
      </c>
      <c r="AF27" s="2">
        <v>0</v>
      </c>
      <c r="AG27" s="2">
        <v>-5.4702766451655884E-9</v>
      </c>
      <c r="AH27" s="1">
        <v>0</v>
      </c>
      <c r="AI27" s="1">
        <v>0</v>
      </c>
      <c r="AJ27" s="1">
        <f t="shared" si="3"/>
        <v>2.8928348244728189E-15</v>
      </c>
      <c r="AK27" s="1">
        <v>-1</v>
      </c>
      <c r="AL27" s="1">
        <v>-1</v>
      </c>
      <c r="AM27" s="1">
        <v>-1</v>
      </c>
      <c r="AN27" s="1"/>
      <c r="AO27" s="1"/>
      <c r="AP27" s="1">
        <f t="shared" si="4"/>
        <v>1.2589447632781023E-15</v>
      </c>
      <c r="AQ27" s="2">
        <v>0</v>
      </c>
      <c r="AR27" s="2">
        <v>1.5E-16</v>
      </c>
      <c r="AS27" s="2">
        <f t="shared" si="5"/>
        <v>5.9999999999999999E-16</v>
      </c>
      <c r="AT27" s="2">
        <f t="shared" si="6"/>
        <v>8.0000000000000006E-15</v>
      </c>
    </row>
    <row r="28" spans="2:46">
      <c r="B28">
        <v>10</v>
      </c>
      <c r="C28" s="1">
        <v>1.4000000000000001E-16</v>
      </c>
      <c r="D28" s="1">
        <v>1.5995298440892156E-16</v>
      </c>
      <c r="E28" s="2">
        <v>6.1600000000000002E-21</v>
      </c>
      <c r="F28" s="2">
        <v>0</v>
      </c>
      <c r="G28" s="2">
        <v>0</v>
      </c>
      <c r="H28" s="2">
        <v>0</v>
      </c>
      <c r="I28" s="2">
        <v>0</v>
      </c>
      <c r="J28" s="10">
        <f t="shared" si="1"/>
        <v>-1</v>
      </c>
      <c r="K28" s="8">
        <v>-1</v>
      </c>
      <c r="L28" s="8">
        <v>-1</v>
      </c>
      <c r="M28" s="8">
        <v>2.0822222222222223E-17</v>
      </c>
      <c r="N28" s="2">
        <v>1.0000000000000001E-15</v>
      </c>
      <c r="O28" s="2">
        <v>0</v>
      </c>
      <c r="P28" s="2">
        <f>0.000352*10^-16</f>
        <v>3.5200000000000001E-20</v>
      </c>
      <c r="Q28" s="2">
        <v>0</v>
      </c>
      <c r="R28" s="2">
        <v>0</v>
      </c>
      <c r="S28" s="1">
        <v>0</v>
      </c>
      <c r="T28" s="11">
        <f t="shared" si="2"/>
        <v>6.7999999999999996E-17</v>
      </c>
      <c r="U28" s="8">
        <f>0.44*10^-16</f>
        <v>4.4E-17</v>
      </c>
      <c r="V28" s="8">
        <f>0.075*10^-16</f>
        <v>7.5000000000000002E-18</v>
      </c>
      <c r="W28" s="8">
        <f>0.165*10^-16</f>
        <v>1.65E-17</v>
      </c>
      <c r="X28" s="8">
        <v>0</v>
      </c>
      <c r="Y28" s="2">
        <v>1.2E-15</v>
      </c>
      <c r="Z28" s="1">
        <v>0</v>
      </c>
      <c r="AA28" s="1">
        <f>2.29*10^-16*PI()</f>
        <v>7.1942471767206269E-16</v>
      </c>
      <c r="AB28" s="2">
        <v>0</v>
      </c>
      <c r="AC28" s="2">
        <v>0</v>
      </c>
      <c r="AD28" s="1">
        <v>0</v>
      </c>
      <c r="AE28" s="2">
        <f>0.03*10^-16</f>
        <v>2.9999999999999998E-18</v>
      </c>
      <c r="AF28" s="2">
        <v>0</v>
      </c>
      <c r="AG28" s="2">
        <v>2.1327064587856202E-19</v>
      </c>
      <c r="AH28" s="1">
        <v>0</v>
      </c>
      <c r="AI28" s="1">
        <v>0</v>
      </c>
      <c r="AJ28" s="1">
        <f t="shared" si="3"/>
        <v>2.8928348244728189E-15</v>
      </c>
      <c r="AK28" s="1">
        <f>1*10^-16</f>
        <v>9.9999999999999998E-17</v>
      </c>
      <c r="AL28" s="1">
        <v>1.6000000000000001E-16</v>
      </c>
      <c r="AM28" s="1">
        <v>4.2999999999999999E-16</v>
      </c>
      <c r="AN28" s="1"/>
      <c r="AO28" s="1"/>
      <c r="AP28" s="1">
        <f t="shared" si="4"/>
        <v>1.2589447632781023E-15</v>
      </c>
      <c r="AQ28" s="2">
        <v>0</v>
      </c>
      <c r="AR28" s="2">
        <v>9.9999999999999998E-17</v>
      </c>
      <c r="AS28" s="2">
        <f t="shared" si="5"/>
        <v>5.9999999999999999E-16</v>
      </c>
      <c r="AT28" s="2">
        <f t="shared" si="6"/>
        <v>8.0000000000000006E-15</v>
      </c>
    </row>
    <row r="29" spans="2:46">
      <c r="B29">
        <v>10.5</v>
      </c>
      <c r="C29" s="1">
        <v>-1</v>
      </c>
      <c r="D29" s="1">
        <v>1.3008177429416839E-16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10">
        <f t="shared" si="1"/>
        <v>-1</v>
      </c>
      <c r="K29" s="8">
        <v>-1</v>
      </c>
      <c r="L29" s="8">
        <v>-1</v>
      </c>
      <c r="M29" s="8">
        <v>2.0150000000000001E-17</v>
      </c>
      <c r="N29" s="2">
        <v>-1</v>
      </c>
      <c r="O29" s="2">
        <v>0</v>
      </c>
      <c r="P29" s="2">
        <v>0</v>
      </c>
      <c r="Q29" s="2">
        <v>0</v>
      </c>
      <c r="R29" s="2">
        <v>0</v>
      </c>
      <c r="S29" s="1">
        <v>0</v>
      </c>
      <c r="T29" s="11">
        <f t="shared" si="2"/>
        <v>-1</v>
      </c>
      <c r="U29" s="8">
        <v>-1</v>
      </c>
      <c r="V29" s="8">
        <v>-1</v>
      </c>
      <c r="W29" s="8">
        <v>-1</v>
      </c>
      <c r="X29" s="8">
        <v>0</v>
      </c>
      <c r="Y29" s="2">
        <v>-1</v>
      </c>
      <c r="Z29" s="1">
        <v>0</v>
      </c>
      <c r="AA29" s="1">
        <f>1.76*10^-16*PI()</f>
        <v>5.5292030703180362E-16</v>
      </c>
      <c r="AB29" s="2">
        <v>0</v>
      </c>
      <c r="AC29" s="2">
        <v>0</v>
      </c>
      <c r="AD29" s="1">
        <v>0</v>
      </c>
      <c r="AE29" s="2">
        <v>-1</v>
      </c>
      <c r="AF29" s="2">
        <v>0</v>
      </c>
      <c r="AG29" s="2">
        <v>-5.2032709717667365E-9</v>
      </c>
      <c r="AH29" s="1">
        <v>0</v>
      </c>
      <c r="AI29" s="1">
        <v>0</v>
      </c>
      <c r="AJ29" s="1">
        <f t="shared" si="3"/>
        <v>2.8928348244728189E-15</v>
      </c>
      <c r="AK29" s="1">
        <v>-1</v>
      </c>
      <c r="AL29" s="1">
        <v>-1</v>
      </c>
      <c r="AM29" s="1">
        <v>-1</v>
      </c>
      <c r="AN29" s="1"/>
      <c r="AO29" s="1"/>
      <c r="AP29" s="1">
        <f t="shared" si="4"/>
        <v>1.2589447632781023E-15</v>
      </c>
      <c r="AQ29" s="2">
        <v>0</v>
      </c>
      <c r="AR29" s="2">
        <v>9.9999999999999998E-17</v>
      </c>
      <c r="AS29" s="2">
        <f t="shared" si="5"/>
        <v>5.9999999999999999E-16</v>
      </c>
      <c r="AT29" s="2">
        <f t="shared" si="6"/>
        <v>8.0000000000000006E-15</v>
      </c>
    </row>
    <row r="30" spans="2:46">
      <c r="B30">
        <v>11</v>
      </c>
      <c r="C30" s="1">
        <v>-1</v>
      </c>
      <c r="D30" s="1">
        <v>1.2709098889340848E-16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10">
        <f t="shared" si="1"/>
        <v>-1</v>
      </c>
      <c r="K30" s="8">
        <v>-1</v>
      </c>
      <c r="L30" s="8">
        <v>-1</v>
      </c>
      <c r="M30" s="8">
        <v>1.9477777777777776E-17</v>
      </c>
      <c r="N30" s="2">
        <v>-1</v>
      </c>
      <c r="O30" s="2">
        <v>0</v>
      </c>
      <c r="P30" s="2">
        <v>0</v>
      </c>
      <c r="Q30" s="2">
        <v>0</v>
      </c>
      <c r="R30" s="2">
        <v>0</v>
      </c>
      <c r="S30" s="1">
        <v>0</v>
      </c>
      <c r="T30" s="11">
        <f t="shared" si="2"/>
        <v>-1</v>
      </c>
      <c r="U30" s="8">
        <v>-1</v>
      </c>
      <c r="V30" s="8">
        <v>-1</v>
      </c>
      <c r="W30" s="8">
        <v>-1</v>
      </c>
      <c r="X30" s="8">
        <v>0</v>
      </c>
      <c r="Y30" s="2">
        <v>-1</v>
      </c>
      <c r="Z30" s="1">
        <v>0</v>
      </c>
      <c r="AA30" s="1">
        <f>1*10^-16*PI()</f>
        <v>3.1415926535897929E-16</v>
      </c>
      <c r="AB30" s="2">
        <v>0</v>
      </c>
      <c r="AC30" s="2">
        <v>0</v>
      </c>
      <c r="AD30" s="1">
        <v>0</v>
      </c>
      <c r="AE30" s="2">
        <v>-1</v>
      </c>
      <c r="AF30" s="2">
        <v>0</v>
      </c>
      <c r="AG30" s="2">
        <v>-5.083639555736339E-9</v>
      </c>
      <c r="AH30" s="1">
        <v>0</v>
      </c>
      <c r="AI30" s="1">
        <v>0</v>
      </c>
      <c r="AJ30" s="1">
        <f t="shared" si="3"/>
        <v>2.8928348244728189E-15</v>
      </c>
      <c r="AK30" s="1">
        <v>-1</v>
      </c>
      <c r="AL30" s="1">
        <v>-1</v>
      </c>
      <c r="AM30" s="1">
        <v>-1</v>
      </c>
      <c r="AN30" s="1"/>
      <c r="AO30" s="1"/>
      <c r="AP30" s="1">
        <f t="shared" si="4"/>
        <v>1.2589447632781023E-15</v>
      </c>
      <c r="AQ30" s="2">
        <v>0</v>
      </c>
      <c r="AR30" s="2">
        <v>9.9999999999999998E-17</v>
      </c>
      <c r="AS30" s="2">
        <f t="shared" si="5"/>
        <v>5.9999999999999999E-16</v>
      </c>
      <c r="AT30" s="2">
        <f t="shared" si="6"/>
        <v>8.0000000000000006E-15</v>
      </c>
    </row>
    <row r="31" spans="2:46">
      <c r="B31">
        <v>11.5</v>
      </c>
      <c r="C31" s="1">
        <v>-1</v>
      </c>
      <c r="D31" s="1">
        <v>9.943795136913818E-17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10">
        <f t="shared" si="1"/>
        <v>-1</v>
      </c>
      <c r="K31" s="8">
        <v>-1</v>
      </c>
      <c r="L31" s="8">
        <v>-1</v>
      </c>
      <c r="M31" s="8">
        <v>1.8805555555555554E-17</v>
      </c>
      <c r="N31" s="2">
        <v>-1</v>
      </c>
      <c r="O31" s="2">
        <v>0</v>
      </c>
      <c r="P31" s="2">
        <v>0</v>
      </c>
      <c r="Q31" s="2">
        <v>0</v>
      </c>
      <c r="R31" s="2">
        <v>0</v>
      </c>
      <c r="S31" s="1">
        <v>0</v>
      </c>
      <c r="T31" s="11">
        <f t="shared" si="2"/>
        <v>-1</v>
      </c>
      <c r="U31" s="8">
        <v>-1</v>
      </c>
      <c r="V31" s="8">
        <v>-1</v>
      </c>
      <c r="W31" s="8">
        <v>-1</v>
      </c>
      <c r="X31" s="8">
        <v>0</v>
      </c>
      <c r="Y31" s="2">
        <v>-1</v>
      </c>
      <c r="Z31" s="1">
        <v>0</v>
      </c>
      <c r="AA31" s="1">
        <f>0.45*10^-16*PI()</f>
        <v>1.4137166941154069E-16</v>
      </c>
      <c r="AB31" s="2">
        <v>0</v>
      </c>
      <c r="AC31" s="2">
        <v>0</v>
      </c>
      <c r="AD31" s="1">
        <v>0</v>
      </c>
      <c r="AE31" s="2">
        <v>-1</v>
      </c>
      <c r="AF31" s="2">
        <v>0</v>
      </c>
      <c r="AG31" s="2">
        <v>-4.9718975684569085E-9</v>
      </c>
      <c r="AH31" s="1">
        <v>0</v>
      </c>
      <c r="AI31" s="1">
        <v>0</v>
      </c>
      <c r="AJ31" s="1">
        <f t="shared" si="3"/>
        <v>2.8928348244728189E-15</v>
      </c>
      <c r="AK31" s="1">
        <v>-1</v>
      </c>
      <c r="AL31" s="1">
        <v>-1</v>
      </c>
      <c r="AM31" s="1">
        <v>-1</v>
      </c>
      <c r="AN31" s="1"/>
      <c r="AO31" s="1"/>
      <c r="AP31" s="1">
        <f t="shared" si="4"/>
        <v>1.2589447632781023E-15</v>
      </c>
      <c r="AQ31" s="2">
        <v>0</v>
      </c>
      <c r="AR31" s="2">
        <v>9.9999999999999998E-17</v>
      </c>
      <c r="AS31" s="2">
        <f t="shared" si="5"/>
        <v>5.9999999999999999E-16</v>
      </c>
      <c r="AT31" s="2">
        <f t="shared" si="6"/>
        <v>8.0000000000000006E-15</v>
      </c>
    </row>
    <row r="32" spans="2:46">
      <c r="B32">
        <v>12</v>
      </c>
      <c r="C32" s="1">
        <v>-1</v>
      </c>
      <c r="D32" s="1">
        <v>9.7344286334487175E-17</v>
      </c>
      <c r="E32" s="2">
        <v>0</v>
      </c>
      <c r="F32" s="2">
        <v>2.0000000000000001E-18</v>
      </c>
      <c r="G32" s="2">
        <v>0</v>
      </c>
      <c r="H32" s="2">
        <v>0</v>
      </c>
      <c r="I32" s="2">
        <v>0</v>
      </c>
      <c r="J32" s="10">
        <f t="shared" si="1"/>
        <v>-1</v>
      </c>
      <c r="K32" s="8">
        <v>-1</v>
      </c>
      <c r="L32" s="8">
        <v>-1</v>
      </c>
      <c r="M32" s="8">
        <v>1.8133333333333332E-17</v>
      </c>
      <c r="N32" s="2">
        <v>-1</v>
      </c>
      <c r="O32" s="2">
        <v>0</v>
      </c>
      <c r="P32" s="2">
        <v>0</v>
      </c>
      <c r="Q32" s="2">
        <v>0</v>
      </c>
      <c r="R32" s="2">
        <v>0</v>
      </c>
      <c r="S32" s="1">
        <v>0</v>
      </c>
      <c r="T32" s="11">
        <f t="shared" si="2"/>
        <v>-1</v>
      </c>
      <c r="U32" s="8">
        <v>-1</v>
      </c>
      <c r="V32" s="8">
        <v>-1</v>
      </c>
      <c r="W32" s="8">
        <v>-1</v>
      </c>
      <c r="X32" s="8">
        <v>0</v>
      </c>
      <c r="Y32" s="2">
        <v>-1</v>
      </c>
      <c r="Z32" s="1">
        <v>0</v>
      </c>
      <c r="AA32" s="1">
        <f>0.19*10^-16*PI()</f>
        <v>5.9690260418206072E-17</v>
      </c>
      <c r="AB32" s="2">
        <v>0</v>
      </c>
      <c r="AC32" s="2">
        <v>0</v>
      </c>
      <c r="AD32" s="1">
        <v>0</v>
      </c>
      <c r="AE32" s="2">
        <v>-1</v>
      </c>
      <c r="AF32" s="2">
        <v>0</v>
      </c>
      <c r="AG32" s="2">
        <v>-4.8672143167243582E-9</v>
      </c>
      <c r="AH32" s="1">
        <v>0</v>
      </c>
      <c r="AI32" s="1">
        <v>0</v>
      </c>
      <c r="AJ32" s="1">
        <f t="shared" si="3"/>
        <v>2.8928348244728189E-15</v>
      </c>
      <c r="AK32" s="1">
        <v>-1</v>
      </c>
      <c r="AL32" s="1">
        <v>-1</v>
      </c>
      <c r="AM32" s="1">
        <v>-1</v>
      </c>
      <c r="AN32" s="1"/>
      <c r="AO32" s="1"/>
      <c r="AP32" s="1">
        <f t="shared" si="4"/>
        <v>1.2589447632781023E-15</v>
      </c>
      <c r="AQ32" s="2">
        <v>0</v>
      </c>
      <c r="AR32" s="2">
        <v>9.9999999999999998E-17</v>
      </c>
      <c r="AS32" s="2">
        <f t="shared" si="5"/>
        <v>5.9999999999999999E-16</v>
      </c>
      <c r="AT32" s="2">
        <f t="shared" si="6"/>
        <v>8.0000000000000006E-15</v>
      </c>
    </row>
    <row r="33" spans="2:46">
      <c r="B33">
        <v>12.5</v>
      </c>
      <c r="C33" s="1">
        <v>-1</v>
      </c>
      <c r="D33" s="1">
        <v>9.5377532357950011E-17</v>
      </c>
      <c r="E33" s="2">
        <v>0</v>
      </c>
      <c r="F33" s="2">
        <v>-1</v>
      </c>
      <c r="G33" s="2">
        <v>0</v>
      </c>
      <c r="H33" s="2">
        <v>0</v>
      </c>
      <c r="I33" s="2">
        <v>0</v>
      </c>
      <c r="J33" s="10">
        <f t="shared" si="1"/>
        <v>-1</v>
      </c>
      <c r="K33" s="8">
        <v>-1</v>
      </c>
      <c r="L33" s="8">
        <v>-1</v>
      </c>
      <c r="M33" s="8">
        <v>1.746111111111111E-17</v>
      </c>
      <c r="N33" s="2">
        <v>-1</v>
      </c>
      <c r="O33" s="2">
        <v>0</v>
      </c>
      <c r="P33" s="2">
        <v>0</v>
      </c>
      <c r="Q33" s="2">
        <v>0</v>
      </c>
      <c r="R33" s="2">
        <v>0</v>
      </c>
      <c r="S33" s="1">
        <v>0</v>
      </c>
      <c r="T33" s="11">
        <f t="shared" si="2"/>
        <v>-1</v>
      </c>
      <c r="U33" s="8">
        <v>-1</v>
      </c>
      <c r="V33" s="8">
        <v>-1</v>
      </c>
      <c r="W33" s="8">
        <v>-1</v>
      </c>
      <c r="X33" s="8">
        <v>0</v>
      </c>
      <c r="Y33" s="2">
        <v>-1</v>
      </c>
      <c r="Z33" s="1">
        <v>0</v>
      </c>
      <c r="AA33" s="1">
        <f>0.09*10^-16*PI()</f>
        <v>2.8274333882308137E-17</v>
      </c>
      <c r="AB33" s="2">
        <v>0</v>
      </c>
      <c r="AC33" s="2">
        <v>0</v>
      </c>
      <c r="AD33" s="1">
        <v>0</v>
      </c>
      <c r="AE33" s="2">
        <v>-1</v>
      </c>
      <c r="AF33" s="2">
        <v>0</v>
      </c>
      <c r="AG33" s="2">
        <v>-4.7688766178975009E-9</v>
      </c>
      <c r="AH33" s="1">
        <v>0</v>
      </c>
      <c r="AI33" s="1">
        <v>0</v>
      </c>
      <c r="AJ33" s="1">
        <f t="shared" si="3"/>
        <v>2.8928348244728189E-15</v>
      </c>
      <c r="AK33" s="1">
        <v>-1</v>
      </c>
      <c r="AL33" s="1">
        <v>-1</v>
      </c>
      <c r="AM33" s="1">
        <v>-1</v>
      </c>
      <c r="AN33" s="1"/>
      <c r="AO33" s="1"/>
      <c r="AP33" s="1">
        <f t="shared" si="4"/>
        <v>1.2589447632781023E-15</v>
      </c>
      <c r="AQ33" s="2">
        <v>0</v>
      </c>
      <c r="AR33" s="2">
        <v>9.9999999999999998E-17</v>
      </c>
      <c r="AS33" s="2">
        <f t="shared" si="5"/>
        <v>5.9999999999999999E-16</v>
      </c>
      <c r="AT33" s="2">
        <f t="shared" si="6"/>
        <v>8.0000000000000006E-15</v>
      </c>
    </row>
    <row r="34" spans="2:46">
      <c r="B34">
        <v>13</v>
      </c>
      <c r="C34" s="1">
        <v>-1</v>
      </c>
      <c r="D34" s="1">
        <v>7.0144023843968416E-17</v>
      </c>
      <c r="E34" s="2">
        <v>0</v>
      </c>
      <c r="F34" s="2">
        <v>-1</v>
      </c>
      <c r="G34" s="2">
        <v>0</v>
      </c>
      <c r="H34" s="2">
        <v>0</v>
      </c>
      <c r="I34" s="2">
        <v>0</v>
      </c>
      <c r="J34" s="10">
        <f t="shared" si="1"/>
        <v>-1</v>
      </c>
      <c r="K34" s="8">
        <v>-1</v>
      </c>
      <c r="L34" s="8">
        <v>-1</v>
      </c>
      <c r="M34" s="8">
        <v>1.6788888888888885E-17</v>
      </c>
      <c r="N34" s="2">
        <v>-1</v>
      </c>
      <c r="O34" s="2">
        <v>0</v>
      </c>
      <c r="P34" s="2">
        <v>0</v>
      </c>
      <c r="Q34" s="2">
        <v>0</v>
      </c>
      <c r="R34" s="2">
        <f>0.0117*10^-16</f>
        <v>1.1699999999999999E-18</v>
      </c>
      <c r="S34" s="1">
        <v>0</v>
      </c>
      <c r="T34" s="11">
        <f t="shared" si="2"/>
        <v>-1</v>
      </c>
      <c r="U34" s="8">
        <v>-1</v>
      </c>
      <c r="V34" s="8">
        <v>-1</v>
      </c>
      <c r="W34" s="8">
        <v>-1</v>
      </c>
      <c r="X34" s="8">
        <v>0</v>
      </c>
      <c r="Y34" s="2">
        <v>-1</v>
      </c>
      <c r="Z34" s="1">
        <v>0</v>
      </c>
      <c r="AA34" s="1">
        <f>0.07*10^-16*PI()</f>
        <v>2.1991148575128557E-17</v>
      </c>
      <c r="AB34" s="2">
        <v>0</v>
      </c>
      <c r="AC34" s="2">
        <v>0</v>
      </c>
      <c r="AD34" s="1">
        <v>0</v>
      </c>
      <c r="AE34" s="2">
        <v>-1</v>
      </c>
      <c r="AF34" s="2">
        <v>0</v>
      </c>
      <c r="AG34" s="2">
        <v>-4.6762682562645608E-9</v>
      </c>
      <c r="AH34" s="1">
        <v>0</v>
      </c>
      <c r="AI34" s="1">
        <v>0</v>
      </c>
      <c r="AJ34" s="1">
        <f t="shared" si="3"/>
        <v>2.8928348244728189E-15</v>
      </c>
      <c r="AK34" s="1">
        <v>-1</v>
      </c>
      <c r="AL34" s="1">
        <v>-1</v>
      </c>
      <c r="AM34" s="1">
        <v>-1</v>
      </c>
      <c r="AN34" s="1"/>
      <c r="AO34" s="1"/>
      <c r="AP34" s="1">
        <f t="shared" si="4"/>
        <v>1.2589447632781023E-15</v>
      </c>
      <c r="AQ34" s="2">
        <v>0</v>
      </c>
      <c r="AR34" s="2">
        <v>9.9999999999999998E-17</v>
      </c>
      <c r="AS34" s="2">
        <f t="shared" si="5"/>
        <v>5.9999999999999999E-16</v>
      </c>
      <c r="AT34" s="2">
        <f t="shared" si="6"/>
        <v>8.0000000000000006E-15</v>
      </c>
    </row>
    <row r="35" spans="2:46">
      <c r="B35">
        <v>13.5</v>
      </c>
      <c r="C35" s="1">
        <v>-1</v>
      </c>
      <c r="D35" s="1">
        <v>6.8832804976880855E-17</v>
      </c>
      <c r="E35" s="2">
        <v>0</v>
      </c>
      <c r="F35" s="2">
        <v>-1</v>
      </c>
      <c r="G35" s="2">
        <v>0</v>
      </c>
      <c r="H35" s="2">
        <v>0</v>
      </c>
      <c r="I35" s="2">
        <v>0</v>
      </c>
      <c r="J35" s="10">
        <f t="shared" si="1"/>
        <v>-1</v>
      </c>
      <c r="K35" s="8">
        <v>-1</v>
      </c>
      <c r="L35" s="8">
        <v>-1</v>
      </c>
      <c r="M35" s="8">
        <v>1.6116666666666666E-17</v>
      </c>
      <c r="N35" s="2">
        <v>-1</v>
      </c>
      <c r="O35" s="2">
        <v>0</v>
      </c>
      <c r="P35" s="2">
        <v>0</v>
      </c>
      <c r="Q35" s="2">
        <f>0.22*10^-16</f>
        <v>2.2E-17</v>
      </c>
      <c r="R35" s="2">
        <v>-1</v>
      </c>
      <c r="S35" s="1">
        <v>0</v>
      </c>
      <c r="T35" s="11">
        <f t="shared" si="2"/>
        <v>-1</v>
      </c>
      <c r="U35" s="8">
        <v>-1</v>
      </c>
      <c r="V35" s="8">
        <v>-1</v>
      </c>
      <c r="W35" s="8">
        <v>-1</v>
      </c>
      <c r="X35" s="8">
        <v>0</v>
      </c>
      <c r="Y35" s="2">
        <v>-1</v>
      </c>
      <c r="Z35" s="1">
        <v>0</v>
      </c>
      <c r="AA35" s="1">
        <v>0</v>
      </c>
      <c r="AB35" s="2">
        <v>1.0800000000000001E-17</v>
      </c>
      <c r="AC35" s="2">
        <v>0</v>
      </c>
      <c r="AD35" s="1">
        <v>0</v>
      </c>
      <c r="AE35" s="2">
        <v>-1</v>
      </c>
      <c r="AF35" s="2">
        <v>0</v>
      </c>
      <c r="AG35" s="2">
        <v>-4.5888536651253898E-9</v>
      </c>
      <c r="AH35" s="1">
        <v>0</v>
      </c>
      <c r="AI35" s="1">
        <v>0</v>
      </c>
      <c r="AJ35" s="1">
        <f t="shared" si="3"/>
        <v>2.8928348244728189E-15</v>
      </c>
      <c r="AK35" s="1">
        <v>-1</v>
      </c>
      <c r="AL35" s="1">
        <v>-1</v>
      </c>
      <c r="AM35" s="1">
        <v>-1</v>
      </c>
      <c r="AN35" s="1"/>
      <c r="AO35" s="1"/>
      <c r="AP35" s="1">
        <f t="shared" si="4"/>
        <v>1.2589447632781023E-15</v>
      </c>
      <c r="AQ35" s="2">
        <v>0</v>
      </c>
      <c r="AR35" s="2">
        <v>9.9999999999999998E-17</v>
      </c>
      <c r="AS35" s="2">
        <f t="shared" si="5"/>
        <v>5.9999999999999999E-16</v>
      </c>
      <c r="AT35" s="2">
        <f t="shared" si="6"/>
        <v>8.0000000000000006E-15</v>
      </c>
    </row>
    <row r="36" spans="2:46">
      <c r="B36">
        <v>14</v>
      </c>
      <c r="C36" s="1">
        <v>-1</v>
      </c>
      <c r="D36" s="1">
        <v>6.7592472664862047E-17</v>
      </c>
      <c r="E36" s="2">
        <v>0</v>
      </c>
      <c r="F36" s="2">
        <v>5.0999999999999998E-18</v>
      </c>
      <c r="G36" s="2">
        <v>0</v>
      </c>
      <c r="H36" s="2">
        <v>0</v>
      </c>
      <c r="I36" s="2">
        <v>0</v>
      </c>
      <c r="J36" s="10">
        <f t="shared" si="1"/>
        <v>-1</v>
      </c>
      <c r="K36" s="8">
        <v>-1</v>
      </c>
      <c r="L36" s="8">
        <v>-1</v>
      </c>
      <c r="M36" s="8">
        <v>1.5444444444444444E-17</v>
      </c>
      <c r="N36" s="2">
        <v>-1</v>
      </c>
      <c r="O36" s="2">
        <v>0</v>
      </c>
      <c r="P36" s="2">
        <v>0</v>
      </c>
      <c r="Q36" s="2">
        <v>-1</v>
      </c>
      <c r="R36" s="2">
        <v>-1</v>
      </c>
      <c r="S36" s="1">
        <v>0</v>
      </c>
      <c r="T36" s="11">
        <f t="shared" si="2"/>
        <v>-1</v>
      </c>
      <c r="U36" s="8">
        <v>-1</v>
      </c>
      <c r="V36" s="8">
        <v>-1</v>
      </c>
      <c r="W36" s="8">
        <v>-1</v>
      </c>
      <c r="X36" s="8">
        <v>0</v>
      </c>
      <c r="Y36" s="2">
        <v>-1</v>
      </c>
      <c r="Z36" s="1">
        <v>0</v>
      </c>
      <c r="AA36" s="1">
        <v>0</v>
      </c>
      <c r="AB36" s="2">
        <v>-1.0000000000000001E-18</v>
      </c>
      <c r="AC36" s="2">
        <v>0</v>
      </c>
      <c r="AD36" s="1">
        <v>0</v>
      </c>
      <c r="AE36" s="2">
        <v>-1</v>
      </c>
      <c r="AF36" s="2">
        <v>0</v>
      </c>
      <c r="AG36" s="2">
        <v>-4.506164844324136E-9</v>
      </c>
      <c r="AH36" s="1">
        <v>0</v>
      </c>
      <c r="AI36" s="1">
        <v>0</v>
      </c>
      <c r="AJ36" s="1">
        <f t="shared" si="3"/>
        <v>2.8928348244728189E-15</v>
      </c>
      <c r="AK36" s="1">
        <v>-1</v>
      </c>
      <c r="AL36" s="1">
        <v>-1</v>
      </c>
      <c r="AM36" s="1">
        <v>-1</v>
      </c>
      <c r="AN36" s="1"/>
      <c r="AO36" s="1"/>
      <c r="AP36" s="1">
        <f t="shared" si="4"/>
        <v>1.2589447632781023E-15</v>
      </c>
      <c r="AQ36" s="2">
        <v>0</v>
      </c>
      <c r="AR36" s="2">
        <v>9.9999999999999998E-17</v>
      </c>
      <c r="AS36" s="2">
        <f t="shared" si="5"/>
        <v>5.9999999999999999E-16</v>
      </c>
      <c r="AT36" s="2">
        <f t="shared" si="6"/>
        <v>8.0000000000000006E-15</v>
      </c>
    </row>
    <row r="37" spans="2:46">
      <c r="B37">
        <v>14.5</v>
      </c>
      <c r="C37" s="1">
        <v>-1</v>
      </c>
      <c r="D37" s="1">
        <v>6.6416861721383378E-17</v>
      </c>
      <c r="E37" s="2">
        <v>0</v>
      </c>
      <c r="F37" s="2">
        <v>-1</v>
      </c>
      <c r="G37" s="2">
        <v>5.5E-18</v>
      </c>
      <c r="H37" s="2">
        <v>0</v>
      </c>
      <c r="I37" s="2">
        <v>0</v>
      </c>
      <c r="J37" s="10">
        <f t="shared" si="1"/>
        <v>-1</v>
      </c>
      <c r="K37" s="8">
        <v>-1</v>
      </c>
      <c r="L37" s="8">
        <v>-1</v>
      </c>
      <c r="M37" s="8">
        <v>1.4772222222222219E-17</v>
      </c>
      <c r="N37" s="2">
        <v>-1</v>
      </c>
      <c r="O37" s="2">
        <v>0</v>
      </c>
      <c r="P37" s="2">
        <v>0</v>
      </c>
      <c r="Q37" s="2">
        <v>-1</v>
      </c>
      <c r="R37" s="2">
        <v>-1</v>
      </c>
      <c r="S37" s="1">
        <v>0</v>
      </c>
      <c r="T37" s="11">
        <f t="shared" si="2"/>
        <v>-1</v>
      </c>
      <c r="U37" s="8">
        <v>-1</v>
      </c>
      <c r="V37" s="8">
        <v>-1</v>
      </c>
      <c r="W37" s="8">
        <v>-1</v>
      </c>
      <c r="X37" s="8">
        <v>0</v>
      </c>
      <c r="Y37" s="2">
        <v>-1</v>
      </c>
      <c r="Z37" s="1">
        <v>0</v>
      </c>
      <c r="AA37" s="1">
        <v>0</v>
      </c>
      <c r="AB37" s="2">
        <v>-1.0000000000000001E-18</v>
      </c>
      <c r="AC37" s="2">
        <v>2.7000000000000003E-18</v>
      </c>
      <c r="AD37" s="1">
        <v>0</v>
      </c>
      <c r="AE37" s="2">
        <v>-1</v>
      </c>
      <c r="AF37" s="2">
        <v>0</v>
      </c>
      <c r="AG37" s="2">
        <v>-4.4277907814255588E-9</v>
      </c>
      <c r="AH37" s="1">
        <v>0</v>
      </c>
      <c r="AI37" s="1">
        <v>0</v>
      </c>
      <c r="AJ37" s="1">
        <f t="shared" si="3"/>
        <v>2.8928348244728189E-15</v>
      </c>
      <c r="AK37" s="1">
        <v>-1</v>
      </c>
      <c r="AL37" s="1">
        <v>-1</v>
      </c>
      <c r="AM37" s="1">
        <v>-1</v>
      </c>
      <c r="AN37" s="1"/>
      <c r="AO37" s="1"/>
      <c r="AP37" s="1">
        <f t="shared" si="4"/>
        <v>1.2589447632781023E-15</v>
      </c>
      <c r="AQ37" s="2">
        <v>0</v>
      </c>
      <c r="AR37" s="2">
        <v>9.9999999999999998E-17</v>
      </c>
      <c r="AS37" s="2">
        <f t="shared" si="5"/>
        <v>5.9999999999999999E-16</v>
      </c>
      <c r="AT37" s="2">
        <f t="shared" si="6"/>
        <v>8.0000000000000006E-15</v>
      </c>
    </row>
    <row r="38" spans="2:46">
      <c r="B38">
        <v>15</v>
      </c>
      <c r="C38" s="1">
        <v>-1</v>
      </c>
      <c r="D38" s="1">
        <v>4.3533688293023438E-17</v>
      </c>
      <c r="E38" s="2">
        <v>0</v>
      </c>
      <c r="F38" s="2">
        <v>-1</v>
      </c>
      <c r="G38" s="2">
        <v>9.6999999999999992E-18</v>
      </c>
      <c r="H38" s="2">
        <v>0</v>
      </c>
      <c r="I38" s="2">
        <v>0</v>
      </c>
      <c r="J38" s="10">
        <f t="shared" si="1"/>
        <v>2.8309999999999998E-17</v>
      </c>
      <c r="K38" s="8">
        <v>2.2100000000000002E-18</v>
      </c>
      <c r="L38" s="8">
        <v>1.1999999999999999E-17</v>
      </c>
      <c r="M38" s="8">
        <v>1.4099999999999997E-17</v>
      </c>
      <c r="N38" s="2">
        <v>-1</v>
      </c>
      <c r="O38" s="2">
        <v>0</v>
      </c>
      <c r="P38" s="2">
        <v>0</v>
      </c>
      <c r="Q38" s="2">
        <v>-1</v>
      </c>
      <c r="R38" s="2">
        <v>-1</v>
      </c>
      <c r="S38" s="1">
        <v>0</v>
      </c>
      <c r="T38" s="11">
        <f t="shared" si="2"/>
        <v>7.8499999999999991E-18</v>
      </c>
      <c r="U38" s="8">
        <f>0.057*10^-16</f>
        <v>5.6999999999999997E-18</v>
      </c>
      <c r="V38" s="8">
        <f>0.0065*10^-16</f>
        <v>6.4999999999999991E-19</v>
      </c>
      <c r="W38" s="8">
        <f>0.015*10^-16</f>
        <v>1.4999999999999999E-18</v>
      </c>
      <c r="X38" s="8">
        <v>0</v>
      </c>
      <c r="Y38" s="2">
        <v>-1</v>
      </c>
      <c r="Z38" s="1">
        <v>0</v>
      </c>
      <c r="AA38" s="1">
        <v>0</v>
      </c>
      <c r="AB38" s="2">
        <v>-1.0000000000000001E-18</v>
      </c>
      <c r="AC38" s="2">
        <v>5.0999999999999998E-18</v>
      </c>
      <c r="AD38" s="1">
        <v>0</v>
      </c>
      <c r="AE38" s="2">
        <v>-1</v>
      </c>
      <c r="AF38" s="2">
        <v>0</v>
      </c>
      <c r="AG38" s="2">
        <v>1.3060106487907029E-19</v>
      </c>
      <c r="AH38" s="1">
        <v>0</v>
      </c>
      <c r="AI38" s="1">
        <v>0</v>
      </c>
      <c r="AJ38" s="1">
        <f t="shared" si="3"/>
        <v>2.8928348244728189E-15</v>
      </c>
      <c r="AK38" s="1">
        <v>-1</v>
      </c>
      <c r="AL38" s="1">
        <v>-1</v>
      </c>
      <c r="AM38" s="1">
        <v>-1</v>
      </c>
      <c r="AN38" s="1"/>
      <c r="AO38" s="1"/>
      <c r="AP38" s="1">
        <f t="shared" si="4"/>
        <v>1.2589447632781023E-15</v>
      </c>
      <c r="AQ38" s="2">
        <v>0</v>
      </c>
      <c r="AR38" s="2">
        <v>9.9999999999999998E-17</v>
      </c>
      <c r="AS38" s="2">
        <f t="shared" si="5"/>
        <v>5.9999999999999999E-16</v>
      </c>
      <c r="AT38" s="2">
        <f t="shared" si="6"/>
        <v>8.0000000000000006E-15</v>
      </c>
    </row>
    <row r="39" spans="2:46">
      <c r="B39">
        <v>15.5</v>
      </c>
      <c r="C39" s="1">
        <v>-1</v>
      </c>
      <c r="D39" s="1">
        <v>3.8543198637865749E-17</v>
      </c>
      <c r="E39" s="2">
        <v>0</v>
      </c>
      <c r="F39" s="2">
        <v>-1</v>
      </c>
      <c r="G39" s="2">
        <v>1.3500000000000001E-17</v>
      </c>
      <c r="H39" s="2">
        <v>0</v>
      </c>
      <c r="I39" s="2">
        <v>0</v>
      </c>
      <c r="J39" s="10">
        <f t="shared" si="1"/>
        <v>-1</v>
      </c>
      <c r="K39" s="8">
        <v>-1</v>
      </c>
      <c r="L39" s="8">
        <v>-1</v>
      </c>
      <c r="M39" s="8">
        <v>1.3901666666666664E-17</v>
      </c>
      <c r="N39" s="2">
        <v>-1</v>
      </c>
      <c r="O39" s="2">
        <v>0</v>
      </c>
      <c r="P39" s="2">
        <v>0</v>
      </c>
      <c r="Q39" s="2">
        <v>-1</v>
      </c>
      <c r="R39" s="2">
        <f>0.073*10^-16</f>
        <v>7.2999999999999997E-18</v>
      </c>
      <c r="S39" s="1">
        <v>0</v>
      </c>
      <c r="T39" s="11">
        <f t="shared" si="2"/>
        <v>0</v>
      </c>
      <c r="U39" s="8">
        <v>0</v>
      </c>
      <c r="V39" s="8">
        <v>0</v>
      </c>
      <c r="W39" s="8">
        <v>0</v>
      </c>
      <c r="X39" s="8">
        <v>0</v>
      </c>
      <c r="Y39" s="2">
        <v>-1</v>
      </c>
      <c r="Z39" s="1">
        <v>0</v>
      </c>
      <c r="AA39" s="1">
        <v>0</v>
      </c>
      <c r="AB39" s="2">
        <v>-1.0000000000000001E-18</v>
      </c>
      <c r="AC39" s="2">
        <v>7.7000000000000006E-18</v>
      </c>
      <c r="AD39" s="1">
        <v>0</v>
      </c>
      <c r="AE39" s="2">
        <v>-1</v>
      </c>
      <c r="AF39" s="2">
        <v>0</v>
      </c>
      <c r="AG39" s="2">
        <v>-4.2825776264295269E-9</v>
      </c>
      <c r="AH39" s="1">
        <v>0</v>
      </c>
      <c r="AI39" s="1">
        <v>0</v>
      </c>
      <c r="AJ39" s="1">
        <f t="shared" si="3"/>
        <v>2.8928348244728189E-15</v>
      </c>
      <c r="AK39" s="1">
        <v>-1</v>
      </c>
      <c r="AL39" s="1">
        <v>-1</v>
      </c>
      <c r="AM39" s="1">
        <v>-1</v>
      </c>
      <c r="AN39" s="1"/>
      <c r="AO39" s="1"/>
      <c r="AP39" s="1">
        <f t="shared" si="4"/>
        <v>1.2589447632781023E-15</v>
      </c>
      <c r="AQ39" s="2">
        <v>0</v>
      </c>
      <c r="AR39" s="2">
        <v>9.9999999999999998E-17</v>
      </c>
      <c r="AS39" s="2">
        <f t="shared" si="5"/>
        <v>5.9999999999999999E-16</v>
      </c>
      <c r="AT39" s="2">
        <f t="shared" si="6"/>
        <v>8.0000000000000006E-15</v>
      </c>
    </row>
    <row r="40" spans="2:46">
      <c r="B40">
        <v>16</v>
      </c>
      <c r="C40" s="1">
        <v>-1</v>
      </c>
      <c r="D40" s="1">
        <v>3.7936181195519519E-17</v>
      </c>
      <c r="E40" s="2">
        <v>0</v>
      </c>
      <c r="F40" s="2">
        <v>8.1999999999999995E-18</v>
      </c>
      <c r="G40" s="2">
        <v>1.74E-17</v>
      </c>
      <c r="H40" s="2">
        <v>0</v>
      </c>
      <c r="I40" s="2">
        <v>0</v>
      </c>
      <c r="J40" s="10">
        <f t="shared" si="1"/>
        <v>-1</v>
      </c>
      <c r="K40" s="8">
        <v>-1</v>
      </c>
      <c r="L40" s="8">
        <v>-1</v>
      </c>
      <c r="M40" s="8">
        <v>1.3703333333333331E-17</v>
      </c>
      <c r="N40" s="2">
        <v>-1</v>
      </c>
      <c r="O40" s="2">
        <v>0</v>
      </c>
      <c r="P40" s="2">
        <v>0</v>
      </c>
      <c r="Q40" s="2">
        <v>-1</v>
      </c>
      <c r="R40" s="2">
        <v>-1</v>
      </c>
      <c r="S40" s="1">
        <v>0</v>
      </c>
      <c r="T40" s="11">
        <f t="shared" si="2"/>
        <v>0</v>
      </c>
      <c r="U40" s="8">
        <v>0</v>
      </c>
      <c r="V40" s="8">
        <v>0</v>
      </c>
      <c r="W40" s="8">
        <v>0</v>
      </c>
      <c r="X40" s="8">
        <v>0</v>
      </c>
      <c r="Y40" s="2">
        <v>-1</v>
      </c>
      <c r="Z40" s="1">
        <v>0</v>
      </c>
      <c r="AA40" s="1">
        <v>0</v>
      </c>
      <c r="AB40" s="2">
        <v>-1.0000000000000001E-18</v>
      </c>
      <c r="AC40" s="2">
        <v>1.0600000000000001E-17</v>
      </c>
      <c r="AD40" s="1">
        <v>0</v>
      </c>
      <c r="AE40" s="2">
        <v>-1</v>
      </c>
      <c r="AF40" s="2">
        <v>0</v>
      </c>
      <c r="AG40" s="2">
        <v>-4.2151312439466125E-9</v>
      </c>
      <c r="AH40" s="1">
        <v>0</v>
      </c>
      <c r="AI40" s="1">
        <f>0.17*10^-16</f>
        <v>1.7000000000000002E-17</v>
      </c>
      <c r="AJ40" s="1">
        <f t="shared" si="3"/>
        <v>2.8928348244728189E-15</v>
      </c>
      <c r="AK40" s="1">
        <v>-1</v>
      </c>
      <c r="AL40" s="1">
        <v>-1</v>
      </c>
      <c r="AM40" s="1">
        <v>-1</v>
      </c>
      <c r="AN40" s="1"/>
      <c r="AO40" s="1"/>
      <c r="AP40" s="1">
        <f t="shared" si="4"/>
        <v>1.2589447632781023E-15</v>
      </c>
      <c r="AQ40" s="2">
        <v>0</v>
      </c>
      <c r="AR40" s="2">
        <v>9.9999999999999998E-17</v>
      </c>
      <c r="AS40" s="2">
        <f t="shared" si="5"/>
        <v>5.9999999999999999E-16</v>
      </c>
      <c r="AT40" s="2">
        <f t="shared" si="6"/>
        <v>8.0000000000000006E-15</v>
      </c>
    </row>
    <row r="41" spans="2:46">
      <c r="B41">
        <v>16.5</v>
      </c>
      <c r="C41" s="1">
        <v>-1</v>
      </c>
      <c r="D41" s="1">
        <v>3.7356968843348982E-17</v>
      </c>
      <c r="E41" s="2">
        <v>0</v>
      </c>
      <c r="F41" s="2">
        <v>-1</v>
      </c>
      <c r="G41" s="2">
        <v>2.1500000000000001E-17</v>
      </c>
      <c r="H41" s="2">
        <v>0</v>
      </c>
      <c r="I41" s="2">
        <v>0</v>
      </c>
      <c r="J41" s="10">
        <f t="shared" si="1"/>
        <v>-1</v>
      </c>
      <c r="K41" s="8">
        <v>-1</v>
      </c>
      <c r="L41" s="8">
        <v>-1</v>
      </c>
      <c r="M41" s="8">
        <v>1.3504999999999997E-17</v>
      </c>
      <c r="N41" s="2">
        <v>-1</v>
      </c>
      <c r="O41" s="2">
        <v>0</v>
      </c>
      <c r="P41" s="2">
        <v>0</v>
      </c>
      <c r="Q41" s="2">
        <v>-1</v>
      </c>
      <c r="R41" s="2">
        <v>-1</v>
      </c>
      <c r="S41" s="1">
        <v>0</v>
      </c>
      <c r="T41" s="11">
        <f t="shared" si="2"/>
        <v>0</v>
      </c>
      <c r="U41" s="8">
        <v>0</v>
      </c>
      <c r="V41" s="8">
        <v>0</v>
      </c>
      <c r="W41" s="8">
        <v>0</v>
      </c>
      <c r="X41" s="8">
        <v>0</v>
      </c>
      <c r="Y41" s="2">
        <v>-1</v>
      </c>
      <c r="Z41" s="1">
        <v>0</v>
      </c>
      <c r="AA41" s="1">
        <v>0</v>
      </c>
      <c r="AB41" s="2">
        <v>-1.0000000000000001E-18</v>
      </c>
      <c r="AC41" s="2">
        <v>1.3900000000000002E-17</v>
      </c>
      <c r="AD41" s="1">
        <v>0</v>
      </c>
      <c r="AE41" s="2">
        <v>-1</v>
      </c>
      <c r="AF41" s="2">
        <v>0</v>
      </c>
      <c r="AG41" s="2">
        <v>-4.1507743159276641E-9</v>
      </c>
      <c r="AH41" s="1">
        <v>0</v>
      </c>
      <c r="AI41" s="1">
        <v>-1</v>
      </c>
      <c r="AJ41" s="1">
        <f t="shared" si="3"/>
        <v>2.8928348244728189E-15</v>
      </c>
      <c r="AK41" s="1">
        <v>-1</v>
      </c>
      <c r="AL41" s="1">
        <v>-1</v>
      </c>
      <c r="AM41" s="1">
        <v>-1</v>
      </c>
      <c r="AN41" s="1"/>
      <c r="AO41" s="1"/>
      <c r="AP41" s="1">
        <f t="shared" si="4"/>
        <v>1.2589447632781023E-15</v>
      </c>
      <c r="AQ41" s="2">
        <v>0</v>
      </c>
      <c r="AR41" s="2">
        <v>9.9999999999999998E-17</v>
      </c>
      <c r="AS41" s="2">
        <f t="shared" si="5"/>
        <v>5.9999999999999999E-16</v>
      </c>
      <c r="AT41" s="2">
        <f t="shared" si="6"/>
        <v>8.0000000000000006E-15</v>
      </c>
    </row>
    <row r="42" spans="2:46">
      <c r="B42">
        <v>17</v>
      </c>
      <c r="C42" s="1">
        <v>-1</v>
      </c>
      <c r="D42" s="1">
        <v>3.6803501670987633E-17</v>
      </c>
      <c r="E42" s="2">
        <v>0</v>
      </c>
      <c r="F42" s="2">
        <v>-1</v>
      </c>
      <c r="G42" s="2">
        <v>2.5500000000000001E-17</v>
      </c>
      <c r="H42" s="2">
        <v>0</v>
      </c>
      <c r="I42" s="2">
        <v>0</v>
      </c>
      <c r="J42" s="10">
        <f t="shared" si="1"/>
        <v>-1</v>
      </c>
      <c r="K42" s="8">
        <v>-1</v>
      </c>
      <c r="L42" s="8">
        <v>-1</v>
      </c>
      <c r="M42" s="8">
        <v>1.3306666666666667E-17</v>
      </c>
      <c r="N42" s="2">
        <v>-1</v>
      </c>
      <c r="O42" s="2">
        <v>0</v>
      </c>
      <c r="P42" s="2">
        <v>0</v>
      </c>
      <c r="Q42" s="2">
        <v>-1</v>
      </c>
      <c r="R42" s="2">
        <v>-1</v>
      </c>
      <c r="S42" s="1">
        <v>0</v>
      </c>
      <c r="T42" s="11">
        <f t="shared" si="2"/>
        <v>0</v>
      </c>
      <c r="U42" s="8">
        <v>0</v>
      </c>
      <c r="V42" s="8">
        <v>0</v>
      </c>
      <c r="W42" s="8">
        <v>0</v>
      </c>
      <c r="X42" s="8">
        <v>0</v>
      </c>
      <c r="Y42" s="2">
        <v>-1</v>
      </c>
      <c r="Z42" s="1">
        <v>0</v>
      </c>
      <c r="AA42" s="1">
        <v>0</v>
      </c>
      <c r="AB42" s="2">
        <v>-1.0000000000000001E-18</v>
      </c>
      <c r="AC42" s="2">
        <v>1.77E-17</v>
      </c>
      <c r="AD42" s="1">
        <v>0</v>
      </c>
      <c r="AE42" s="2">
        <v>-1</v>
      </c>
      <c r="AF42" s="2">
        <v>0</v>
      </c>
      <c r="AG42" s="2">
        <v>-4.08927796344307E-9</v>
      </c>
      <c r="AH42" s="1">
        <f>0.159*10^-16</f>
        <v>1.59E-17</v>
      </c>
      <c r="AI42" s="1">
        <v>-1</v>
      </c>
      <c r="AJ42" s="1">
        <f t="shared" si="3"/>
        <v>2.8928348244728189E-15</v>
      </c>
      <c r="AK42" s="1">
        <v>-1</v>
      </c>
      <c r="AL42" s="1">
        <v>-1</v>
      </c>
      <c r="AM42" s="1">
        <v>-1</v>
      </c>
      <c r="AN42" s="1"/>
      <c r="AO42" s="1"/>
      <c r="AP42" s="1">
        <f t="shared" si="4"/>
        <v>1.2589447632781023E-15</v>
      </c>
      <c r="AQ42" s="2">
        <v>0</v>
      </c>
      <c r="AR42" s="2">
        <v>9.9999999999999998E-17</v>
      </c>
      <c r="AS42" s="2">
        <f t="shared" si="5"/>
        <v>5.9999999999999999E-16</v>
      </c>
      <c r="AT42" s="2">
        <f t="shared" si="6"/>
        <v>8.0000000000000006E-15</v>
      </c>
    </row>
    <row r="43" spans="2:46">
      <c r="B43">
        <v>17.5</v>
      </c>
      <c r="C43" s="1">
        <v>-1</v>
      </c>
      <c r="D43" s="1">
        <v>3.6273927275022697E-17</v>
      </c>
      <c r="E43" s="2">
        <v>0</v>
      </c>
      <c r="F43" s="2">
        <v>-1</v>
      </c>
      <c r="G43" s="2">
        <v>2.9300000000000003E-17</v>
      </c>
      <c r="H43" s="2">
        <v>0</v>
      </c>
      <c r="I43" s="2">
        <v>0</v>
      </c>
      <c r="J43" s="10">
        <f t="shared" si="1"/>
        <v>-1</v>
      </c>
      <c r="K43" s="8">
        <v>-1</v>
      </c>
      <c r="L43" s="8">
        <v>-1</v>
      </c>
      <c r="M43" s="8">
        <v>1.3108333333333333E-17</v>
      </c>
      <c r="N43" s="2">
        <v>-1</v>
      </c>
      <c r="O43" s="2">
        <v>0</v>
      </c>
      <c r="P43" s="2">
        <v>0</v>
      </c>
      <c r="Q43" s="2">
        <v>-1</v>
      </c>
      <c r="R43" s="2">
        <v>-1</v>
      </c>
      <c r="S43" s="1">
        <v>0</v>
      </c>
      <c r="T43" s="11">
        <f t="shared" si="2"/>
        <v>0</v>
      </c>
      <c r="U43" s="8">
        <v>0</v>
      </c>
      <c r="V43" s="8">
        <v>0</v>
      </c>
      <c r="W43" s="8">
        <v>0</v>
      </c>
      <c r="X43" s="8">
        <v>0</v>
      </c>
      <c r="Y43" s="2">
        <v>-1</v>
      </c>
      <c r="Z43" s="1">
        <v>0</v>
      </c>
      <c r="AA43" s="1">
        <v>0</v>
      </c>
      <c r="AB43" s="2">
        <v>-1.0000000000000001E-18</v>
      </c>
      <c r="AC43" s="2">
        <v>2.14E-17</v>
      </c>
      <c r="AD43" s="1">
        <v>0</v>
      </c>
      <c r="AE43" s="2">
        <v>-1</v>
      </c>
      <c r="AF43" s="2">
        <v>0</v>
      </c>
      <c r="AG43" s="2">
        <v>-4.0304363638914103E-9</v>
      </c>
      <c r="AH43" s="1">
        <v>-1</v>
      </c>
      <c r="AI43" s="1">
        <v>-1</v>
      </c>
      <c r="AJ43" s="1">
        <f t="shared" si="3"/>
        <v>2.8928348244728189E-15</v>
      </c>
      <c r="AK43" s="1">
        <v>-1</v>
      </c>
      <c r="AL43" s="1">
        <v>-1</v>
      </c>
      <c r="AM43" s="1">
        <v>-1</v>
      </c>
      <c r="AN43" s="1"/>
      <c r="AO43" s="1"/>
      <c r="AP43" s="1">
        <f t="shared" si="4"/>
        <v>1.2589447632781023E-15</v>
      </c>
      <c r="AQ43" s="2">
        <v>0</v>
      </c>
      <c r="AR43" s="2">
        <v>9.9999999999999998E-17</v>
      </c>
      <c r="AS43" s="2">
        <f t="shared" si="5"/>
        <v>5.9999999999999999E-16</v>
      </c>
      <c r="AT43" s="2">
        <f t="shared" si="6"/>
        <v>8.0000000000000006E-15</v>
      </c>
    </row>
    <row r="44" spans="2:46">
      <c r="B44">
        <v>18</v>
      </c>
      <c r="C44" s="1">
        <v>-1</v>
      </c>
      <c r="D44" s="1">
        <v>3.1792510785983337E-17</v>
      </c>
      <c r="E44" s="2">
        <v>0</v>
      </c>
      <c r="F44" s="2">
        <v>1.0300000000000002E-17</v>
      </c>
      <c r="G44" s="2">
        <v>3.33E-17</v>
      </c>
      <c r="H44" s="2">
        <v>0</v>
      </c>
      <c r="I44" s="2">
        <v>0</v>
      </c>
      <c r="J44" s="10">
        <f t="shared" si="1"/>
        <v>-1</v>
      </c>
      <c r="K44" s="8">
        <v>-1</v>
      </c>
      <c r="L44" s="8">
        <v>-1</v>
      </c>
      <c r="M44" s="8">
        <v>1.2909999999999998E-17</v>
      </c>
      <c r="N44" s="2">
        <v>-1</v>
      </c>
      <c r="O44" s="2">
        <v>0</v>
      </c>
      <c r="P44" s="2">
        <v>0</v>
      </c>
      <c r="Q44" s="2">
        <v>-1</v>
      </c>
      <c r="R44" s="2">
        <f>0.164*10^-16</f>
        <v>1.6399999999999999E-17</v>
      </c>
      <c r="S44" s="1">
        <v>0</v>
      </c>
      <c r="T44" s="11">
        <f t="shared" si="2"/>
        <v>0</v>
      </c>
      <c r="U44" s="8">
        <v>0</v>
      </c>
      <c r="V44" s="8">
        <v>0</v>
      </c>
      <c r="W44" s="8">
        <v>0</v>
      </c>
      <c r="X44" s="8">
        <v>0</v>
      </c>
      <c r="Y44" s="2">
        <v>-1</v>
      </c>
      <c r="Z44" s="1">
        <v>0</v>
      </c>
      <c r="AA44" s="1">
        <v>0</v>
      </c>
      <c r="AB44" s="2">
        <v>-1.0000000000000001E-18</v>
      </c>
      <c r="AC44" s="2">
        <v>2.54E-17</v>
      </c>
      <c r="AD44" s="1">
        <v>0</v>
      </c>
      <c r="AE44" s="2">
        <v>-1</v>
      </c>
      <c r="AF44" s="2">
        <v>0</v>
      </c>
      <c r="AG44" s="2">
        <v>-3.9740638482479167E-9</v>
      </c>
      <c r="AH44" s="1">
        <v>-1</v>
      </c>
      <c r="AI44" s="1">
        <v>-1</v>
      </c>
      <c r="AJ44" s="1">
        <f t="shared" si="3"/>
        <v>2.8928348244728189E-15</v>
      </c>
      <c r="AK44" s="1">
        <v>-1</v>
      </c>
      <c r="AL44" s="1">
        <v>-1</v>
      </c>
      <c r="AM44" s="1">
        <v>-1</v>
      </c>
      <c r="AN44" s="1"/>
      <c r="AO44" s="1"/>
      <c r="AP44" s="1">
        <f t="shared" si="4"/>
        <v>1.2589447632781023E-15</v>
      </c>
      <c r="AQ44" s="2">
        <v>3.0000000000000003E-20</v>
      </c>
      <c r="AR44" s="2">
        <v>9.9999999999999998E-17</v>
      </c>
      <c r="AS44" s="2">
        <f t="shared" si="5"/>
        <v>5.9999999999999999E-16</v>
      </c>
      <c r="AT44" s="2">
        <f t="shared" si="6"/>
        <v>8.0000000000000006E-15</v>
      </c>
    </row>
    <row r="45" spans="2:46">
      <c r="B45">
        <v>18.5</v>
      </c>
      <c r="C45" s="1">
        <v>-1</v>
      </c>
      <c r="D45" s="1">
        <v>3.1359939462661858E-17</v>
      </c>
      <c r="E45" s="2">
        <v>0</v>
      </c>
      <c r="F45" s="2">
        <v>-1.0000000000000001E-18</v>
      </c>
      <c r="G45" s="2">
        <v>3.7299999999999997E-17</v>
      </c>
      <c r="H45" s="2">
        <v>0</v>
      </c>
      <c r="I45" s="2">
        <v>0</v>
      </c>
      <c r="J45" s="10">
        <f t="shared" si="1"/>
        <v>-1</v>
      </c>
      <c r="K45" s="8">
        <v>-1</v>
      </c>
      <c r="L45" s="8">
        <v>-1</v>
      </c>
      <c r="M45" s="8">
        <v>1.2711666666666665E-17</v>
      </c>
      <c r="N45" s="2">
        <v>-1</v>
      </c>
      <c r="O45" s="2">
        <v>0</v>
      </c>
      <c r="P45" s="2">
        <v>0</v>
      </c>
      <c r="Q45" s="2">
        <f>0.529*10^-16</f>
        <v>5.29E-17</v>
      </c>
      <c r="R45" s="2">
        <v>-1</v>
      </c>
      <c r="S45" s="1">
        <v>0</v>
      </c>
      <c r="T45" s="11">
        <f t="shared" si="2"/>
        <v>0</v>
      </c>
      <c r="U45" s="8">
        <v>0</v>
      </c>
      <c r="V45" s="8">
        <v>0</v>
      </c>
      <c r="W45" s="8">
        <v>0</v>
      </c>
      <c r="X45" s="8">
        <v>0</v>
      </c>
      <c r="Y45" s="2">
        <v>-1</v>
      </c>
      <c r="Z45" s="1">
        <v>0</v>
      </c>
      <c r="AA45" s="1">
        <v>0</v>
      </c>
      <c r="AB45" s="2">
        <v>2.8400000000000003E-17</v>
      </c>
      <c r="AC45" s="2">
        <v>2.9700000000000001E-17</v>
      </c>
      <c r="AD45" s="1">
        <v>0</v>
      </c>
      <c r="AE45" s="2">
        <v>-1</v>
      </c>
      <c r="AF45" s="2">
        <v>0</v>
      </c>
      <c r="AG45" s="2">
        <v>-3.9199924328327314E-9</v>
      </c>
      <c r="AH45" s="1">
        <f>0.419*10^-16</f>
        <v>4.19E-17</v>
      </c>
      <c r="AI45" s="1">
        <v>-1</v>
      </c>
      <c r="AJ45" s="1">
        <f t="shared" si="3"/>
        <v>2.8928348244728189E-15</v>
      </c>
      <c r="AK45" s="1">
        <v>-1</v>
      </c>
      <c r="AL45" s="1">
        <v>-1</v>
      </c>
      <c r="AM45" s="1">
        <v>-1</v>
      </c>
      <c r="AN45" s="1"/>
      <c r="AO45" s="1"/>
      <c r="AP45" s="1">
        <f t="shared" si="4"/>
        <v>1.2589447632781023E-15</v>
      </c>
      <c r="AQ45" s="2">
        <v>-1.0000000000000001E-18</v>
      </c>
      <c r="AR45" s="2">
        <v>9.9999999999999998E-17</v>
      </c>
      <c r="AS45" s="2">
        <f t="shared" si="5"/>
        <v>5.9999999999999999E-16</v>
      </c>
      <c r="AT45" s="2">
        <f t="shared" si="6"/>
        <v>8.0000000000000006E-15</v>
      </c>
    </row>
    <row r="46" spans="2:46">
      <c r="B46">
        <v>19</v>
      </c>
      <c r="C46" s="1">
        <v>-1</v>
      </c>
      <c r="D46" s="1">
        <v>3.0944557686103876E-17</v>
      </c>
      <c r="E46" s="2">
        <v>0</v>
      </c>
      <c r="F46" s="2">
        <v>-1.0000000000000001E-18</v>
      </c>
      <c r="G46" s="2">
        <v>4.28E-17</v>
      </c>
      <c r="H46" s="2">
        <v>0</v>
      </c>
      <c r="I46" s="2">
        <v>0</v>
      </c>
      <c r="J46" s="10">
        <f t="shared" si="1"/>
        <v>-1</v>
      </c>
      <c r="K46" s="8">
        <v>-1</v>
      </c>
      <c r="L46" s="8">
        <v>-1</v>
      </c>
      <c r="M46" s="8">
        <v>1.2513333333333331E-17</v>
      </c>
      <c r="N46" s="2">
        <v>-1</v>
      </c>
      <c r="O46" s="2">
        <v>0</v>
      </c>
      <c r="P46" s="2">
        <v>0</v>
      </c>
      <c r="Q46" s="2">
        <v>-1</v>
      </c>
      <c r="R46" s="2">
        <v>-1</v>
      </c>
      <c r="S46" s="1">
        <v>0</v>
      </c>
      <c r="T46" s="11">
        <f t="shared" si="2"/>
        <v>0</v>
      </c>
      <c r="U46" s="8">
        <v>0</v>
      </c>
      <c r="V46" s="8">
        <v>0</v>
      </c>
      <c r="W46" s="8">
        <v>0</v>
      </c>
      <c r="X46" s="8">
        <v>0</v>
      </c>
      <c r="Y46" s="2">
        <v>-1</v>
      </c>
      <c r="Z46" s="1">
        <v>0</v>
      </c>
      <c r="AA46" s="1">
        <v>0</v>
      </c>
      <c r="AB46" s="2">
        <v>-1.0000000000000001E-18</v>
      </c>
      <c r="AC46" s="2">
        <v>3.4000000000000004E-17</v>
      </c>
      <c r="AD46" s="1">
        <v>0</v>
      </c>
      <c r="AE46" s="2">
        <v>-1</v>
      </c>
      <c r="AF46" s="2">
        <v>0</v>
      </c>
      <c r="AG46" s="2">
        <v>-3.8680697107629848E-9</v>
      </c>
      <c r="AH46" s="1">
        <v>-1</v>
      </c>
      <c r="AI46" s="1">
        <v>-1</v>
      </c>
      <c r="AJ46" s="1">
        <f t="shared" si="3"/>
        <v>2.8928348244728189E-15</v>
      </c>
      <c r="AK46" s="1">
        <v>-1</v>
      </c>
      <c r="AL46" s="1">
        <v>-1</v>
      </c>
      <c r="AM46" s="1">
        <v>-1</v>
      </c>
      <c r="AN46" s="1"/>
      <c r="AO46" s="1"/>
      <c r="AP46" s="1">
        <f t="shared" si="4"/>
        <v>1.2589447632781023E-15</v>
      </c>
      <c r="AQ46" s="2">
        <v>-1.0000000000000001E-18</v>
      </c>
      <c r="AR46" s="2">
        <v>9.9999999999999998E-17</v>
      </c>
      <c r="AS46" s="2">
        <f t="shared" si="5"/>
        <v>5.9999999999999999E-16</v>
      </c>
      <c r="AT46" s="2">
        <f t="shared" si="6"/>
        <v>8.0000000000000006E-15</v>
      </c>
    </row>
    <row r="47" spans="2:46">
      <c r="B47">
        <v>19.5</v>
      </c>
      <c r="C47" s="1">
        <v>-1</v>
      </c>
      <c r="D47" s="1">
        <v>3.0545256341926986E-17</v>
      </c>
      <c r="E47" s="2">
        <v>0</v>
      </c>
      <c r="F47" s="2">
        <v>-1.0000000000000001E-18</v>
      </c>
      <c r="G47" s="2">
        <v>4.5200000000000006E-17</v>
      </c>
      <c r="H47" s="2">
        <v>0</v>
      </c>
      <c r="I47" s="2">
        <v>0</v>
      </c>
      <c r="J47" s="10">
        <f t="shared" si="1"/>
        <v>-1</v>
      </c>
      <c r="K47" s="8">
        <v>-1</v>
      </c>
      <c r="L47" s="8">
        <v>-1</v>
      </c>
      <c r="M47" s="8">
        <v>1.2315E-17</v>
      </c>
      <c r="N47" s="2">
        <v>-1</v>
      </c>
      <c r="O47" s="2">
        <v>0</v>
      </c>
      <c r="P47" s="2">
        <v>0</v>
      </c>
      <c r="Q47" s="2">
        <v>-1</v>
      </c>
      <c r="R47" s="2">
        <v>-1</v>
      </c>
      <c r="S47" s="1">
        <v>0</v>
      </c>
      <c r="T47" s="11">
        <f t="shared" si="2"/>
        <v>0</v>
      </c>
      <c r="U47" s="8">
        <v>0</v>
      </c>
      <c r="V47" s="8">
        <v>0</v>
      </c>
      <c r="W47" s="8">
        <v>0</v>
      </c>
      <c r="X47" s="8">
        <v>0</v>
      </c>
      <c r="Y47" s="2">
        <v>-1</v>
      </c>
      <c r="Z47" s="1">
        <v>0</v>
      </c>
      <c r="AA47" s="1">
        <v>0</v>
      </c>
      <c r="AB47" s="2">
        <v>-1.0000000000000001E-18</v>
      </c>
      <c r="AC47" s="2">
        <v>3.8600000000000007E-17</v>
      </c>
      <c r="AD47" s="1">
        <v>0</v>
      </c>
      <c r="AE47" s="2">
        <v>-1</v>
      </c>
      <c r="AF47" s="2">
        <v>0</v>
      </c>
      <c r="AG47" s="2">
        <v>-3.8181570427408733E-9</v>
      </c>
      <c r="AH47" s="1">
        <v>-1</v>
      </c>
      <c r="AI47" s="1">
        <v>-1</v>
      </c>
      <c r="AJ47" s="1">
        <f t="shared" si="3"/>
        <v>2.8928348244728189E-15</v>
      </c>
      <c r="AK47" s="1">
        <v>-1</v>
      </c>
      <c r="AL47" s="1">
        <v>-1</v>
      </c>
      <c r="AM47" s="1">
        <v>-1</v>
      </c>
      <c r="AN47" s="1"/>
      <c r="AO47" s="1"/>
      <c r="AP47" s="1">
        <f t="shared" si="4"/>
        <v>1.2589447632781023E-15</v>
      </c>
      <c r="AQ47" s="2">
        <v>-1.0000000000000001E-18</v>
      </c>
      <c r="AR47" s="2">
        <v>9.9999999999999998E-17</v>
      </c>
      <c r="AS47" s="2">
        <f t="shared" si="5"/>
        <v>5.9999999999999999E-16</v>
      </c>
      <c r="AT47" s="2">
        <f t="shared" si="6"/>
        <v>8.0000000000000006E-15</v>
      </c>
    </row>
    <row r="48" spans="2:46">
      <c r="B48">
        <v>20</v>
      </c>
      <c r="C48" s="1">
        <v>1.7E-15</v>
      </c>
      <c r="D48" s="1">
        <v>3.0161023985753202E-17</v>
      </c>
      <c r="E48" s="2">
        <v>0</v>
      </c>
      <c r="F48" s="2">
        <v>1.22E-17</v>
      </c>
      <c r="G48" s="2">
        <v>4.9366666666666671E-17</v>
      </c>
      <c r="H48" s="2">
        <v>0</v>
      </c>
      <c r="I48" s="2">
        <v>0</v>
      </c>
      <c r="J48" s="10">
        <f t="shared" si="1"/>
        <v>-1</v>
      </c>
      <c r="K48" s="8">
        <v>-1</v>
      </c>
      <c r="L48" s="8">
        <v>-1</v>
      </c>
      <c r="M48" s="8">
        <v>1.2116666666666666E-17</v>
      </c>
      <c r="N48" s="2">
        <v>1.0999999999999999E-15</v>
      </c>
      <c r="O48" s="2">
        <v>0</v>
      </c>
      <c r="P48" s="2">
        <v>0</v>
      </c>
      <c r="Q48" s="2">
        <v>-1</v>
      </c>
      <c r="R48" s="2">
        <v>-1</v>
      </c>
      <c r="S48" s="1">
        <v>0</v>
      </c>
      <c r="T48" s="11">
        <f t="shared" si="2"/>
        <v>0</v>
      </c>
      <c r="U48" s="8">
        <v>0</v>
      </c>
      <c r="V48" s="8">
        <v>0</v>
      </c>
      <c r="W48" s="8">
        <v>0</v>
      </c>
      <c r="X48" s="8">
        <v>0</v>
      </c>
      <c r="Y48" s="2">
        <f>0.0000000000000015</f>
        <v>1.4999999999999999E-15</v>
      </c>
      <c r="Z48" s="1">
        <v>0</v>
      </c>
      <c r="AA48" s="1">
        <v>0</v>
      </c>
      <c r="AB48" s="2">
        <v>-1.0000000000000001E-18</v>
      </c>
      <c r="AC48" s="2">
        <v>4.28E-17</v>
      </c>
      <c r="AD48" s="1">
        <v>0</v>
      </c>
      <c r="AE48" s="2">
        <f>0.1*10^-16</f>
        <v>1.0000000000000001E-17</v>
      </c>
      <c r="AF48" s="2">
        <f>1.2*10^-16</f>
        <v>1.2E-16</v>
      </c>
      <c r="AG48" s="2">
        <v>7.5402559964382999E-20</v>
      </c>
      <c r="AH48" s="1">
        <f>0.604*10^-16</f>
        <v>6.0399999999999993E-17</v>
      </c>
      <c r="AI48" s="1">
        <f>0.57*10^-16</f>
        <v>5.6999999999999989E-17</v>
      </c>
      <c r="AJ48" s="1">
        <f t="shared" si="3"/>
        <v>2.8928348244728189E-15</v>
      </c>
      <c r="AK48" s="1">
        <f>2.5*10^-16</f>
        <v>2.5000000000000002E-16</v>
      </c>
      <c r="AL48" s="1">
        <f>0.0000000000000004</f>
        <v>3.9999999999999999E-16</v>
      </c>
      <c r="AM48" s="1">
        <v>3.9999999999999999E-16</v>
      </c>
      <c r="AN48" s="1"/>
      <c r="AO48" s="1"/>
      <c r="AP48" s="1">
        <f t="shared" si="4"/>
        <v>1.2589447632781023E-15</v>
      </c>
      <c r="AQ48" s="2">
        <v>5.0000000000000005E-20</v>
      </c>
      <c r="AR48" s="2">
        <v>9.9999999999999998E-17</v>
      </c>
      <c r="AS48" s="2">
        <f t="shared" si="5"/>
        <v>5.9999999999999999E-16</v>
      </c>
      <c r="AT48" s="2">
        <f t="shared" si="6"/>
        <v>8.0000000000000006E-15</v>
      </c>
    </row>
    <row r="49" spans="2:46">
      <c r="B49">
        <v>20.5</v>
      </c>
      <c r="C49" s="1">
        <v>-1</v>
      </c>
      <c r="D49" s="1">
        <v>2.6067069048988287E-17</v>
      </c>
      <c r="E49" s="2">
        <v>0</v>
      </c>
      <c r="F49" s="2">
        <v>-1.0000000000000001E-18</v>
      </c>
      <c r="G49" s="2">
        <v>5.3533333333333341E-17</v>
      </c>
      <c r="H49" s="2">
        <v>0</v>
      </c>
      <c r="I49" s="2">
        <v>0</v>
      </c>
      <c r="J49" s="10">
        <f t="shared" si="1"/>
        <v>-1</v>
      </c>
      <c r="K49" s="8">
        <v>-1</v>
      </c>
      <c r="L49" s="8">
        <v>-1</v>
      </c>
      <c r="M49" s="8">
        <v>1.1918333333333331E-17</v>
      </c>
      <c r="N49" s="2">
        <v>-1</v>
      </c>
      <c r="O49" s="2">
        <v>0</v>
      </c>
      <c r="P49" s="2">
        <v>0</v>
      </c>
      <c r="Q49" s="2">
        <v>-1</v>
      </c>
      <c r="R49" s="2">
        <v>-1</v>
      </c>
      <c r="S49" s="1">
        <v>0</v>
      </c>
      <c r="T49" s="11">
        <f t="shared" si="2"/>
        <v>0</v>
      </c>
      <c r="U49" s="8">
        <v>0</v>
      </c>
      <c r="V49" s="8">
        <v>0</v>
      </c>
      <c r="W49" s="8">
        <v>0</v>
      </c>
      <c r="X49" s="8">
        <v>0</v>
      </c>
      <c r="Y49" s="2">
        <v>-1</v>
      </c>
      <c r="Z49" s="1">
        <v>0</v>
      </c>
      <c r="AA49" s="1">
        <v>0</v>
      </c>
      <c r="AB49" s="2">
        <v>-1.0000000000000001E-18</v>
      </c>
      <c r="AC49" s="2">
        <v>4.7200000000000008E-17</v>
      </c>
      <c r="AD49" s="1">
        <v>0</v>
      </c>
      <c r="AE49" s="2">
        <v>0</v>
      </c>
      <c r="AF49" s="2">
        <v>-1</v>
      </c>
      <c r="AG49" s="2">
        <v>-3.7238670069983266E-9</v>
      </c>
      <c r="AH49" s="2">
        <v>-1</v>
      </c>
      <c r="AI49" s="2">
        <v>-1</v>
      </c>
      <c r="AJ49" s="1">
        <f t="shared" si="3"/>
        <v>2.8928348244728189E-15</v>
      </c>
      <c r="AK49" s="2">
        <v>-1</v>
      </c>
      <c r="AL49" s="2">
        <v>-1</v>
      </c>
      <c r="AM49" s="2">
        <v>-1</v>
      </c>
      <c r="AN49" s="1"/>
      <c r="AO49" s="1"/>
      <c r="AP49" s="1">
        <f t="shared" si="4"/>
        <v>1.2589447632781023E-15</v>
      </c>
      <c r="AQ49" s="2">
        <v>-1.0000000000000001E-18</v>
      </c>
      <c r="AR49" s="2">
        <v>9.9999999999999998E-17</v>
      </c>
      <c r="AS49" s="2">
        <f t="shared" si="5"/>
        <v>5.9999999999999999E-16</v>
      </c>
      <c r="AT49" s="2">
        <f t="shared" si="6"/>
        <v>8.0000000000000006E-15</v>
      </c>
    </row>
    <row r="50" spans="2:46">
      <c r="B50">
        <v>21</v>
      </c>
      <c r="C50" s="1">
        <v>-1</v>
      </c>
      <c r="D50" s="1">
        <v>2.5754877319411634E-17</v>
      </c>
      <c r="E50" s="2">
        <v>0</v>
      </c>
      <c r="F50" s="2">
        <v>-1.0000000000000001E-18</v>
      </c>
      <c r="G50" s="2">
        <v>5.7700000000000006E-17</v>
      </c>
      <c r="H50" s="2">
        <v>0</v>
      </c>
      <c r="I50" s="2">
        <v>0</v>
      </c>
      <c r="J50" s="10">
        <f t="shared" si="1"/>
        <v>-1</v>
      </c>
      <c r="K50" s="8">
        <v>-1</v>
      </c>
      <c r="L50" s="8">
        <v>-1</v>
      </c>
      <c r="M50" s="8">
        <v>1.1719999999999999E-17</v>
      </c>
      <c r="N50" s="2">
        <v>-1</v>
      </c>
      <c r="O50" s="2">
        <v>0</v>
      </c>
      <c r="P50" s="2">
        <v>0</v>
      </c>
      <c r="Q50" s="2">
        <f>0.565*10^-16</f>
        <v>5.6499999999999994E-17</v>
      </c>
      <c r="R50" s="2">
        <v>-1</v>
      </c>
      <c r="S50" s="1">
        <v>0</v>
      </c>
      <c r="T50" s="11">
        <f t="shared" si="2"/>
        <v>0</v>
      </c>
      <c r="U50" s="8">
        <v>0</v>
      </c>
      <c r="V50" s="8">
        <v>0</v>
      </c>
      <c r="W50" s="8">
        <v>0</v>
      </c>
      <c r="X50" s="8">
        <v>0</v>
      </c>
      <c r="Y50" s="2">
        <v>-1</v>
      </c>
      <c r="Z50" s="1">
        <v>0</v>
      </c>
      <c r="AA50" s="1">
        <v>0</v>
      </c>
      <c r="AB50" s="2">
        <v>4.8000000000000003E-17</v>
      </c>
      <c r="AC50" s="2">
        <v>5.1600000000000003E-17</v>
      </c>
      <c r="AD50" s="1">
        <v>0</v>
      </c>
      <c r="AE50" s="2">
        <v>0</v>
      </c>
      <c r="AF50" s="2">
        <v>-1</v>
      </c>
      <c r="AG50" s="2">
        <v>-3.679268188487376E-9</v>
      </c>
      <c r="AH50" s="2">
        <f>0.769*10^-16</f>
        <v>7.6900000000000002E-17</v>
      </c>
      <c r="AI50" s="2">
        <v>-1</v>
      </c>
      <c r="AJ50" s="1">
        <f t="shared" si="3"/>
        <v>2.8928348244728189E-15</v>
      </c>
      <c r="AK50" s="2">
        <v>-1</v>
      </c>
      <c r="AL50" s="2">
        <v>-1</v>
      </c>
      <c r="AM50" s="2">
        <v>-1</v>
      </c>
      <c r="AN50" s="1"/>
      <c r="AO50" s="1"/>
      <c r="AP50" s="1">
        <f t="shared" si="4"/>
        <v>1.2589447632781023E-15</v>
      </c>
      <c r="AQ50" s="2">
        <v>-1.0000000000000001E-18</v>
      </c>
      <c r="AR50" s="2">
        <v>9.9999999999999998E-17</v>
      </c>
      <c r="AS50" s="2">
        <f t="shared" si="5"/>
        <v>5.9999999999999999E-16</v>
      </c>
      <c r="AT50" s="2">
        <f t="shared" si="6"/>
        <v>8.0000000000000006E-15</v>
      </c>
    </row>
    <row r="51" spans="2:46">
      <c r="B51">
        <v>21.5</v>
      </c>
      <c r="C51" s="1">
        <v>-1</v>
      </c>
      <c r="D51" s="1">
        <v>2.5453640321268454E-17</v>
      </c>
      <c r="E51" s="2">
        <v>0</v>
      </c>
      <c r="F51" s="2">
        <v>-1.0000000000000001E-18</v>
      </c>
      <c r="G51" s="2">
        <v>6.2299999999999997E-17</v>
      </c>
      <c r="H51" s="2">
        <v>0</v>
      </c>
      <c r="I51" s="2">
        <v>0</v>
      </c>
      <c r="J51" s="10">
        <f t="shared" si="1"/>
        <v>-1</v>
      </c>
      <c r="K51" s="8">
        <v>-1</v>
      </c>
      <c r="L51" s="8">
        <v>-1</v>
      </c>
      <c r="M51" s="8">
        <v>1.1521666666666666E-17</v>
      </c>
      <c r="N51" s="2">
        <v>-1</v>
      </c>
      <c r="O51" s="2">
        <v>0</v>
      </c>
      <c r="P51" s="2">
        <v>0</v>
      </c>
      <c r="Q51" s="2">
        <v>-1</v>
      </c>
      <c r="R51" s="2">
        <v>-1</v>
      </c>
      <c r="S51" s="1">
        <v>0</v>
      </c>
      <c r="T51" s="11">
        <f t="shared" si="2"/>
        <v>0</v>
      </c>
      <c r="U51" s="8">
        <v>0</v>
      </c>
      <c r="V51" s="8">
        <v>0</v>
      </c>
      <c r="W51" s="8">
        <v>0</v>
      </c>
      <c r="X51" s="8">
        <v>0</v>
      </c>
      <c r="Y51" s="2">
        <v>-1</v>
      </c>
      <c r="Z51" s="1">
        <v>0</v>
      </c>
      <c r="AA51" s="1">
        <v>0</v>
      </c>
      <c r="AB51" s="2">
        <v>-1.0000000000000001E-18</v>
      </c>
      <c r="AC51" s="2">
        <v>5.5999999999999998E-17</v>
      </c>
      <c r="AD51" s="1">
        <v>0</v>
      </c>
      <c r="AE51" s="2">
        <v>0</v>
      </c>
      <c r="AF51" s="2">
        <v>-1</v>
      </c>
      <c r="AG51" s="2">
        <v>-3.6362343316097787E-9</v>
      </c>
      <c r="AH51" s="2">
        <v>-1</v>
      </c>
      <c r="AI51" s="2">
        <v>-1</v>
      </c>
      <c r="AJ51" s="1">
        <f t="shared" si="3"/>
        <v>2.8928348244728189E-15</v>
      </c>
      <c r="AK51" s="2">
        <v>-1</v>
      </c>
      <c r="AL51" s="2">
        <v>-1</v>
      </c>
      <c r="AM51" s="2">
        <v>-1</v>
      </c>
      <c r="AN51" s="1"/>
      <c r="AO51" s="1"/>
      <c r="AP51" s="1">
        <f t="shared" si="4"/>
        <v>1.2589447632781023E-15</v>
      </c>
      <c r="AQ51" s="2">
        <v>-1.0000000000000001E-18</v>
      </c>
      <c r="AR51" s="2">
        <v>9.9999999999999998E-17</v>
      </c>
      <c r="AS51" s="2">
        <f t="shared" si="5"/>
        <v>5.9999999999999999E-16</v>
      </c>
      <c r="AT51" s="2">
        <f t="shared" si="6"/>
        <v>8.0000000000000006E-15</v>
      </c>
    </row>
    <row r="52" spans="2:46">
      <c r="B52">
        <v>22</v>
      </c>
      <c r="C52" s="1">
        <v>-1</v>
      </c>
      <c r="D52" s="1">
        <v>2.5162732020785332E-17</v>
      </c>
      <c r="E52" s="2">
        <v>0</v>
      </c>
      <c r="F52" s="2">
        <v>-1.0000000000000001E-18</v>
      </c>
      <c r="G52" s="2">
        <v>6.7600000000000004E-17</v>
      </c>
      <c r="H52" s="2">
        <v>0</v>
      </c>
      <c r="I52" s="2">
        <v>0</v>
      </c>
      <c r="J52" s="10">
        <f t="shared" si="1"/>
        <v>-1</v>
      </c>
      <c r="K52" s="8">
        <v>-1</v>
      </c>
      <c r="L52" s="8">
        <v>-1</v>
      </c>
      <c r="M52" s="8">
        <v>1.1323333333333332E-17</v>
      </c>
      <c r="N52" s="2">
        <v>-1</v>
      </c>
      <c r="O52" s="2">
        <v>0</v>
      </c>
      <c r="P52" s="2">
        <v>0</v>
      </c>
      <c r="Q52" s="2">
        <v>-1</v>
      </c>
      <c r="R52" s="2">
        <v>-1</v>
      </c>
      <c r="S52" s="1">
        <v>0</v>
      </c>
      <c r="T52" s="11">
        <f t="shared" si="2"/>
        <v>0</v>
      </c>
      <c r="U52" s="8">
        <v>0</v>
      </c>
      <c r="V52" s="8">
        <v>0</v>
      </c>
      <c r="W52" s="8">
        <v>0</v>
      </c>
      <c r="X52" s="8">
        <v>0</v>
      </c>
      <c r="Y52" s="2">
        <v>-1</v>
      </c>
      <c r="Z52" s="1">
        <v>0</v>
      </c>
      <c r="AA52" s="1">
        <v>0</v>
      </c>
      <c r="AB52" s="2">
        <v>-1.0000000000000001E-18</v>
      </c>
      <c r="AC52" s="2">
        <v>6.0100000000000005E-17</v>
      </c>
      <c r="AD52" s="1">
        <v>0</v>
      </c>
      <c r="AE52" s="2">
        <v>0</v>
      </c>
      <c r="AF52" s="2">
        <v>-1</v>
      </c>
      <c r="AG52" s="2">
        <v>-3.5946760029693325E-9</v>
      </c>
      <c r="AH52" s="2">
        <v>-1</v>
      </c>
      <c r="AI52" s="2">
        <v>-1</v>
      </c>
      <c r="AJ52" s="1">
        <f t="shared" si="3"/>
        <v>2.8928348244728189E-15</v>
      </c>
      <c r="AK52" s="2">
        <v>-1</v>
      </c>
      <c r="AL52" s="2">
        <v>-1</v>
      </c>
      <c r="AM52" s="2">
        <v>-1</v>
      </c>
      <c r="AN52" s="1"/>
      <c r="AO52" s="1"/>
      <c r="AP52" s="1">
        <f t="shared" si="4"/>
        <v>1.2589447632781023E-15</v>
      </c>
      <c r="AQ52" s="2">
        <v>-1.0000000000000001E-18</v>
      </c>
      <c r="AR52" s="2">
        <v>9.9999999999999998E-17</v>
      </c>
      <c r="AS52" s="2">
        <f t="shared" si="5"/>
        <v>5.9999999999999999E-16</v>
      </c>
      <c r="AT52" s="2">
        <f t="shared" si="6"/>
        <v>8.0000000000000006E-15</v>
      </c>
    </row>
    <row r="53" spans="2:46">
      <c r="B53">
        <v>22.5</v>
      </c>
      <c r="C53" s="1">
        <v>-1</v>
      </c>
      <c r="D53" s="1">
        <v>2.4881575352498906E-17</v>
      </c>
      <c r="E53" s="2">
        <v>0</v>
      </c>
      <c r="F53" s="2">
        <v>-1.0000000000000001E-18</v>
      </c>
      <c r="G53" s="2">
        <v>7.2700000000000003E-17</v>
      </c>
      <c r="H53" s="2">
        <v>0</v>
      </c>
      <c r="I53" s="2">
        <v>0</v>
      </c>
      <c r="J53" s="10">
        <f t="shared" si="1"/>
        <v>-1</v>
      </c>
      <c r="K53" s="8">
        <v>-1</v>
      </c>
      <c r="L53" s="8">
        <v>-1</v>
      </c>
      <c r="M53" s="8">
        <v>1.1124999999999999E-17</v>
      </c>
      <c r="N53" s="2">
        <v>-1</v>
      </c>
      <c r="O53" s="2">
        <v>0</v>
      </c>
      <c r="P53" s="2">
        <v>0</v>
      </c>
      <c r="Q53" s="2">
        <v>-1</v>
      </c>
      <c r="R53" s="2">
        <v>-1</v>
      </c>
      <c r="S53" s="1">
        <v>0</v>
      </c>
      <c r="T53" s="11">
        <f t="shared" si="2"/>
        <v>0</v>
      </c>
      <c r="U53" s="8">
        <v>0</v>
      </c>
      <c r="V53" s="8">
        <v>0</v>
      </c>
      <c r="W53" s="8">
        <v>0</v>
      </c>
      <c r="X53" s="8">
        <v>0</v>
      </c>
      <c r="Y53" s="2">
        <v>-1</v>
      </c>
      <c r="Z53" s="1">
        <v>0</v>
      </c>
      <c r="AA53" s="1">
        <v>0</v>
      </c>
      <c r="AB53" s="2">
        <v>-1.0000000000000001E-18</v>
      </c>
      <c r="AC53" s="2">
        <v>6.4300000000000005E-17</v>
      </c>
      <c r="AD53" s="1">
        <v>0</v>
      </c>
      <c r="AE53" s="2">
        <v>0</v>
      </c>
      <c r="AF53" s="2">
        <v>-1</v>
      </c>
      <c r="AG53" s="2">
        <v>-3.5545107646427005E-9</v>
      </c>
      <c r="AH53" s="2">
        <f>1*10^-16</f>
        <v>9.9999999999999998E-17</v>
      </c>
      <c r="AI53" s="2">
        <v>-1</v>
      </c>
      <c r="AJ53" s="1">
        <f t="shared" si="3"/>
        <v>2.8928348244728189E-15</v>
      </c>
      <c r="AK53" s="2">
        <v>-1</v>
      </c>
      <c r="AL53" s="2">
        <v>-1</v>
      </c>
      <c r="AM53" s="2">
        <v>-1</v>
      </c>
      <c r="AN53" s="1"/>
      <c r="AO53" s="1"/>
      <c r="AP53" s="1">
        <f t="shared" si="4"/>
        <v>1.2589447632781023E-15</v>
      </c>
      <c r="AQ53" s="2">
        <v>-1.0000000000000001E-18</v>
      </c>
      <c r="AR53" s="2">
        <v>9.9999999999999998E-17</v>
      </c>
      <c r="AS53" s="2">
        <f t="shared" si="5"/>
        <v>5.9999999999999999E-16</v>
      </c>
      <c r="AT53" s="2">
        <f t="shared" si="6"/>
        <v>8.0000000000000006E-15</v>
      </c>
    </row>
    <row r="54" spans="2:46">
      <c r="B54">
        <v>23</v>
      </c>
      <c r="C54" s="1">
        <v>-1</v>
      </c>
      <c r="D54" s="1">
        <v>2.460963740214551E-17</v>
      </c>
      <c r="E54" s="2">
        <v>0</v>
      </c>
      <c r="F54" s="2">
        <v>-1.0000000000000001E-18</v>
      </c>
      <c r="G54" s="2">
        <v>7.770000000000001E-17</v>
      </c>
      <c r="H54" s="2">
        <v>0</v>
      </c>
      <c r="I54" s="2">
        <v>0</v>
      </c>
      <c r="J54" s="10">
        <f t="shared" si="1"/>
        <v>-1</v>
      </c>
      <c r="K54" s="8">
        <v>-1</v>
      </c>
      <c r="L54" s="8">
        <v>-1</v>
      </c>
      <c r="M54" s="8">
        <v>1.0926666666666666E-17</v>
      </c>
      <c r="N54" s="2">
        <v>-1</v>
      </c>
      <c r="O54" s="2">
        <v>0</v>
      </c>
      <c r="P54" s="2">
        <v>0</v>
      </c>
      <c r="Q54" s="2">
        <v>-1</v>
      </c>
      <c r="R54" s="2">
        <f>0.366*10^-16</f>
        <v>3.6599999999999999E-17</v>
      </c>
      <c r="S54" s="2">
        <f>0.0167*10^-16</f>
        <v>1.67E-18</v>
      </c>
      <c r="T54" s="11">
        <f t="shared" si="2"/>
        <v>0</v>
      </c>
      <c r="U54" s="8">
        <v>0</v>
      </c>
      <c r="V54" s="8">
        <v>0</v>
      </c>
      <c r="W54" s="8">
        <v>0</v>
      </c>
      <c r="X54" s="8">
        <v>0</v>
      </c>
      <c r="Y54" s="2">
        <v>-1</v>
      </c>
      <c r="Z54" s="1">
        <v>0</v>
      </c>
      <c r="AA54" s="1">
        <v>0</v>
      </c>
      <c r="AB54" s="2">
        <v>-1.0000000000000001E-18</v>
      </c>
      <c r="AC54" s="2">
        <v>6.8400000000000012E-17</v>
      </c>
      <c r="AD54" s="1">
        <v>0</v>
      </c>
      <c r="AE54" s="2">
        <v>0</v>
      </c>
      <c r="AF54" s="2">
        <v>-1</v>
      </c>
      <c r="AG54" s="2">
        <v>-3.5156624860207868E-9</v>
      </c>
      <c r="AH54" s="2">
        <v>-1</v>
      </c>
      <c r="AI54" s="2">
        <v>-1</v>
      </c>
      <c r="AJ54" s="1">
        <f t="shared" si="3"/>
        <v>2.8928348244728189E-15</v>
      </c>
      <c r="AK54" s="2">
        <v>-1</v>
      </c>
      <c r="AL54" s="2">
        <v>-1</v>
      </c>
      <c r="AM54" s="2">
        <v>-1</v>
      </c>
      <c r="AN54" s="1"/>
      <c r="AO54" s="1"/>
      <c r="AP54" s="1">
        <f t="shared" si="4"/>
        <v>1.2589447632781023E-15</v>
      </c>
      <c r="AQ54" s="2">
        <v>-1.0000000000000001E-18</v>
      </c>
      <c r="AR54" s="2">
        <v>9.9999999999999998E-17</v>
      </c>
      <c r="AS54" s="2">
        <f t="shared" si="5"/>
        <v>5.9999999999999999E-16</v>
      </c>
      <c r="AT54" s="2">
        <f t="shared" si="6"/>
        <v>8.0000000000000006E-15</v>
      </c>
    </row>
    <row r="55" spans="2:46">
      <c r="B55">
        <v>23.5</v>
      </c>
      <c r="C55" s="1">
        <v>-1</v>
      </c>
      <c r="D55" s="1">
        <v>2.4346425156344451E-17</v>
      </c>
      <c r="E55" s="2">
        <v>0</v>
      </c>
      <c r="F55" s="2">
        <v>-1.0000000000000001E-18</v>
      </c>
      <c r="G55" s="2">
        <v>8.2799999999999997E-17</v>
      </c>
      <c r="H55" s="2">
        <v>0</v>
      </c>
      <c r="I55" s="2">
        <v>0</v>
      </c>
      <c r="J55" s="10">
        <f t="shared" si="1"/>
        <v>-1</v>
      </c>
      <c r="K55" s="8">
        <v>-1</v>
      </c>
      <c r="L55" s="8">
        <v>-1</v>
      </c>
      <c r="M55" s="8">
        <v>1.0728333333333334E-17</v>
      </c>
      <c r="N55" s="2">
        <v>-1</v>
      </c>
      <c r="O55" s="2">
        <v>0</v>
      </c>
      <c r="P55" s="2">
        <v>0</v>
      </c>
      <c r="Q55" s="2">
        <f>0.525*10^-16</f>
        <v>5.2500000000000003E-17</v>
      </c>
      <c r="R55" s="2">
        <v>-1</v>
      </c>
      <c r="S55" s="2">
        <v>-1</v>
      </c>
      <c r="T55" s="11">
        <f t="shared" si="2"/>
        <v>0</v>
      </c>
      <c r="U55" s="8">
        <v>0</v>
      </c>
      <c r="V55" s="8">
        <v>0</v>
      </c>
      <c r="W55" s="8">
        <v>0</v>
      </c>
      <c r="X55" s="8">
        <v>0</v>
      </c>
      <c r="Y55" s="2">
        <v>-1</v>
      </c>
      <c r="Z55" s="1">
        <v>0</v>
      </c>
      <c r="AA55" s="1">
        <v>0</v>
      </c>
      <c r="AB55" s="2">
        <v>5.2000000000000007E-17</v>
      </c>
      <c r="AC55" s="2">
        <v>7.2400000000000015E-17</v>
      </c>
      <c r="AD55" s="1">
        <v>0</v>
      </c>
      <c r="AE55" s="2">
        <v>0</v>
      </c>
      <c r="AF55" s="2">
        <v>-1</v>
      </c>
      <c r="AG55" s="2">
        <v>-3.4780607366206354E-9</v>
      </c>
      <c r="AH55" s="2">
        <v>-1</v>
      </c>
      <c r="AI55" s="2">
        <v>-1</v>
      </c>
      <c r="AJ55" s="1">
        <f t="shared" si="3"/>
        <v>2.8928348244728189E-15</v>
      </c>
      <c r="AK55" s="2">
        <v>-1</v>
      </c>
      <c r="AL55" s="2">
        <v>-1</v>
      </c>
      <c r="AM55" s="2">
        <v>-1</v>
      </c>
      <c r="AN55" s="1"/>
      <c r="AO55" s="1"/>
      <c r="AP55" s="1">
        <f t="shared" si="4"/>
        <v>1.2589447632781023E-15</v>
      </c>
      <c r="AQ55" s="2">
        <v>-1.0000000000000001E-18</v>
      </c>
      <c r="AR55" s="2">
        <v>9.9999999999999998E-17</v>
      </c>
      <c r="AS55" s="2">
        <f t="shared" si="5"/>
        <v>5.9999999999999999E-16</v>
      </c>
      <c r="AT55" s="2">
        <f t="shared" si="6"/>
        <v>8.0000000000000006E-15</v>
      </c>
    </row>
    <row r="56" spans="2:46">
      <c r="B56">
        <v>24</v>
      </c>
      <c r="C56" s="1">
        <v>-1</v>
      </c>
      <c r="D56" s="1">
        <v>2.0649841493064255E-17</v>
      </c>
      <c r="E56" s="2">
        <v>0</v>
      </c>
      <c r="F56" s="2">
        <v>1.4599999999999999E-17</v>
      </c>
      <c r="G56" s="2">
        <v>8.8E-17</v>
      </c>
      <c r="H56" s="2">
        <v>0</v>
      </c>
      <c r="I56" s="2">
        <v>0</v>
      </c>
      <c r="J56" s="10">
        <f t="shared" si="1"/>
        <v>-1</v>
      </c>
      <c r="K56" s="8">
        <v>-1</v>
      </c>
      <c r="L56" s="8">
        <v>-1</v>
      </c>
      <c r="M56" s="8">
        <v>1.053E-17</v>
      </c>
      <c r="N56" s="2">
        <v>-1</v>
      </c>
      <c r="O56" s="2">
        <v>0</v>
      </c>
      <c r="P56" s="2">
        <v>0</v>
      </c>
      <c r="Q56" s="2">
        <v>-1</v>
      </c>
      <c r="R56" s="2">
        <v>-1</v>
      </c>
      <c r="S56" s="2">
        <v>-1</v>
      </c>
      <c r="T56" s="11">
        <f t="shared" si="2"/>
        <v>0</v>
      </c>
      <c r="U56" s="8">
        <v>0</v>
      </c>
      <c r="V56" s="8">
        <v>0</v>
      </c>
      <c r="W56" s="8">
        <v>0</v>
      </c>
      <c r="X56" s="8">
        <v>0</v>
      </c>
      <c r="Y56" s="2">
        <v>-1</v>
      </c>
      <c r="Z56" s="1">
        <v>0</v>
      </c>
      <c r="AA56" s="1">
        <v>0</v>
      </c>
      <c r="AB56" s="2">
        <v>-1.0000000000000001E-18</v>
      </c>
      <c r="AC56" s="2">
        <v>7.6600000000000002E-17</v>
      </c>
      <c r="AD56" s="1">
        <v>0</v>
      </c>
      <c r="AE56" s="2">
        <v>0</v>
      </c>
      <c r="AF56" s="2">
        <v>-1</v>
      </c>
      <c r="AG56" s="2">
        <v>-3.4416402488440422E-9</v>
      </c>
      <c r="AH56" s="2">
        <v>-1</v>
      </c>
      <c r="AI56" s="2">
        <v>-1</v>
      </c>
      <c r="AJ56" s="1">
        <f t="shared" si="3"/>
        <v>2.8928348244728189E-15</v>
      </c>
      <c r="AK56" s="2">
        <v>-1</v>
      </c>
      <c r="AL56" s="2">
        <v>-1</v>
      </c>
      <c r="AM56" s="2">
        <v>-1</v>
      </c>
      <c r="AN56" s="1"/>
      <c r="AO56" s="1"/>
      <c r="AP56" s="1">
        <f t="shared" si="4"/>
        <v>1.2589447632781023E-15</v>
      </c>
      <c r="AQ56" s="2">
        <v>-1.0000000000000001E-18</v>
      </c>
      <c r="AR56" s="2">
        <v>9.9999999999999998E-17</v>
      </c>
      <c r="AS56" s="2">
        <f t="shared" si="5"/>
        <v>5.9999999999999999E-16</v>
      </c>
      <c r="AT56" s="2">
        <f t="shared" si="6"/>
        <v>8.0000000000000006E-15</v>
      </c>
    </row>
    <row r="57" spans="2:46">
      <c r="B57">
        <v>24.5</v>
      </c>
      <c r="C57" s="1">
        <v>-1</v>
      </c>
      <c r="D57" s="1">
        <v>2.043804264813215E-17</v>
      </c>
      <c r="E57" s="2">
        <v>0</v>
      </c>
      <c r="F57" s="2">
        <v>-1.0000000000000001E-18</v>
      </c>
      <c r="G57" s="2">
        <v>-1.0000000000000001E-18</v>
      </c>
      <c r="H57" s="2">
        <v>0</v>
      </c>
      <c r="I57" s="2">
        <v>0</v>
      </c>
      <c r="J57" s="10">
        <f t="shared" si="1"/>
        <v>-1</v>
      </c>
      <c r="K57" s="8">
        <v>-1</v>
      </c>
      <c r="L57" s="8">
        <v>-1</v>
      </c>
      <c r="M57" s="8">
        <v>1.0331666666666667E-17</v>
      </c>
      <c r="N57" s="2">
        <v>-1</v>
      </c>
      <c r="O57" s="2">
        <v>0</v>
      </c>
      <c r="P57" s="2">
        <v>0</v>
      </c>
      <c r="Q57" s="2">
        <v>-1</v>
      </c>
      <c r="R57" s="2">
        <v>-1</v>
      </c>
      <c r="S57" s="2">
        <v>-1</v>
      </c>
      <c r="T57" s="11">
        <f t="shared" si="2"/>
        <v>0</v>
      </c>
      <c r="U57" s="8">
        <v>0</v>
      </c>
      <c r="V57" s="8">
        <v>0</v>
      </c>
      <c r="W57" s="8">
        <v>0</v>
      </c>
      <c r="X57" s="8">
        <v>0</v>
      </c>
      <c r="Y57" s="2">
        <v>-1</v>
      </c>
      <c r="Z57" s="1">
        <v>0</v>
      </c>
      <c r="AA57" s="1">
        <v>0</v>
      </c>
      <c r="AB57" s="2">
        <v>-1.0000000000000001E-18</v>
      </c>
      <c r="AC57" s="2">
        <v>-1.0000000000000001E-18</v>
      </c>
      <c r="AD57" s="1">
        <v>0</v>
      </c>
      <c r="AE57" s="2">
        <v>0</v>
      </c>
      <c r="AF57" s="2">
        <v>-1</v>
      </c>
      <c r="AG57" s="2">
        <v>-3.4063404413553577E-9</v>
      </c>
      <c r="AH57" s="2">
        <v>-1</v>
      </c>
      <c r="AI57" s="2">
        <v>-1</v>
      </c>
      <c r="AJ57" s="1">
        <f t="shared" si="3"/>
        <v>2.8928348244728189E-15</v>
      </c>
      <c r="AK57" s="2">
        <v>-1</v>
      </c>
      <c r="AL57" s="2">
        <v>-1</v>
      </c>
      <c r="AM57" s="2">
        <v>-1</v>
      </c>
      <c r="AN57" s="1"/>
      <c r="AO57" s="1"/>
      <c r="AP57" s="1">
        <f t="shared" si="4"/>
        <v>1.2589447632781023E-15</v>
      </c>
      <c r="AQ57" s="2">
        <v>-1.0000000000000001E-18</v>
      </c>
      <c r="AR57" s="2">
        <v>9.9999999999999998E-17</v>
      </c>
      <c r="AS57" s="2">
        <f t="shared" si="5"/>
        <v>5.9999999999999999E-16</v>
      </c>
      <c r="AT57" s="2">
        <f t="shared" si="6"/>
        <v>8.0000000000000006E-15</v>
      </c>
    </row>
    <row r="58" spans="2:46">
      <c r="B58">
        <v>25</v>
      </c>
      <c r="C58" s="1">
        <v>-1</v>
      </c>
      <c r="D58" s="1">
        <v>2.0232629970943747E-17</v>
      </c>
      <c r="E58" s="2">
        <v>0</v>
      </c>
      <c r="F58" s="2">
        <v>-1.0000000000000001E-18</v>
      </c>
      <c r="G58" s="2">
        <v>9.6900000000000007E-17</v>
      </c>
      <c r="H58" s="2">
        <v>2.7900000000000002E-18</v>
      </c>
      <c r="I58" s="2">
        <v>4.1900000000000008E-18</v>
      </c>
      <c r="J58" s="10">
        <f t="shared" si="1"/>
        <v>-1</v>
      </c>
      <c r="K58" s="8">
        <v>-1</v>
      </c>
      <c r="L58" s="8">
        <v>-1</v>
      </c>
      <c r="M58" s="8">
        <v>1.0133333333333333E-17</v>
      </c>
      <c r="N58" s="2">
        <v>-1</v>
      </c>
      <c r="O58" s="2">
        <v>0</v>
      </c>
      <c r="P58" s="2">
        <v>0</v>
      </c>
      <c r="Q58" s="2">
        <v>-1</v>
      </c>
      <c r="R58" s="2">
        <v>-1</v>
      </c>
      <c r="S58" s="2">
        <v>-1</v>
      </c>
      <c r="T58" s="11">
        <f t="shared" si="2"/>
        <v>0</v>
      </c>
      <c r="U58" s="8">
        <v>0</v>
      </c>
      <c r="V58" s="8">
        <v>0</v>
      </c>
      <c r="W58" s="8">
        <v>0</v>
      </c>
      <c r="X58" s="8">
        <v>0</v>
      </c>
      <c r="Y58" s="2">
        <v>-1</v>
      </c>
      <c r="Z58" s="1">
        <v>0</v>
      </c>
      <c r="AA58" s="1">
        <v>0</v>
      </c>
      <c r="AB58" s="2">
        <v>-1.0000000000000001E-18</v>
      </c>
      <c r="AC58" s="2">
        <v>7.4099999999999999E-17</v>
      </c>
      <c r="AD58" s="2">
        <f>1.5*10^-18</f>
        <v>1.5000000000000001E-18</v>
      </c>
      <c r="AE58" s="2">
        <v>0</v>
      </c>
      <c r="AF58" s="2">
        <v>-1</v>
      </c>
      <c r="AG58" s="2">
        <v>5.7325784917673933E-20</v>
      </c>
      <c r="AH58" s="2">
        <f>1.25*10^-16</f>
        <v>1.2500000000000001E-16</v>
      </c>
      <c r="AI58" s="2">
        <v>-1</v>
      </c>
      <c r="AJ58" s="1">
        <f t="shared" si="3"/>
        <v>2.8928348244728189E-15</v>
      </c>
      <c r="AK58" s="2">
        <v>-1</v>
      </c>
      <c r="AL58" s="2">
        <v>-1</v>
      </c>
      <c r="AM58" s="2">
        <v>-1</v>
      </c>
      <c r="AN58" s="1"/>
      <c r="AO58" s="1"/>
      <c r="AP58" s="1">
        <f t="shared" si="4"/>
        <v>1.2589447632781023E-15</v>
      </c>
      <c r="AQ58" s="2">
        <v>1.1000000000000002E-19</v>
      </c>
      <c r="AR58" s="2">
        <v>9.9999999999999998E-17</v>
      </c>
      <c r="AS58" s="2">
        <f t="shared" si="5"/>
        <v>5.9999999999999999E-16</v>
      </c>
      <c r="AT58" s="2">
        <f t="shared" si="6"/>
        <v>8.0000000000000006E-15</v>
      </c>
    </row>
    <row r="59" spans="2:46">
      <c r="B59">
        <v>25.5</v>
      </c>
      <c r="C59" s="1">
        <v>-1</v>
      </c>
      <c r="D59" s="1">
        <v>2.0033288853686172E-17</v>
      </c>
      <c r="E59" s="2">
        <v>0</v>
      </c>
      <c r="F59" s="2">
        <v>-1.0000000000000001E-18</v>
      </c>
      <c r="G59" s="2">
        <v>-1.0000000000000001E-18</v>
      </c>
      <c r="H59" s="2">
        <v>-1.0000000000000001E-18</v>
      </c>
      <c r="I59" s="2">
        <v>-1.0000000000000001E-18</v>
      </c>
      <c r="J59" s="10">
        <f t="shared" si="1"/>
        <v>-1</v>
      </c>
      <c r="K59" s="8">
        <v>-1</v>
      </c>
      <c r="L59" s="8">
        <v>-1</v>
      </c>
      <c r="M59" s="8">
        <v>9.9349999999999999E-18</v>
      </c>
      <c r="N59" s="2">
        <v>-1</v>
      </c>
      <c r="O59" s="2">
        <v>0</v>
      </c>
      <c r="P59" s="2">
        <v>0</v>
      </c>
      <c r="Q59" s="2">
        <v>-1</v>
      </c>
      <c r="R59" s="2">
        <v>-1</v>
      </c>
      <c r="S59" s="2">
        <v>-1</v>
      </c>
      <c r="T59" s="11">
        <f t="shared" si="2"/>
        <v>0</v>
      </c>
      <c r="U59" s="8">
        <v>0</v>
      </c>
      <c r="V59" s="8">
        <v>0</v>
      </c>
      <c r="W59" s="8">
        <v>0</v>
      </c>
      <c r="X59" s="8">
        <v>0</v>
      </c>
      <c r="Y59" s="2">
        <v>-1</v>
      </c>
      <c r="Z59" s="1">
        <v>0</v>
      </c>
      <c r="AA59" s="1">
        <v>0</v>
      </c>
      <c r="AB59" s="2">
        <v>-1.0000000000000001E-18</v>
      </c>
      <c r="AC59" s="2">
        <v>-1.0000000000000001E-18</v>
      </c>
      <c r="AD59" s="2">
        <v>-1</v>
      </c>
      <c r="AE59" s="2">
        <v>0</v>
      </c>
      <c r="AF59" s="2">
        <v>-1</v>
      </c>
      <c r="AG59" s="2">
        <v>-3.3388814756143615E-9</v>
      </c>
      <c r="AH59" s="2">
        <v>-1</v>
      </c>
      <c r="AI59" s="2">
        <v>-1</v>
      </c>
      <c r="AJ59" s="1">
        <f t="shared" si="3"/>
        <v>2.8928348244728189E-15</v>
      </c>
      <c r="AK59" s="2">
        <v>-1</v>
      </c>
      <c r="AL59" s="2">
        <v>-1</v>
      </c>
      <c r="AM59" s="2">
        <v>-1</v>
      </c>
      <c r="AN59" s="1"/>
      <c r="AO59" s="1"/>
      <c r="AP59" s="1">
        <f t="shared" si="4"/>
        <v>1.2589447632781023E-15</v>
      </c>
      <c r="AQ59" s="2">
        <v>-1.0000000000000001E-18</v>
      </c>
      <c r="AR59" s="2">
        <v>9.9999999999999998E-17</v>
      </c>
      <c r="AS59" s="2">
        <f t="shared" si="5"/>
        <v>5.9999999999999999E-16</v>
      </c>
      <c r="AT59" s="2">
        <f t="shared" si="6"/>
        <v>8.0000000000000006E-15</v>
      </c>
    </row>
    <row r="60" spans="2:46">
      <c r="B60">
        <v>26</v>
      </c>
      <c r="C60" s="1">
        <v>-1</v>
      </c>
      <c r="D60" s="1">
        <v>1.9839725967912381E-17</v>
      </c>
      <c r="E60" s="2">
        <v>0</v>
      </c>
      <c r="F60" s="2">
        <v>-1.0000000000000001E-18</v>
      </c>
      <c r="G60" s="2">
        <v>-1.0000000000000001E-18</v>
      </c>
      <c r="H60" s="2">
        <v>-1.0000000000000001E-18</v>
      </c>
      <c r="I60" s="2">
        <v>-1.0000000000000001E-18</v>
      </c>
      <c r="J60" s="10">
        <f t="shared" si="1"/>
        <v>-1</v>
      </c>
      <c r="K60" s="8">
        <v>-1</v>
      </c>
      <c r="L60" s="8">
        <v>-1</v>
      </c>
      <c r="M60" s="8">
        <v>9.7366666666666649E-18</v>
      </c>
      <c r="N60" s="2">
        <v>-1</v>
      </c>
      <c r="O60" s="2">
        <v>0</v>
      </c>
      <c r="P60" s="2">
        <v>0</v>
      </c>
      <c r="Q60" s="2">
        <v>-1</v>
      </c>
      <c r="R60" s="2">
        <v>-1</v>
      </c>
      <c r="S60" s="2">
        <v>-1</v>
      </c>
      <c r="T60" s="11">
        <f t="shared" si="2"/>
        <v>0</v>
      </c>
      <c r="U60" s="8">
        <v>0</v>
      </c>
      <c r="V60" s="8">
        <v>0</v>
      </c>
      <c r="W60" s="8">
        <v>0</v>
      </c>
      <c r="X60" s="8">
        <v>0</v>
      </c>
      <c r="Y60" s="2">
        <v>-1</v>
      </c>
      <c r="Z60" s="1">
        <v>0</v>
      </c>
      <c r="AA60" s="1">
        <v>0</v>
      </c>
      <c r="AB60" s="2">
        <v>-1.0000000000000001E-18</v>
      </c>
      <c r="AC60" s="2">
        <v>-1.0000000000000001E-18</v>
      </c>
      <c r="AD60" s="2">
        <v>-1</v>
      </c>
      <c r="AE60" s="2">
        <v>0</v>
      </c>
      <c r="AF60" s="2">
        <v>-1</v>
      </c>
      <c r="AG60" s="2">
        <v>-3.3066209946520629E-9</v>
      </c>
      <c r="AH60" s="2">
        <v>-1</v>
      </c>
      <c r="AI60" s="2">
        <v>-1</v>
      </c>
      <c r="AJ60" s="1">
        <f t="shared" si="3"/>
        <v>2.8928348244728189E-15</v>
      </c>
      <c r="AK60" s="2">
        <v>-1</v>
      </c>
      <c r="AL60" s="2">
        <v>-1</v>
      </c>
      <c r="AM60" s="2">
        <v>-1</v>
      </c>
      <c r="AN60" s="1"/>
      <c r="AO60" s="1"/>
      <c r="AP60" s="1">
        <f t="shared" si="4"/>
        <v>1.2589447632781023E-15</v>
      </c>
      <c r="AQ60" s="2">
        <v>-1.0000000000000001E-18</v>
      </c>
      <c r="AR60" s="2">
        <v>9.9999999999999998E-17</v>
      </c>
      <c r="AS60" s="2">
        <f t="shared" si="5"/>
        <v>5.9999999999999999E-16</v>
      </c>
      <c r="AT60" s="2">
        <f t="shared" si="6"/>
        <v>8.0000000000000006E-15</v>
      </c>
    </row>
    <row r="61" spans="2:46">
      <c r="B61">
        <v>26.5</v>
      </c>
      <c r="C61" s="1">
        <v>-1</v>
      </c>
      <c r="D61" s="1">
        <v>0</v>
      </c>
      <c r="E61" s="2">
        <v>0</v>
      </c>
      <c r="F61" s="2">
        <v>-1.0000000000000001E-18</v>
      </c>
      <c r="G61" s="2">
        <v>-1.0000000000000001E-18</v>
      </c>
      <c r="H61" s="2">
        <v>-1.0000000000000001E-18</v>
      </c>
      <c r="I61" s="2">
        <v>-1.0000000000000001E-18</v>
      </c>
      <c r="J61" s="10">
        <f t="shared" si="1"/>
        <v>-1</v>
      </c>
      <c r="K61" s="8">
        <v>-1</v>
      </c>
      <c r="L61" s="8">
        <v>-1</v>
      </c>
      <c r="M61" s="8">
        <v>9.538333333333333E-18</v>
      </c>
      <c r="N61" s="2">
        <v>-1</v>
      </c>
      <c r="O61" s="2">
        <v>0</v>
      </c>
      <c r="P61" s="2">
        <v>0</v>
      </c>
      <c r="Q61" s="2">
        <v>-1</v>
      </c>
      <c r="R61" s="2">
        <v>-1</v>
      </c>
      <c r="S61" s="2">
        <v>-1</v>
      </c>
      <c r="T61" s="11">
        <f t="shared" si="2"/>
        <v>0</v>
      </c>
      <c r="U61" s="8">
        <v>0</v>
      </c>
      <c r="V61" s="8">
        <v>0</v>
      </c>
      <c r="W61" s="8">
        <v>0</v>
      </c>
      <c r="X61" s="8">
        <v>0</v>
      </c>
      <c r="Y61" s="2">
        <v>-1</v>
      </c>
      <c r="Z61" s="1">
        <v>0</v>
      </c>
      <c r="AA61" s="1">
        <v>0</v>
      </c>
      <c r="AB61" s="2">
        <v>-1.0000000000000001E-18</v>
      </c>
      <c r="AC61" s="2">
        <v>-1.0000000000000001E-18</v>
      </c>
      <c r="AD61" s="2">
        <v>-1</v>
      </c>
      <c r="AE61" s="2">
        <v>0</v>
      </c>
      <c r="AF61" s="2">
        <v>-1</v>
      </c>
      <c r="AG61" s="2">
        <v>-3.2752779081805872E-9</v>
      </c>
      <c r="AH61" s="2">
        <v>-1</v>
      </c>
      <c r="AI61" s="2">
        <v>-1</v>
      </c>
      <c r="AJ61" s="1">
        <f t="shared" si="3"/>
        <v>2.8928348244728189E-15</v>
      </c>
      <c r="AK61" s="2">
        <v>-1</v>
      </c>
      <c r="AL61" s="2">
        <v>-1</v>
      </c>
      <c r="AM61" s="2">
        <v>-1</v>
      </c>
      <c r="AN61" s="1"/>
      <c r="AO61" s="1"/>
      <c r="AP61" s="1">
        <f t="shared" si="4"/>
        <v>1.2589447632781023E-15</v>
      </c>
      <c r="AQ61" s="2">
        <v>-1.0000000000000001E-18</v>
      </c>
      <c r="AR61" s="2">
        <v>9.9999999999999998E-17</v>
      </c>
      <c r="AS61" s="2">
        <f t="shared" si="5"/>
        <v>5.9999999999999999E-16</v>
      </c>
      <c r="AT61" s="2">
        <f t="shared" si="6"/>
        <v>8.0000000000000006E-15</v>
      </c>
    </row>
    <row r="62" spans="2:46">
      <c r="B62">
        <v>27</v>
      </c>
      <c r="C62" s="1">
        <v>-1</v>
      </c>
      <c r="D62" s="1">
        <v>0</v>
      </c>
      <c r="E62" s="2">
        <v>0</v>
      </c>
      <c r="F62" s="2">
        <v>-1.0000000000000001E-18</v>
      </c>
      <c r="G62" s="2">
        <v>-1.0000000000000001E-18</v>
      </c>
      <c r="H62" s="2">
        <v>-1.0000000000000001E-18</v>
      </c>
      <c r="I62" s="2">
        <v>-1.0000000000000001E-18</v>
      </c>
      <c r="J62" s="10">
        <f t="shared" si="1"/>
        <v>-1</v>
      </c>
      <c r="K62" s="8">
        <v>-1</v>
      </c>
      <c r="L62" s="8">
        <v>-1</v>
      </c>
      <c r="M62" s="8">
        <v>9.3400000000000011E-18</v>
      </c>
      <c r="N62" s="2">
        <v>-1</v>
      </c>
      <c r="O62" s="2">
        <v>0</v>
      </c>
      <c r="P62" s="2">
        <v>0</v>
      </c>
      <c r="Q62" s="2">
        <v>-1</v>
      </c>
      <c r="R62" s="2">
        <v>-1</v>
      </c>
      <c r="S62" s="2">
        <v>-1</v>
      </c>
      <c r="T62" s="11">
        <f t="shared" si="2"/>
        <v>0</v>
      </c>
      <c r="U62" s="8">
        <v>0</v>
      </c>
      <c r="V62" s="8">
        <v>0</v>
      </c>
      <c r="W62" s="8">
        <v>0</v>
      </c>
      <c r="X62" s="8">
        <v>0</v>
      </c>
      <c r="Y62" s="2">
        <v>-1</v>
      </c>
      <c r="Z62" s="1">
        <v>0</v>
      </c>
      <c r="AA62" s="1">
        <v>0</v>
      </c>
      <c r="AB62" s="2">
        <v>-1.0000000000000001E-18</v>
      </c>
      <c r="AC62" s="2">
        <v>-1.0000000000000001E-18</v>
      </c>
      <c r="AD62" s="2">
        <v>-1</v>
      </c>
      <c r="AE62" s="2">
        <v>0</v>
      </c>
      <c r="AF62" s="2">
        <v>-1</v>
      </c>
      <c r="AG62" s="2">
        <v>-3.2448095444829059E-9</v>
      </c>
      <c r="AH62" s="2">
        <v>-1</v>
      </c>
      <c r="AI62" s="2">
        <v>-1</v>
      </c>
      <c r="AJ62" s="1">
        <f t="shared" si="3"/>
        <v>2.8928348244728189E-15</v>
      </c>
      <c r="AK62" s="2">
        <v>-1</v>
      </c>
      <c r="AL62" s="2">
        <v>-1</v>
      </c>
      <c r="AM62" s="2">
        <v>-1</v>
      </c>
      <c r="AN62" s="1"/>
      <c r="AO62" s="1"/>
      <c r="AP62" s="1">
        <f t="shared" si="4"/>
        <v>1.2589447632781023E-15</v>
      </c>
      <c r="AQ62" s="2">
        <v>-1.0000000000000001E-18</v>
      </c>
      <c r="AR62" s="2">
        <v>9.9999999999999998E-17</v>
      </c>
      <c r="AS62" s="2">
        <f t="shared" si="5"/>
        <v>5.9999999999999999E-16</v>
      </c>
      <c r="AT62" s="2">
        <f t="shared" si="6"/>
        <v>8.0000000000000006E-15</v>
      </c>
    </row>
    <row r="63" spans="2:46">
      <c r="B63">
        <v>27.5</v>
      </c>
      <c r="C63" s="1">
        <v>-1</v>
      </c>
      <c r="D63" s="1">
        <v>0</v>
      </c>
      <c r="E63" s="2">
        <v>0</v>
      </c>
      <c r="F63" s="2">
        <v>-1.0000000000000001E-18</v>
      </c>
      <c r="G63" s="2">
        <v>-1.0000000000000001E-18</v>
      </c>
      <c r="H63" s="2">
        <v>-1.0000000000000001E-18</v>
      </c>
      <c r="I63" s="2">
        <v>-1.0000000000000001E-18</v>
      </c>
      <c r="J63" s="10">
        <f t="shared" si="1"/>
        <v>-1</v>
      </c>
      <c r="K63" s="8">
        <v>-1</v>
      </c>
      <c r="L63" s="8">
        <v>-1</v>
      </c>
      <c r="M63" s="8">
        <v>9.1416666666666677E-18</v>
      </c>
      <c r="N63" s="2">
        <v>-1</v>
      </c>
      <c r="O63" s="2">
        <v>0</v>
      </c>
      <c r="P63" s="2">
        <v>0</v>
      </c>
      <c r="Q63" s="2">
        <v>-1</v>
      </c>
      <c r="R63" s="2">
        <v>-1</v>
      </c>
      <c r="S63" s="2">
        <v>-1</v>
      </c>
      <c r="T63" s="11">
        <f t="shared" si="2"/>
        <v>0</v>
      </c>
      <c r="U63" s="8">
        <v>0</v>
      </c>
      <c r="V63" s="8">
        <v>0</v>
      </c>
      <c r="W63" s="8">
        <v>0</v>
      </c>
      <c r="X63" s="8">
        <v>0</v>
      </c>
      <c r="Y63" s="2">
        <v>-1</v>
      </c>
      <c r="Z63" s="1">
        <v>0</v>
      </c>
      <c r="AA63" s="1">
        <v>0</v>
      </c>
      <c r="AB63" s="2">
        <v>-1.0000000000000001E-18</v>
      </c>
      <c r="AC63" s="2">
        <v>-1.0000000000000001E-18</v>
      </c>
      <c r="AD63" s="2">
        <v>-1</v>
      </c>
      <c r="AE63" s="2">
        <v>0</v>
      </c>
      <c r="AF63" s="2">
        <v>-1</v>
      </c>
      <c r="AG63" s="2">
        <v>-3.2151759598906656E-9</v>
      </c>
      <c r="AH63" s="2">
        <f>1.58*10^-16</f>
        <v>1.58E-16</v>
      </c>
      <c r="AI63" s="2">
        <v>-1</v>
      </c>
      <c r="AJ63" s="1">
        <f t="shared" si="3"/>
        <v>2.8928348244728189E-15</v>
      </c>
      <c r="AK63" s="2">
        <v>-1</v>
      </c>
      <c r="AL63" s="2">
        <v>-1</v>
      </c>
      <c r="AM63" s="2">
        <v>-1</v>
      </c>
      <c r="AN63" s="1"/>
      <c r="AO63" s="1"/>
      <c r="AP63" s="1">
        <f t="shared" si="4"/>
        <v>1.2589447632781023E-15</v>
      </c>
      <c r="AQ63" s="2">
        <v>-1.0000000000000001E-18</v>
      </c>
      <c r="AR63" s="2">
        <v>9.9999999999999998E-17</v>
      </c>
      <c r="AS63" s="2">
        <f t="shared" si="5"/>
        <v>5.9999999999999999E-16</v>
      </c>
      <c r="AT63" s="2">
        <f t="shared" si="6"/>
        <v>8.0000000000000006E-15</v>
      </c>
    </row>
    <row r="64" spans="2:46">
      <c r="B64">
        <v>28</v>
      </c>
      <c r="C64" s="1">
        <v>-1</v>
      </c>
      <c r="D64" s="1">
        <v>0</v>
      </c>
      <c r="E64" s="2">
        <v>0</v>
      </c>
      <c r="F64" s="2">
        <v>1.5400000000000001E-17</v>
      </c>
      <c r="G64" s="2">
        <v>-1.0000000000000001E-18</v>
      </c>
      <c r="H64" s="2">
        <v>-1.0000000000000001E-18</v>
      </c>
      <c r="I64" s="2">
        <v>-1.0000000000000001E-18</v>
      </c>
      <c r="J64" s="10">
        <f t="shared" si="1"/>
        <v>-1</v>
      </c>
      <c r="K64" s="8">
        <v>-1</v>
      </c>
      <c r="L64" s="8">
        <v>-1</v>
      </c>
      <c r="M64" s="8">
        <v>8.9433333333333327E-18</v>
      </c>
      <c r="N64" s="2">
        <v>-1</v>
      </c>
      <c r="O64" s="2">
        <v>0</v>
      </c>
      <c r="P64" s="2">
        <v>0</v>
      </c>
      <c r="Q64" s="2">
        <v>-1</v>
      </c>
      <c r="R64" s="2">
        <f>0.563*10^-16</f>
        <v>5.6299999999999998E-17</v>
      </c>
      <c r="S64" s="2">
        <f>0.0781*10^-16</f>
        <v>7.8100000000000008E-18</v>
      </c>
      <c r="T64" s="11">
        <f t="shared" si="2"/>
        <v>0</v>
      </c>
      <c r="U64" s="8">
        <v>0</v>
      </c>
      <c r="V64" s="8">
        <v>0</v>
      </c>
      <c r="W64" s="8">
        <v>0</v>
      </c>
      <c r="X64" s="8">
        <v>0</v>
      </c>
      <c r="Y64" s="2">
        <v>-1</v>
      </c>
      <c r="Z64" s="1">
        <v>0</v>
      </c>
      <c r="AA64" s="1">
        <v>0</v>
      </c>
      <c r="AB64" s="2">
        <v>-1.0000000000000001E-18</v>
      </c>
      <c r="AC64" s="2">
        <v>-1.0000000000000001E-18</v>
      </c>
      <c r="AD64" s="2">
        <v>-1</v>
      </c>
      <c r="AE64" s="2">
        <v>0</v>
      </c>
      <c r="AF64" s="2">
        <v>-1</v>
      </c>
      <c r="AG64" s="2">
        <v>-3.1863397185660199E-9</v>
      </c>
      <c r="AH64" s="2">
        <v>-1</v>
      </c>
      <c r="AI64" s="2">
        <v>-1</v>
      </c>
      <c r="AJ64" s="1">
        <f t="shared" si="3"/>
        <v>2.8928348244728189E-15</v>
      </c>
      <c r="AK64" s="2">
        <v>-1</v>
      </c>
      <c r="AL64" s="2">
        <v>-1</v>
      </c>
      <c r="AM64" s="2">
        <v>-1</v>
      </c>
      <c r="AN64" s="1"/>
      <c r="AO64" s="1"/>
      <c r="AP64" s="1">
        <f t="shared" si="4"/>
        <v>1.2589447632781023E-15</v>
      </c>
      <c r="AQ64" s="2">
        <v>-1.0000000000000001E-18</v>
      </c>
      <c r="AR64" s="2">
        <v>9.9999999999999998E-17</v>
      </c>
      <c r="AS64" s="2">
        <f t="shared" si="5"/>
        <v>5.9999999999999999E-16</v>
      </c>
      <c r="AT64" s="2">
        <f t="shared" si="6"/>
        <v>8.0000000000000006E-15</v>
      </c>
    </row>
    <row r="65" spans="2:46">
      <c r="B65">
        <v>28.5</v>
      </c>
      <c r="C65" s="1">
        <v>-1</v>
      </c>
      <c r="D65" s="1">
        <v>0</v>
      </c>
      <c r="E65" s="2">
        <v>0</v>
      </c>
      <c r="F65" s="2">
        <v>-1.0000000000000001E-18</v>
      </c>
      <c r="G65" s="2">
        <v>-1.0000000000000001E-18</v>
      </c>
      <c r="H65" s="2">
        <v>-1.0000000000000001E-18</v>
      </c>
      <c r="I65" s="2">
        <v>-1.0000000000000001E-18</v>
      </c>
      <c r="J65" s="10">
        <f t="shared" si="1"/>
        <v>-1</v>
      </c>
      <c r="K65" s="8">
        <v>-1</v>
      </c>
      <c r="L65" s="8">
        <v>-1</v>
      </c>
      <c r="M65" s="8">
        <v>8.7449999999999993E-18</v>
      </c>
      <c r="N65" s="2">
        <v>-1</v>
      </c>
      <c r="O65" s="2">
        <v>0</v>
      </c>
      <c r="P65" s="2">
        <v>0</v>
      </c>
      <c r="Q65" s="2">
        <f>0.587*10^-16</f>
        <v>5.8699999999999997E-17</v>
      </c>
      <c r="R65" s="2">
        <v>-1</v>
      </c>
      <c r="S65" s="2">
        <v>-1</v>
      </c>
      <c r="T65" s="11">
        <f t="shared" si="2"/>
        <v>0</v>
      </c>
      <c r="U65" s="8">
        <v>0</v>
      </c>
      <c r="V65" s="8">
        <v>0</v>
      </c>
      <c r="W65" s="8">
        <v>0</v>
      </c>
      <c r="X65" s="8">
        <v>0</v>
      </c>
      <c r="Y65" s="2">
        <v>-1</v>
      </c>
      <c r="Z65" s="1">
        <v>0</v>
      </c>
      <c r="AA65" s="1">
        <v>0</v>
      </c>
      <c r="AB65" s="2">
        <v>6.5800000000000004E-17</v>
      </c>
      <c r="AC65" s="2">
        <v>-1.0000000000000001E-18</v>
      </c>
      <c r="AD65" s="2">
        <v>-1</v>
      </c>
      <c r="AE65" s="2">
        <v>0</v>
      </c>
      <c r="AF65" s="2">
        <v>-1</v>
      </c>
      <c r="AG65" s="2">
        <v>-3.1582656936280751E-9</v>
      </c>
      <c r="AH65" s="2">
        <v>-1</v>
      </c>
      <c r="AI65" s="2">
        <v>-1</v>
      </c>
      <c r="AJ65" s="1">
        <f t="shared" si="3"/>
        <v>2.8928348244728189E-15</v>
      </c>
      <c r="AK65" s="2">
        <v>-1</v>
      </c>
      <c r="AL65" s="2">
        <v>-1</v>
      </c>
      <c r="AM65" s="2">
        <v>-1</v>
      </c>
      <c r="AN65" s="1"/>
      <c r="AO65" s="1"/>
      <c r="AP65" s="1">
        <f t="shared" si="4"/>
        <v>1.2589447632781023E-15</v>
      </c>
      <c r="AQ65" s="2">
        <v>-1.0000000000000001E-18</v>
      </c>
      <c r="AR65" s="2">
        <v>9.9999999999999998E-17</v>
      </c>
      <c r="AS65" s="2">
        <f t="shared" si="5"/>
        <v>5.9999999999999999E-16</v>
      </c>
      <c r="AT65" s="2">
        <f t="shared" si="6"/>
        <v>8.0000000000000006E-15</v>
      </c>
    </row>
    <row r="66" spans="2:46">
      <c r="B66">
        <v>29</v>
      </c>
      <c r="C66" s="1">
        <v>-1</v>
      </c>
      <c r="D66" s="1">
        <v>0</v>
      </c>
      <c r="E66" s="2">
        <v>0</v>
      </c>
      <c r="F66" s="2">
        <v>-1.0000000000000001E-18</v>
      </c>
      <c r="G66" s="2">
        <v>-1.0000000000000001E-18</v>
      </c>
      <c r="H66" s="2">
        <v>-1.0000000000000001E-18</v>
      </c>
      <c r="I66" s="2">
        <v>-1.0000000000000001E-18</v>
      </c>
      <c r="J66" s="10">
        <f t="shared" si="1"/>
        <v>-1</v>
      </c>
      <c r="K66" s="8">
        <v>-1</v>
      </c>
      <c r="L66" s="8">
        <v>-1</v>
      </c>
      <c r="M66" s="8">
        <v>8.5466666666666659E-18</v>
      </c>
      <c r="N66" s="2">
        <v>-1</v>
      </c>
      <c r="O66" s="2">
        <v>0</v>
      </c>
      <c r="P66" s="2">
        <v>0</v>
      </c>
      <c r="Q66" s="2">
        <v>-1</v>
      </c>
      <c r="R66" s="2">
        <v>-1</v>
      </c>
      <c r="S66" s="2">
        <v>-1</v>
      </c>
      <c r="T66" s="11">
        <f t="shared" si="2"/>
        <v>0</v>
      </c>
      <c r="U66" s="8">
        <v>0</v>
      </c>
      <c r="V66" s="8">
        <v>0</v>
      </c>
      <c r="W66" s="8">
        <v>0</v>
      </c>
      <c r="X66" s="8">
        <v>0</v>
      </c>
      <c r="Y66" s="2">
        <v>-1</v>
      </c>
      <c r="Z66" s="1">
        <v>0</v>
      </c>
      <c r="AA66" s="1">
        <v>0</v>
      </c>
      <c r="AB66" s="2">
        <v>-1.0000000000000001E-18</v>
      </c>
      <c r="AC66" s="2">
        <v>-1.0000000000000001E-18</v>
      </c>
      <c r="AD66" s="2">
        <v>-1</v>
      </c>
      <c r="AE66" s="2">
        <v>0</v>
      </c>
      <c r="AF66" s="2">
        <v>-1</v>
      </c>
      <c r="AG66" s="2">
        <v>-3.1309208872212946E-9</v>
      </c>
      <c r="AH66" s="2">
        <v>-1</v>
      </c>
      <c r="AI66" s="2">
        <v>-1</v>
      </c>
      <c r="AJ66" s="1">
        <f t="shared" si="3"/>
        <v>2.8928348244728189E-15</v>
      </c>
      <c r="AK66" s="2">
        <v>-1</v>
      </c>
      <c r="AL66" s="2">
        <v>-1</v>
      </c>
      <c r="AM66" s="2">
        <v>-1</v>
      </c>
      <c r="AN66" s="1"/>
      <c r="AO66" s="1"/>
      <c r="AP66" s="1">
        <f t="shared" si="4"/>
        <v>1.2589447632781023E-15</v>
      </c>
      <c r="AQ66" s="2">
        <v>-1.0000000000000001E-18</v>
      </c>
      <c r="AR66" s="2">
        <v>9.9999999999999998E-17</v>
      </c>
      <c r="AS66" s="2">
        <f t="shared" si="5"/>
        <v>5.9999999999999999E-16</v>
      </c>
      <c r="AT66" s="2">
        <f t="shared" si="6"/>
        <v>8.0000000000000006E-15</v>
      </c>
    </row>
    <row r="67" spans="2:46">
      <c r="B67">
        <v>29.5</v>
      </c>
      <c r="C67" s="1">
        <v>-1</v>
      </c>
      <c r="D67" s="1">
        <v>0</v>
      </c>
      <c r="E67" s="2">
        <v>0</v>
      </c>
      <c r="F67" s="2">
        <v>-1.0000000000000001E-18</v>
      </c>
      <c r="G67" s="2">
        <v>-1.0000000000000001E-18</v>
      </c>
      <c r="H67" s="2">
        <v>-1.0000000000000001E-18</v>
      </c>
      <c r="I67" s="2">
        <v>-1.0000000000000001E-18</v>
      </c>
      <c r="J67" s="10">
        <f t="shared" si="1"/>
        <v>-1</v>
      </c>
      <c r="K67" s="8">
        <v>-1</v>
      </c>
      <c r="L67" s="8">
        <v>-1</v>
      </c>
      <c r="M67" s="8">
        <v>8.3483333333333324E-18</v>
      </c>
      <c r="N67" s="2">
        <v>-1</v>
      </c>
      <c r="O67" s="2">
        <v>0</v>
      </c>
      <c r="P67" s="2">
        <v>0</v>
      </c>
      <c r="Q67" s="2">
        <v>-1</v>
      </c>
      <c r="R67" s="2">
        <v>-1</v>
      </c>
      <c r="S67" s="2">
        <v>-1</v>
      </c>
      <c r="T67" s="11">
        <f t="shared" si="2"/>
        <v>0</v>
      </c>
      <c r="U67" s="8">
        <v>0</v>
      </c>
      <c r="V67" s="8">
        <v>0</v>
      </c>
      <c r="W67" s="8">
        <v>0</v>
      </c>
      <c r="X67" s="8">
        <v>0</v>
      </c>
      <c r="Y67" s="2">
        <v>-1</v>
      </c>
      <c r="Z67" s="1">
        <v>0</v>
      </c>
      <c r="AA67" s="1">
        <v>0</v>
      </c>
      <c r="AB67" s="2">
        <v>-1.0000000000000001E-18</v>
      </c>
      <c r="AC67" s="2">
        <v>-1.0000000000000001E-18</v>
      </c>
      <c r="AD67" s="2">
        <v>-1</v>
      </c>
      <c r="AE67" s="2">
        <v>0</v>
      </c>
      <c r="AF67" s="2">
        <v>-1</v>
      </c>
      <c r="AG67" s="2">
        <v>-3.1042742674299505E-9</v>
      </c>
      <c r="AH67" s="2">
        <v>-1</v>
      </c>
      <c r="AI67" s="2">
        <v>-1</v>
      </c>
      <c r="AJ67" s="1">
        <f t="shared" si="3"/>
        <v>2.8928348244728189E-15</v>
      </c>
      <c r="AK67" s="2">
        <v>-1</v>
      </c>
      <c r="AL67" s="2">
        <v>-1</v>
      </c>
      <c r="AM67" s="2">
        <v>-1</v>
      </c>
      <c r="AN67" s="1"/>
      <c r="AO67" s="1"/>
      <c r="AP67" s="1">
        <f t="shared" si="4"/>
        <v>1.2589447632781023E-15</v>
      </c>
      <c r="AQ67" s="2">
        <v>-1.0000000000000001E-18</v>
      </c>
      <c r="AR67" s="2">
        <v>9.9999999999999998E-17</v>
      </c>
      <c r="AS67" s="2">
        <f t="shared" si="5"/>
        <v>5.9999999999999999E-16</v>
      </c>
      <c r="AT67" s="2">
        <f t="shared" si="6"/>
        <v>8.0000000000000006E-15</v>
      </c>
    </row>
    <row r="68" spans="2:46">
      <c r="B68">
        <v>30</v>
      </c>
      <c r="C68" s="1">
        <v>1.8000000000000001E-15</v>
      </c>
      <c r="D68" s="1">
        <v>0</v>
      </c>
      <c r="E68" s="2">
        <v>0</v>
      </c>
      <c r="F68" s="2">
        <f>15.7*10^-18</f>
        <v>1.5700000000000001E-17</v>
      </c>
      <c r="G68" s="2">
        <v>1.3400000000000001E-16</v>
      </c>
      <c r="H68" s="2">
        <v>1.3900000000000002E-17</v>
      </c>
      <c r="I68" s="2">
        <v>9.8599999999999999E-18</v>
      </c>
      <c r="J68" s="10">
        <f t="shared" si="1"/>
        <v>2.555E-17</v>
      </c>
      <c r="K68" s="8">
        <v>2.1E-18</v>
      </c>
      <c r="L68" s="8">
        <v>1.53E-17</v>
      </c>
      <c r="M68" s="8">
        <v>8.1500000000000005E-18</v>
      </c>
      <c r="N68" s="2">
        <v>1.2E-15</v>
      </c>
      <c r="O68" s="2">
        <v>0</v>
      </c>
      <c r="P68" s="2">
        <v>0</v>
      </c>
      <c r="Q68" s="2">
        <f>(0.663*10^-16-Q65)*1.5/5+Q65</f>
        <v>6.0979999999999994E-17</v>
      </c>
      <c r="R68" s="2">
        <f>2/5*(0.758*10^-16-R64)+R64</f>
        <v>6.4099999999999996E-17</v>
      </c>
      <c r="S68" s="2">
        <f>S64+(0.169*10^-16 - S64)*2/5</f>
        <v>1.1446000000000001E-17</v>
      </c>
      <c r="T68" s="11">
        <f t="shared" si="2"/>
        <v>0</v>
      </c>
      <c r="U68" s="8">
        <v>0</v>
      </c>
      <c r="V68" s="8">
        <v>0</v>
      </c>
      <c r="W68" s="8">
        <v>0</v>
      </c>
      <c r="X68" s="8">
        <v>0</v>
      </c>
      <c r="Y68" s="2">
        <v>1.3E-15</v>
      </c>
      <c r="Z68" s="1">
        <v>0</v>
      </c>
      <c r="AA68" s="1">
        <v>0</v>
      </c>
      <c r="AB68" s="2">
        <v>6.5700000000000012E-17</v>
      </c>
      <c r="AC68" s="2">
        <v>1.1500000000000002E-16</v>
      </c>
      <c r="AD68" s="2">
        <f>5.32*10^-18</f>
        <v>5.320000000000001E-18</v>
      </c>
      <c r="AE68" s="2">
        <v>0</v>
      </c>
      <c r="AF68" s="2">
        <f>1*10^-16</f>
        <v>9.9999999999999998E-17</v>
      </c>
      <c r="AG68" s="2">
        <v>3.0782966202058284E-20</v>
      </c>
      <c r="AH68" s="2">
        <f>1.75*10^-16</f>
        <v>1.7499999999999998E-16</v>
      </c>
      <c r="AI68" s="2">
        <f>0.66*10^-16</f>
        <v>6.6E-17</v>
      </c>
      <c r="AJ68" s="1">
        <f t="shared" si="3"/>
        <v>2.8928348244728189E-15</v>
      </c>
      <c r="AK68" s="2">
        <f>2.8*10^-16</f>
        <v>2.7999999999999996E-16</v>
      </c>
      <c r="AL68" s="2">
        <f>0.00000000000000037</f>
        <v>3.7E-16</v>
      </c>
      <c r="AM68" s="2">
        <v>4.5000000000000002E-16</v>
      </c>
      <c r="AN68" s="1"/>
      <c r="AO68" s="1"/>
      <c r="AP68" s="1">
        <f t="shared" si="4"/>
        <v>1.2589447632781023E-15</v>
      </c>
      <c r="AQ68" s="2">
        <v>1.6000000000000002E-19</v>
      </c>
      <c r="AR68" s="2">
        <v>9.9999999999999998E-17</v>
      </c>
      <c r="AS68" s="2">
        <f t="shared" si="5"/>
        <v>5.9999999999999999E-16</v>
      </c>
      <c r="AT68" s="2">
        <f t="shared" si="6"/>
        <v>8.0000000000000006E-15</v>
      </c>
    </row>
    <row r="69" spans="2:46">
      <c r="AG69" s="2"/>
      <c r="AH69" s="2"/>
      <c r="AI69" s="2"/>
      <c r="AJ69" s="2"/>
      <c r="AK69" s="2"/>
      <c r="AL69" s="2"/>
      <c r="AM69" s="2"/>
      <c r="AN69" s="2"/>
      <c r="AO69" s="2"/>
      <c r="AP6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5"/>
  <sheetViews>
    <sheetView topLeftCell="A42" workbookViewId="0">
      <selection sqref="A1:G63"/>
    </sheetView>
  </sheetViews>
  <sheetFormatPr defaultRowHeight="15"/>
  <cols>
    <col min="1" max="1" width="6.140625" style="3" bestFit="1" customWidth="1"/>
    <col min="2" max="2" width="15.7109375" style="1" customWidth="1"/>
    <col min="3" max="3" width="12.28515625" style="1" customWidth="1"/>
    <col min="4" max="4" width="9.42578125" style="1" bestFit="1" customWidth="1"/>
    <col min="5" max="5" width="11.140625" style="1" customWidth="1"/>
    <col min="6" max="6" width="11.7109375" style="1" customWidth="1"/>
    <col min="7" max="7" width="17.7109375" style="1" customWidth="1"/>
  </cols>
  <sheetData>
    <row r="1" spans="1:33">
      <c r="A1" s="4" t="str">
        <f>IF(ISBLANK(matlab!A3),"",IF(matlab!A3&lt;0,"",matlab!A3))</f>
        <v>$T_e$</v>
      </c>
      <c r="B1" s="4" t="str">
        <f>IF(ISBLANK(matlab!B3),"",IF(matlab!B3&lt;0,"",matlab!B3))</f>
        <v xml:space="preserve">$CO_2$ Tot Xsec </v>
      </c>
      <c r="C1" s="4" t="str">
        <f>IF(ISBLANK(matlab!C3),"",IF(matlab!C3&lt;0,"",matlab!C3))</f>
        <v>$CO_2^+$ Recomb</v>
      </c>
      <c r="D1" s="4" t="str">
        <f>IF(ISBLANK(matlab!D3),"",IF(matlab!D3&lt;0,"",matlab!D3))</f>
        <v>$CO_2$ Attach</v>
      </c>
      <c r="E1" s="4" t="str">
        <f>IF(ISBLANK(matlab!E3),"",IF(matlab!E3&lt;0,"",matlab!E3))</f>
        <v>$CO_2$ e-Impact</v>
      </c>
      <c r="F1" s="4" t="str">
        <f>IF(ISBLANK(matlab!F3),"",IF(matlab!F3&lt;0,"",matlab!F3))</f>
        <v>$CO_2$ Ion</v>
      </c>
      <c r="G1" s="4" t="str">
        <f>IF(ISBLANK(matlab!G3),"",IF(matlab!G3&lt;0,"",matlab!G3))</f>
        <v>$CO_2$ Diss Ion (CO$^+$)</v>
      </c>
    </row>
    <row r="2" spans="1:33" s="6" customFormat="1">
      <c r="A2" s="4" t="str">
        <f>IF(ISBLANK(matlab!A1),"",IF(matlab!A1&lt;0,"",matlab!A1))</f>
        <v>eV</v>
      </c>
      <c r="B2" s="4" t="str">
        <f>IF(ISBLANK(matlab!B1),"",IF(matlab!B1&lt;0,"",matlab!B1))</f>
        <v>\cite{ItikawaCO2Xsec,AnzaiCO2COO2Xsec}</v>
      </c>
      <c r="C2" s="4" t="str">
        <f>IF(ISBLANK(matlab!C1),"",IF(matlab!C1&lt;0,"",matlab!C1))</f>
        <v>\cite{DissRecombCO2}</v>
      </c>
      <c r="D2" s="4" t="str">
        <f>IF(ISBLANK(matlab!D1),"",IF(matlab!D1&lt;0,"",matlab!D1))</f>
        <v>\cite{McConkeyeImpDiss, ItikawaCO2Xsec,AnzaiCO2COO2Xsec}</v>
      </c>
      <c r="E2" s="4" t="str">
        <f>IF(ISBLANK(matlab!E1),"",IF(matlab!E1&lt;0,"",matlab!E1))</f>
        <v>\cite{McConkeyeImpDiss, ItikawaCO2Xsec,AnzaiCO2COO2Xsec}</v>
      </c>
      <c r="F2" s="4" t="str">
        <f>IF(ISBLANK(matlab!F1),"",IF(matlab!F1&lt;0,"",matlab!F1))</f>
        <v>\cite{McConkeyeImpDiss, ItikawaCO2Xsec,AnzaiCO2COO2Xsec}</v>
      </c>
      <c r="G2" s="4" t="str">
        <f>IF(ISBLANK(matlab!G1),"",IF(matlab!G1&lt;0,"",matlab!G1))</f>
        <v>\cite{McConkeyeImpDiss, ItikawaCO2Xsec,AnzaiCO2COO2Xsec}</v>
      </c>
      <c r="AF2" s="4"/>
      <c r="AG2" s="4"/>
    </row>
    <row r="3" spans="1:33">
      <c r="A3" s="4">
        <f>IF(ISBLANK('matlab raw'!B8),"",IF('matlab raw'!B8&lt;0,"",'matlab raw'!B8))</f>
        <v>0</v>
      </c>
      <c r="B3" s="5">
        <f>IF(ISBLANK(matlab!B7),"-",IF(matlab!B7&lt;0,"-",IF(matlab!B7=0,"",matlab!B7*(10^16))))</f>
        <v>50</v>
      </c>
      <c r="C3" s="5">
        <f>IF(ISBLANK(matlab!C7),"-",IF(matlab!C7&lt;0,"-",IF(matlab!C7=0,"",matlab!C7*(10^16))))</f>
        <v>59.714111458355667</v>
      </c>
      <c r="D3" s="5" t="str">
        <f>IF(ISBLANK(matlab!D7),"-",IF(matlab!D7&lt;0,"-",IF(matlab!D7=0,"",matlab!D7*(10^16))))</f>
        <v/>
      </c>
      <c r="E3" s="5" t="str">
        <f>IF(ISBLANK(matlab!E7),"-",IF(matlab!E7&lt;0,"-",IF(matlab!E7=0,"",matlab!E7*(10^16))))</f>
        <v/>
      </c>
      <c r="F3" s="5" t="str">
        <f>IF(ISBLANK(matlab!F7),"-",IF(matlab!F7&lt;0,"-",IF(matlab!F7=0,"",matlab!F7*(10^16))))</f>
        <v/>
      </c>
      <c r="G3" s="5" t="str">
        <f>IF(ISBLANK(matlab!G7),"-",IF(matlab!G7&lt;0,"-",IF(matlab!G7=0,"",matlab!G7*(10^16))))</f>
        <v/>
      </c>
    </row>
    <row r="4" spans="1:33">
      <c r="A4" s="4">
        <f>IF(ISBLANK('matlab raw'!B9),"",IF('matlab raw'!B9&lt;0,"",'matlab raw'!B9))</f>
        <v>0.5</v>
      </c>
      <c r="B4" s="5">
        <f>IF(ISBLANK(matlab!B8),"-",IF(matlab!B8&lt;0,"-",IF(matlab!B8=0,"",matlab!B8*(10^16))))</f>
        <v>15</v>
      </c>
      <c r="C4" s="5">
        <f>IF(ISBLANK(matlab!C8),"-",IF(matlab!C8&lt;0,"-",IF(matlab!C8=0,"",matlab!C8*(10^16))))</f>
        <v>4.7688766178975008</v>
      </c>
      <c r="D4" s="5" t="str">
        <f>IF(ISBLANK(matlab!D8),"-",IF(matlab!D8&lt;0,"-",IF(matlab!D8=0,"",matlab!D8*(10^16))))</f>
        <v/>
      </c>
      <c r="E4" s="5" t="str">
        <f>IF(ISBLANK(matlab!E8),"-",IF(matlab!E8&lt;0,"-",IF(matlab!E8=0,"",matlab!E8*(10^16))))</f>
        <v/>
      </c>
      <c r="F4" s="5" t="str">
        <f>IF(ISBLANK(matlab!F8),"-",IF(matlab!F8&lt;0,"-",IF(matlab!F8=0,"",matlab!F8*(10^16))))</f>
        <v/>
      </c>
      <c r="G4" s="5" t="str">
        <f>IF(ISBLANK(matlab!G8),"-",IF(matlab!G8&lt;0,"-",IF(matlab!G8=0,"",matlab!G8*(10^16))))</f>
        <v/>
      </c>
    </row>
    <row r="5" spans="1:33">
      <c r="A5" s="4">
        <f>IF(ISBLANK('matlab raw'!B10),"",IF('matlab raw'!B10&lt;0,"",'matlab raw'!B10))</f>
        <v>1</v>
      </c>
      <c r="B5" s="5">
        <f>IF(ISBLANK(matlab!B9),"-",IF(matlab!B9&lt;0,"-",IF(matlab!B9=0,"",matlab!B9*(10^16))))</f>
        <v>8</v>
      </c>
      <c r="C5" s="5">
        <f>IF(ISBLANK(matlab!C9),"-",IF(matlab!C9&lt;0,"-",IF(matlab!C9=0,"",matlab!C9*(10^16))))</f>
        <v>3.3721049951572906</v>
      </c>
      <c r="D5" s="5" t="str">
        <f>IF(ISBLANK(matlab!D9),"-",IF(matlab!D9&lt;0,"-",IF(matlab!D9=0,"",matlab!D9*(10^16))))</f>
        <v/>
      </c>
      <c r="E5" s="5" t="str">
        <f>IF(ISBLANK(matlab!E9),"-",IF(matlab!E9&lt;0,"-",IF(matlab!E9=0,"",matlab!E9*(10^16))))</f>
        <v/>
      </c>
      <c r="F5" s="5" t="str">
        <f>IF(ISBLANK(matlab!F9),"-",IF(matlab!F9&lt;0,"-",IF(matlab!F9=0,"",matlab!F9*(10^16))))</f>
        <v/>
      </c>
      <c r="G5" s="5" t="str">
        <f>IF(ISBLANK(matlab!G9),"-",IF(matlab!G9&lt;0,"-",IF(matlab!G9=0,"",matlab!G9*(10^16))))</f>
        <v/>
      </c>
    </row>
    <row r="6" spans="1:33">
      <c r="A6" s="4">
        <f>IF(ISBLANK('matlab raw'!B11),"",IF('matlab raw'!B11&lt;0,"",'matlab raw'!B11))</f>
        <v>1.5</v>
      </c>
      <c r="B6" s="5" t="str">
        <f>IF(ISBLANK(matlab!B10),"-",IF(matlab!B10&lt;0,"-",IF(matlab!B10=0,"",matlab!B10*(10^16))))</f>
        <v>-</v>
      </c>
      <c r="C6" s="5">
        <f>IF(ISBLANK(matlab!C10),"-",IF(matlab!C10&lt;0,"-",IF(matlab!C10=0,"",matlab!C10*(10^16))))</f>
        <v>2.7533121990752338</v>
      </c>
      <c r="D6" s="5" t="str">
        <f>IF(ISBLANK(matlab!D10),"-",IF(matlab!D10&lt;0,"-",IF(matlab!D10=0,"",matlab!D10*(10^16))))</f>
        <v/>
      </c>
      <c r="E6" s="5" t="str">
        <f>IF(ISBLANK(matlab!E10),"-",IF(matlab!E10&lt;0,"-",IF(matlab!E10=0,"",matlab!E10*(10^16))))</f>
        <v/>
      </c>
      <c r="F6" s="5" t="str">
        <f>IF(ISBLANK(matlab!F10),"-",IF(matlab!F10&lt;0,"-",IF(matlab!F10=0,"",matlab!F10*(10^16))))</f>
        <v/>
      </c>
      <c r="G6" s="5" t="str">
        <f>IF(ISBLANK(matlab!G10),"-",IF(matlab!G10&lt;0,"-",IF(matlab!G10=0,"",matlab!G10*(10^16))))</f>
        <v/>
      </c>
    </row>
    <row r="7" spans="1:33">
      <c r="A7" s="4">
        <f>IF(ISBLANK('matlab raw'!B12),"",IF('matlab raw'!B12&lt;0,"",'matlab raw'!B12))</f>
        <v>2</v>
      </c>
      <c r="B7" s="5">
        <f>IF(ISBLANK(matlab!B11),"-",IF(matlab!B11&lt;0,"-",IF(matlab!B11=0,"",matlab!B11*(10^16))))</f>
        <v>6</v>
      </c>
      <c r="C7" s="5">
        <f>IF(ISBLANK(matlab!C11),"-",IF(matlab!C11&lt;0,"-",IF(matlab!C11=0,"",matlab!C11*(10^16))))</f>
        <v>2.3844383089487504</v>
      </c>
      <c r="D7" s="5" t="str">
        <f>IF(ISBLANK(matlab!D11),"-",IF(matlab!D11&lt;0,"-",IF(matlab!D11=0,"",matlab!D11*(10^16))))</f>
        <v/>
      </c>
      <c r="E7" s="5" t="str">
        <f>IF(ISBLANK(matlab!E11),"-",IF(matlab!E11&lt;0,"-",IF(matlab!E11=0,"",matlab!E11*(10^16))))</f>
        <v/>
      </c>
      <c r="F7" s="5" t="str">
        <f>IF(ISBLANK(matlab!F11),"-",IF(matlab!F11&lt;0,"-",IF(matlab!F11=0,"",matlab!F11*(10^16))))</f>
        <v/>
      </c>
      <c r="G7" s="5" t="str">
        <f>IF(ISBLANK(matlab!G11),"-",IF(matlab!G11&lt;0,"-",IF(matlab!G11=0,"",matlab!G11*(10^16))))</f>
        <v/>
      </c>
    </row>
    <row r="8" spans="1:33">
      <c r="A8" s="4">
        <f>IF(ISBLANK('matlab raw'!B13),"",IF('matlab raw'!B13&lt;0,"",'matlab raw'!B13))</f>
        <v>2.5</v>
      </c>
      <c r="B8" s="5" t="str">
        <f>IF(ISBLANK(matlab!B12),"-",IF(matlab!B12&lt;0,"-",IF(matlab!B12=0,"",matlab!B12*(10^16))))</f>
        <v>-</v>
      </c>
      <c r="C8" s="5">
        <f>IF(ISBLANK(matlab!C12),"-",IF(matlab!C12&lt;0,"-",IF(matlab!C12=0,"",matlab!C12*(10^16))))</f>
        <v>2.1327064587856204</v>
      </c>
      <c r="D8" s="5" t="str">
        <f>IF(ISBLANK(matlab!D12),"-",IF(matlab!D12&lt;0,"-",IF(matlab!D12=0,"",matlab!D12*(10^16))))</f>
        <v/>
      </c>
      <c r="E8" s="5" t="str">
        <f>IF(ISBLANK(matlab!E12),"-",IF(matlab!E12&lt;0,"-",IF(matlab!E12=0,"",matlab!E12*(10^16))))</f>
        <v/>
      </c>
      <c r="F8" s="5" t="str">
        <f>IF(ISBLANK(matlab!F12),"-",IF(matlab!F12&lt;0,"-",IF(matlab!F12=0,"",matlab!F12*(10^16))))</f>
        <v/>
      </c>
      <c r="G8" s="5" t="str">
        <f>IF(ISBLANK(matlab!G12),"-",IF(matlab!G12&lt;0,"-",IF(matlab!G12=0,"",matlab!G12*(10^16))))</f>
        <v/>
      </c>
    </row>
    <row r="9" spans="1:33">
      <c r="A9" s="4">
        <f>IF(ISBLANK('matlab raw'!B14),"",IF('matlab raw'!B14&lt;0,"",'matlab raw'!B14))</f>
        <v>3</v>
      </c>
      <c r="B9" s="5">
        <f>IF(ISBLANK(matlab!B13),"-",IF(matlab!B13&lt;0,"-",IF(matlab!B13=0,"",matlab!B13*(10^16))))</f>
        <v>9</v>
      </c>
      <c r="C9" s="5">
        <f>IF(ISBLANK(matlab!C13),"-",IF(matlab!C13&lt;0,"-",IF(matlab!C13=0,"",matlab!C13*(10^16))))</f>
        <v>1.9468857266897435</v>
      </c>
      <c r="D9" s="5" t="str">
        <f>IF(ISBLANK(matlab!D13),"-",IF(matlab!D13&lt;0,"-",IF(matlab!D13=0,"",matlab!D13*(10^16))))</f>
        <v/>
      </c>
      <c r="E9" s="5" t="str">
        <f>IF(ISBLANK(matlab!E13),"-",IF(matlab!E13&lt;0,"-",IF(matlab!E13=0,"",matlab!E13*(10^16))))</f>
        <v/>
      </c>
      <c r="F9" s="5" t="str">
        <f>IF(ISBLANK(matlab!F13),"-",IF(matlab!F13&lt;0,"-",IF(matlab!F13=0,"",matlab!F13*(10^16))))</f>
        <v/>
      </c>
      <c r="G9" s="5" t="str">
        <f>IF(ISBLANK(matlab!G13),"-",IF(matlab!G13&lt;0,"-",IF(matlab!G13=0,"",matlab!G13*(10^16))))</f>
        <v/>
      </c>
    </row>
    <row r="10" spans="1:33">
      <c r="A10" s="4">
        <f>IF(ISBLANK('matlab raw'!B15),"",IF('matlab raw'!B15&lt;0,"",'matlab raw'!B15))</f>
        <v>3.5</v>
      </c>
      <c r="B10" s="5" t="str">
        <f>IF(ISBLANK(matlab!B14),"-",IF(matlab!B14&lt;0,"-",IF(matlab!B14=0,"",matlab!B14*(10^16))))</f>
        <v>-</v>
      </c>
      <c r="C10" s="5">
        <f>IF(ISBLANK(matlab!C14),"-",IF(matlab!C14&lt;0,"-",IF(matlab!C14=0,"",matlab!C14*(10^16))))</f>
        <v>1.8024659377296544</v>
      </c>
      <c r="D10" s="5">
        <f>IF(ISBLANK(matlab!D14),"-",IF(matlab!D14&lt;0,"-",IF(matlab!D14=0,"",matlab!D14*(10^16))))</f>
        <v>6.1600000000000007E-5</v>
      </c>
      <c r="E10" s="5" t="str">
        <f>IF(ISBLANK(matlab!E14),"-",IF(matlab!E14&lt;0,"-",IF(matlab!E14=0,"",matlab!E14*(10^16))))</f>
        <v/>
      </c>
      <c r="F10" s="5" t="str">
        <f>IF(ISBLANK(matlab!F14),"-",IF(matlab!F14&lt;0,"-",IF(matlab!F14=0,"",matlab!F14*(10^16))))</f>
        <v/>
      </c>
      <c r="G10" s="5" t="str">
        <f>IF(ISBLANK(matlab!G14),"-",IF(matlab!G14&lt;0,"-",IF(matlab!G14=0,"",matlab!G14*(10^16))))</f>
        <v/>
      </c>
    </row>
    <row r="11" spans="1:33">
      <c r="A11" s="4">
        <f>IF(ISBLANK('matlab raw'!B16),"",IF('matlab raw'!B16&lt;0,"",'matlab raw'!B16))</f>
        <v>4</v>
      </c>
      <c r="B11" s="5">
        <f>IF(ISBLANK(matlab!B15),"-",IF(matlab!B15&lt;0,"-",IF(matlab!B15=0,"",matlab!B15*(10^16))))</f>
        <v>15</v>
      </c>
      <c r="C11" s="5">
        <f>IF(ISBLANK(matlab!C15),"-",IF(matlab!C15&lt;0,"-",IF(matlab!C15=0,"",matlab!C15*(10^16))))</f>
        <v>1.6860524975786453</v>
      </c>
      <c r="D11" s="5">
        <f>IF(ISBLANK(matlab!D15),"-",IF(matlab!D15&lt;0,"-",IF(matlab!D15=0,"",matlab!D15*(10^16))))</f>
        <v>1.06E-3</v>
      </c>
      <c r="E11" s="5" t="str">
        <f>IF(ISBLANK(matlab!E15),"-",IF(matlab!E15&lt;0,"-",IF(matlab!E15=0,"",matlab!E15*(10^16))))</f>
        <v/>
      </c>
      <c r="F11" s="5" t="str">
        <f>IF(ISBLANK(matlab!F15),"-",IF(matlab!F15&lt;0,"-",IF(matlab!F15=0,"",matlab!F15*(10^16))))</f>
        <v/>
      </c>
      <c r="G11" s="5" t="str">
        <f>IF(ISBLANK(matlab!G15),"-",IF(matlab!G15&lt;0,"-",IF(matlab!G15=0,"",matlab!G15*(10^16))))</f>
        <v/>
      </c>
    </row>
    <row r="12" spans="1:33">
      <c r="A12" s="4">
        <f>IF(ISBLANK('matlab raw'!B17),"",IF('matlab raw'!B17&lt;0,"",'matlab raw'!B17))</f>
        <v>4.5</v>
      </c>
      <c r="B12" s="5" t="str">
        <f>IF(ISBLANK(matlab!B16),"-",IF(matlab!B16&lt;0,"-",IF(matlab!B16=0,"",matlab!B16*(10^16))))</f>
        <v>-</v>
      </c>
      <c r="C12" s="5">
        <f>IF(ISBLANK(matlab!C16),"-",IF(matlab!C16&lt;0,"-",IF(matlab!C16=0,"",matlab!C16*(10^16))))</f>
        <v>2.3844383089487509</v>
      </c>
      <c r="D12" s="5">
        <f>IF(ISBLANK(matlab!D16),"-",IF(matlab!D16&lt;0,"-",IF(matlab!D16=0,"",matlab!D16*(10^16))))</f>
        <v>1.2099999999999999E-3</v>
      </c>
      <c r="E12" s="5" t="str">
        <f>IF(ISBLANK(matlab!E16),"-",IF(matlab!E16&lt;0,"-",IF(matlab!E16=0,"",matlab!E16*(10^16))))</f>
        <v/>
      </c>
      <c r="F12" s="5" t="str">
        <f>IF(ISBLANK(matlab!F16),"-",IF(matlab!F16&lt;0,"-",IF(matlab!F16=0,"",matlab!F16*(10^16))))</f>
        <v/>
      </c>
      <c r="G12" s="5" t="str">
        <f>IF(ISBLANK(matlab!G16),"-",IF(matlab!G16&lt;0,"-",IF(matlab!G16=0,"",matlab!G16*(10^16))))</f>
        <v/>
      </c>
    </row>
    <row r="13" spans="1:33">
      <c r="A13" s="4">
        <f>IF(ISBLANK('matlab raw'!B18),"",IF('matlab raw'!B18&lt;0,"",'matlab raw'!B18))</f>
        <v>5</v>
      </c>
      <c r="B13" s="5">
        <f>IF(ISBLANK(matlab!B17),"-",IF(matlab!B17&lt;0,"-",IF(matlab!B17=0,"",matlab!B17*(10^16))))</f>
        <v>9</v>
      </c>
      <c r="C13" s="5">
        <f>IF(ISBLANK(matlab!C17),"-",IF(matlab!C17&lt;0,"-",IF(matlab!C17=0,"",matlab!C17*(10^16))))</f>
        <v>2.2620767989314903</v>
      </c>
      <c r="D13" s="5">
        <f>IF(ISBLANK(matlab!D17),"-",IF(matlab!D17&lt;0,"-",IF(matlab!D17=0,"",matlab!D17*(10^16))))</f>
        <v>2.8200000000000002E-4</v>
      </c>
      <c r="E13" s="5" t="str">
        <f>IF(ISBLANK(matlab!E17),"-",IF(matlab!E17&lt;0,"-",IF(matlab!E17=0,"",matlab!E17*(10^16))))</f>
        <v/>
      </c>
      <c r="F13" s="5" t="str">
        <f>IF(ISBLANK(matlab!F17),"-",IF(matlab!F17&lt;0,"-",IF(matlab!F17=0,"",matlab!F17*(10^16))))</f>
        <v/>
      </c>
      <c r="G13" s="5" t="str">
        <f>IF(ISBLANK(matlab!G17),"-",IF(matlab!G17&lt;0,"-",IF(matlab!G17=0,"",matlab!G17*(10^16))))</f>
        <v/>
      </c>
    </row>
    <row r="14" spans="1:33">
      <c r="A14" s="4">
        <f>IF(ISBLANK('matlab raw'!B19),"",IF('matlab raw'!B19&lt;0,"",'matlab raw'!B19))</f>
        <v>5.5</v>
      </c>
      <c r="B14" s="5" t="str">
        <f>IF(ISBLANK(matlab!B18),"-",IF(matlab!B18&lt;0,"-",IF(matlab!B18=0,"",matlab!B18*(10^16))))</f>
        <v>-</v>
      </c>
      <c r="C14" s="5">
        <f>IF(ISBLANK(matlab!C18),"-",IF(matlab!C18&lt;0,"-",IF(matlab!C18=0,"",matlab!C18*(10^16))))</f>
        <v>2.1568056017816</v>
      </c>
      <c r="D14" s="5">
        <f>IF(ISBLANK(matlab!D18),"-",IF(matlab!D18&lt;0,"-",IF(matlab!D18=0,"",matlab!D18*(10^16))))</f>
        <v>2.6400000000000001E-5</v>
      </c>
      <c r="E14" s="5" t="str">
        <f>IF(ISBLANK(matlab!E18),"-",IF(matlab!E18&lt;0,"-",IF(matlab!E18=0,"",matlab!E18*(10^16))))</f>
        <v/>
      </c>
      <c r="F14" s="5" t="str">
        <f>IF(ISBLANK(matlab!F18),"-",IF(matlab!F18&lt;0,"-",IF(matlab!F18=0,"",matlab!F18*(10^16))))</f>
        <v/>
      </c>
      <c r="G14" s="5" t="str">
        <f>IF(ISBLANK(matlab!G18),"-",IF(matlab!G18&lt;0,"-",IF(matlab!G18=0,"",matlab!G18*(10^16))))</f>
        <v/>
      </c>
    </row>
    <row r="15" spans="1:33">
      <c r="A15" s="4">
        <f>IF(ISBLANK('matlab raw'!B20),"",IF('matlab raw'!B20&lt;0,"",'matlab raw'!B20))</f>
        <v>6</v>
      </c>
      <c r="B15" s="5">
        <f>IF(ISBLANK(matlab!B19),"-",IF(matlab!B19&lt;0,"-",IF(matlab!B19=0,"",matlab!B19*(10^16))))</f>
        <v>7.5</v>
      </c>
      <c r="C15" s="5">
        <f>IF(ISBLANK(matlab!C19),"-",IF(matlab!C19&lt;0,"-",IF(matlab!C19=0,"",matlab!C19*(10^16))))</f>
        <v>2.0649841493064254</v>
      </c>
      <c r="D15" s="5">
        <f>IF(ISBLANK(matlab!D19),"-",IF(matlab!D19&lt;0,"-",IF(matlab!D19=0,"",matlab!D19*(10^16))))</f>
        <v>1.7600000000000001E-5</v>
      </c>
      <c r="E15" s="5" t="str">
        <f>IF(ISBLANK(matlab!E19),"-",IF(matlab!E19&lt;0,"-",IF(matlab!E19=0,"",matlab!E19*(10^16))))</f>
        <v/>
      </c>
      <c r="F15" s="5" t="str">
        <f>IF(ISBLANK(matlab!F19),"-",IF(matlab!F19&lt;0,"-",IF(matlab!F19=0,"",matlab!F19*(10^16))))</f>
        <v/>
      </c>
      <c r="G15" s="5" t="str">
        <f>IF(ISBLANK(matlab!G19),"-",IF(matlab!G19&lt;0,"-",IF(matlab!G19=0,"",matlab!G19*(10^16))))</f>
        <v/>
      </c>
    </row>
    <row r="16" spans="1:33">
      <c r="A16" s="4">
        <f>IF(ISBLANK('matlab raw'!B21),"",IF('matlab raw'!B21&lt;0,"",'matlab raw'!B21))</f>
        <v>6.5</v>
      </c>
      <c r="B16" s="5" t="str">
        <f>IF(ISBLANK(matlab!B20),"-",IF(matlab!B20&lt;0,"-",IF(matlab!B20=0,"",matlab!B20*(10^16))))</f>
        <v>-</v>
      </c>
      <c r="C16" s="5">
        <f>IF(ISBLANK(matlab!C20),"-",IF(matlab!C20&lt;0,"-",IF(matlab!C20=0,"",matlab!C20*(10^16))))</f>
        <v>1.9839725967912381</v>
      </c>
      <c r="D16" s="5">
        <f>IF(ISBLANK(matlab!D20),"-",IF(matlab!D20&lt;0,"-",IF(matlab!D20=0,"",matlab!D20*(10^16))))</f>
        <v>1.4100000000000001E-4</v>
      </c>
      <c r="E16" s="5" t="str">
        <f>IF(ISBLANK(matlab!E20),"-",IF(matlab!E20&lt;0,"-",IF(matlab!E20=0,"",matlab!E20*(10^16))))</f>
        <v/>
      </c>
      <c r="F16" s="5" t="str">
        <f>IF(ISBLANK(matlab!F20),"-",IF(matlab!F20&lt;0,"-",IF(matlab!F20=0,"",matlab!F20*(10^16))))</f>
        <v/>
      </c>
      <c r="G16" s="5" t="str">
        <f>IF(ISBLANK(matlab!G20),"-",IF(matlab!G20&lt;0,"-",IF(matlab!G20=0,"",matlab!G20*(10^16))))</f>
        <v/>
      </c>
    </row>
    <row r="17" spans="1:7">
      <c r="A17" s="4">
        <f>IF(ISBLANK('matlab raw'!B22),"",IF('matlab raw'!B22&lt;0,"",'matlab raw'!B22))</f>
        <v>7</v>
      </c>
      <c r="B17" s="5">
        <f>IF(ISBLANK(matlab!B21),"-",IF(matlab!B21&lt;0,"-",IF(matlab!B21=0,"",matlab!B21*(10^16))))</f>
        <v>9</v>
      </c>
      <c r="C17" s="5">
        <f>IF(ISBLANK(matlab!C21),"-",IF(matlab!C21&lt;0,"-",IF(matlab!C21=0,"",matlab!C21*(10^16))))</f>
        <v>1.9118038311396124</v>
      </c>
      <c r="D17" s="5">
        <f>IF(ISBLANK(matlab!D21),"-",IF(matlab!D21&lt;0,"-",IF(matlab!D21=0,"",matlab!D21*(10^16))))</f>
        <v>6.8599999999999998E-4</v>
      </c>
      <c r="E17" s="5" t="str">
        <f>IF(ISBLANK(matlab!E21),"-",IF(matlab!E21&lt;0,"-",IF(matlab!E21=0,"",matlab!E21*(10^16))))</f>
        <v/>
      </c>
      <c r="F17" s="5" t="str">
        <f>IF(ISBLANK(matlab!F21),"-",IF(matlab!F21&lt;0,"-",IF(matlab!F21=0,"",matlab!F21*(10^16))))</f>
        <v/>
      </c>
      <c r="G17" s="5" t="str">
        <f>IF(ISBLANK(matlab!G21),"-",IF(matlab!G21&lt;0,"-",IF(matlab!G21=0,"",matlab!G21*(10^16))))</f>
        <v/>
      </c>
    </row>
    <row r="18" spans="1:7">
      <c r="A18" s="4">
        <f>IF(ISBLANK('matlab raw'!B23),"",IF('matlab raw'!B23&lt;0,"",'matlab raw'!B23))</f>
        <v>7.5</v>
      </c>
      <c r="B18" s="5" t="str">
        <f>IF(ISBLANK(matlab!B22),"-",IF(matlab!B22&lt;0,"-",IF(matlab!B22=0,"",matlab!B22*(10^16))))</f>
        <v>-</v>
      </c>
      <c r="C18" s="5">
        <f>IF(ISBLANK(matlab!C22),"-",IF(matlab!C22&lt;0,"-",IF(matlab!C22=0,"",matlab!C22*(10^16))))</f>
        <v>1.8469779721234973</v>
      </c>
      <c r="D18" s="5">
        <f>IF(ISBLANK(matlab!D22),"-",IF(matlab!D22&lt;0,"-",IF(matlab!D22=0,"",matlab!D22*(10^16))))</f>
        <v>2.16E-3</v>
      </c>
      <c r="E18" s="5" t="str">
        <f>IF(ISBLANK(matlab!E22),"-",IF(matlab!E22&lt;0,"-",IF(matlab!E22=0,"",matlab!E22*(10^16))))</f>
        <v/>
      </c>
      <c r="F18" s="5" t="str">
        <f>IF(ISBLANK(matlab!F22),"-",IF(matlab!F22&lt;0,"-",IF(matlab!F22=0,"",matlab!F22*(10^16))))</f>
        <v/>
      </c>
      <c r="G18" s="5" t="str">
        <f>IF(ISBLANK(matlab!G22),"-",IF(matlab!G22&lt;0,"-",IF(matlab!G22=0,"",matlab!G22*(10^16))))</f>
        <v/>
      </c>
    </row>
    <row r="19" spans="1:7">
      <c r="A19" s="4">
        <f>IF(ISBLANK('matlab raw'!B24),"",IF('matlab raw'!B24&lt;0,"",'matlab raw'!B24))</f>
        <v>8</v>
      </c>
      <c r="B19" s="5">
        <f>IF(ISBLANK(matlab!B23),"-",IF(matlab!B23&lt;0,"-",IF(matlab!B23=0,"",matlab!B23*(10^16))))</f>
        <v>10</v>
      </c>
      <c r="C19" s="5">
        <f>IF(ISBLANK(matlab!C23),"-",IF(matlab!C23&lt;0,"-",IF(matlab!C23=0,"",matlab!C23*(10^16))))</f>
        <v>1.7883287317115628</v>
      </c>
      <c r="D19" s="5">
        <f>IF(ISBLANK(matlab!D23),"-",IF(matlab!D23&lt;0,"-",IF(matlab!D23=0,"",matlab!D23*(10^16))))</f>
        <v>4.2399999999999998E-3</v>
      </c>
      <c r="E19" s="5" t="str">
        <f>IF(ISBLANK(matlab!E23),"-",IF(matlab!E23&lt;0,"-",IF(matlab!E23=0,"",matlab!E23*(10^16))))</f>
        <v/>
      </c>
      <c r="F19" s="5" t="str">
        <f>IF(ISBLANK(matlab!F23),"-",IF(matlab!F23&lt;0,"-",IF(matlab!F23=0,"",matlab!F23*(10^16))))</f>
        <v/>
      </c>
      <c r="G19" s="5" t="str">
        <f>IF(ISBLANK(matlab!G23),"-",IF(matlab!G23&lt;0,"-",IF(matlab!G23=0,"",matlab!G23*(10^16))))</f>
        <v/>
      </c>
    </row>
    <row r="20" spans="1:7">
      <c r="A20" s="4">
        <f>IF(ISBLANK('matlab raw'!B25),"",IF('matlab raw'!B25&lt;0,"",'matlab raw'!B25))</f>
        <v>8.5</v>
      </c>
      <c r="B20" s="5" t="str">
        <f>IF(ISBLANK(matlab!B24),"-",IF(matlab!B24&lt;0,"-",IF(matlab!B24=0,"",matlab!B24*(10^16))))</f>
        <v>-</v>
      </c>
      <c r="C20" s="5">
        <f>IF(ISBLANK(matlab!C24),"-",IF(matlab!C24&lt;0,"-",IF(matlab!C24=0,"",matlab!C24*(10^16))))</f>
        <v>1.734933706864386</v>
      </c>
      <c r="D20" s="5">
        <f>IF(ISBLANK(matlab!D24),"-",IF(matlab!D24&lt;0,"-",IF(matlab!D24=0,"",matlab!D24*(10^16))))</f>
        <v>2.8300000000000001E-3</v>
      </c>
      <c r="E20" s="5" t="str">
        <f>IF(ISBLANK(matlab!E24),"-",IF(matlab!E24&lt;0,"-",IF(matlab!E24=0,"",matlab!E24*(10^16))))</f>
        <v/>
      </c>
      <c r="F20" s="5" t="str">
        <f>IF(ISBLANK(matlab!F24),"-",IF(matlab!F24&lt;0,"-",IF(matlab!F24=0,"",matlab!F24*(10^16))))</f>
        <v/>
      </c>
      <c r="G20" s="5" t="str">
        <f>IF(ISBLANK(matlab!G24),"-",IF(matlab!G24&lt;0,"-",IF(matlab!G24=0,"",matlab!G24*(10^16))))</f>
        <v/>
      </c>
    </row>
    <row r="21" spans="1:7">
      <c r="A21" s="4">
        <f>IF(ISBLANK('matlab raw'!B26),"",IF('matlab raw'!B26&lt;0,"",'matlab raw'!B26))</f>
        <v>9</v>
      </c>
      <c r="B21" s="5">
        <f>IF(ISBLANK(matlab!B25),"-",IF(matlab!B25&lt;0,"-",IF(matlab!B25=0,"",matlab!B25*(10^16))))</f>
        <v>1.2</v>
      </c>
      <c r="C21" s="5">
        <f>IF(ISBLANK(matlab!C25),"-",IF(matlab!C25&lt;0,"-",IF(matlab!C25=0,"",matlab!C25*(10^16))))</f>
        <v>1.6860524975786455</v>
      </c>
      <c r="D21" s="5">
        <f>IF(ISBLANK(matlab!D25),"-",IF(matlab!D25&lt;0,"-",IF(matlab!D25=0,"",matlab!D25*(10^16))))</f>
        <v>7.8299999999999995E-4</v>
      </c>
      <c r="E21" s="5" t="str">
        <f>IF(ISBLANK(matlab!E25),"-",IF(matlab!E25&lt;0,"-",IF(matlab!E25=0,"",matlab!E25*(10^16))))</f>
        <v/>
      </c>
      <c r="F21" s="5" t="str">
        <f>IF(ISBLANK(matlab!F25),"-",IF(matlab!F25&lt;0,"-",IF(matlab!F25=0,"",matlab!F25*(10^16))))</f>
        <v/>
      </c>
      <c r="G21" s="5" t="str">
        <f>IF(ISBLANK(matlab!G25),"-",IF(matlab!G25&lt;0,"-",IF(matlab!G25=0,"",matlab!G25*(10^16))))</f>
        <v/>
      </c>
    </row>
    <row r="22" spans="1:7">
      <c r="A22" s="4">
        <f>IF(ISBLANK('matlab raw'!B27),"",IF('matlab raw'!B27&lt;0,"",'matlab raw'!B27))</f>
        <v>9.5</v>
      </c>
      <c r="B22" s="5" t="str">
        <f>IF(ISBLANK(matlab!B26),"-",IF(matlab!B26&lt;0,"-",IF(matlab!B26=0,"",matlab!B26*(10^16))))</f>
        <v>-</v>
      </c>
      <c r="C22" s="5">
        <f>IF(ISBLANK(matlab!C26),"-",IF(matlab!C26&lt;0,"-",IF(matlab!C26=0,"",matlab!C26*(10^16))))</f>
        <v>1.6410829935496767</v>
      </c>
      <c r="D22" s="5">
        <f>IF(ISBLANK(matlab!D26),"-",IF(matlab!D26&lt;0,"-",IF(matlab!D26=0,"",matlab!D26*(10^16))))</f>
        <v>2.2900000000000001E-4</v>
      </c>
      <c r="E22" s="5" t="str">
        <f>IF(ISBLANK(matlab!E26),"-",IF(matlab!E26&lt;0,"-",IF(matlab!E26=0,"",matlab!E26*(10^16))))</f>
        <v/>
      </c>
      <c r="F22" s="5" t="str">
        <f>IF(ISBLANK(matlab!F26),"-",IF(matlab!F26&lt;0,"-",IF(matlab!F26=0,"",matlab!F26*(10^16))))</f>
        <v/>
      </c>
      <c r="G22" s="5" t="str">
        <f>IF(ISBLANK(matlab!G26),"-",IF(matlab!G26&lt;0,"-",IF(matlab!G26=0,"",matlab!G26*(10^16))))</f>
        <v/>
      </c>
    </row>
    <row r="23" spans="1:7">
      <c r="A23" s="4">
        <f>IF(ISBLANK('matlab raw'!B28),"",IF('matlab raw'!B28&lt;0,"",'matlab raw'!B28))</f>
        <v>10</v>
      </c>
      <c r="B23" s="5">
        <f>IF(ISBLANK(matlab!B27),"-",IF(matlab!B27&lt;0,"-",IF(matlab!B27=0,"",matlab!B27*(10^16))))</f>
        <v>1.4000000000000001</v>
      </c>
      <c r="C23" s="5">
        <f>IF(ISBLANK(matlab!C27),"-",IF(matlab!C27&lt;0,"-",IF(matlab!C27=0,"",matlab!C27*(10^16))))</f>
        <v>1.5995298440892156</v>
      </c>
      <c r="D23" s="5">
        <f>IF(ISBLANK(matlab!D27),"-",IF(matlab!D27&lt;0,"-",IF(matlab!D27=0,"",matlab!D27*(10^16))))</f>
        <v>6.1600000000000007E-5</v>
      </c>
      <c r="E23" s="5" t="str">
        <f>IF(ISBLANK(matlab!E27),"-",IF(matlab!E27&lt;0,"-",IF(matlab!E27=0,"",matlab!E27*(10^16))))</f>
        <v/>
      </c>
      <c r="F23" s="5" t="str">
        <f>IF(ISBLANK(matlab!F27),"-",IF(matlab!F27&lt;0,"-",IF(matlab!F27=0,"",matlab!F27*(10^16))))</f>
        <v/>
      </c>
      <c r="G23" s="5" t="str">
        <f>IF(ISBLANK(matlab!G27),"-",IF(matlab!G27&lt;0,"-",IF(matlab!G27=0,"",matlab!G27*(10^16))))</f>
        <v/>
      </c>
    </row>
    <row r="24" spans="1:7">
      <c r="A24" s="4">
        <f>IF(ISBLANK('matlab raw'!B29),"",IF('matlab raw'!B29&lt;0,"",'matlab raw'!B29))</f>
        <v>10.5</v>
      </c>
      <c r="B24" s="5" t="str">
        <f>IF(ISBLANK(matlab!B28),"-",IF(matlab!B28&lt;0,"-",IF(matlab!B28=0,"",matlab!B28*(10^16))))</f>
        <v>-</v>
      </c>
      <c r="C24" s="5">
        <f>IF(ISBLANK(matlab!C28),"-",IF(matlab!C28&lt;0,"-",IF(matlab!C28=0,"",matlab!C28*(10^16))))</f>
        <v>1.3008177429416838</v>
      </c>
      <c r="D24" s="5" t="str">
        <f>IF(ISBLANK(matlab!D28),"-",IF(matlab!D28&lt;0,"-",IF(matlab!D28=0,"",matlab!D28*(10^16))))</f>
        <v/>
      </c>
      <c r="E24" s="5" t="str">
        <f>IF(ISBLANK(matlab!E28),"-",IF(matlab!E28&lt;0,"-",IF(matlab!E28=0,"",matlab!E28*(10^16))))</f>
        <v/>
      </c>
      <c r="F24" s="5" t="str">
        <f>IF(ISBLANK(matlab!F28),"-",IF(matlab!F28&lt;0,"-",IF(matlab!F28=0,"",matlab!F28*(10^16))))</f>
        <v/>
      </c>
      <c r="G24" s="5" t="str">
        <f>IF(ISBLANK(matlab!G28),"-",IF(matlab!G28&lt;0,"-",IF(matlab!G28=0,"",matlab!G28*(10^16))))</f>
        <v/>
      </c>
    </row>
    <row r="25" spans="1:7">
      <c r="A25" s="4">
        <f>IF(ISBLANK('matlab raw'!B30),"",IF('matlab raw'!B30&lt;0,"",'matlab raw'!B30))</f>
        <v>11</v>
      </c>
      <c r="B25" s="5" t="str">
        <f>IF(ISBLANK(matlab!B29),"-",IF(matlab!B29&lt;0,"-",IF(matlab!B29=0,"",matlab!B29*(10^16))))</f>
        <v>-</v>
      </c>
      <c r="C25" s="5">
        <f>IF(ISBLANK(matlab!C29),"-",IF(matlab!C29&lt;0,"-",IF(matlab!C29=0,"",matlab!C29*(10^16))))</f>
        <v>1.2709098889340849</v>
      </c>
      <c r="D25" s="5" t="str">
        <f>IF(ISBLANK(matlab!D29),"-",IF(matlab!D29&lt;0,"-",IF(matlab!D29=0,"",matlab!D29*(10^16))))</f>
        <v/>
      </c>
      <c r="E25" s="5" t="str">
        <f>IF(ISBLANK(matlab!E29),"-",IF(matlab!E29&lt;0,"-",IF(matlab!E29=0,"",matlab!E29*(10^16))))</f>
        <v/>
      </c>
      <c r="F25" s="5" t="str">
        <f>IF(ISBLANK(matlab!F29),"-",IF(matlab!F29&lt;0,"-",IF(matlab!F29=0,"",matlab!F29*(10^16))))</f>
        <v/>
      </c>
      <c r="G25" s="5" t="str">
        <f>IF(ISBLANK(matlab!G29),"-",IF(matlab!G29&lt;0,"-",IF(matlab!G29=0,"",matlab!G29*(10^16))))</f>
        <v/>
      </c>
    </row>
    <row r="26" spans="1:7">
      <c r="A26" s="4">
        <f>IF(ISBLANK('matlab raw'!B31),"",IF('matlab raw'!B31&lt;0,"",'matlab raw'!B31))</f>
        <v>11.5</v>
      </c>
      <c r="B26" s="5" t="str">
        <f>IF(ISBLANK(matlab!B30),"-",IF(matlab!B30&lt;0,"-",IF(matlab!B30=0,"",matlab!B30*(10^16))))</f>
        <v>-</v>
      </c>
      <c r="C26" s="5">
        <f>IF(ISBLANK(matlab!C30),"-",IF(matlab!C30&lt;0,"-",IF(matlab!C30=0,"",matlab!C30*(10^16))))</f>
        <v>0.99437951369138178</v>
      </c>
      <c r="D26" s="5" t="str">
        <f>IF(ISBLANK(matlab!D30),"-",IF(matlab!D30&lt;0,"-",IF(matlab!D30=0,"",matlab!D30*(10^16))))</f>
        <v/>
      </c>
      <c r="E26" s="5" t="str">
        <f>IF(ISBLANK(matlab!E30),"-",IF(matlab!E30&lt;0,"-",IF(matlab!E30=0,"",matlab!E30*(10^16))))</f>
        <v/>
      </c>
      <c r="F26" s="5" t="str">
        <f>IF(ISBLANK(matlab!F30),"-",IF(matlab!F30&lt;0,"-",IF(matlab!F30=0,"",matlab!F30*(10^16))))</f>
        <v/>
      </c>
      <c r="G26" s="5" t="str">
        <f>IF(ISBLANK(matlab!G30),"-",IF(matlab!G30&lt;0,"-",IF(matlab!G30=0,"",matlab!G30*(10^16))))</f>
        <v/>
      </c>
    </row>
    <row r="27" spans="1:7">
      <c r="A27" s="4">
        <f>IF(ISBLANK('matlab raw'!B32),"",IF('matlab raw'!B32&lt;0,"",'matlab raw'!B32))</f>
        <v>12</v>
      </c>
      <c r="B27" s="5" t="str">
        <f>IF(ISBLANK(matlab!B31),"-",IF(matlab!B31&lt;0,"-",IF(matlab!B31=0,"",matlab!B31*(10^16))))</f>
        <v>-</v>
      </c>
      <c r="C27" s="5">
        <f>IF(ISBLANK(matlab!C31),"-",IF(matlab!C31&lt;0,"-",IF(matlab!C31=0,"",matlab!C31*(10^16))))</f>
        <v>0.97344286334487173</v>
      </c>
      <c r="D27" s="5" t="str">
        <f>IF(ISBLANK(matlab!D31),"-",IF(matlab!D31&lt;0,"-",IF(matlab!D31=0,"",matlab!D31*(10^16))))</f>
        <v/>
      </c>
      <c r="E27" s="5">
        <f>IF(ISBLANK(matlab!E31),"-",IF(matlab!E31&lt;0,"-",IF(matlab!E31=0,"",matlab!E31*(10^16))))</f>
        <v>0.02</v>
      </c>
      <c r="F27" s="5" t="str">
        <f>IF(ISBLANK(matlab!F31),"-",IF(matlab!F31&lt;0,"-",IF(matlab!F31=0,"",matlab!F31*(10^16))))</f>
        <v/>
      </c>
      <c r="G27" s="5" t="str">
        <f>IF(ISBLANK(matlab!G31),"-",IF(matlab!G31&lt;0,"-",IF(matlab!G31=0,"",matlab!G31*(10^16))))</f>
        <v/>
      </c>
    </row>
    <row r="28" spans="1:7">
      <c r="A28" s="4">
        <f>IF(ISBLANK('matlab raw'!B33),"",IF('matlab raw'!B33&lt;0,"",'matlab raw'!B33))</f>
        <v>12.5</v>
      </c>
      <c r="B28" s="5" t="str">
        <f>IF(ISBLANK(matlab!B32),"-",IF(matlab!B32&lt;0,"-",IF(matlab!B32=0,"",matlab!B32*(10^16))))</f>
        <v>-</v>
      </c>
      <c r="C28" s="5">
        <f>IF(ISBLANK(matlab!C32),"-",IF(matlab!C32&lt;0,"-",IF(matlab!C32=0,"",matlab!C32*(10^16))))</f>
        <v>0.95377532357950012</v>
      </c>
      <c r="D28" s="5" t="str">
        <f>IF(ISBLANK(matlab!D32),"-",IF(matlab!D32&lt;0,"-",IF(matlab!D32=0,"",matlab!D32*(10^16))))</f>
        <v/>
      </c>
      <c r="E28" s="5" t="str">
        <f>IF(ISBLANK(matlab!E32),"-",IF(matlab!E32&lt;0,"-",IF(matlab!E32=0,"",matlab!E32*(10^16))))</f>
        <v>-</v>
      </c>
      <c r="F28" s="5" t="str">
        <f>IF(ISBLANK(matlab!F32),"-",IF(matlab!F32&lt;0,"-",IF(matlab!F32=0,"",matlab!F32*(10^16))))</f>
        <v/>
      </c>
      <c r="G28" s="5" t="str">
        <f>IF(ISBLANK(matlab!G32),"-",IF(matlab!G32&lt;0,"-",IF(matlab!G32=0,"",matlab!G32*(10^16))))</f>
        <v/>
      </c>
    </row>
    <row r="29" spans="1:7">
      <c r="A29" s="4">
        <f>IF(ISBLANK('matlab raw'!B34),"",IF('matlab raw'!B34&lt;0,"",'matlab raw'!B34))</f>
        <v>13</v>
      </c>
      <c r="B29" s="5" t="str">
        <f>IF(ISBLANK(matlab!B33),"-",IF(matlab!B33&lt;0,"-",IF(matlab!B33=0,"",matlab!B33*(10^16))))</f>
        <v>-</v>
      </c>
      <c r="C29" s="5">
        <f>IF(ISBLANK(matlab!C33),"-",IF(matlab!C33&lt;0,"-",IF(matlab!C33=0,"",matlab!C33*(10^16))))</f>
        <v>0.70144023843968417</v>
      </c>
      <c r="D29" s="5" t="str">
        <f>IF(ISBLANK(matlab!D33),"-",IF(matlab!D33&lt;0,"-",IF(matlab!D33=0,"",matlab!D33*(10^16))))</f>
        <v/>
      </c>
      <c r="E29" s="5" t="str">
        <f>IF(ISBLANK(matlab!E33),"-",IF(matlab!E33&lt;0,"-",IF(matlab!E33=0,"",matlab!E33*(10^16))))</f>
        <v>-</v>
      </c>
      <c r="F29" s="5" t="str">
        <f>IF(ISBLANK(matlab!F33),"-",IF(matlab!F33&lt;0,"-",IF(matlab!F33=0,"",matlab!F33*(10^16))))</f>
        <v/>
      </c>
      <c r="G29" s="5" t="str">
        <f>IF(ISBLANK(matlab!G33),"-",IF(matlab!G33&lt;0,"-",IF(matlab!G33=0,"",matlab!G33*(10^16))))</f>
        <v/>
      </c>
    </row>
    <row r="30" spans="1:7">
      <c r="A30" s="4">
        <f>IF(ISBLANK('matlab raw'!B35),"",IF('matlab raw'!B35&lt;0,"",'matlab raw'!B35))</f>
        <v>13.5</v>
      </c>
      <c r="B30" s="5" t="str">
        <f>IF(ISBLANK(matlab!B34),"-",IF(matlab!B34&lt;0,"-",IF(matlab!B34=0,"",matlab!B34*(10^16))))</f>
        <v>-</v>
      </c>
      <c r="C30" s="5">
        <f>IF(ISBLANK(matlab!C34),"-",IF(matlab!C34&lt;0,"-",IF(matlab!C34=0,"",matlab!C34*(10^16))))</f>
        <v>0.68832804976880857</v>
      </c>
      <c r="D30" s="5" t="str">
        <f>IF(ISBLANK(matlab!D34),"-",IF(matlab!D34&lt;0,"-",IF(matlab!D34=0,"",matlab!D34*(10^16))))</f>
        <v/>
      </c>
      <c r="E30" s="5" t="str">
        <f>IF(ISBLANK(matlab!E34),"-",IF(matlab!E34&lt;0,"-",IF(matlab!E34=0,"",matlab!E34*(10^16))))</f>
        <v>-</v>
      </c>
      <c r="F30" s="5" t="str">
        <f>IF(ISBLANK(matlab!F34),"-",IF(matlab!F34&lt;0,"-",IF(matlab!F34=0,"",matlab!F34*(10^16))))</f>
        <v/>
      </c>
      <c r="G30" s="5" t="str">
        <f>IF(ISBLANK(matlab!G34),"-",IF(matlab!G34&lt;0,"-",IF(matlab!G34=0,"",matlab!G34*(10^16))))</f>
        <v/>
      </c>
    </row>
    <row r="31" spans="1:7">
      <c r="A31" s="4">
        <f>IF(ISBLANK('matlab raw'!B36),"",IF('matlab raw'!B36&lt;0,"",'matlab raw'!B36))</f>
        <v>14</v>
      </c>
      <c r="B31" s="5" t="str">
        <f>IF(ISBLANK(matlab!B35),"-",IF(matlab!B35&lt;0,"-",IF(matlab!B35=0,"",matlab!B35*(10^16))))</f>
        <v>-</v>
      </c>
      <c r="C31" s="5">
        <f>IF(ISBLANK(matlab!C35),"-",IF(matlab!C35&lt;0,"-",IF(matlab!C35=0,"",matlab!C35*(10^16))))</f>
        <v>0.67592472664862047</v>
      </c>
      <c r="D31" s="5" t="str">
        <f>IF(ISBLANK(matlab!D35),"-",IF(matlab!D35&lt;0,"-",IF(matlab!D35=0,"",matlab!D35*(10^16))))</f>
        <v/>
      </c>
      <c r="E31" s="5">
        <f>IF(ISBLANK(matlab!E35),"-",IF(matlab!E35&lt;0,"-",IF(matlab!E35=0,"",matlab!E35*(10^16))))</f>
        <v>5.0999999999999997E-2</v>
      </c>
      <c r="F31" s="5" t="str">
        <f>IF(ISBLANK(matlab!F35),"-",IF(matlab!F35&lt;0,"-",IF(matlab!F35=0,"",matlab!F35*(10^16))))</f>
        <v/>
      </c>
      <c r="G31" s="5" t="str">
        <f>IF(ISBLANK(matlab!G35),"-",IF(matlab!G35&lt;0,"-",IF(matlab!G35=0,"",matlab!G35*(10^16))))</f>
        <v/>
      </c>
    </row>
    <row r="32" spans="1:7">
      <c r="A32" s="4">
        <f>IF(ISBLANK('matlab raw'!B37),"",IF('matlab raw'!B37&lt;0,"",'matlab raw'!B37))</f>
        <v>14.5</v>
      </c>
      <c r="B32" s="5" t="str">
        <f>IF(ISBLANK(matlab!B36),"-",IF(matlab!B36&lt;0,"-",IF(matlab!B36=0,"",matlab!B36*(10^16))))</f>
        <v>-</v>
      </c>
      <c r="C32" s="5">
        <f>IF(ISBLANK(matlab!C36),"-",IF(matlab!C36&lt;0,"-",IF(matlab!C36=0,"",matlab!C36*(10^16))))</f>
        <v>0.6641686172138338</v>
      </c>
      <c r="D32" s="5" t="str">
        <f>IF(ISBLANK(matlab!D36),"-",IF(matlab!D36&lt;0,"-",IF(matlab!D36=0,"",matlab!D36*(10^16))))</f>
        <v/>
      </c>
      <c r="E32" s="5" t="str">
        <f>IF(ISBLANK(matlab!E36),"-",IF(matlab!E36&lt;0,"-",IF(matlab!E36=0,"",matlab!E36*(10^16))))</f>
        <v>-</v>
      </c>
      <c r="F32" s="5">
        <f>IF(ISBLANK(matlab!F36),"-",IF(matlab!F36&lt;0,"-",IF(matlab!F36=0,"",matlab!F36*(10^16))))</f>
        <v>5.5E-2</v>
      </c>
      <c r="G32" s="5" t="str">
        <f>IF(ISBLANK(matlab!G36),"-",IF(matlab!G36&lt;0,"-",IF(matlab!G36=0,"",matlab!G36*(10^16))))</f>
        <v/>
      </c>
    </row>
    <row r="33" spans="1:7">
      <c r="A33" s="4">
        <f>IF(ISBLANK('matlab raw'!B38),"",IF('matlab raw'!B38&lt;0,"",'matlab raw'!B38))</f>
        <v>15</v>
      </c>
      <c r="B33" s="5" t="str">
        <f>IF(ISBLANK(matlab!B37),"-",IF(matlab!B37&lt;0,"-",IF(matlab!B37=0,"",matlab!B37*(10^16))))</f>
        <v>-</v>
      </c>
      <c r="C33" s="5">
        <f>IF(ISBLANK(matlab!C37),"-",IF(matlab!C37&lt;0,"-",IF(matlab!C37=0,"",matlab!C37*(10^16))))</f>
        <v>0.43533688293023437</v>
      </c>
      <c r="D33" s="5" t="str">
        <f>IF(ISBLANK(matlab!D37),"-",IF(matlab!D37&lt;0,"-",IF(matlab!D37=0,"",matlab!D37*(10^16))))</f>
        <v/>
      </c>
      <c r="E33" s="5" t="str">
        <f>IF(ISBLANK(matlab!E37),"-",IF(matlab!E37&lt;0,"-",IF(matlab!E37=0,"",matlab!E37*(10^16))))</f>
        <v>-</v>
      </c>
      <c r="F33" s="5">
        <f>IF(ISBLANK(matlab!F37),"-",IF(matlab!F37&lt;0,"-",IF(matlab!F37=0,"",matlab!F37*(10^16))))</f>
        <v>9.6999999999999989E-2</v>
      </c>
      <c r="G33" s="5" t="str">
        <f>IF(ISBLANK(matlab!G37),"-",IF(matlab!G37&lt;0,"-",IF(matlab!G37=0,"",matlab!G37*(10^16))))</f>
        <v/>
      </c>
    </row>
    <row r="34" spans="1:7">
      <c r="A34" s="4">
        <f>IF(ISBLANK('matlab raw'!B39),"",IF('matlab raw'!B39&lt;0,"",'matlab raw'!B39))</f>
        <v>15.5</v>
      </c>
      <c r="B34" s="5" t="str">
        <f>IF(ISBLANK(matlab!B38),"-",IF(matlab!B38&lt;0,"-",IF(matlab!B38=0,"",matlab!B38*(10^16))))</f>
        <v>-</v>
      </c>
      <c r="C34" s="5">
        <f>IF(ISBLANK(matlab!C38),"-",IF(matlab!C38&lt;0,"-",IF(matlab!C38=0,"",matlab!C38*(10^16))))</f>
        <v>0.3854319863786575</v>
      </c>
      <c r="D34" s="5" t="str">
        <f>IF(ISBLANK(matlab!D38),"-",IF(matlab!D38&lt;0,"-",IF(matlab!D38=0,"",matlab!D38*(10^16))))</f>
        <v/>
      </c>
      <c r="E34" s="5" t="str">
        <f>IF(ISBLANK(matlab!E38),"-",IF(matlab!E38&lt;0,"-",IF(matlab!E38=0,"",matlab!E38*(10^16))))</f>
        <v>-</v>
      </c>
      <c r="F34" s="5">
        <f>IF(ISBLANK(matlab!F38),"-",IF(matlab!F38&lt;0,"-",IF(matlab!F38=0,"",matlab!F38*(10^16))))</f>
        <v>0.13500000000000001</v>
      </c>
      <c r="G34" s="5" t="str">
        <f>IF(ISBLANK(matlab!G38),"-",IF(matlab!G38&lt;0,"-",IF(matlab!G38=0,"",matlab!G38*(10^16))))</f>
        <v/>
      </c>
    </row>
    <row r="35" spans="1:7">
      <c r="A35" s="4">
        <f>IF(ISBLANK('matlab raw'!B40),"",IF('matlab raw'!B40&lt;0,"",'matlab raw'!B40))</f>
        <v>16</v>
      </c>
      <c r="B35" s="5" t="str">
        <f>IF(ISBLANK(matlab!B39),"-",IF(matlab!B39&lt;0,"-",IF(matlab!B39=0,"",matlab!B39*(10^16))))</f>
        <v>-</v>
      </c>
      <c r="C35" s="5">
        <f>IF(ISBLANK(matlab!C39),"-",IF(matlab!C39&lt;0,"-",IF(matlab!C39=0,"",matlab!C39*(10^16))))</f>
        <v>0.37936181195519519</v>
      </c>
      <c r="D35" s="5" t="str">
        <f>IF(ISBLANK(matlab!D39),"-",IF(matlab!D39&lt;0,"-",IF(matlab!D39=0,"",matlab!D39*(10^16))))</f>
        <v/>
      </c>
      <c r="E35" s="5">
        <f>IF(ISBLANK(matlab!E39),"-",IF(matlab!E39&lt;0,"-",IF(matlab!E39=0,"",matlab!E39*(10^16))))</f>
        <v>8.199999999999999E-2</v>
      </c>
      <c r="F35" s="5">
        <f>IF(ISBLANK(matlab!F39),"-",IF(matlab!F39&lt;0,"-",IF(matlab!F39=0,"",matlab!F39*(10^16))))</f>
        <v>0.17399999999999999</v>
      </c>
      <c r="G35" s="5" t="str">
        <f>IF(ISBLANK(matlab!G39),"-",IF(matlab!G39&lt;0,"-",IF(matlab!G39=0,"",matlab!G39*(10^16))))</f>
        <v/>
      </c>
    </row>
    <row r="36" spans="1:7">
      <c r="A36" s="4">
        <f>IF(ISBLANK('matlab raw'!B41),"",IF('matlab raw'!B41&lt;0,"",'matlab raw'!B41))</f>
        <v>16.5</v>
      </c>
      <c r="B36" s="5" t="str">
        <f>IF(ISBLANK(matlab!B40),"-",IF(matlab!B40&lt;0,"-",IF(matlab!B40=0,"",matlab!B40*(10^16))))</f>
        <v>-</v>
      </c>
      <c r="C36" s="5">
        <f>IF(ISBLANK(matlab!C40),"-",IF(matlab!C40&lt;0,"-",IF(matlab!C40=0,"",matlab!C40*(10^16))))</f>
        <v>0.37356968843348981</v>
      </c>
      <c r="D36" s="5" t="str">
        <f>IF(ISBLANK(matlab!D40),"-",IF(matlab!D40&lt;0,"-",IF(matlab!D40=0,"",matlab!D40*(10^16))))</f>
        <v/>
      </c>
      <c r="E36" s="5" t="str">
        <f>IF(ISBLANK(matlab!E40),"-",IF(matlab!E40&lt;0,"-",IF(matlab!E40=0,"",matlab!E40*(10^16))))</f>
        <v>-</v>
      </c>
      <c r="F36" s="5">
        <f>IF(ISBLANK(matlab!F40),"-",IF(matlab!F40&lt;0,"-",IF(matlab!F40=0,"",matlab!F40*(10^16))))</f>
        <v>0.21500000000000002</v>
      </c>
      <c r="G36" s="5" t="str">
        <f>IF(ISBLANK(matlab!G40),"-",IF(matlab!G40&lt;0,"-",IF(matlab!G40=0,"",matlab!G40*(10^16))))</f>
        <v/>
      </c>
    </row>
    <row r="37" spans="1:7">
      <c r="A37" s="4">
        <f>IF(ISBLANK('matlab raw'!B42),"",IF('matlab raw'!B42&lt;0,"",'matlab raw'!B42))</f>
        <v>17</v>
      </c>
      <c r="B37" s="5" t="str">
        <f>IF(ISBLANK(matlab!B41),"-",IF(matlab!B41&lt;0,"-",IF(matlab!B41=0,"",matlab!B41*(10^16))))</f>
        <v>-</v>
      </c>
      <c r="C37" s="5">
        <f>IF(ISBLANK(matlab!C41),"-",IF(matlab!C41&lt;0,"-",IF(matlab!C41=0,"",matlab!C41*(10^16))))</f>
        <v>0.36803501670987632</v>
      </c>
      <c r="D37" s="5" t="str">
        <f>IF(ISBLANK(matlab!D41),"-",IF(matlab!D41&lt;0,"-",IF(matlab!D41=0,"",matlab!D41*(10^16))))</f>
        <v/>
      </c>
      <c r="E37" s="5" t="str">
        <f>IF(ISBLANK(matlab!E41),"-",IF(matlab!E41&lt;0,"-",IF(matlab!E41=0,"",matlab!E41*(10^16))))</f>
        <v>-</v>
      </c>
      <c r="F37" s="5">
        <f>IF(ISBLANK(matlab!F41),"-",IF(matlab!F41&lt;0,"-",IF(matlab!F41=0,"",matlab!F41*(10^16))))</f>
        <v>0.255</v>
      </c>
      <c r="G37" s="5" t="str">
        <f>IF(ISBLANK(matlab!G41),"-",IF(matlab!G41&lt;0,"-",IF(matlab!G41=0,"",matlab!G41*(10^16))))</f>
        <v/>
      </c>
    </row>
    <row r="38" spans="1:7">
      <c r="A38" s="4">
        <f>IF(ISBLANK('matlab raw'!B43),"",IF('matlab raw'!B43&lt;0,"",'matlab raw'!B43))</f>
        <v>17.5</v>
      </c>
      <c r="B38" s="5" t="str">
        <f>IF(ISBLANK(matlab!B42),"-",IF(matlab!B42&lt;0,"-",IF(matlab!B42=0,"",matlab!B42*(10^16))))</f>
        <v>-</v>
      </c>
      <c r="C38" s="5">
        <f>IF(ISBLANK(matlab!C42),"-",IF(matlab!C42&lt;0,"-",IF(matlab!C42=0,"",matlab!C42*(10^16))))</f>
        <v>0.36273927275022699</v>
      </c>
      <c r="D38" s="5" t="str">
        <f>IF(ISBLANK(matlab!D42),"-",IF(matlab!D42&lt;0,"-",IF(matlab!D42=0,"",matlab!D42*(10^16))))</f>
        <v/>
      </c>
      <c r="E38" s="5" t="str">
        <f>IF(ISBLANK(matlab!E42),"-",IF(matlab!E42&lt;0,"-",IF(matlab!E42=0,"",matlab!E42*(10^16))))</f>
        <v>-</v>
      </c>
      <c r="F38" s="5">
        <f>IF(ISBLANK(matlab!F42),"-",IF(matlab!F42&lt;0,"-",IF(matlab!F42=0,"",matlab!F42*(10^16))))</f>
        <v>0.29300000000000004</v>
      </c>
      <c r="G38" s="5" t="str">
        <f>IF(ISBLANK(matlab!G42),"-",IF(matlab!G42&lt;0,"-",IF(matlab!G42=0,"",matlab!G42*(10^16))))</f>
        <v/>
      </c>
    </row>
    <row r="39" spans="1:7">
      <c r="A39" s="4">
        <f>IF(ISBLANK('matlab raw'!B44),"",IF('matlab raw'!B44&lt;0,"",'matlab raw'!B44))</f>
        <v>18</v>
      </c>
      <c r="B39" s="5" t="str">
        <f>IF(ISBLANK(matlab!B43),"-",IF(matlab!B43&lt;0,"-",IF(matlab!B43=0,"",matlab!B43*(10^16))))</f>
        <v>-</v>
      </c>
      <c r="C39" s="5">
        <f>IF(ISBLANK(matlab!C43),"-",IF(matlab!C43&lt;0,"-",IF(matlab!C43=0,"",matlab!C43*(10^16))))</f>
        <v>0.31792510785983336</v>
      </c>
      <c r="D39" s="5" t="str">
        <f>IF(ISBLANK(matlab!D43),"-",IF(matlab!D43&lt;0,"-",IF(matlab!D43=0,"",matlab!D43*(10^16))))</f>
        <v/>
      </c>
      <c r="E39" s="5">
        <f>IF(ISBLANK(matlab!E43),"-",IF(matlab!E43&lt;0,"-",IF(matlab!E43=0,"",matlab!E43*(10^16))))</f>
        <v>0.10300000000000002</v>
      </c>
      <c r="F39" s="5">
        <f>IF(ISBLANK(matlab!F43),"-",IF(matlab!F43&lt;0,"-",IF(matlab!F43=0,"",matlab!F43*(10^16))))</f>
        <v>0.33300000000000002</v>
      </c>
      <c r="G39" s="5" t="str">
        <f>IF(ISBLANK(matlab!G43),"-",IF(matlab!G43&lt;0,"-",IF(matlab!G43=0,"",matlab!G43*(10^16))))</f>
        <v/>
      </c>
    </row>
    <row r="40" spans="1:7">
      <c r="A40" s="4">
        <f>IF(ISBLANK('matlab raw'!B45),"",IF('matlab raw'!B45&lt;0,"",'matlab raw'!B45))</f>
        <v>18.5</v>
      </c>
      <c r="B40" s="5" t="str">
        <f>IF(ISBLANK(matlab!B44),"-",IF(matlab!B44&lt;0,"-",IF(matlab!B44=0,"",matlab!B44*(10^16))))</f>
        <v>-</v>
      </c>
      <c r="C40" s="5">
        <f>IF(ISBLANK(matlab!C44),"-",IF(matlab!C44&lt;0,"-",IF(matlab!C44=0,"",matlab!C44*(10^16))))</f>
        <v>0.31359939462661857</v>
      </c>
      <c r="D40" s="5" t="str">
        <f>IF(ISBLANK(matlab!D44),"-",IF(matlab!D44&lt;0,"-",IF(matlab!D44=0,"",matlab!D44*(10^16))))</f>
        <v/>
      </c>
      <c r="E40" s="5" t="str">
        <f>IF(ISBLANK(matlab!E44),"-",IF(matlab!E44&lt;0,"-",IF(matlab!E44=0,"",matlab!E44*(10^16))))</f>
        <v>-</v>
      </c>
      <c r="F40" s="5">
        <f>IF(ISBLANK(matlab!F44),"-",IF(matlab!F44&lt;0,"-",IF(matlab!F44=0,"",matlab!F44*(10^16))))</f>
        <v>0.373</v>
      </c>
      <c r="G40" s="5" t="str">
        <f>IF(ISBLANK(matlab!G44),"-",IF(matlab!G44&lt;0,"-",IF(matlab!G44=0,"",matlab!G44*(10^16))))</f>
        <v/>
      </c>
    </row>
    <row r="41" spans="1:7">
      <c r="A41" s="4">
        <f>IF(ISBLANK('matlab raw'!B46),"",IF('matlab raw'!B46&lt;0,"",'matlab raw'!B46))</f>
        <v>19</v>
      </c>
      <c r="B41" s="5" t="str">
        <f>IF(ISBLANK(matlab!B45),"-",IF(matlab!B45&lt;0,"-",IF(matlab!B45=0,"",matlab!B45*(10^16))))</f>
        <v>-</v>
      </c>
      <c r="C41" s="5">
        <f>IF(ISBLANK(matlab!C45),"-",IF(matlab!C45&lt;0,"-",IF(matlab!C45=0,"",matlab!C45*(10^16))))</f>
        <v>0.30944557686103874</v>
      </c>
      <c r="D41" s="5" t="str">
        <f>IF(ISBLANK(matlab!D45),"-",IF(matlab!D45&lt;0,"-",IF(matlab!D45=0,"",matlab!D45*(10^16))))</f>
        <v/>
      </c>
      <c r="E41" s="5" t="str">
        <f>IF(ISBLANK(matlab!E45),"-",IF(matlab!E45&lt;0,"-",IF(matlab!E45=0,"",matlab!E45*(10^16))))</f>
        <v>-</v>
      </c>
      <c r="F41" s="5">
        <f>IF(ISBLANK(matlab!F45),"-",IF(matlab!F45&lt;0,"-",IF(matlab!F45=0,"",matlab!F45*(10^16))))</f>
        <v>0.42799999999999999</v>
      </c>
      <c r="G41" s="5" t="str">
        <f>IF(ISBLANK(matlab!G45),"-",IF(matlab!G45&lt;0,"-",IF(matlab!G45=0,"",matlab!G45*(10^16))))</f>
        <v/>
      </c>
    </row>
    <row r="42" spans="1:7">
      <c r="A42" s="4">
        <f>IF(ISBLANK('matlab raw'!B47),"",IF('matlab raw'!B47&lt;0,"",'matlab raw'!B47))</f>
        <v>19.5</v>
      </c>
      <c r="B42" s="5" t="str">
        <f>IF(ISBLANK(matlab!B46),"-",IF(matlab!B46&lt;0,"-",IF(matlab!B46=0,"",matlab!B46*(10^16))))</f>
        <v>-</v>
      </c>
      <c r="C42" s="5">
        <f>IF(ISBLANK(matlab!C46),"-",IF(matlab!C46&lt;0,"-",IF(matlab!C46=0,"",matlab!C46*(10^16))))</f>
        <v>0.30545256341926985</v>
      </c>
      <c r="D42" s="5" t="str">
        <f>IF(ISBLANK(matlab!D46),"-",IF(matlab!D46&lt;0,"-",IF(matlab!D46=0,"",matlab!D46*(10^16))))</f>
        <v/>
      </c>
      <c r="E42" s="5" t="str">
        <f>IF(ISBLANK(matlab!E46),"-",IF(matlab!E46&lt;0,"-",IF(matlab!E46=0,"",matlab!E46*(10^16))))</f>
        <v>-</v>
      </c>
      <c r="F42" s="5">
        <f>IF(ISBLANK(matlab!F46),"-",IF(matlab!F46&lt;0,"-",IF(matlab!F46=0,"",matlab!F46*(10^16))))</f>
        <v>0.45200000000000007</v>
      </c>
      <c r="G42" s="5" t="str">
        <f>IF(ISBLANK(matlab!G46),"-",IF(matlab!G46&lt;0,"-",IF(matlab!G46=0,"",matlab!G46*(10^16))))</f>
        <v/>
      </c>
    </row>
    <row r="43" spans="1:7">
      <c r="A43" s="4">
        <f>IF(ISBLANK('matlab raw'!B48),"",IF('matlab raw'!B48&lt;0,"",'matlab raw'!B48))</f>
        <v>20</v>
      </c>
      <c r="B43" s="5">
        <f>IF(ISBLANK(matlab!B47),"-",IF(matlab!B47&lt;0,"-",IF(matlab!B47=0,"",matlab!B47*(10^16))))</f>
        <v>17</v>
      </c>
      <c r="C43" s="5">
        <f>IF(ISBLANK(matlab!C47),"-",IF(matlab!C47&lt;0,"-",IF(matlab!C47=0,"",matlab!C47*(10^16))))</f>
        <v>0.30161023985753199</v>
      </c>
      <c r="D43" s="5" t="str">
        <f>IF(ISBLANK(matlab!D47),"-",IF(matlab!D47&lt;0,"-",IF(matlab!D47=0,"",matlab!D47*(10^16))))</f>
        <v/>
      </c>
      <c r="E43" s="5">
        <f>IF(ISBLANK(matlab!E47),"-",IF(matlab!E47&lt;0,"-",IF(matlab!E47=0,"",matlab!E47*(10^16))))</f>
        <v>0.122</v>
      </c>
      <c r="F43" s="5">
        <f>IF(ISBLANK(matlab!F47),"-",IF(matlab!F47&lt;0,"-",IF(matlab!F47=0,"",matlab!F47*(10^16))))</f>
        <v>0.4936666666666667</v>
      </c>
      <c r="G43" s="5" t="str">
        <f>IF(ISBLANK(matlab!G47),"-",IF(matlab!G47&lt;0,"-",IF(matlab!G47=0,"",matlab!G47*(10^16))))</f>
        <v/>
      </c>
    </row>
    <row r="44" spans="1:7">
      <c r="A44" s="4">
        <f>IF(ISBLANK('matlab raw'!B49),"",IF('matlab raw'!B49&lt;0,"",'matlab raw'!B49))</f>
        <v>20.5</v>
      </c>
      <c r="B44" s="5" t="str">
        <f>IF(ISBLANK(matlab!B48),"-",IF(matlab!B48&lt;0,"-",IF(matlab!B48=0,"",matlab!B48*(10^16))))</f>
        <v>-</v>
      </c>
      <c r="C44" s="5">
        <f>IF(ISBLANK(matlab!C48),"-",IF(matlab!C48&lt;0,"-",IF(matlab!C48=0,"",matlab!C48*(10^16))))</f>
        <v>0.26067069048988289</v>
      </c>
      <c r="D44" s="5" t="str">
        <f>IF(ISBLANK(matlab!D48),"-",IF(matlab!D48&lt;0,"-",IF(matlab!D48=0,"",matlab!D48*(10^16))))</f>
        <v/>
      </c>
      <c r="E44" s="5" t="str">
        <f>IF(ISBLANK(matlab!E48),"-",IF(matlab!E48&lt;0,"-",IF(matlab!E48=0,"",matlab!E48*(10^16))))</f>
        <v>-</v>
      </c>
      <c r="F44" s="5">
        <f>IF(ISBLANK(matlab!F48),"-",IF(matlab!F48&lt;0,"-",IF(matlab!F48=0,"",matlab!F48*(10^16))))</f>
        <v>0.53533333333333344</v>
      </c>
      <c r="G44" s="5" t="str">
        <f>IF(ISBLANK(matlab!G48),"-",IF(matlab!G48&lt;0,"-",IF(matlab!G48=0,"",matlab!G48*(10^16))))</f>
        <v/>
      </c>
    </row>
    <row r="45" spans="1:7">
      <c r="A45" s="4">
        <f>IF(ISBLANK('matlab raw'!B50),"",IF('matlab raw'!B50&lt;0,"",'matlab raw'!B50))</f>
        <v>21</v>
      </c>
      <c r="B45" s="5" t="str">
        <f>IF(ISBLANK(matlab!B49),"-",IF(matlab!B49&lt;0,"-",IF(matlab!B49=0,"",matlab!B49*(10^16))))</f>
        <v>-</v>
      </c>
      <c r="C45" s="5">
        <f>IF(ISBLANK(matlab!C49),"-",IF(matlab!C49&lt;0,"-",IF(matlab!C49=0,"",matlab!C49*(10^16))))</f>
        <v>0.25754877319411634</v>
      </c>
      <c r="D45" s="5" t="str">
        <f>IF(ISBLANK(matlab!D49),"-",IF(matlab!D49&lt;0,"-",IF(matlab!D49=0,"",matlab!D49*(10^16))))</f>
        <v/>
      </c>
      <c r="E45" s="5" t="str">
        <f>IF(ISBLANK(matlab!E49),"-",IF(matlab!E49&lt;0,"-",IF(matlab!E49=0,"",matlab!E49*(10^16))))</f>
        <v>-</v>
      </c>
      <c r="F45" s="5">
        <f>IF(ISBLANK(matlab!F49),"-",IF(matlab!F49&lt;0,"-",IF(matlab!F49=0,"",matlab!F49*(10^16))))</f>
        <v>0.57700000000000007</v>
      </c>
      <c r="G45" s="5" t="str">
        <f>IF(ISBLANK(matlab!G49),"-",IF(matlab!G49&lt;0,"-",IF(matlab!G49=0,"",matlab!G49*(10^16))))</f>
        <v/>
      </c>
    </row>
    <row r="46" spans="1:7">
      <c r="A46" s="4">
        <f>IF(ISBLANK('matlab raw'!B51),"",IF('matlab raw'!B51&lt;0,"",'matlab raw'!B51))</f>
        <v>21.5</v>
      </c>
      <c r="B46" s="5" t="str">
        <f>IF(ISBLANK(matlab!B50),"-",IF(matlab!B50&lt;0,"-",IF(matlab!B50=0,"",matlab!B50*(10^16))))</f>
        <v>-</v>
      </c>
      <c r="C46" s="5">
        <f>IF(ISBLANK(matlab!C50),"-",IF(matlab!C50&lt;0,"-",IF(matlab!C50=0,"",matlab!C50*(10^16))))</f>
        <v>0.25453640321268456</v>
      </c>
      <c r="D46" s="5" t="str">
        <f>IF(ISBLANK(matlab!D50),"-",IF(matlab!D50&lt;0,"-",IF(matlab!D50=0,"",matlab!D50*(10^16))))</f>
        <v/>
      </c>
      <c r="E46" s="5" t="str">
        <f>IF(ISBLANK(matlab!E50),"-",IF(matlab!E50&lt;0,"-",IF(matlab!E50=0,"",matlab!E50*(10^16))))</f>
        <v>-</v>
      </c>
      <c r="F46" s="5">
        <f>IF(ISBLANK(matlab!F50),"-",IF(matlab!F50&lt;0,"-",IF(matlab!F50=0,"",matlab!F50*(10^16))))</f>
        <v>0.623</v>
      </c>
      <c r="G46" s="5" t="str">
        <f>IF(ISBLANK(matlab!G50),"-",IF(matlab!G50&lt;0,"-",IF(matlab!G50=0,"",matlab!G50*(10^16))))</f>
        <v/>
      </c>
    </row>
    <row r="47" spans="1:7">
      <c r="A47" s="4">
        <f>IF(ISBLANK('matlab raw'!B52),"",IF('matlab raw'!B52&lt;0,"",'matlab raw'!B52))</f>
        <v>22</v>
      </c>
      <c r="B47" s="5" t="str">
        <f>IF(ISBLANK(matlab!B51),"-",IF(matlab!B51&lt;0,"-",IF(matlab!B51=0,"",matlab!B51*(10^16))))</f>
        <v>-</v>
      </c>
      <c r="C47" s="5">
        <f>IF(ISBLANK(matlab!C51),"-",IF(matlab!C51&lt;0,"-",IF(matlab!C51=0,"",matlab!C51*(10^16))))</f>
        <v>0.25162732020785333</v>
      </c>
      <c r="D47" s="5" t="str">
        <f>IF(ISBLANK(matlab!D51),"-",IF(matlab!D51&lt;0,"-",IF(matlab!D51=0,"",matlab!D51*(10^16))))</f>
        <v/>
      </c>
      <c r="E47" s="5" t="str">
        <f>IF(ISBLANK(matlab!E51),"-",IF(matlab!E51&lt;0,"-",IF(matlab!E51=0,"",matlab!E51*(10^16))))</f>
        <v>-</v>
      </c>
      <c r="F47" s="5">
        <f>IF(ISBLANK(matlab!F51),"-",IF(matlab!F51&lt;0,"-",IF(matlab!F51=0,"",matlab!F51*(10^16))))</f>
        <v>0.67600000000000005</v>
      </c>
      <c r="G47" s="5" t="str">
        <f>IF(ISBLANK(matlab!G51),"-",IF(matlab!G51&lt;0,"-",IF(matlab!G51=0,"",matlab!G51*(10^16))))</f>
        <v/>
      </c>
    </row>
    <row r="48" spans="1:7">
      <c r="A48" s="4">
        <f>IF(ISBLANK('matlab raw'!B53),"",IF('matlab raw'!B53&lt;0,"",'matlab raw'!B53))</f>
        <v>22.5</v>
      </c>
      <c r="B48" s="5" t="str">
        <f>IF(ISBLANK(matlab!B52),"-",IF(matlab!B52&lt;0,"-",IF(matlab!B52=0,"",matlab!B52*(10^16))))</f>
        <v>-</v>
      </c>
      <c r="C48" s="5">
        <f>IF(ISBLANK(matlab!C52),"-",IF(matlab!C52&lt;0,"-",IF(matlab!C52=0,"",matlab!C52*(10^16))))</f>
        <v>0.24881575352498905</v>
      </c>
      <c r="D48" s="5" t="str">
        <f>IF(ISBLANK(matlab!D52),"-",IF(matlab!D52&lt;0,"-",IF(matlab!D52=0,"",matlab!D52*(10^16))))</f>
        <v/>
      </c>
      <c r="E48" s="5" t="str">
        <f>IF(ISBLANK(matlab!E52),"-",IF(matlab!E52&lt;0,"-",IF(matlab!E52=0,"",matlab!E52*(10^16))))</f>
        <v>-</v>
      </c>
      <c r="F48" s="5">
        <f>IF(ISBLANK(matlab!F52),"-",IF(matlab!F52&lt;0,"-",IF(matlab!F52=0,"",matlab!F52*(10^16))))</f>
        <v>0.72699999999999998</v>
      </c>
      <c r="G48" s="5" t="str">
        <f>IF(ISBLANK(matlab!G52),"-",IF(matlab!G52&lt;0,"-",IF(matlab!G52=0,"",matlab!G52*(10^16))))</f>
        <v/>
      </c>
    </row>
    <row r="49" spans="1:7">
      <c r="A49" s="4">
        <f>IF(ISBLANK('matlab raw'!B54),"",IF('matlab raw'!B54&lt;0,"",'matlab raw'!B54))</f>
        <v>23</v>
      </c>
      <c r="B49" s="5" t="str">
        <f>IF(ISBLANK(matlab!B53),"-",IF(matlab!B53&lt;0,"-",IF(matlab!B53=0,"",matlab!B53*(10^16))))</f>
        <v>-</v>
      </c>
      <c r="C49" s="5">
        <f>IF(ISBLANK(matlab!C53),"-",IF(matlab!C53&lt;0,"-",IF(matlab!C53=0,"",matlab!C53*(10^16))))</f>
        <v>0.24609637402145509</v>
      </c>
      <c r="D49" s="5" t="str">
        <f>IF(ISBLANK(matlab!D53),"-",IF(matlab!D53&lt;0,"-",IF(matlab!D53=0,"",matlab!D53*(10^16))))</f>
        <v/>
      </c>
      <c r="E49" s="5" t="str">
        <f>IF(ISBLANK(matlab!E53),"-",IF(matlab!E53&lt;0,"-",IF(matlab!E53=0,"",matlab!E53*(10^16))))</f>
        <v>-</v>
      </c>
      <c r="F49" s="5">
        <f>IF(ISBLANK(matlab!F53),"-",IF(matlab!F53&lt;0,"-",IF(matlab!F53=0,"",matlab!F53*(10^16))))</f>
        <v>0.77700000000000014</v>
      </c>
      <c r="G49" s="5" t="str">
        <f>IF(ISBLANK(matlab!G53),"-",IF(matlab!G53&lt;0,"-",IF(matlab!G53=0,"",matlab!G53*(10^16))))</f>
        <v/>
      </c>
    </row>
    <row r="50" spans="1:7">
      <c r="A50" s="4">
        <f>IF(ISBLANK('matlab raw'!B55),"",IF('matlab raw'!B55&lt;0,"",'matlab raw'!B55))</f>
        <v>23.5</v>
      </c>
      <c r="B50" s="5" t="str">
        <f>IF(ISBLANK(matlab!B54),"-",IF(matlab!B54&lt;0,"-",IF(matlab!B54=0,"",matlab!B54*(10^16))))</f>
        <v>-</v>
      </c>
      <c r="C50" s="5">
        <f>IF(ISBLANK(matlab!C54),"-",IF(matlab!C54&lt;0,"-",IF(matlab!C54=0,"",matlab!C54*(10^16))))</f>
        <v>0.24346425156344451</v>
      </c>
      <c r="D50" s="5" t="str">
        <f>IF(ISBLANK(matlab!D54),"-",IF(matlab!D54&lt;0,"-",IF(matlab!D54=0,"",matlab!D54*(10^16))))</f>
        <v/>
      </c>
      <c r="E50" s="5" t="str">
        <f>IF(ISBLANK(matlab!E54),"-",IF(matlab!E54&lt;0,"-",IF(matlab!E54=0,"",matlab!E54*(10^16))))</f>
        <v>-</v>
      </c>
      <c r="F50" s="5">
        <f>IF(ISBLANK(matlab!F54),"-",IF(matlab!F54&lt;0,"-",IF(matlab!F54=0,"",matlab!F54*(10^16))))</f>
        <v>0.82799999999999996</v>
      </c>
      <c r="G50" s="5" t="str">
        <f>IF(ISBLANK(matlab!G54),"-",IF(matlab!G54&lt;0,"-",IF(matlab!G54=0,"",matlab!G54*(10^16))))</f>
        <v/>
      </c>
    </row>
    <row r="51" spans="1:7">
      <c r="A51" s="4">
        <f>IF(ISBLANK('matlab raw'!B56),"",IF('matlab raw'!B56&lt;0,"",'matlab raw'!B56))</f>
        <v>24</v>
      </c>
      <c r="B51" s="5" t="str">
        <f>IF(ISBLANK(matlab!B55),"-",IF(matlab!B55&lt;0,"-",IF(matlab!B55=0,"",matlab!B55*(10^16))))</f>
        <v>-</v>
      </c>
      <c r="C51" s="5">
        <f>IF(ISBLANK(matlab!C55),"-",IF(matlab!C55&lt;0,"-",IF(matlab!C55=0,"",matlab!C55*(10^16))))</f>
        <v>0.20649841493064255</v>
      </c>
      <c r="D51" s="5" t="str">
        <f>IF(ISBLANK(matlab!D55),"-",IF(matlab!D55&lt;0,"-",IF(matlab!D55=0,"",matlab!D55*(10^16))))</f>
        <v/>
      </c>
      <c r="E51" s="5">
        <f>IF(ISBLANK(matlab!E55),"-",IF(matlab!E55&lt;0,"-",IF(matlab!E55=0,"",matlab!E55*(10^16))))</f>
        <v>0.14599999999999999</v>
      </c>
      <c r="F51" s="5">
        <f>IF(ISBLANK(matlab!F55),"-",IF(matlab!F55&lt;0,"-",IF(matlab!F55=0,"",matlab!F55*(10^16))))</f>
        <v>0.88</v>
      </c>
      <c r="G51" s="5" t="str">
        <f>IF(ISBLANK(matlab!G55),"-",IF(matlab!G55&lt;0,"-",IF(matlab!G55=0,"",matlab!G55*(10^16))))</f>
        <v/>
      </c>
    </row>
    <row r="52" spans="1:7">
      <c r="A52" s="4">
        <f>IF(ISBLANK('matlab raw'!B57),"",IF('matlab raw'!B57&lt;0,"",'matlab raw'!B57))</f>
        <v>24.5</v>
      </c>
      <c r="B52" s="5" t="str">
        <f>IF(ISBLANK(matlab!B56),"-",IF(matlab!B56&lt;0,"-",IF(matlab!B56=0,"",matlab!B56*(10^16))))</f>
        <v>-</v>
      </c>
      <c r="C52" s="5">
        <f>IF(ISBLANK(matlab!C56),"-",IF(matlab!C56&lt;0,"-",IF(matlab!C56=0,"",matlab!C56*(10^16))))</f>
        <v>0.20438042648132149</v>
      </c>
      <c r="D52" s="5" t="str">
        <f>IF(ISBLANK(matlab!D56),"-",IF(matlab!D56&lt;0,"-",IF(matlab!D56=0,"",matlab!D56*(10^16))))</f>
        <v/>
      </c>
      <c r="E52" s="5" t="str">
        <f>IF(ISBLANK(matlab!E56),"-",IF(matlab!E56&lt;0,"-",IF(matlab!E56=0,"",matlab!E56*(10^16))))</f>
        <v>-</v>
      </c>
      <c r="F52" s="5" t="str">
        <f>IF(ISBLANK(matlab!F56),"-",IF(matlab!F56&lt;0,"-",IF(matlab!F56=0,"",matlab!F56*(10^16))))</f>
        <v>-</v>
      </c>
      <c r="G52" s="5" t="str">
        <f>IF(ISBLANK(matlab!G56),"-",IF(matlab!G56&lt;0,"-",IF(matlab!G56=0,"",matlab!G56*(10^16))))</f>
        <v/>
      </c>
    </row>
    <row r="53" spans="1:7">
      <c r="A53" s="4">
        <f>IF(ISBLANK('matlab raw'!B58),"",IF('matlab raw'!B58&lt;0,"",'matlab raw'!B58))</f>
        <v>25</v>
      </c>
      <c r="B53" s="5" t="str">
        <f>IF(ISBLANK(matlab!B57),"-",IF(matlab!B57&lt;0,"-",IF(matlab!B57=0,"",matlab!B57*(10^16))))</f>
        <v>-</v>
      </c>
      <c r="C53" s="5">
        <f>IF(ISBLANK(matlab!C57),"-",IF(matlab!C57&lt;0,"-",IF(matlab!C57=0,"",matlab!C57*(10^16))))</f>
        <v>0.20232629970943747</v>
      </c>
      <c r="D53" s="5" t="str">
        <f>IF(ISBLANK(matlab!D57),"-",IF(matlab!D57&lt;0,"-",IF(matlab!D57=0,"",matlab!D57*(10^16))))</f>
        <v/>
      </c>
      <c r="E53" s="5" t="str">
        <f>IF(ISBLANK(matlab!E57),"-",IF(matlab!E57&lt;0,"-",IF(matlab!E57=0,"",matlab!E57*(10^16))))</f>
        <v>-</v>
      </c>
      <c r="F53" s="5">
        <f>IF(ISBLANK(matlab!F57),"-",IF(matlab!F57&lt;0,"-",IF(matlab!F57=0,"",matlab!F57*(10^16))))</f>
        <v>0.96900000000000008</v>
      </c>
      <c r="G53" s="5">
        <f>IF(ISBLANK(matlab!G57),"-",IF(matlab!G57&lt;0,"-",IF(matlab!G57=0,"",matlab!G57*(10^16))))</f>
        <v>2.7900000000000001E-2</v>
      </c>
    </row>
    <row r="54" spans="1:7">
      <c r="A54" s="4">
        <f>IF(ISBLANK('matlab raw'!B59),"",IF('matlab raw'!B59&lt;0,"",'matlab raw'!B59))</f>
        <v>25.5</v>
      </c>
      <c r="B54" s="5" t="str">
        <f>IF(ISBLANK(matlab!B58),"-",IF(matlab!B58&lt;0,"-",IF(matlab!B58=0,"",matlab!B58*(10^16))))</f>
        <v>-</v>
      </c>
      <c r="C54" s="5">
        <f>IF(ISBLANK(matlab!C58),"-",IF(matlab!C58&lt;0,"-",IF(matlab!C58=0,"",matlab!C58*(10^16))))</f>
        <v>0.20033288853686171</v>
      </c>
      <c r="D54" s="5" t="str">
        <f>IF(ISBLANK(matlab!D58),"-",IF(matlab!D58&lt;0,"-",IF(matlab!D58=0,"",matlab!D58*(10^16))))</f>
        <v/>
      </c>
      <c r="E54" s="5" t="str">
        <f>IF(ISBLANK(matlab!E58),"-",IF(matlab!E58&lt;0,"-",IF(matlab!E58=0,"",matlab!E58*(10^16))))</f>
        <v>-</v>
      </c>
      <c r="F54" s="5" t="str">
        <f>IF(ISBLANK(matlab!F58),"-",IF(matlab!F58&lt;0,"-",IF(matlab!F58=0,"",matlab!F58*(10^16))))</f>
        <v>-</v>
      </c>
      <c r="G54" s="5" t="str">
        <f>IF(ISBLANK(matlab!G58),"-",IF(matlab!G58&lt;0,"-",IF(matlab!G58=0,"",matlab!G58*(10^16))))</f>
        <v>-</v>
      </c>
    </row>
    <row r="55" spans="1:7">
      <c r="A55" s="4">
        <f>IF(ISBLANK('matlab raw'!B60),"",IF('matlab raw'!B60&lt;0,"",'matlab raw'!B60))</f>
        <v>26</v>
      </c>
      <c r="B55" s="5" t="str">
        <f>IF(ISBLANK(matlab!B59),"-",IF(matlab!B59&lt;0,"-",IF(matlab!B59=0,"",matlab!B59*(10^16))))</f>
        <v>-</v>
      </c>
      <c r="C55" s="5">
        <f>IF(ISBLANK(matlab!C59),"-",IF(matlab!C59&lt;0,"-",IF(matlab!C59=0,"",matlab!C59*(10^16))))</f>
        <v>0.19839725967912381</v>
      </c>
      <c r="D55" s="5" t="str">
        <f>IF(ISBLANK(matlab!D59),"-",IF(matlab!D59&lt;0,"-",IF(matlab!D59=0,"",matlab!D59*(10^16))))</f>
        <v/>
      </c>
      <c r="E55" s="5" t="str">
        <f>IF(ISBLANK(matlab!E59),"-",IF(matlab!E59&lt;0,"-",IF(matlab!E59=0,"",matlab!E59*(10^16))))</f>
        <v>-</v>
      </c>
      <c r="F55" s="5" t="str">
        <f>IF(ISBLANK(matlab!F59),"-",IF(matlab!F59&lt;0,"-",IF(matlab!F59=0,"",matlab!F59*(10^16))))</f>
        <v>-</v>
      </c>
      <c r="G55" s="5" t="str">
        <f>IF(ISBLANK(matlab!G59),"-",IF(matlab!G59&lt;0,"-",IF(matlab!G59=0,"",matlab!G59*(10^16))))</f>
        <v>-</v>
      </c>
    </row>
    <row r="56" spans="1:7">
      <c r="A56" s="4">
        <f>IF(ISBLANK('matlab raw'!B61),"",IF('matlab raw'!B61&lt;0,"",'matlab raw'!B61))</f>
        <v>26.5</v>
      </c>
      <c r="B56" s="5" t="str">
        <f>IF(ISBLANK(matlab!B60),"-",IF(matlab!B60&lt;0,"-",IF(matlab!B60=0,"",matlab!B60*(10^16))))</f>
        <v>-</v>
      </c>
      <c r="C56" s="5" t="str">
        <f>IF(ISBLANK(matlab!C60),"-",IF(matlab!C60&lt;0,"-",IF(matlab!C60=0,"",matlab!C60*(10^16))))</f>
        <v/>
      </c>
      <c r="D56" s="5" t="str">
        <f>IF(ISBLANK(matlab!D60),"-",IF(matlab!D60&lt;0,"-",IF(matlab!D60=0,"",matlab!D60*(10^16))))</f>
        <v/>
      </c>
      <c r="E56" s="5" t="str">
        <f>IF(ISBLANK(matlab!E60),"-",IF(matlab!E60&lt;0,"-",IF(matlab!E60=0,"",matlab!E60*(10^16))))</f>
        <v>-</v>
      </c>
      <c r="F56" s="5" t="str">
        <f>IF(ISBLANK(matlab!F60),"-",IF(matlab!F60&lt;0,"-",IF(matlab!F60=0,"",matlab!F60*(10^16))))</f>
        <v>-</v>
      </c>
      <c r="G56" s="5" t="str">
        <f>IF(ISBLANK(matlab!G60),"-",IF(matlab!G60&lt;0,"-",IF(matlab!G60=0,"",matlab!G60*(10^16))))</f>
        <v>-</v>
      </c>
    </row>
    <row r="57" spans="1:7">
      <c r="A57" s="4">
        <f>IF(ISBLANK('matlab raw'!B62),"",IF('matlab raw'!B62&lt;0,"",'matlab raw'!B62))</f>
        <v>27</v>
      </c>
      <c r="B57" s="5" t="str">
        <f>IF(ISBLANK(matlab!B61),"-",IF(matlab!B61&lt;0,"-",IF(matlab!B61=0,"",matlab!B61*(10^16))))</f>
        <v>-</v>
      </c>
      <c r="C57" s="5" t="str">
        <f>IF(ISBLANK(matlab!C61),"-",IF(matlab!C61&lt;0,"-",IF(matlab!C61=0,"",matlab!C61*(10^16))))</f>
        <v/>
      </c>
      <c r="D57" s="5" t="str">
        <f>IF(ISBLANK(matlab!D61),"-",IF(matlab!D61&lt;0,"-",IF(matlab!D61=0,"",matlab!D61*(10^16))))</f>
        <v/>
      </c>
      <c r="E57" s="5" t="str">
        <f>IF(ISBLANK(matlab!E61),"-",IF(matlab!E61&lt;0,"-",IF(matlab!E61=0,"",matlab!E61*(10^16))))</f>
        <v>-</v>
      </c>
      <c r="F57" s="5" t="str">
        <f>IF(ISBLANK(matlab!F61),"-",IF(matlab!F61&lt;0,"-",IF(matlab!F61=0,"",matlab!F61*(10^16))))</f>
        <v>-</v>
      </c>
      <c r="G57" s="5" t="str">
        <f>IF(ISBLANK(matlab!G61),"-",IF(matlab!G61&lt;0,"-",IF(matlab!G61=0,"",matlab!G61*(10^16))))</f>
        <v>-</v>
      </c>
    </row>
    <row r="58" spans="1:7">
      <c r="A58" s="4">
        <f>IF(ISBLANK('matlab raw'!B63),"",IF('matlab raw'!B63&lt;0,"",'matlab raw'!B63))</f>
        <v>27.5</v>
      </c>
      <c r="B58" s="5" t="str">
        <f>IF(ISBLANK(matlab!B62),"-",IF(matlab!B62&lt;0,"-",IF(matlab!B62=0,"",matlab!B62*(10^16))))</f>
        <v>-</v>
      </c>
      <c r="C58" s="5" t="str">
        <f>IF(ISBLANK(matlab!C62),"-",IF(matlab!C62&lt;0,"-",IF(matlab!C62=0,"",matlab!C62*(10^16))))</f>
        <v/>
      </c>
      <c r="D58" s="5" t="str">
        <f>IF(ISBLANK(matlab!D62),"-",IF(matlab!D62&lt;0,"-",IF(matlab!D62=0,"",matlab!D62*(10^16))))</f>
        <v/>
      </c>
      <c r="E58" s="5" t="str">
        <f>IF(ISBLANK(matlab!E62),"-",IF(matlab!E62&lt;0,"-",IF(matlab!E62=0,"",matlab!E62*(10^16))))</f>
        <v>-</v>
      </c>
      <c r="F58" s="5" t="str">
        <f>IF(ISBLANK(matlab!F62),"-",IF(matlab!F62&lt;0,"-",IF(matlab!F62=0,"",matlab!F62*(10^16))))</f>
        <v>-</v>
      </c>
      <c r="G58" s="5" t="str">
        <f>IF(ISBLANK(matlab!G62),"-",IF(matlab!G62&lt;0,"-",IF(matlab!G62=0,"",matlab!G62*(10^16))))</f>
        <v>-</v>
      </c>
    </row>
    <row r="59" spans="1:7">
      <c r="A59" s="4">
        <f>IF(ISBLANK('matlab raw'!B64),"",IF('matlab raw'!B64&lt;0,"",'matlab raw'!B64))</f>
        <v>28</v>
      </c>
      <c r="B59" s="5" t="str">
        <f>IF(ISBLANK(matlab!B63),"-",IF(matlab!B63&lt;0,"-",IF(matlab!B63=0,"",matlab!B63*(10^16))))</f>
        <v>-</v>
      </c>
      <c r="C59" s="5" t="str">
        <f>IF(ISBLANK(matlab!C63),"-",IF(matlab!C63&lt;0,"-",IF(matlab!C63=0,"",matlab!C63*(10^16))))</f>
        <v/>
      </c>
      <c r="D59" s="5" t="str">
        <f>IF(ISBLANK(matlab!D63),"-",IF(matlab!D63&lt;0,"-",IF(matlab!D63=0,"",matlab!D63*(10^16))))</f>
        <v/>
      </c>
      <c r="E59" s="5">
        <f>IF(ISBLANK(matlab!E63),"-",IF(matlab!E63&lt;0,"-",IF(matlab!E63=0,"",matlab!E63*(10^16))))</f>
        <v>0.15400000000000003</v>
      </c>
      <c r="F59" s="5" t="str">
        <f>IF(ISBLANK(matlab!F63),"-",IF(matlab!F63&lt;0,"-",IF(matlab!F63=0,"",matlab!F63*(10^16))))</f>
        <v>-</v>
      </c>
      <c r="G59" s="5" t="str">
        <f>IF(ISBLANK(matlab!G63),"-",IF(matlab!G63&lt;0,"-",IF(matlab!G63=0,"",matlab!G63*(10^16))))</f>
        <v>-</v>
      </c>
    </row>
    <row r="60" spans="1:7">
      <c r="A60" s="4">
        <f>IF(ISBLANK('matlab raw'!B65),"",IF('matlab raw'!B65&lt;0,"",'matlab raw'!B65))</f>
        <v>28.5</v>
      </c>
      <c r="B60" s="5" t="str">
        <f>IF(ISBLANK(matlab!B64),"-",IF(matlab!B64&lt;0,"-",IF(matlab!B64=0,"",matlab!B64*(10^16))))</f>
        <v>-</v>
      </c>
      <c r="C60" s="5" t="str">
        <f>IF(ISBLANK(matlab!C64),"-",IF(matlab!C64&lt;0,"-",IF(matlab!C64=0,"",matlab!C64*(10^16))))</f>
        <v/>
      </c>
      <c r="D60" s="5" t="str">
        <f>IF(ISBLANK(matlab!D64),"-",IF(matlab!D64&lt;0,"-",IF(matlab!D64=0,"",matlab!D64*(10^16))))</f>
        <v/>
      </c>
      <c r="E60" s="5" t="str">
        <f>IF(ISBLANK(matlab!E64),"-",IF(matlab!E64&lt;0,"-",IF(matlab!E64=0,"",matlab!E64*(10^16))))</f>
        <v>-</v>
      </c>
      <c r="F60" s="5" t="str">
        <f>IF(ISBLANK(matlab!F64),"-",IF(matlab!F64&lt;0,"-",IF(matlab!F64=0,"",matlab!F64*(10^16))))</f>
        <v>-</v>
      </c>
      <c r="G60" s="5" t="str">
        <f>IF(ISBLANK(matlab!G64),"-",IF(matlab!G64&lt;0,"-",IF(matlab!G64=0,"",matlab!G64*(10^16))))</f>
        <v>-</v>
      </c>
    </row>
    <row r="61" spans="1:7">
      <c r="A61" s="4">
        <f>IF(ISBLANK('matlab raw'!B66),"",IF('matlab raw'!B66&lt;0,"",'matlab raw'!B66))</f>
        <v>29</v>
      </c>
      <c r="B61" s="5" t="str">
        <f>IF(ISBLANK(matlab!B65),"-",IF(matlab!B65&lt;0,"-",IF(matlab!B65=0,"",matlab!B65*(10^16))))</f>
        <v>-</v>
      </c>
      <c r="C61" s="5" t="str">
        <f>IF(ISBLANK(matlab!C65),"-",IF(matlab!C65&lt;0,"-",IF(matlab!C65=0,"",matlab!C65*(10^16))))</f>
        <v/>
      </c>
      <c r="D61" s="5" t="str">
        <f>IF(ISBLANK(matlab!D65),"-",IF(matlab!D65&lt;0,"-",IF(matlab!D65=0,"",matlab!D65*(10^16))))</f>
        <v/>
      </c>
      <c r="E61" s="5" t="str">
        <f>IF(ISBLANK(matlab!E65),"-",IF(matlab!E65&lt;0,"-",IF(matlab!E65=0,"",matlab!E65*(10^16))))</f>
        <v>-</v>
      </c>
      <c r="F61" s="5" t="str">
        <f>IF(ISBLANK(matlab!F65),"-",IF(matlab!F65&lt;0,"-",IF(matlab!F65=0,"",matlab!F65*(10^16))))</f>
        <v>-</v>
      </c>
      <c r="G61" s="5" t="str">
        <f>IF(ISBLANK(matlab!G65),"-",IF(matlab!G65&lt;0,"-",IF(matlab!G65=0,"",matlab!G65*(10^16))))</f>
        <v>-</v>
      </c>
    </row>
    <row r="62" spans="1:7">
      <c r="A62" s="4">
        <f>IF(ISBLANK('matlab raw'!B67),"",IF('matlab raw'!B67&lt;0,"",'matlab raw'!B67))</f>
        <v>29.5</v>
      </c>
      <c r="B62" s="5" t="str">
        <f>IF(ISBLANK(matlab!B66),"-",IF(matlab!B66&lt;0,"-",IF(matlab!B66=0,"",matlab!B66*(10^16))))</f>
        <v>-</v>
      </c>
      <c r="C62" s="5" t="str">
        <f>IF(ISBLANK(matlab!C66),"-",IF(matlab!C66&lt;0,"-",IF(matlab!C66=0,"",matlab!C66*(10^16))))</f>
        <v/>
      </c>
      <c r="D62" s="5" t="str">
        <f>IF(ISBLANK(matlab!D66),"-",IF(matlab!D66&lt;0,"-",IF(matlab!D66=0,"",matlab!D66*(10^16))))</f>
        <v/>
      </c>
      <c r="E62" s="5" t="str">
        <f>IF(ISBLANK(matlab!E66),"-",IF(matlab!E66&lt;0,"-",IF(matlab!E66=0,"",matlab!E66*(10^16))))</f>
        <v>-</v>
      </c>
      <c r="F62" s="5" t="str">
        <f>IF(ISBLANK(matlab!F66),"-",IF(matlab!F66&lt;0,"-",IF(matlab!F66=0,"",matlab!F66*(10^16))))</f>
        <v>-</v>
      </c>
      <c r="G62" s="5" t="str">
        <f>IF(ISBLANK(matlab!G66),"-",IF(matlab!G66&lt;0,"-",IF(matlab!G66=0,"",matlab!G66*(10^16))))</f>
        <v>-</v>
      </c>
    </row>
    <row r="63" spans="1:7">
      <c r="A63" s="4">
        <f>IF(ISBLANK('matlab raw'!B68),"",IF('matlab raw'!B68&lt;0,"",'matlab raw'!B68))</f>
        <v>30</v>
      </c>
      <c r="B63" s="5">
        <f>IF(ISBLANK(matlab!B67),"-",IF(matlab!B67&lt;0,"-",IF(matlab!B67=0,"",matlab!B67*(10^16))))</f>
        <v>18</v>
      </c>
      <c r="C63" s="5" t="str">
        <f>IF(ISBLANK(matlab!C67),"-",IF(matlab!C67&lt;0,"-",IF(matlab!C67=0,"",matlab!C67*(10^16))))</f>
        <v/>
      </c>
      <c r="D63" s="5" t="str">
        <f>IF(ISBLANK(matlab!D67),"-",IF(matlab!D67&lt;0,"-",IF(matlab!D67=0,"",matlab!D67*(10^16))))</f>
        <v/>
      </c>
      <c r="E63" s="5">
        <f>IF(ISBLANK(matlab!E67),"-",IF(matlab!E67&lt;0,"-",IF(matlab!E67=0,"",matlab!E67*(10^16))))</f>
        <v>0.157</v>
      </c>
      <c r="F63" s="5">
        <f>IF(ISBLANK(matlab!F67),"-",IF(matlab!F67&lt;0,"-",IF(matlab!F67=0,"",matlab!F67*(10^16))))</f>
        <v>1.34</v>
      </c>
      <c r="G63" s="5">
        <f>IF(ISBLANK(matlab!G67),"-",IF(matlab!G67&lt;0,"-",IF(matlab!G67=0,"",matlab!G67*(10^16))))</f>
        <v>0.13900000000000001</v>
      </c>
    </row>
    <row r="64" spans="1:7">
      <c r="A64" s="4"/>
      <c r="B64" s="4"/>
      <c r="C64" s="4"/>
      <c r="D64" s="4"/>
      <c r="E64" s="4"/>
      <c r="F64" s="4"/>
      <c r="G64" s="4"/>
    </row>
    <row r="65" spans="1:7">
      <c r="A65" s="4"/>
      <c r="B65" s="4"/>
      <c r="C65" s="4"/>
      <c r="D65" s="4"/>
      <c r="E65" s="4"/>
      <c r="F65" s="4"/>
      <c r="G6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>
      <c r="A2">
        <f>COUNT(table1!$A$1:$G$59)</f>
        <v>166</v>
      </c>
      <c r="B2">
        <v>3</v>
      </c>
      <c r="C2">
        <v>5</v>
      </c>
      <c r="D2">
        <v>0</v>
      </c>
      <c r="E2" t="s">
        <v>83</v>
      </c>
    </row>
    <row r="3" spans="1:5">
      <c r="A3">
        <f>COUNT(table2!$A$1:$A$63)</f>
        <v>61</v>
      </c>
      <c r="B3">
        <v>3</v>
      </c>
      <c r="C3">
        <v>5</v>
      </c>
      <c r="D3">
        <v>0</v>
      </c>
      <c r="E3" t="s">
        <v>82</v>
      </c>
    </row>
    <row r="4" spans="1:5">
      <c r="A4">
        <f>COUNT(table3!$A$1:$G$63)</f>
        <v>97</v>
      </c>
      <c r="B4">
        <v>3</v>
      </c>
      <c r="C4">
        <v>5</v>
      </c>
      <c r="D4">
        <v>0</v>
      </c>
      <c r="E4" t="s">
        <v>84</v>
      </c>
    </row>
    <row r="5" spans="1:5">
      <c r="A5">
        <f>COUNT(table4!$A$1:$G$63)</f>
        <v>122</v>
      </c>
      <c r="B5">
        <v>3</v>
      </c>
      <c r="C5">
        <v>5</v>
      </c>
      <c r="D5">
        <v>0</v>
      </c>
      <c r="E5" t="s">
        <v>85</v>
      </c>
    </row>
    <row r="6" spans="1:5">
      <c r="A6">
        <f>COUNT(table5!$A$1:$G$63)</f>
        <v>169</v>
      </c>
      <c r="B6">
        <v>3</v>
      </c>
      <c r="C6">
        <v>5</v>
      </c>
      <c r="D6">
        <v>0</v>
      </c>
      <c r="E6" t="s">
        <v>86</v>
      </c>
    </row>
    <row r="7" spans="1:5">
      <c r="A7">
        <f>COUNT(#REF!)</f>
        <v>0</v>
      </c>
      <c r="B7">
        <v>3</v>
      </c>
      <c r="C7">
        <v>5</v>
      </c>
      <c r="D7">
        <v>0</v>
      </c>
      <c r="E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5"/>
  <sheetViews>
    <sheetView topLeftCell="A44" workbookViewId="0">
      <selection sqref="A1:G63"/>
    </sheetView>
  </sheetViews>
  <sheetFormatPr defaultRowHeight="15"/>
  <cols>
    <col min="1" max="1" width="6.140625" style="3" bestFit="1" customWidth="1"/>
    <col min="2" max="2" width="14.85546875" style="1" customWidth="1"/>
    <col min="3" max="3" width="13.7109375" style="1" customWidth="1"/>
    <col min="4" max="5" width="9.42578125" style="1" bestFit="1" customWidth="1"/>
    <col min="6" max="7" width="9.28515625" style="1" bestFit="1" customWidth="1"/>
  </cols>
  <sheetData>
    <row r="1" spans="1:7">
      <c r="A1" s="4" t="str">
        <f>IF(ISBLANK(matlab!A3),"",IF(matlab!A3&lt;0,"",matlab!A3))</f>
        <v>$T_e$</v>
      </c>
      <c r="B1" s="4" t="str">
        <f>IF(ISBLANK(matlab!H3),"",IF(matlab!H3&lt;0,"",matlab!H3))</f>
        <v>$CO_2$ Diss Ion (O$^+$)</v>
      </c>
      <c r="C1" s="4" t="str">
        <f>IF(ISBLANK(matlab!I3),"",IF(matlab!I3&lt;0,"",matlab!I3))</f>
        <v>$CO_2$ Vib</v>
      </c>
      <c r="D1" s="4" t="str">
        <f>IF(ISBLANK(matlab!J3),"",IF(matlab!J3&lt;0,"",matlab!J3))</f>
        <v>$O_2$ Tot Xsec</v>
      </c>
      <c r="E1" s="4" t="str">
        <f>IF(ISBLANK(matlab!K3),"",IF(matlab!K3&lt;0,"",matlab!K3))</f>
        <v>$O_2^+$ Recomb</v>
      </c>
      <c r="F1" s="4" t="str">
        <f>IF(ISBLANK(matlab!L3),"",IF(matlab!L3&lt;0,"",matlab!L3))</f>
        <v>$O_2$ Attach</v>
      </c>
      <c r="G1" s="4" t="str">
        <f>IF(ISBLANK(matlab!M3),"",IF(matlab!M3&lt;0,"",matlab!M3))</f>
        <v>$O_2$ e-Impact</v>
      </c>
    </row>
    <row r="2" spans="1:7">
      <c r="A2" s="4" t="str">
        <f>IF(ISBLANK(matlab!A1),"",IF(matlab!A1&lt;0,"",matlab!A1))</f>
        <v>eV</v>
      </c>
      <c r="B2" s="4" t="str">
        <f>IF(ISBLANK(matlab!H1),"",IF(matlab!H1&lt;0,"",matlab!H1))</f>
        <v>\cite{McConkeyeImpDiss, ItikawaCO2Xsec,AnzaiCO2COO2Xsec}</v>
      </c>
      <c r="C2" s="4" t="str">
        <f>IF(ISBLANK(matlab!I1),"",IF(matlab!I1&lt;0,"",matlab!I1))</f>
        <v>\cite{ItikawaCO2Xsec,AnzaiCO2COO2Xsec}</v>
      </c>
      <c r="D2" s="4" t="str">
        <f>IF(ISBLANK(matlab!J1),"",IF(matlab!J1&lt;0,"",matlab!J1))</f>
        <v>\cite{itikawaeO2xsec,AnzaiCO2COO2Xsec}</v>
      </c>
      <c r="E2" s="4" t="str">
        <f>IF(ISBLANK(matlab!K1),"",IF(matlab!K1&lt;0,"",matlab!K1))</f>
        <v>\cite{PeverallDissRecombO2, SheehanO2+DissRecomb}</v>
      </c>
      <c r="F2" s="4" t="str">
        <f>IF(ISBLANK(matlab!L1),"",IF(matlab!L1&lt;0,"",matlab!L1))</f>
        <v>\cite{itikawaeO2xsec,AnzaiCO2COO2Xsec}</v>
      </c>
      <c r="G2" s="4" t="str">
        <f>IF(ISBLANK(matlab!M1),"",IF(matlab!M1&lt;0,"",matlab!M1))</f>
        <v>\cite{itikawaeO2xsec,AnzaiCO2COO2Xsec}</v>
      </c>
    </row>
    <row r="3" spans="1:7">
      <c r="A3" s="4">
        <f>IF(ISBLANK(matlab!A7),"",IF(matlab!A7&lt;0,"",matlab!A7))</f>
        <v>0</v>
      </c>
      <c r="B3" s="5" t="str">
        <f>IF(ISBLANK(matlab!H7),"-",IF(matlab!H7&lt;0,"-",IF(matlab!H7=0,"",matlab!H7*(10^16))))</f>
        <v/>
      </c>
      <c r="C3" s="5" t="str">
        <f>IF(ISBLANK(matlab!I7),"-",IF(matlab!I7&lt;0,"-",IF(matlab!I7=0,"",matlab!I7*(10^16))))</f>
        <v/>
      </c>
      <c r="D3" s="5">
        <f>IF(ISBLANK(matlab!J7),"-",IF(matlab!J7&lt;0,"-",IF(matlab!J7=0,"",matlab!J7*(10^16))))</f>
        <v>4</v>
      </c>
      <c r="E3" s="5">
        <f>IF(ISBLANK(matlab!K7),"-",IF(matlab!K7&lt;0,"-",IF(matlab!K7=0,"",matlab!K7*(10^16))))</f>
        <v>400</v>
      </c>
      <c r="F3" s="5" t="str">
        <f>IF(ISBLANK(matlab!L7),"-",IF(matlab!L7&lt;0,"-",IF(matlab!L7=0,"",matlab!L7*(10^16))))</f>
        <v/>
      </c>
      <c r="G3" s="5" t="str">
        <f>IF(ISBLANK(matlab!M7),"-",IF(matlab!M7&lt;0,"-",IF(matlab!M7=0,"",matlab!M7*(10^16))))</f>
        <v/>
      </c>
    </row>
    <row r="4" spans="1:7">
      <c r="A4" s="4">
        <f>IF(ISBLANK(matlab!A8),"",IF(matlab!A8&lt;0,"",matlab!A8))</f>
        <v>0.5</v>
      </c>
      <c r="B4" s="5" t="str">
        <f>IF(ISBLANK(matlab!H8),"-",IF(matlab!H8&lt;0,"-",IF(matlab!H8=0,"",matlab!H8*(10^16))))</f>
        <v/>
      </c>
      <c r="C4" s="5">
        <f>IF(ISBLANK(matlab!I8),"-",IF(matlab!I8&lt;0,"-",IF(matlab!I8=0,"",matlab!I8*(10^16))))</f>
        <v>3.2499999999999996</v>
      </c>
      <c r="D4" s="5">
        <f>IF(ISBLANK(matlab!J8),"-",IF(matlab!J8&lt;0,"-",IF(matlab!J8=0,"",matlab!J8*(10^16))))</f>
        <v>5</v>
      </c>
      <c r="E4" s="5">
        <f>IF(ISBLANK(matlab!K8),"-",IF(matlab!K8&lt;0,"-",IF(matlab!K8=0,"",matlab!K8*(10^16))))</f>
        <v>6</v>
      </c>
      <c r="F4" s="5" t="str">
        <f>IF(ISBLANK(matlab!L8),"-",IF(matlab!L8&lt;0,"-",IF(matlab!L8=0,"",matlab!L8*(10^16))))</f>
        <v/>
      </c>
      <c r="G4" s="5" t="str">
        <f>IF(ISBLANK(matlab!M8),"-",IF(matlab!M8&lt;0,"-",IF(matlab!M8=0,"",matlab!M8*(10^16))))</f>
        <v/>
      </c>
    </row>
    <row r="5" spans="1:7">
      <c r="A5" s="4">
        <f>IF(ISBLANK(matlab!A9),"",IF(matlab!A9&lt;0,"",matlab!A9))</f>
        <v>1</v>
      </c>
      <c r="B5" s="5" t="str">
        <f>IF(ISBLANK(matlab!H9),"-",IF(matlab!H9&lt;0,"-",IF(matlab!H9=0,"",matlab!H9*(10^16))))</f>
        <v/>
      </c>
      <c r="C5" s="5">
        <f>IF(ISBLANK(matlab!I9),"-",IF(matlab!I9&lt;0,"-",IF(matlab!I9=0,"",matlab!I9*(10^16))))</f>
        <v>1.9000000000000001</v>
      </c>
      <c r="D5" s="5">
        <f>IF(ISBLANK(matlab!J9),"-",IF(matlab!J9&lt;0,"-",IF(matlab!J9=0,"",matlab!J9*(10^16))))</f>
        <v>5.5</v>
      </c>
      <c r="E5" s="5">
        <f>IF(ISBLANK(matlab!K9),"-",IF(matlab!K9&lt;0,"-",IF(matlab!K9=0,"",matlab!K9*(10^16))))</f>
        <v>2</v>
      </c>
      <c r="F5" s="5" t="str">
        <f>IF(ISBLANK(matlab!L9),"-",IF(matlab!L9&lt;0,"-",IF(matlab!L9=0,"",matlab!L9*(10^16))))</f>
        <v/>
      </c>
      <c r="G5" s="5" t="str">
        <f>IF(ISBLANK(matlab!M9),"-",IF(matlab!M9&lt;0,"-",IF(matlab!M9=0,"",matlab!M9*(10^16))))</f>
        <v/>
      </c>
    </row>
    <row r="6" spans="1:7">
      <c r="A6" s="4">
        <f>IF(ISBLANK(matlab!A10),"",IF(matlab!A10&lt;0,"",matlab!A10))</f>
        <v>1.5</v>
      </c>
      <c r="B6" s="5" t="str">
        <f>IF(ISBLANK(matlab!H10),"-",IF(matlab!H10&lt;0,"-",IF(matlab!H10=0,"",matlab!H10*(10^16))))</f>
        <v/>
      </c>
      <c r="C6" s="5">
        <f>IF(ISBLANK(matlab!I10),"-",IF(matlab!I10&lt;0,"-",IF(matlab!I10=0,"",matlab!I10*(10^16))))</f>
        <v>1.2939999999999998</v>
      </c>
      <c r="D6" s="5" t="str">
        <f>IF(ISBLANK(matlab!J10),"-",IF(matlab!J10&lt;0,"-",IF(matlab!J10=0,"",matlab!J10*(10^16))))</f>
        <v>-</v>
      </c>
      <c r="E6" s="5">
        <f>IF(ISBLANK(matlab!K10),"-",IF(matlab!K10&lt;0,"-",IF(matlab!K10=0,"",matlab!K10*(10^16))))</f>
        <v>1.3333333333333335</v>
      </c>
      <c r="F6" s="5" t="str">
        <f>IF(ISBLANK(matlab!L10),"-",IF(matlab!L10&lt;0,"-",IF(matlab!L10=0,"",matlab!L10*(10^16))))</f>
        <v/>
      </c>
      <c r="G6" s="5" t="str">
        <f>IF(ISBLANK(matlab!M10),"-",IF(matlab!M10&lt;0,"-",IF(matlab!M10=0,"",matlab!M10*(10^16))))</f>
        <v/>
      </c>
    </row>
    <row r="7" spans="1:7">
      <c r="A7" s="4">
        <f>IF(ISBLANK(matlab!A11),"",IF(matlab!A11&lt;0,"",matlab!A11))</f>
        <v>2</v>
      </c>
      <c r="B7" s="5" t="str">
        <f>IF(ISBLANK(matlab!H11),"-",IF(matlab!H11&lt;0,"-",IF(matlab!H11=0,"",matlab!H11*(10^16))))</f>
        <v/>
      </c>
      <c r="C7" s="5">
        <f>IF(ISBLANK(matlab!I11),"-",IF(matlab!I11&lt;0,"-",IF(matlab!I11=0,"",matlab!I11*(10^16))))</f>
        <v>1.234</v>
      </c>
      <c r="D7" s="5">
        <f>IF(ISBLANK(matlab!J11),"-",IF(matlab!J11&lt;0,"-",IF(matlab!J11=0,"",matlab!J11*(10^16))))</f>
        <v>6</v>
      </c>
      <c r="E7" s="5">
        <f>IF(ISBLANK(matlab!K11),"-",IF(matlab!K11&lt;0,"-",IF(matlab!K11=0,"",matlab!K11*(10^16))))</f>
        <v>1</v>
      </c>
      <c r="F7" s="5" t="str">
        <f>IF(ISBLANK(matlab!L11),"-",IF(matlab!L11&lt;0,"-",IF(matlab!L11=0,"",matlab!L11*(10^16))))</f>
        <v/>
      </c>
      <c r="G7" s="5" t="str">
        <f>IF(ISBLANK(matlab!M11),"-",IF(matlab!M11&lt;0,"-",IF(matlab!M11=0,"",matlab!M11*(10^16))))</f>
        <v/>
      </c>
    </row>
    <row r="8" spans="1:7">
      <c r="A8" s="4">
        <f>IF(ISBLANK(matlab!A12),"",IF(matlab!A12&lt;0,"",matlab!A12))</f>
        <v>2.5</v>
      </c>
      <c r="B8" s="5" t="str">
        <f>IF(ISBLANK(matlab!H12),"-",IF(matlab!H12&lt;0,"-",IF(matlab!H12=0,"",matlab!H12*(10^16))))</f>
        <v/>
      </c>
      <c r="C8" s="5">
        <f>IF(ISBLANK(matlab!I12),"-",IF(matlab!I12&lt;0,"-",IF(matlab!I12=0,"",matlab!I12*(10^16))))</f>
        <v>1.6315</v>
      </c>
      <c r="D8" s="5" t="str">
        <f>IF(ISBLANK(matlab!J12),"-",IF(matlab!J12&lt;0,"-",IF(matlab!J12=0,"",matlab!J12*(10^16))))</f>
        <v>-</v>
      </c>
      <c r="E8" s="5">
        <f>IF(ISBLANK(matlab!K12),"-",IF(matlab!K12&lt;0,"-",IF(matlab!K12=0,"",matlab!K12*(10^16))))</f>
        <v>0.79999999999999993</v>
      </c>
      <c r="F8" s="5" t="str">
        <f>IF(ISBLANK(matlab!L12),"-",IF(matlab!L12&lt;0,"-",IF(matlab!L12=0,"",matlab!L12*(10^16))))</f>
        <v/>
      </c>
      <c r="G8" s="5" t="str">
        <f>IF(ISBLANK(matlab!M12),"-",IF(matlab!M12&lt;0,"-",IF(matlab!M12=0,"",matlab!M12*(10^16))))</f>
        <v/>
      </c>
    </row>
    <row r="9" spans="1:7">
      <c r="A9" s="4">
        <f>IF(ISBLANK(matlab!A13),"",IF(matlab!A13&lt;0,"",matlab!A13))</f>
        <v>3</v>
      </c>
      <c r="B9" s="5" t="str">
        <f>IF(ISBLANK(matlab!H13),"-",IF(matlab!H13&lt;0,"-",IF(matlab!H13=0,"",matlab!H13*(10^16))))</f>
        <v/>
      </c>
      <c r="C9" s="5">
        <f>IF(ISBLANK(matlab!I13),"-",IF(matlab!I13&lt;0,"-",IF(matlab!I13=0,"",matlab!I13*(10^16))))</f>
        <v>2.0289999999999999</v>
      </c>
      <c r="D9" s="5">
        <f>IF(ISBLANK(matlab!J13),"-",IF(matlab!J13&lt;0,"-",IF(matlab!J13=0,"",matlab!J13*(10^16))))</f>
        <v>6.5</v>
      </c>
      <c r="E9" s="5">
        <f>IF(ISBLANK(matlab!K13),"-",IF(matlab!K13&lt;0,"-",IF(matlab!K13=0,"",matlab!K13*(10^16))))</f>
        <v>0.5</v>
      </c>
      <c r="F9" s="5" t="str">
        <f>IF(ISBLANK(matlab!L13),"-",IF(matlab!L13&lt;0,"-",IF(matlab!L13=0,"",matlab!L13*(10^16))))</f>
        <v/>
      </c>
      <c r="G9" s="5" t="str">
        <f>IF(ISBLANK(matlab!M13),"-",IF(matlab!M13&lt;0,"-",IF(matlab!M13=0,"",matlab!M13*(10^16))))</f>
        <v/>
      </c>
    </row>
    <row r="10" spans="1:7">
      <c r="A10" s="4">
        <f>IF(ISBLANK(matlab!A14),"",IF(matlab!A14&lt;0,"",matlab!A14))</f>
        <v>3.5</v>
      </c>
      <c r="B10" s="5" t="str">
        <f>IF(ISBLANK(matlab!H14),"-",IF(matlab!H14&lt;0,"-",IF(matlab!H14=0,"",matlab!H14*(10^16))))</f>
        <v/>
      </c>
      <c r="C10" s="5">
        <f>IF(ISBLANK(matlab!I14),"-",IF(matlab!I14&lt;0,"-",IF(matlab!I14=0,"",matlab!I14*(10^16))))</f>
        <v>3.2359999999999998</v>
      </c>
      <c r="D10" s="5" t="str">
        <f>IF(ISBLANK(matlab!J14),"-",IF(matlab!J14&lt;0,"-",IF(matlab!J14=0,"",matlab!J14*(10^16))))</f>
        <v>-</v>
      </c>
      <c r="E10" s="5" t="str">
        <f>IF(ISBLANK(matlab!K14),"-",IF(matlab!K14&lt;0,"-",IF(matlab!K14=0,"",matlab!K14*(10^16))))</f>
        <v>-</v>
      </c>
      <c r="F10" s="5" t="str">
        <f>IF(ISBLANK(matlab!L14),"-",IF(matlab!L14&lt;0,"-",IF(matlab!L14=0,"",matlab!L14*(10^16))))</f>
        <v/>
      </c>
      <c r="G10" s="5" t="str">
        <f>IF(ISBLANK(matlab!M14),"-",IF(matlab!M14&lt;0,"-",IF(matlab!M14=0,"",matlab!M14*(10^16))))</f>
        <v/>
      </c>
    </row>
    <row r="11" spans="1:7">
      <c r="A11" s="4">
        <f>IF(ISBLANK(matlab!A15),"",IF(matlab!A15&lt;0,"",matlab!A15))</f>
        <v>4</v>
      </c>
      <c r="B11" s="5" t="str">
        <f>IF(ISBLANK(matlab!H15),"-",IF(matlab!H15&lt;0,"-",IF(matlab!H15=0,"",matlab!H15*(10^16))))</f>
        <v/>
      </c>
      <c r="C11" s="5">
        <f>IF(ISBLANK(matlab!I15),"-",IF(matlab!I15&lt;0,"-",IF(matlab!I15=0,"",matlab!I15*(10^16))))</f>
        <v>3.5829999999999997</v>
      </c>
      <c r="D11" s="5">
        <f>IF(ISBLANK(matlab!J15),"-",IF(matlab!J15&lt;0,"-",IF(matlab!J15=0,"",matlab!J15*(10^16))))</f>
        <v>7</v>
      </c>
      <c r="E11" s="5">
        <f>IF(ISBLANK(matlab!K15),"-",IF(matlab!K15&lt;0,"-",IF(matlab!K15=0,"",matlab!K15*(10^16))))</f>
        <v>1.2499999999999998</v>
      </c>
      <c r="F11" s="5" t="str">
        <f>IF(ISBLANK(matlab!L15),"-",IF(matlab!L15&lt;0,"-",IF(matlab!L15=0,"",matlab!L15*(10^16))))</f>
        <v/>
      </c>
      <c r="G11" s="5" t="str">
        <f>IF(ISBLANK(matlab!M15),"-",IF(matlab!M15&lt;0,"-",IF(matlab!M15=0,"",matlab!M15*(10^16))))</f>
        <v/>
      </c>
    </row>
    <row r="12" spans="1:7">
      <c r="A12" s="4">
        <f>IF(ISBLANK(matlab!A16),"",IF(matlab!A16&lt;0,"",matlab!A16))</f>
        <v>4.5</v>
      </c>
      <c r="B12" s="5" t="str">
        <f>IF(ISBLANK(matlab!H16),"-",IF(matlab!H16&lt;0,"-",IF(matlab!H16=0,"",matlab!H16*(10^16))))</f>
        <v/>
      </c>
      <c r="C12" s="5">
        <f>IF(ISBLANK(matlab!I16),"-",IF(matlab!I16&lt;0,"-",IF(matlab!I16=0,"",matlab!I16*(10^16))))</f>
        <v>2.3019999999999996</v>
      </c>
      <c r="D12" s="5" t="str">
        <f>IF(ISBLANK(matlab!J16),"-",IF(matlab!J16&lt;0,"-",IF(matlab!J16=0,"",matlab!J16*(10^16))))</f>
        <v>-</v>
      </c>
      <c r="E12" s="5" t="str">
        <f>IF(ISBLANK(matlab!K16),"-",IF(matlab!K16&lt;0,"-",IF(matlab!K16=0,"",matlab!K16*(10^16))))</f>
        <v/>
      </c>
      <c r="F12" s="5">
        <f>IF(ISBLANK(matlab!L16),"-",IF(matlab!L16&lt;0,"-",IF(matlab!L16=0,"",matlab!L16*(10^16))))</f>
        <v>4.3999999999999996E-4</v>
      </c>
      <c r="G12" s="5" t="str">
        <f>IF(ISBLANK(matlab!M16),"-",IF(matlab!M16&lt;0,"-",IF(matlab!M16=0,"",matlab!M16*(10^16))))</f>
        <v/>
      </c>
    </row>
    <row r="13" spans="1:7">
      <c r="A13" s="4">
        <f>IF(ISBLANK(matlab!A17),"",IF(matlab!A17&lt;0,"",matlab!A17))</f>
        <v>5</v>
      </c>
      <c r="B13" s="5" t="str">
        <f>IF(ISBLANK(matlab!H17),"-",IF(matlab!H17&lt;0,"-",IF(matlab!H17=0,"",matlab!H17*(10^16))))</f>
        <v/>
      </c>
      <c r="C13" s="5">
        <f>IF(ISBLANK(matlab!I17),"-",IF(matlab!I17&lt;0,"-",IF(matlab!I17=0,"",matlab!I17*(10^16))))</f>
        <v>1.4189999999999998</v>
      </c>
      <c r="D13" s="5">
        <f>IF(ISBLANK(matlab!J17),"-",IF(matlab!J17&lt;0,"-",IF(matlab!J17=0,"",matlab!J17*(10^16))))</f>
        <v>7.5</v>
      </c>
      <c r="E13" s="5" t="str">
        <f>IF(ISBLANK(matlab!K17),"-",IF(matlab!K17&lt;0,"-",IF(matlab!K17=0,"",matlab!K17*(10^16))))</f>
        <v/>
      </c>
      <c r="F13" s="5">
        <f>IF(ISBLANK(matlab!L17),"-",IF(matlab!L17&lt;0,"-",IF(matlab!L17=0,"",matlab!L17*(10^16))))</f>
        <v>2.1999999999999997E-3</v>
      </c>
      <c r="G13" s="5" t="str">
        <f>IF(ISBLANK(matlab!M17),"-",IF(matlab!M17&lt;0,"-",IF(matlab!M17=0,"",matlab!M17*(10^16))))</f>
        <v/>
      </c>
    </row>
    <row r="14" spans="1:7">
      <c r="A14" s="4">
        <f>IF(ISBLANK(matlab!A18),"",IF(matlab!A18&lt;0,"",matlab!A18))</f>
        <v>5.5</v>
      </c>
      <c r="B14" s="5" t="str">
        <f>IF(ISBLANK(matlab!H18),"-",IF(matlab!H18&lt;0,"-",IF(matlab!H18=0,"",matlab!H18*(10^16))))</f>
        <v/>
      </c>
      <c r="C14" s="5">
        <f>IF(ISBLANK(matlab!I18),"-",IF(matlab!I18&lt;0,"-",IF(matlab!I18=0,"",matlab!I18*(10^16))))</f>
        <v>1.1705000000000001</v>
      </c>
      <c r="D14" s="5" t="str">
        <f>IF(ISBLANK(matlab!J18),"-",IF(matlab!J18&lt;0,"-",IF(matlab!J18=0,"",matlab!J18*(10^16))))</f>
        <v>-</v>
      </c>
      <c r="E14" s="5" t="str">
        <f>IF(ISBLANK(matlab!K18),"-",IF(matlab!K18&lt;0,"-",IF(matlab!K18=0,"",matlab!K18*(10^16))))</f>
        <v/>
      </c>
      <c r="F14" s="5">
        <f>IF(ISBLANK(matlab!L18),"-",IF(matlab!L18&lt;0,"-",IF(matlab!L18=0,"",matlab!L18*(10^16))))</f>
        <v>6.3299999999999988E-3</v>
      </c>
      <c r="G14" s="5" t="str">
        <f>IF(ISBLANK(matlab!M18),"-",IF(matlab!M18&lt;0,"-",IF(matlab!M18=0,"",matlab!M18*(10^16))))</f>
        <v/>
      </c>
    </row>
    <row r="15" spans="1:7">
      <c r="A15" s="4">
        <f>IF(ISBLANK(matlab!A19),"",IF(matlab!A19&lt;0,"",matlab!A19))</f>
        <v>6</v>
      </c>
      <c r="B15" s="5" t="str">
        <f>IF(ISBLANK(matlab!H19),"-",IF(matlab!H19&lt;0,"-",IF(matlab!H19=0,"",matlab!H19*(10^16))))</f>
        <v/>
      </c>
      <c r="C15" s="5">
        <f>IF(ISBLANK(matlab!I19),"-",IF(matlab!I19&lt;0,"-",IF(matlab!I19=0,"",matlab!I19*(10^16))))</f>
        <v>0.92199999999999982</v>
      </c>
      <c r="D15" s="5">
        <f>IF(ISBLANK(matlab!J19),"-",IF(matlab!J19&lt;0,"-",IF(matlab!J19=0,"",matlab!J19*(10^16))))</f>
        <v>8</v>
      </c>
      <c r="E15" s="5" t="str">
        <f>IF(ISBLANK(matlab!K19),"-",IF(matlab!K19&lt;0,"-",IF(matlab!K19=0,"",matlab!K19*(10^16))))</f>
        <v/>
      </c>
      <c r="F15" s="5">
        <f>IF(ISBLANK(matlab!L19),"-",IF(matlab!L19&lt;0,"-",IF(matlab!L19=0,"",matlab!L19*(10^16))))</f>
        <v>1.14E-2</v>
      </c>
      <c r="G15" s="5" t="str">
        <f>IF(ISBLANK(matlab!M19),"-",IF(matlab!M19&lt;0,"-",IF(matlab!M19=0,"",matlab!M19*(10^16))))</f>
        <v/>
      </c>
    </row>
    <row r="16" spans="1:7">
      <c r="A16" s="4">
        <f>IF(ISBLANK(matlab!A20),"",IF(matlab!A20&lt;0,"",matlab!A20))</f>
        <v>6.5</v>
      </c>
      <c r="B16" s="5" t="str">
        <f>IF(ISBLANK(matlab!H20),"-",IF(matlab!H20&lt;0,"-",IF(matlab!H20=0,"",matlab!H20*(10^16))))</f>
        <v/>
      </c>
      <c r="C16" s="5" t="str">
        <f>IF(ISBLANK(matlab!I20),"-",IF(matlab!I20&lt;0,"-",IF(matlab!I20=0,"",matlab!I20*(10^16))))</f>
        <v>-</v>
      </c>
      <c r="D16" s="5" t="str">
        <f>IF(ISBLANK(matlab!J20),"-",IF(matlab!J20&lt;0,"-",IF(matlab!J20=0,"",matlab!J20*(10^16))))</f>
        <v>-</v>
      </c>
      <c r="E16" s="5" t="str">
        <f>IF(ISBLANK(matlab!K20),"-",IF(matlab!K20&lt;0,"-",IF(matlab!K20=0,"",matlab!K20*(10^16))))</f>
        <v/>
      </c>
      <c r="F16" s="5">
        <f>IF(ISBLANK(matlab!L20),"-",IF(matlab!L20&lt;0,"-",IF(matlab!L20=0,"",matlab!L20*(10^16))))</f>
        <v>1.41E-2</v>
      </c>
      <c r="G16" s="5" t="str">
        <f>IF(ISBLANK(matlab!M20),"-",IF(matlab!M20&lt;0,"-",IF(matlab!M20=0,"",matlab!M20*(10^16))))</f>
        <v/>
      </c>
    </row>
    <row r="17" spans="1:7">
      <c r="A17" s="4">
        <f>IF(ISBLANK(matlab!A21),"",IF(matlab!A21&lt;0,"",matlab!A21))</f>
        <v>7</v>
      </c>
      <c r="B17" s="5" t="str">
        <f>IF(ISBLANK(matlab!H21),"-",IF(matlab!H21&lt;0,"-",IF(matlab!H21=0,"",matlab!H21*(10^16))))</f>
        <v/>
      </c>
      <c r="C17" s="5" t="str">
        <f>IF(ISBLANK(matlab!I21),"-",IF(matlab!I21&lt;0,"-",IF(matlab!I21=0,"",matlab!I21*(10^16))))</f>
        <v>-</v>
      </c>
      <c r="D17" s="5" t="str">
        <f>IF(ISBLANK(matlab!J21),"-",IF(matlab!J21&lt;0,"-",IF(matlab!J21=0,"",matlab!J21*(10^16))))</f>
        <v>-</v>
      </c>
      <c r="E17" s="5" t="str">
        <f>IF(ISBLANK(matlab!K21),"-",IF(matlab!K21&lt;0,"-",IF(matlab!K21=0,"",matlab!K21*(10^16))))</f>
        <v/>
      </c>
      <c r="F17" s="5">
        <f>IF(ISBLANK(matlab!L21),"-",IF(matlab!L21&lt;0,"-",IF(matlab!L21=0,"",matlab!L21*(10^16))))</f>
        <v>1.2200000000000001E-2</v>
      </c>
      <c r="G17" s="5" t="str">
        <f>IF(ISBLANK(matlab!M21),"-",IF(matlab!M21&lt;0,"-",IF(matlab!M21=0,"",matlab!M21*(10^16))))</f>
        <v/>
      </c>
    </row>
    <row r="18" spans="1:7">
      <c r="A18" s="4">
        <f>IF(ISBLANK(matlab!A22),"",IF(matlab!A22&lt;0,"",matlab!A22))</f>
        <v>7.5</v>
      </c>
      <c r="B18" s="5" t="str">
        <f>IF(ISBLANK(matlab!H22),"-",IF(matlab!H22&lt;0,"-",IF(matlab!H22=0,"",matlab!H22*(10^16))))</f>
        <v/>
      </c>
      <c r="C18" s="5" t="str">
        <f>IF(ISBLANK(matlab!I22),"-",IF(matlab!I22&lt;0,"-",IF(matlab!I22=0,"",matlab!I22*(10^16))))</f>
        <v>-</v>
      </c>
      <c r="D18" s="5" t="str">
        <f>IF(ISBLANK(matlab!J22),"-",IF(matlab!J22&lt;0,"-",IF(matlab!J22=0,"",matlab!J22*(10^16))))</f>
        <v>-</v>
      </c>
      <c r="E18" s="5" t="str">
        <f>IF(ISBLANK(matlab!K22),"-",IF(matlab!K22&lt;0,"-",IF(matlab!K22=0,"",matlab!K22*(10^16))))</f>
        <v/>
      </c>
      <c r="F18" s="5">
        <f>IF(ISBLANK(matlab!L22),"-",IF(matlab!L22&lt;0,"-",IF(matlab!L22=0,"",matlab!L22*(10^16))))</f>
        <v>8.1799999999999998E-3</v>
      </c>
      <c r="G18" s="5" t="str">
        <f>IF(ISBLANK(matlab!M22),"-",IF(matlab!M22&lt;0,"-",IF(matlab!M22=0,"",matlab!M22*(10^16))))</f>
        <v/>
      </c>
    </row>
    <row r="19" spans="1:7">
      <c r="A19" s="4">
        <f>IF(ISBLANK(matlab!A23),"",IF(matlab!A23&lt;0,"",matlab!A23))</f>
        <v>8</v>
      </c>
      <c r="B19" s="5" t="str">
        <f>IF(ISBLANK(matlab!H23),"-",IF(matlab!H23&lt;0,"-",IF(matlab!H23=0,"",matlab!H23*(10^16))))</f>
        <v/>
      </c>
      <c r="C19" s="5" t="str">
        <f>IF(ISBLANK(matlab!I23),"-",IF(matlab!I23&lt;0,"-",IF(matlab!I23=0,"",matlab!I23*(10^16))))</f>
        <v>-</v>
      </c>
      <c r="D19" s="5" t="str">
        <f>IF(ISBLANK(matlab!J23),"-",IF(matlab!J23&lt;0,"-",IF(matlab!J23=0,"",matlab!J23*(10^16))))</f>
        <v>-</v>
      </c>
      <c r="E19" s="5" t="str">
        <f>IF(ISBLANK(matlab!K23),"-",IF(matlab!K23&lt;0,"-",IF(matlab!K23=0,"",matlab!K23*(10^16))))</f>
        <v/>
      </c>
      <c r="F19" s="5">
        <f>IF(ISBLANK(matlab!L23),"-",IF(matlab!L23&lt;0,"-",IF(matlab!L23=0,"",matlab!L23*(10^16))))</f>
        <v>4.4900000000000001E-3</v>
      </c>
      <c r="G19" s="5" t="str">
        <f>IF(ISBLANK(matlab!M23),"-",IF(matlab!M23&lt;0,"-",IF(matlab!M23=0,"",matlab!M23*(10^16))))</f>
        <v/>
      </c>
    </row>
    <row r="20" spans="1:7">
      <c r="A20" s="4">
        <f>IF(ISBLANK(matlab!A24),"",IF(matlab!A24&lt;0,"",matlab!A24))</f>
        <v>8.5</v>
      </c>
      <c r="B20" s="5" t="str">
        <f>IF(ISBLANK(matlab!H24),"-",IF(matlab!H24&lt;0,"-",IF(matlab!H24=0,"",matlab!H24*(10^16))))</f>
        <v/>
      </c>
      <c r="C20" s="5" t="str">
        <f>IF(ISBLANK(matlab!I24),"-",IF(matlab!I24&lt;0,"-",IF(matlab!I24=0,"",matlab!I24*(10^16))))</f>
        <v>-</v>
      </c>
      <c r="D20" s="5" t="str">
        <f>IF(ISBLANK(matlab!J24),"-",IF(matlab!J24&lt;0,"-",IF(matlab!J24=0,"",matlab!J24*(10^16))))</f>
        <v>-</v>
      </c>
      <c r="E20" s="5" t="str">
        <f>IF(ISBLANK(matlab!K24),"-",IF(matlab!K24&lt;0,"-",IF(matlab!K24=0,"",matlab!K24*(10^16))))</f>
        <v/>
      </c>
      <c r="F20" s="5">
        <f>IF(ISBLANK(matlab!L24),"-",IF(matlab!L24&lt;0,"-",IF(matlab!L24=0,"",matlab!L24*(10^16))))</f>
        <v>2.0200000000000001E-3</v>
      </c>
      <c r="G20" s="5" t="str">
        <f>IF(ISBLANK(matlab!M24),"-",IF(matlab!M24&lt;0,"-",IF(matlab!M24=0,"",matlab!M24*(10^16))))</f>
        <v/>
      </c>
    </row>
    <row r="21" spans="1:7">
      <c r="A21" s="4">
        <f>IF(ISBLANK(matlab!A25),"",IF(matlab!A25&lt;0,"",matlab!A25))</f>
        <v>9</v>
      </c>
      <c r="B21" s="5" t="str">
        <f>IF(ISBLANK(matlab!H25),"-",IF(matlab!H25&lt;0,"-",IF(matlab!H25=0,"",matlab!H25*(10^16))))</f>
        <v/>
      </c>
      <c r="C21" s="5" t="str">
        <f>IF(ISBLANK(matlab!I25),"-",IF(matlab!I25&lt;0,"-",IF(matlab!I25=0,"",matlab!I25*(10^16))))</f>
        <v>-</v>
      </c>
      <c r="D21" s="5" t="str">
        <f>IF(ISBLANK(matlab!J25),"-",IF(matlab!J25&lt;0,"-",IF(matlab!J25=0,"",matlab!J25*(10^16))))</f>
        <v>-</v>
      </c>
      <c r="E21" s="5" t="str">
        <f>IF(ISBLANK(matlab!K25),"-",IF(matlab!K25&lt;0,"-",IF(matlab!K25=0,"",matlab!K25*(10^16))))</f>
        <v/>
      </c>
      <c r="F21" s="5">
        <f>IF(ISBLANK(matlab!L25),"-",IF(matlab!L25&lt;0,"-",IF(matlab!L25=0,"",matlab!L25*(10^16))))</f>
        <v>8.7999999999999992E-4</v>
      </c>
      <c r="G21" s="5" t="str">
        <f>IF(ISBLANK(matlab!M25),"-",IF(matlab!M25&lt;0,"-",IF(matlab!M25=0,"",matlab!M25*(10^16))))</f>
        <v/>
      </c>
    </row>
    <row r="22" spans="1:7">
      <c r="A22" s="4">
        <f>IF(ISBLANK(matlab!A26),"",IF(matlab!A26&lt;0,"",matlab!A26))</f>
        <v>9.5</v>
      </c>
      <c r="B22" s="5" t="str">
        <f>IF(ISBLANK(matlab!H26),"-",IF(matlab!H26&lt;0,"-",IF(matlab!H26=0,"",matlab!H26*(10^16))))</f>
        <v/>
      </c>
      <c r="C22" s="5" t="str">
        <f>IF(ISBLANK(matlab!I26),"-",IF(matlab!I26&lt;0,"-",IF(matlab!I26=0,"",matlab!I26*(10^16))))</f>
        <v>-</v>
      </c>
      <c r="D22" s="5" t="str">
        <f>IF(ISBLANK(matlab!J26),"-",IF(matlab!J26&lt;0,"-",IF(matlab!J26=0,"",matlab!J26*(10^16))))</f>
        <v>-</v>
      </c>
      <c r="E22" s="5" t="str">
        <f>IF(ISBLANK(matlab!K26),"-",IF(matlab!K26&lt;0,"-",IF(matlab!K26=0,"",matlab!K26*(10^16))))</f>
        <v/>
      </c>
      <c r="F22" s="5">
        <f>IF(ISBLANK(matlab!L26),"-",IF(matlab!L26&lt;0,"-",IF(matlab!L26=0,"",matlab!L26*(10^16))))</f>
        <v>4.3999999999999996E-4</v>
      </c>
      <c r="G22" s="5" t="str">
        <f>IF(ISBLANK(matlab!M26),"-",IF(matlab!M26&lt;0,"-",IF(matlab!M26=0,"",matlab!M26*(10^16))))</f>
        <v/>
      </c>
    </row>
    <row r="23" spans="1:7">
      <c r="A23" s="4">
        <f>IF(ISBLANK(matlab!A27),"",IF(matlab!A27&lt;0,"",matlab!A27))</f>
        <v>10</v>
      </c>
      <c r="B23" s="5" t="str">
        <f>IF(ISBLANK(matlab!H27),"-",IF(matlab!H27&lt;0,"-",IF(matlab!H27=0,"",matlab!H27*(10^16))))</f>
        <v/>
      </c>
      <c r="C23" s="5" t="str">
        <f>IF(ISBLANK(matlab!I27),"-",IF(matlab!I27&lt;0,"-",IF(matlab!I27=0,"",matlab!I27*(10^16))))</f>
        <v>-</v>
      </c>
      <c r="D23" s="5">
        <f>IF(ISBLANK(matlab!J27),"-",IF(matlab!J27&lt;0,"-",IF(matlab!J27=0,"",matlab!J27*(10^16))))</f>
        <v>10</v>
      </c>
      <c r="E23" s="5" t="str">
        <f>IF(ISBLANK(matlab!K27),"-",IF(matlab!K27&lt;0,"-",IF(matlab!K27=0,"",matlab!K27*(10^16))))</f>
        <v/>
      </c>
      <c r="F23" s="5">
        <f>IF(ISBLANK(matlab!L27),"-",IF(matlab!L27&lt;0,"-",IF(matlab!L27=0,"",matlab!L27*(10^16))))</f>
        <v>3.5199999999999999E-4</v>
      </c>
      <c r="G23" s="5" t="str">
        <f>IF(ISBLANK(matlab!M27),"-",IF(matlab!M27&lt;0,"-",IF(matlab!M27=0,"",matlab!M27*(10^16))))</f>
        <v/>
      </c>
    </row>
    <row r="24" spans="1:7">
      <c r="A24" s="4">
        <f>IF(ISBLANK(matlab!A28),"",IF(matlab!A28&lt;0,"",matlab!A28))</f>
        <v>10.5</v>
      </c>
      <c r="B24" s="5" t="str">
        <f>IF(ISBLANK(matlab!H28),"-",IF(matlab!H28&lt;0,"-",IF(matlab!H28=0,"",matlab!H28*(10^16))))</f>
        <v/>
      </c>
      <c r="C24" s="5" t="str">
        <f>IF(ISBLANK(matlab!I28),"-",IF(matlab!I28&lt;0,"-",IF(matlab!I28=0,"",matlab!I28*(10^16))))</f>
        <v>-</v>
      </c>
      <c r="D24" s="5" t="str">
        <f>IF(ISBLANK(matlab!J28),"-",IF(matlab!J28&lt;0,"-",IF(matlab!J28=0,"",matlab!J28*(10^16))))</f>
        <v>-</v>
      </c>
      <c r="E24" s="5" t="str">
        <f>IF(ISBLANK(matlab!K28),"-",IF(matlab!K28&lt;0,"-",IF(matlab!K28=0,"",matlab!K28*(10^16))))</f>
        <v/>
      </c>
      <c r="F24" s="5" t="str">
        <f>IF(ISBLANK(matlab!L28),"-",IF(matlab!L28&lt;0,"-",IF(matlab!L28=0,"",matlab!L28*(10^16))))</f>
        <v/>
      </c>
      <c r="G24" s="5" t="str">
        <f>IF(ISBLANK(matlab!M28),"-",IF(matlab!M28&lt;0,"-",IF(matlab!M28=0,"",matlab!M28*(10^16))))</f>
        <v/>
      </c>
    </row>
    <row r="25" spans="1:7">
      <c r="A25" s="4">
        <f>IF(ISBLANK(matlab!A29),"",IF(matlab!A29&lt;0,"",matlab!A29))</f>
        <v>11</v>
      </c>
      <c r="B25" s="5" t="str">
        <f>IF(ISBLANK(matlab!H29),"-",IF(matlab!H29&lt;0,"-",IF(matlab!H29=0,"",matlab!H29*(10^16))))</f>
        <v/>
      </c>
      <c r="C25" s="5" t="str">
        <f>IF(ISBLANK(matlab!I29),"-",IF(matlab!I29&lt;0,"-",IF(matlab!I29=0,"",matlab!I29*(10^16))))</f>
        <v>-</v>
      </c>
      <c r="D25" s="5" t="str">
        <f>IF(ISBLANK(matlab!J29),"-",IF(matlab!J29&lt;0,"-",IF(matlab!J29=0,"",matlab!J29*(10^16))))</f>
        <v>-</v>
      </c>
      <c r="E25" s="5" t="str">
        <f>IF(ISBLANK(matlab!K29),"-",IF(matlab!K29&lt;0,"-",IF(matlab!K29=0,"",matlab!K29*(10^16))))</f>
        <v/>
      </c>
      <c r="F25" s="5" t="str">
        <f>IF(ISBLANK(matlab!L29),"-",IF(matlab!L29&lt;0,"-",IF(matlab!L29=0,"",matlab!L29*(10^16))))</f>
        <v/>
      </c>
      <c r="G25" s="5" t="str">
        <f>IF(ISBLANK(matlab!M29),"-",IF(matlab!M29&lt;0,"-",IF(matlab!M29=0,"",matlab!M29*(10^16))))</f>
        <v/>
      </c>
    </row>
    <row r="26" spans="1:7">
      <c r="A26" s="4">
        <f>IF(ISBLANK(matlab!A30),"",IF(matlab!A30&lt;0,"",matlab!A30))</f>
        <v>11.5</v>
      </c>
      <c r="B26" s="5" t="str">
        <f>IF(ISBLANK(matlab!H30),"-",IF(matlab!H30&lt;0,"-",IF(matlab!H30=0,"",matlab!H30*(10^16))))</f>
        <v/>
      </c>
      <c r="C26" s="5" t="str">
        <f>IF(ISBLANK(matlab!I30),"-",IF(matlab!I30&lt;0,"-",IF(matlab!I30=0,"",matlab!I30*(10^16))))</f>
        <v>-</v>
      </c>
      <c r="D26" s="5" t="str">
        <f>IF(ISBLANK(matlab!J30),"-",IF(matlab!J30&lt;0,"-",IF(matlab!J30=0,"",matlab!J30*(10^16))))</f>
        <v>-</v>
      </c>
      <c r="E26" s="5" t="str">
        <f>IF(ISBLANK(matlab!K30),"-",IF(matlab!K30&lt;0,"-",IF(matlab!K30=0,"",matlab!K30*(10^16))))</f>
        <v/>
      </c>
      <c r="F26" s="5" t="str">
        <f>IF(ISBLANK(matlab!L30),"-",IF(matlab!L30&lt;0,"-",IF(matlab!L30=0,"",matlab!L30*(10^16))))</f>
        <v/>
      </c>
      <c r="G26" s="5" t="str">
        <f>IF(ISBLANK(matlab!M30),"-",IF(matlab!M30&lt;0,"-",IF(matlab!M30=0,"",matlab!M30*(10^16))))</f>
        <v/>
      </c>
    </row>
    <row r="27" spans="1:7">
      <c r="A27" s="4">
        <f>IF(ISBLANK(matlab!A31),"",IF(matlab!A31&lt;0,"",matlab!A31))</f>
        <v>12</v>
      </c>
      <c r="B27" s="5" t="str">
        <f>IF(ISBLANK(matlab!H31),"-",IF(matlab!H31&lt;0,"-",IF(matlab!H31=0,"",matlab!H31*(10^16))))</f>
        <v/>
      </c>
      <c r="C27" s="5" t="str">
        <f>IF(ISBLANK(matlab!I31),"-",IF(matlab!I31&lt;0,"-",IF(matlab!I31=0,"",matlab!I31*(10^16))))</f>
        <v>-</v>
      </c>
      <c r="D27" s="5" t="str">
        <f>IF(ISBLANK(matlab!J31),"-",IF(matlab!J31&lt;0,"-",IF(matlab!J31=0,"",matlab!J31*(10^16))))</f>
        <v>-</v>
      </c>
      <c r="E27" s="5" t="str">
        <f>IF(ISBLANK(matlab!K31),"-",IF(matlab!K31&lt;0,"-",IF(matlab!K31=0,"",matlab!K31*(10^16))))</f>
        <v/>
      </c>
      <c r="F27" s="5" t="str">
        <f>IF(ISBLANK(matlab!L31),"-",IF(matlab!L31&lt;0,"-",IF(matlab!L31=0,"",matlab!L31*(10^16))))</f>
        <v/>
      </c>
      <c r="G27" s="5" t="str">
        <f>IF(ISBLANK(matlab!M31),"-",IF(matlab!M31&lt;0,"-",IF(matlab!M31=0,"",matlab!M31*(10^16))))</f>
        <v/>
      </c>
    </row>
    <row r="28" spans="1:7">
      <c r="A28" s="4">
        <f>IF(ISBLANK(matlab!A32),"",IF(matlab!A32&lt;0,"",matlab!A32))</f>
        <v>12.5</v>
      </c>
      <c r="B28" s="5" t="str">
        <f>IF(ISBLANK(matlab!H32),"-",IF(matlab!H32&lt;0,"-",IF(matlab!H32=0,"",matlab!H32*(10^16))))</f>
        <v/>
      </c>
      <c r="C28" s="5" t="str">
        <f>IF(ISBLANK(matlab!I32),"-",IF(matlab!I32&lt;0,"-",IF(matlab!I32=0,"",matlab!I32*(10^16))))</f>
        <v>-</v>
      </c>
      <c r="D28" s="5" t="str">
        <f>IF(ISBLANK(matlab!J32),"-",IF(matlab!J32&lt;0,"-",IF(matlab!J32=0,"",matlab!J32*(10^16))))</f>
        <v>-</v>
      </c>
      <c r="E28" s="5" t="str">
        <f>IF(ISBLANK(matlab!K32),"-",IF(matlab!K32&lt;0,"-",IF(matlab!K32=0,"",matlab!K32*(10^16))))</f>
        <v/>
      </c>
      <c r="F28" s="5" t="str">
        <f>IF(ISBLANK(matlab!L32),"-",IF(matlab!L32&lt;0,"-",IF(matlab!L32=0,"",matlab!L32*(10^16))))</f>
        <v/>
      </c>
      <c r="G28" s="5" t="str">
        <f>IF(ISBLANK(matlab!M32),"-",IF(matlab!M32&lt;0,"-",IF(matlab!M32=0,"",matlab!M32*(10^16))))</f>
        <v/>
      </c>
    </row>
    <row r="29" spans="1:7">
      <c r="A29" s="4">
        <f>IF(ISBLANK(matlab!A33),"",IF(matlab!A33&lt;0,"",matlab!A33))</f>
        <v>13</v>
      </c>
      <c r="B29" s="5" t="str">
        <f>IF(ISBLANK(matlab!H33),"-",IF(matlab!H33&lt;0,"-",IF(matlab!H33=0,"",matlab!H33*(10^16))))</f>
        <v/>
      </c>
      <c r="C29" s="5" t="str">
        <f>IF(ISBLANK(matlab!I33),"-",IF(matlab!I33&lt;0,"-",IF(matlab!I33=0,"",matlab!I33*(10^16))))</f>
        <v>-</v>
      </c>
      <c r="D29" s="5" t="str">
        <f>IF(ISBLANK(matlab!J33),"-",IF(matlab!J33&lt;0,"-",IF(matlab!J33=0,"",matlab!J33*(10^16))))</f>
        <v>-</v>
      </c>
      <c r="E29" s="5" t="str">
        <f>IF(ISBLANK(matlab!K33),"-",IF(matlab!K33&lt;0,"-",IF(matlab!K33=0,"",matlab!K33*(10^16))))</f>
        <v/>
      </c>
      <c r="F29" s="5" t="str">
        <f>IF(ISBLANK(matlab!L33),"-",IF(matlab!L33&lt;0,"-",IF(matlab!L33=0,"",matlab!L33*(10^16))))</f>
        <v/>
      </c>
      <c r="G29" s="5" t="str">
        <f>IF(ISBLANK(matlab!M33),"-",IF(matlab!M33&lt;0,"-",IF(matlab!M33=0,"",matlab!M33*(10^16))))</f>
        <v/>
      </c>
    </row>
    <row r="30" spans="1:7">
      <c r="A30" s="4">
        <f>IF(ISBLANK(matlab!A34),"",IF(matlab!A34&lt;0,"",matlab!A34))</f>
        <v>13.5</v>
      </c>
      <c r="B30" s="5" t="str">
        <f>IF(ISBLANK(matlab!H34),"-",IF(matlab!H34&lt;0,"-",IF(matlab!H34=0,"",matlab!H34*(10^16))))</f>
        <v/>
      </c>
      <c r="C30" s="5" t="str">
        <f>IF(ISBLANK(matlab!I34),"-",IF(matlab!I34&lt;0,"-",IF(matlab!I34=0,"",matlab!I34*(10^16))))</f>
        <v>-</v>
      </c>
      <c r="D30" s="5" t="str">
        <f>IF(ISBLANK(matlab!J34),"-",IF(matlab!J34&lt;0,"-",IF(matlab!J34=0,"",matlab!J34*(10^16))))</f>
        <v>-</v>
      </c>
      <c r="E30" s="5" t="str">
        <f>IF(ISBLANK(matlab!K34),"-",IF(matlab!K34&lt;0,"-",IF(matlab!K34=0,"",matlab!K34*(10^16))))</f>
        <v/>
      </c>
      <c r="F30" s="5" t="str">
        <f>IF(ISBLANK(matlab!L34),"-",IF(matlab!L34&lt;0,"-",IF(matlab!L34=0,"",matlab!L34*(10^16))))</f>
        <v/>
      </c>
      <c r="G30" s="5">
        <f>IF(ISBLANK(matlab!M34),"-",IF(matlab!M34&lt;0,"-",IF(matlab!M34=0,"",matlab!M34*(10^16))))</f>
        <v>0.22</v>
      </c>
    </row>
    <row r="31" spans="1:7">
      <c r="A31" s="4">
        <f>IF(ISBLANK(matlab!A35),"",IF(matlab!A35&lt;0,"",matlab!A35))</f>
        <v>14</v>
      </c>
      <c r="B31" s="5" t="str">
        <f>IF(ISBLANK(matlab!H35),"-",IF(matlab!H35&lt;0,"-",IF(matlab!H35=0,"",matlab!H35*(10^16))))</f>
        <v/>
      </c>
      <c r="C31" s="5" t="str">
        <f>IF(ISBLANK(matlab!I35),"-",IF(matlab!I35&lt;0,"-",IF(matlab!I35=0,"",matlab!I35*(10^16))))</f>
        <v>-</v>
      </c>
      <c r="D31" s="5" t="str">
        <f>IF(ISBLANK(matlab!J35),"-",IF(matlab!J35&lt;0,"-",IF(matlab!J35=0,"",matlab!J35*(10^16))))</f>
        <v>-</v>
      </c>
      <c r="E31" s="5" t="str">
        <f>IF(ISBLANK(matlab!K35),"-",IF(matlab!K35&lt;0,"-",IF(matlab!K35=0,"",matlab!K35*(10^16))))</f>
        <v/>
      </c>
      <c r="F31" s="5" t="str">
        <f>IF(ISBLANK(matlab!L35),"-",IF(matlab!L35&lt;0,"-",IF(matlab!L35=0,"",matlab!L35*(10^16))))</f>
        <v/>
      </c>
      <c r="G31" s="5" t="str">
        <f>IF(ISBLANK(matlab!M35),"-",IF(matlab!M35&lt;0,"-",IF(matlab!M35=0,"",matlab!M35*(10^16))))</f>
        <v>-</v>
      </c>
    </row>
    <row r="32" spans="1:7">
      <c r="A32" s="4">
        <f>IF(ISBLANK(matlab!A36),"",IF(matlab!A36&lt;0,"",matlab!A36))</f>
        <v>14.5</v>
      </c>
      <c r="B32" s="5" t="str">
        <f>IF(ISBLANK(matlab!H36),"-",IF(matlab!H36&lt;0,"-",IF(matlab!H36=0,"",matlab!H36*(10^16))))</f>
        <v/>
      </c>
      <c r="C32" s="5" t="str">
        <f>IF(ISBLANK(matlab!I36),"-",IF(matlab!I36&lt;0,"-",IF(matlab!I36=0,"",matlab!I36*(10^16))))</f>
        <v>-</v>
      </c>
      <c r="D32" s="5" t="str">
        <f>IF(ISBLANK(matlab!J36),"-",IF(matlab!J36&lt;0,"-",IF(matlab!J36=0,"",matlab!J36*(10^16))))</f>
        <v>-</v>
      </c>
      <c r="E32" s="5" t="str">
        <f>IF(ISBLANK(matlab!K36),"-",IF(matlab!K36&lt;0,"-",IF(matlab!K36=0,"",matlab!K36*(10^16))))</f>
        <v/>
      </c>
      <c r="F32" s="5" t="str">
        <f>IF(ISBLANK(matlab!L36),"-",IF(matlab!L36&lt;0,"-",IF(matlab!L36=0,"",matlab!L36*(10^16))))</f>
        <v/>
      </c>
      <c r="G32" s="5" t="str">
        <f>IF(ISBLANK(matlab!M36),"-",IF(matlab!M36&lt;0,"-",IF(matlab!M36=0,"",matlab!M36*(10^16))))</f>
        <v>-</v>
      </c>
    </row>
    <row r="33" spans="1:7">
      <c r="A33" s="4">
        <f>IF(ISBLANK(matlab!A37),"",IF(matlab!A37&lt;0,"",matlab!A37))</f>
        <v>15</v>
      </c>
      <c r="B33" s="5" t="str">
        <f>IF(ISBLANK(matlab!H37),"-",IF(matlab!H37&lt;0,"-",IF(matlab!H37=0,"",matlab!H37*(10^16))))</f>
        <v/>
      </c>
      <c r="C33" s="5">
        <f>IF(ISBLANK(matlab!I37),"-",IF(matlab!I37&lt;0,"-",IF(matlab!I37=0,"",matlab!I37*(10^16))))</f>
        <v>0.28309999999999996</v>
      </c>
      <c r="D33" s="5" t="str">
        <f>IF(ISBLANK(matlab!J37),"-",IF(matlab!J37&lt;0,"-",IF(matlab!J37=0,"",matlab!J37*(10^16))))</f>
        <v>-</v>
      </c>
      <c r="E33" s="5" t="str">
        <f>IF(ISBLANK(matlab!K37),"-",IF(matlab!K37&lt;0,"-",IF(matlab!K37=0,"",matlab!K37*(10^16))))</f>
        <v/>
      </c>
      <c r="F33" s="5" t="str">
        <f>IF(ISBLANK(matlab!L37),"-",IF(matlab!L37&lt;0,"-",IF(matlab!L37=0,"",matlab!L37*(10^16))))</f>
        <v/>
      </c>
      <c r="G33" s="5" t="str">
        <f>IF(ISBLANK(matlab!M37),"-",IF(matlab!M37&lt;0,"-",IF(matlab!M37=0,"",matlab!M37*(10^16))))</f>
        <v>-</v>
      </c>
    </row>
    <row r="34" spans="1:7">
      <c r="A34" s="4">
        <f>IF(ISBLANK(matlab!A38),"",IF(matlab!A38&lt;0,"",matlab!A38))</f>
        <v>15.5</v>
      </c>
      <c r="B34" s="5" t="str">
        <f>IF(ISBLANK(matlab!H38),"-",IF(matlab!H38&lt;0,"-",IF(matlab!H38=0,"",matlab!H38*(10^16))))</f>
        <v/>
      </c>
      <c r="C34" s="5" t="str">
        <f>IF(ISBLANK(matlab!I38),"-",IF(matlab!I38&lt;0,"-",IF(matlab!I38=0,"",matlab!I38*(10^16))))</f>
        <v>-</v>
      </c>
      <c r="D34" s="5" t="str">
        <f>IF(ISBLANK(matlab!J38),"-",IF(matlab!J38&lt;0,"-",IF(matlab!J38=0,"",matlab!J38*(10^16))))</f>
        <v>-</v>
      </c>
      <c r="E34" s="5" t="str">
        <f>IF(ISBLANK(matlab!K38),"-",IF(matlab!K38&lt;0,"-",IF(matlab!K38=0,"",matlab!K38*(10^16))))</f>
        <v/>
      </c>
      <c r="F34" s="5" t="str">
        <f>IF(ISBLANK(matlab!L38),"-",IF(matlab!L38&lt;0,"-",IF(matlab!L38=0,"",matlab!L38*(10^16))))</f>
        <v/>
      </c>
      <c r="G34" s="5" t="str">
        <f>IF(ISBLANK(matlab!M38),"-",IF(matlab!M38&lt;0,"-",IF(matlab!M38=0,"",matlab!M38*(10^16))))</f>
        <v>-</v>
      </c>
    </row>
    <row r="35" spans="1:7">
      <c r="A35" s="4">
        <f>IF(ISBLANK(matlab!A39),"",IF(matlab!A39&lt;0,"",matlab!A39))</f>
        <v>16</v>
      </c>
      <c r="B35" s="5" t="str">
        <f>IF(ISBLANK(matlab!H39),"-",IF(matlab!H39&lt;0,"-",IF(matlab!H39=0,"",matlab!H39*(10^16))))</f>
        <v/>
      </c>
      <c r="C35" s="5" t="str">
        <f>IF(ISBLANK(matlab!I39),"-",IF(matlab!I39&lt;0,"-",IF(matlab!I39=0,"",matlab!I39*(10^16))))</f>
        <v>-</v>
      </c>
      <c r="D35" s="5" t="str">
        <f>IF(ISBLANK(matlab!J39),"-",IF(matlab!J39&lt;0,"-",IF(matlab!J39=0,"",matlab!J39*(10^16))))</f>
        <v>-</v>
      </c>
      <c r="E35" s="5" t="str">
        <f>IF(ISBLANK(matlab!K39),"-",IF(matlab!K39&lt;0,"-",IF(matlab!K39=0,"",matlab!K39*(10^16))))</f>
        <v/>
      </c>
      <c r="F35" s="5" t="str">
        <f>IF(ISBLANK(matlab!L39),"-",IF(matlab!L39&lt;0,"-",IF(matlab!L39=0,"",matlab!L39*(10^16))))</f>
        <v/>
      </c>
      <c r="G35" s="5" t="str">
        <f>IF(ISBLANK(matlab!M39),"-",IF(matlab!M39&lt;0,"-",IF(matlab!M39=0,"",matlab!M39*(10^16))))</f>
        <v>-</v>
      </c>
    </row>
    <row r="36" spans="1:7">
      <c r="A36" s="4">
        <f>IF(ISBLANK(matlab!A40),"",IF(matlab!A40&lt;0,"",matlab!A40))</f>
        <v>16.5</v>
      </c>
      <c r="B36" s="5" t="str">
        <f>IF(ISBLANK(matlab!H40),"-",IF(matlab!H40&lt;0,"-",IF(matlab!H40=0,"",matlab!H40*(10^16))))</f>
        <v/>
      </c>
      <c r="C36" s="5" t="str">
        <f>IF(ISBLANK(matlab!I40),"-",IF(matlab!I40&lt;0,"-",IF(matlab!I40=0,"",matlab!I40*(10^16))))</f>
        <v>-</v>
      </c>
      <c r="D36" s="5" t="str">
        <f>IF(ISBLANK(matlab!J40),"-",IF(matlab!J40&lt;0,"-",IF(matlab!J40=0,"",matlab!J40*(10^16))))</f>
        <v>-</v>
      </c>
      <c r="E36" s="5" t="str">
        <f>IF(ISBLANK(matlab!K40),"-",IF(matlab!K40&lt;0,"-",IF(matlab!K40=0,"",matlab!K40*(10^16))))</f>
        <v/>
      </c>
      <c r="F36" s="5" t="str">
        <f>IF(ISBLANK(matlab!L40),"-",IF(matlab!L40&lt;0,"-",IF(matlab!L40=0,"",matlab!L40*(10^16))))</f>
        <v/>
      </c>
      <c r="G36" s="5" t="str">
        <f>IF(ISBLANK(matlab!M40),"-",IF(matlab!M40&lt;0,"-",IF(matlab!M40=0,"",matlab!M40*(10^16))))</f>
        <v>-</v>
      </c>
    </row>
    <row r="37" spans="1:7">
      <c r="A37" s="4">
        <f>IF(ISBLANK(matlab!A41),"",IF(matlab!A41&lt;0,"",matlab!A41))</f>
        <v>17</v>
      </c>
      <c r="B37" s="5" t="str">
        <f>IF(ISBLANK(matlab!H41),"-",IF(matlab!H41&lt;0,"-",IF(matlab!H41=0,"",matlab!H41*(10^16))))</f>
        <v/>
      </c>
      <c r="C37" s="5" t="str">
        <f>IF(ISBLANK(matlab!I41),"-",IF(matlab!I41&lt;0,"-",IF(matlab!I41=0,"",matlab!I41*(10^16))))</f>
        <v>-</v>
      </c>
      <c r="D37" s="5" t="str">
        <f>IF(ISBLANK(matlab!J41),"-",IF(matlab!J41&lt;0,"-",IF(matlab!J41=0,"",matlab!J41*(10^16))))</f>
        <v>-</v>
      </c>
      <c r="E37" s="5" t="str">
        <f>IF(ISBLANK(matlab!K41),"-",IF(matlab!K41&lt;0,"-",IF(matlab!K41=0,"",matlab!K41*(10^16))))</f>
        <v/>
      </c>
      <c r="F37" s="5" t="str">
        <f>IF(ISBLANK(matlab!L41),"-",IF(matlab!L41&lt;0,"-",IF(matlab!L41=0,"",matlab!L41*(10^16))))</f>
        <v/>
      </c>
      <c r="G37" s="5" t="str">
        <f>IF(ISBLANK(matlab!M41),"-",IF(matlab!M41&lt;0,"-",IF(matlab!M41=0,"",matlab!M41*(10^16))))</f>
        <v>-</v>
      </c>
    </row>
    <row r="38" spans="1:7">
      <c r="A38" s="4">
        <f>IF(ISBLANK(matlab!A42),"",IF(matlab!A42&lt;0,"",matlab!A42))</f>
        <v>17.5</v>
      </c>
      <c r="B38" s="5" t="str">
        <f>IF(ISBLANK(matlab!H42),"-",IF(matlab!H42&lt;0,"-",IF(matlab!H42=0,"",matlab!H42*(10^16))))</f>
        <v/>
      </c>
      <c r="C38" s="5" t="str">
        <f>IF(ISBLANK(matlab!I42),"-",IF(matlab!I42&lt;0,"-",IF(matlab!I42=0,"",matlab!I42*(10^16))))</f>
        <v>-</v>
      </c>
      <c r="D38" s="5" t="str">
        <f>IF(ISBLANK(matlab!J42),"-",IF(matlab!J42&lt;0,"-",IF(matlab!J42=0,"",matlab!J42*(10^16))))</f>
        <v>-</v>
      </c>
      <c r="E38" s="5" t="str">
        <f>IF(ISBLANK(matlab!K42),"-",IF(matlab!K42&lt;0,"-",IF(matlab!K42=0,"",matlab!K42*(10^16))))</f>
        <v/>
      </c>
      <c r="F38" s="5" t="str">
        <f>IF(ISBLANK(matlab!L42),"-",IF(matlab!L42&lt;0,"-",IF(matlab!L42=0,"",matlab!L42*(10^16))))</f>
        <v/>
      </c>
      <c r="G38" s="5" t="str">
        <f>IF(ISBLANK(matlab!M42),"-",IF(matlab!M42&lt;0,"-",IF(matlab!M42=0,"",matlab!M42*(10^16))))</f>
        <v>-</v>
      </c>
    </row>
    <row r="39" spans="1:7">
      <c r="A39" s="4">
        <f>IF(ISBLANK(matlab!A43),"",IF(matlab!A43&lt;0,"",matlab!A43))</f>
        <v>18</v>
      </c>
      <c r="B39" s="5" t="str">
        <f>IF(ISBLANK(matlab!H43),"-",IF(matlab!H43&lt;0,"-",IF(matlab!H43=0,"",matlab!H43*(10^16))))</f>
        <v/>
      </c>
      <c r="C39" s="5" t="str">
        <f>IF(ISBLANK(matlab!I43),"-",IF(matlab!I43&lt;0,"-",IF(matlab!I43=0,"",matlab!I43*(10^16))))</f>
        <v>-</v>
      </c>
      <c r="D39" s="5" t="str">
        <f>IF(ISBLANK(matlab!J43),"-",IF(matlab!J43&lt;0,"-",IF(matlab!J43=0,"",matlab!J43*(10^16))))</f>
        <v>-</v>
      </c>
      <c r="E39" s="5" t="str">
        <f>IF(ISBLANK(matlab!K43),"-",IF(matlab!K43&lt;0,"-",IF(matlab!K43=0,"",matlab!K43*(10^16))))</f>
        <v/>
      </c>
      <c r="F39" s="5" t="str">
        <f>IF(ISBLANK(matlab!L43),"-",IF(matlab!L43&lt;0,"-",IF(matlab!L43=0,"",matlab!L43*(10^16))))</f>
        <v/>
      </c>
      <c r="G39" s="5" t="str">
        <f>IF(ISBLANK(matlab!M43),"-",IF(matlab!M43&lt;0,"-",IF(matlab!M43=0,"",matlab!M43*(10^16))))</f>
        <v>-</v>
      </c>
    </row>
    <row r="40" spans="1:7">
      <c r="A40" s="4">
        <f>IF(ISBLANK(matlab!A44),"",IF(matlab!A44&lt;0,"",matlab!A44))</f>
        <v>18.5</v>
      </c>
      <c r="B40" s="5" t="str">
        <f>IF(ISBLANK(matlab!H44),"-",IF(matlab!H44&lt;0,"-",IF(matlab!H44=0,"",matlab!H44*(10^16))))</f>
        <v/>
      </c>
      <c r="C40" s="5" t="str">
        <f>IF(ISBLANK(matlab!I44),"-",IF(matlab!I44&lt;0,"-",IF(matlab!I44=0,"",matlab!I44*(10^16))))</f>
        <v>-</v>
      </c>
      <c r="D40" s="5" t="str">
        <f>IF(ISBLANK(matlab!J44),"-",IF(matlab!J44&lt;0,"-",IF(matlab!J44=0,"",matlab!J44*(10^16))))</f>
        <v>-</v>
      </c>
      <c r="E40" s="5" t="str">
        <f>IF(ISBLANK(matlab!K44),"-",IF(matlab!K44&lt;0,"-",IF(matlab!K44=0,"",matlab!K44*(10^16))))</f>
        <v/>
      </c>
      <c r="F40" s="5" t="str">
        <f>IF(ISBLANK(matlab!L44),"-",IF(matlab!L44&lt;0,"-",IF(matlab!L44=0,"",matlab!L44*(10^16))))</f>
        <v/>
      </c>
      <c r="G40" s="5">
        <f>IF(ISBLANK(matlab!M44),"-",IF(matlab!M44&lt;0,"-",IF(matlab!M44=0,"",matlab!M44*(10^16))))</f>
        <v>0.52900000000000003</v>
      </c>
    </row>
    <row r="41" spans="1:7">
      <c r="A41" s="4">
        <f>IF(ISBLANK(matlab!A45),"",IF(matlab!A45&lt;0,"",matlab!A45))</f>
        <v>19</v>
      </c>
      <c r="B41" s="5" t="str">
        <f>IF(ISBLANK(matlab!H45),"-",IF(matlab!H45&lt;0,"-",IF(matlab!H45=0,"",matlab!H45*(10^16))))</f>
        <v/>
      </c>
      <c r="C41" s="5" t="str">
        <f>IF(ISBLANK(matlab!I45),"-",IF(matlab!I45&lt;0,"-",IF(matlab!I45=0,"",matlab!I45*(10^16))))</f>
        <v>-</v>
      </c>
      <c r="D41" s="5" t="str">
        <f>IF(ISBLANK(matlab!J45),"-",IF(matlab!J45&lt;0,"-",IF(matlab!J45=0,"",matlab!J45*(10^16))))</f>
        <v>-</v>
      </c>
      <c r="E41" s="5" t="str">
        <f>IF(ISBLANK(matlab!K45),"-",IF(matlab!K45&lt;0,"-",IF(matlab!K45=0,"",matlab!K45*(10^16))))</f>
        <v/>
      </c>
      <c r="F41" s="5" t="str">
        <f>IF(ISBLANK(matlab!L45),"-",IF(matlab!L45&lt;0,"-",IF(matlab!L45=0,"",matlab!L45*(10^16))))</f>
        <v/>
      </c>
      <c r="G41" s="5" t="str">
        <f>IF(ISBLANK(matlab!M45),"-",IF(matlab!M45&lt;0,"-",IF(matlab!M45=0,"",matlab!M45*(10^16))))</f>
        <v>-</v>
      </c>
    </row>
    <row r="42" spans="1:7">
      <c r="A42" s="4">
        <f>IF(ISBLANK(matlab!A46),"",IF(matlab!A46&lt;0,"",matlab!A46))</f>
        <v>19.5</v>
      </c>
      <c r="B42" s="5" t="str">
        <f>IF(ISBLANK(matlab!H46),"-",IF(matlab!H46&lt;0,"-",IF(matlab!H46=0,"",matlab!H46*(10^16))))</f>
        <v/>
      </c>
      <c r="C42" s="5" t="str">
        <f>IF(ISBLANK(matlab!I46),"-",IF(matlab!I46&lt;0,"-",IF(matlab!I46=0,"",matlab!I46*(10^16))))</f>
        <v>-</v>
      </c>
      <c r="D42" s="5" t="str">
        <f>IF(ISBLANK(matlab!J46),"-",IF(matlab!J46&lt;0,"-",IF(matlab!J46=0,"",matlab!J46*(10^16))))</f>
        <v>-</v>
      </c>
      <c r="E42" s="5" t="str">
        <f>IF(ISBLANK(matlab!K46),"-",IF(matlab!K46&lt;0,"-",IF(matlab!K46=0,"",matlab!K46*(10^16))))</f>
        <v/>
      </c>
      <c r="F42" s="5" t="str">
        <f>IF(ISBLANK(matlab!L46),"-",IF(matlab!L46&lt;0,"-",IF(matlab!L46=0,"",matlab!L46*(10^16))))</f>
        <v/>
      </c>
      <c r="G42" s="5" t="str">
        <f>IF(ISBLANK(matlab!M46),"-",IF(matlab!M46&lt;0,"-",IF(matlab!M46=0,"",matlab!M46*(10^16))))</f>
        <v>-</v>
      </c>
    </row>
    <row r="43" spans="1:7">
      <c r="A43" s="4">
        <f>IF(ISBLANK(matlab!A47),"",IF(matlab!A47&lt;0,"",matlab!A47))</f>
        <v>20</v>
      </c>
      <c r="B43" s="5" t="str">
        <f>IF(ISBLANK(matlab!H47),"-",IF(matlab!H47&lt;0,"-",IF(matlab!H47=0,"",matlab!H47*(10^16))))</f>
        <v/>
      </c>
      <c r="C43" s="5" t="str">
        <f>IF(ISBLANK(matlab!I47),"-",IF(matlab!I47&lt;0,"-",IF(matlab!I47=0,"",matlab!I47*(10^16))))</f>
        <v>-</v>
      </c>
      <c r="D43" s="5">
        <f>IF(ISBLANK(matlab!J47),"-",IF(matlab!J47&lt;0,"-",IF(matlab!J47=0,"",matlab!J47*(10^16))))</f>
        <v>11</v>
      </c>
      <c r="E43" s="5" t="str">
        <f>IF(ISBLANK(matlab!K47),"-",IF(matlab!K47&lt;0,"-",IF(matlab!K47=0,"",matlab!K47*(10^16))))</f>
        <v/>
      </c>
      <c r="F43" s="5" t="str">
        <f>IF(ISBLANK(matlab!L47),"-",IF(matlab!L47&lt;0,"-",IF(matlab!L47=0,"",matlab!L47*(10^16))))</f>
        <v/>
      </c>
      <c r="G43" s="5" t="str">
        <f>IF(ISBLANK(matlab!M47),"-",IF(matlab!M47&lt;0,"-",IF(matlab!M47=0,"",matlab!M47*(10^16))))</f>
        <v>-</v>
      </c>
    </row>
    <row r="44" spans="1:7">
      <c r="A44" s="4">
        <f>IF(ISBLANK(matlab!A48),"",IF(matlab!A48&lt;0,"",matlab!A48))</f>
        <v>20.5</v>
      </c>
      <c r="B44" s="5" t="str">
        <f>IF(ISBLANK(matlab!H48),"-",IF(matlab!H48&lt;0,"-",IF(matlab!H48=0,"",matlab!H48*(10^16))))</f>
        <v/>
      </c>
      <c r="C44" s="5" t="str">
        <f>IF(ISBLANK(matlab!I48),"-",IF(matlab!I48&lt;0,"-",IF(matlab!I48=0,"",matlab!I48*(10^16))))</f>
        <v>-</v>
      </c>
      <c r="D44" s="5" t="str">
        <f>IF(ISBLANK(matlab!J48),"-",IF(matlab!J48&lt;0,"-",IF(matlab!J48=0,"",matlab!J48*(10^16))))</f>
        <v>-</v>
      </c>
      <c r="E44" s="5" t="str">
        <f>IF(ISBLANK(matlab!K48),"-",IF(matlab!K48&lt;0,"-",IF(matlab!K48=0,"",matlab!K48*(10^16))))</f>
        <v/>
      </c>
      <c r="F44" s="5" t="str">
        <f>IF(ISBLANK(matlab!L48),"-",IF(matlab!L48&lt;0,"-",IF(matlab!L48=0,"",matlab!L48*(10^16))))</f>
        <v/>
      </c>
      <c r="G44" s="5" t="str">
        <f>IF(ISBLANK(matlab!M48),"-",IF(matlab!M48&lt;0,"-",IF(matlab!M48=0,"",matlab!M48*(10^16))))</f>
        <v>-</v>
      </c>
    </row>
    <row r="45" spans="1:7">
      <c r="A45" s="4">
        <f>IF(ISBLANK(matlab!A49),"",IF(matlab!A49&lt;0,"",matlab!A49))</f>
        <v>21</v>
      </c>
      <c r="B45" s="5" t="str">
        <f>IF(ISBLANK(matlab!H49),"-",IF(matlab!H49&lt;0,"-",IF(matlab!H49=0,"",matlab!H49*(10^16))))</f>
        <v/>
      </c>
      <c r="C45" s="5" t="str">
        <f>IF(ISBLANK(matlab!I49),"-",IF(matlab!I49&lt;0,"-",IF(matlab!I49=0,"",matlab!I49*(10^16))))</f>
        <v>-</v>
      </c>
      <c r="D45" s="5" t="str">
        <f>IF(ISBLANK(matlab!J49),"-",IF(matlab!J49&lt;0,"-",IF(matlab!J49=0,"",matlab!J49*(10^16))))</f>
        <v>-</v>
      </c>
      <c r="E45" s="5" t="str">
        <f>IF(ISBLANK(matlab!K49),"-",IF(matlab!K49&lt;0,"-",IF(matlab!K49=0,"",matlab!K49*(10^16))))</f>
        <v/>
      </c>
      <c r="F45" s="5" t="str">
        <f>IF(ISBLANK(matlab!L49),"-",IF(matlab!L49&lt;0,"-",IF(matlab!L49=0,"",matlab!L49*(10^16))))</f>
        <v/>
      </c>
      <c r="G45" s="5">
        <f>IF(ISBLANK(matlab!M49),"-",IF(matlab!M49&lt;0,"-",IF(matlab!M49=0,"",matlab!M49*(10^16))))</f>
        <v>0.56499999999999995</v>
      </c>
    </row>
    <row r="46" spans="1:7">
      <c r="A46" s="4">
        <f>IF(ISBLANK(matlab!A50),"",IF(matlab!A50&lt;0,"",matlab!A50))</f>
        <v>21.5</v>
      </c>
      <c r="B46" s="5" t="str">
        <f>IF(ISBLANK(matlab!H50),"-",IF(matlab!H50&lt;0,"-",IF(matlab!H50=0,"",matlab!H50*(10^16))))</f>
        <v/>
      </c>
      <c r="C46" s="5" t="str">
        <f>IF(ISBLANK(matlab!I50),"-",IF(matlab!I50&lt;0,"-",IF(matlab!I50=0,"",matlab!I50*(10^16))))</f>
        <v>-</v>
      </c>
      <c r="D46" s="5" t="str">
        <f>IF(ISBLANK(matlab!J50),"-",IF(matlab!J50&lt;0,"-",IF(matlab!J50=0,"",matlab!J50*(10^16))))</f>
        <v>-</v>
      </c>
      <c r="E46" s="5" t="str">
        <f>IF(ISBLANK(matlab!K50),"-",IF(matlab!K50&lt;0,"-",IF(matlab!K50=0,"",matlab!K50*(10^16))))</f>
        <v/>
      </c>
      <c r="F46" s="5" t="str">
        <f>IF(ISBLANK(matlab!L50),"-",IF(matlab!L50&lt;0,"-",IF(matlab!L50=0,"",matlab!L50*(10^16))))</f>
        <v/>
      </c>
      <c r="G46" s="5" t="str">
        <f>IF(ISBLANK(matlab!M50),"-",IF(matlab!M50&lt;0,"-",IF(matlab!M50=0,"",matlab!M50*(10^16))))</f>
        <v>-</v>
      </c>
    </row>
    <row r="47" spans="1:7">
      <c r="A47" s="4">
        <f>IF(ISBLANK(matlab!A51),"",IF(matlab!A51&lt;0,"",matlab!A51))</f>
        <v>22</v>
      </c>
      <c r="B47" s="5" t="str">
        <f>IF(ISBLANK(matlab!H51),"-",IF(matlab!H51&lt;0,"-",IF(matlab!H51=0,"",matlab!H51*(10^16))))</f>
        <v/>
      </c>
      <c r="C47" s="5" t="str">
        <f>IF(ISBLANK(matlab!I51),"-",IF(matlab!I51&lt;0,"-",IF(matlab!I51=0,"",matlab!I51*(10^16))))</f>
        <v>-</v>
      </c>
      <c r="D47" s="5" t="str">
        <f>IF(ISBLANK(matlab!J51),"-",IF(matlab!J51&lt;0,"-",IF(matlab!J51=0,"",matlab!J51*(10^16))))</f>
        <v>-</v>
      </c>
      <c r="E47" s="5" t="str">
        <f>IF(ISBLANK(matlab!K51),"-",IF(matlab!K51&lt;0,"-",IF(matlab!K51=0,"",matlab!K51*(10^16))))</f>
        <v/>
      </c>
      <c r="F47" s="5" t="str">
        <f>IF(ISBLANK(matlab!L51),"-",IF(matlab!L51&lt;0,"-",IF(matlab!L51=0,"",matlab!L51*(10^16))))</f>
        <v/>
      </c>
      <c r="G47" s="5" t="str">
        <f>IF(ISBLANK(matlab!M51),"-",IF(matlab!M51&lt;0,"-",IF(matlab!M51=0,"",matlab!M51*(10^16))))</f>
        <v>-</v>
      </c>
    </row>
    <row r="48" spans="1:7">
      <c r="A48" s="4">
        <f>IF(ISBLANK(matlab!A52),"",IF(matlab!A52&lt;0,"",matlab!A52))</f>
        <v>22.5</v>
      </c>
      <c r="B48" s="5" t="str">
        <f>IF(ISBLANK(matlab!H52),"-",IF(matlab!H52&lt;0,"-",IF(matlab!H52=0,"",matlab!H52*(10^16))))</f>
        <v/>
      </c>
      <c r="C48" s="5" t="str">
        <f>IF(ISBLANK(matlab!I52),"-",IF(matlab!I52&lt;0,"-",IF(matlab!I52=0,"",matlab!I52*(10^16))))</f>
        <v>-</v>
      </c>
      <c r="D48" s="5" t="str">
        <f>IF(ISBLANK(matlab!J52),"-",IF(matlab!J52&lt;0,"-",IF(matlab!J52=0,"",matlab!J52*(10^16))))</f>
        <v>-</v>
      </c>
      <c r="E48" s="5" t="str">
        <f>IF(ISBLANK(matlab!K52),"-",IF(matlab!K52&lt;0,"-",IF(matlab!K52=0,"",matlab!K52*(10^16))))</f>
        <v/>
      </c>
      <c r="F48" s="5" t="str">
        <f>IF(ISBLANK(matlab!L52),"-",IF(matlab!L52&lt;0,"-",IF(matlab!L52=0,"",matlab!L52*(10^16))))</f>
        <v/>
      </c>
      <c r="G48" s="5" t="str">
        <f>IF(ISBLANK(matlab!M52),"-",IF(matlab!M52&lt;0,"-",IF(matlab!M52=0,"",matlab!M52*(10^16))))</f>
        <v>-</v>
      </c>
    </row>
    <row r="49" spans="1:7">
      <c r="A49" s="4">
        <f>IF(ISBLANK(matlab!A53),"",IF(matlab!A53&lt;0,"",matlab!A53))</f>
        <v>23</v>
      </c>
      <c r="B49" s="5" t="str">
        <f>IF(ISBLANK(matlab!H53),"-",IF(matlab!H53&lt;0,"-",IF(matlab!H53=0,"",matlab!H53*(10^16))))</f>
        <v/>
      </c>
      <c r="C49" s="5" t="str">
        <f>IF(ISBLANK(matlab!I53),"-",IF(matlab!I53&lt;0,"-",IF(matlab!I53=0,"",matlab!I53*(10^16))))</f>
        <v>-</v>
      </c>
      <c r="D49" s="5" t="str">
        <f>IF(ISBLANK(matlab!J53),"-",IF(matlab!J53&lt;0,"-",IF(matlab!J53=0,"",matlab!J53*(10^16))))</f>
        <v>-</v>
      </c>
      <c r="E49" s="5" t="str">
        <f>IF(ISBLANK(matlab!K53),"-",IF(matlab!K53&lt;0,"-",IF(matlab!K53=0,"",matlab!K53*(10^16))))</f>
        <v/>
      </c>
      <c r="F49" s="5" t="str">
        <f>IF(ISBLANK(matlab!L53),"-",IF(matlab!L53&lt;0,"-",IF(matlab!L53=0,"",matlab!L53*(10^16))))</f>
        <v/>
      </c>
      <c r="G49" s="5" t="str">
        <f>IF(ISBLANK(matlab!M53),"-",IF(matlab!M53&lt;0,"-",IF(matlab!M53=0,"",matlab!M53*(10^16))))</f>
        <v>-</v>
      </c>
    </row>
    <row r="50" spans="1:7">
      <c r="A50" s="4">
        <f>IF(ISBLANK(matlab!A54),"",IF(matlab!A54&lt;0,"",matlab!A54))</f>
        <v>23.5</v>
      </c>
      <c r="B50" s="5" t="str">
        <f>IF(ISBLANK(matlab!H54),"-",IF(matlab!H54&lt;0,"-",IF(matlab!H54=0,"",matlab!H54*(10^16))))</f>
        <v/>
      </c>
      <c r="C50" s="5" t="str">
        <f>IF(ISBLANK(matlab!I54),"-",IF(matlab!I54&lt;0,"-",IF(matlab!I54=0,"",matlab!I54*(10^16))))</f>
        <v>-</v>
      </c>
      <c r="D50" s="5" t="str">
        <f>IF(ISBLANK(matlab!J54),"-",IF(matlab!J54&lt;0,"-",IF(matlab!J54=0,"",matlab!J54*(10^16))))</f>
        <v>-</v>
      </c>
      <c r="E50" s="5" t="str">
        <f>IF(ISBLANK(matlab!K54),"-",IF(matlab!K54&lt;0,"-",IF(matlab!K54=0,"",matlab!K54*(10^16))))</f>
        <v/>
      </c>
      <c r="F50" s="5" t="str">
        <f>IF(ISBLANK(matlab!L54),"-",IF(matlab!L54&lt;0,"-",IF(matlab!L54=0,"",matlab!L54*(10^16))))</f>
        <v/>
      </c>
      <c r="G50" s="5">
        <f>IF(ISBLANK(matlab!M54),"-",IF(matlab!M54&lt;0,"-",IF(matlab!M54=0,"",matlab!M54*(10^16))))</f>
        <v>0.52500000000000002</v>
      </c>
    </row>
    <row r="51" spans="1:7">
      <c r="A51" s="4">
        <f>IF(ISBLANK(matlab!A55),"",IF(matlab!A55&lt;0,"",matlab!A55))</f>
        <v>24</v>
      </c>
      <c r="B51" s="5" t="str">
        <f>IF(ISBLANK(matlab!H55),"-",IF(matlab!H55&lt;0,"-",IF(matlab!H55=0,"",matlab!H55*(10^16))))</f>
        <v/>
      </c>
      <c r="C51" s="5" t="str">
        <f>IF(ISBLANK(matlab!I55),"-",IF(matlab!I55&lt;0,"-",IF(matlab!I55=0,"",matlab!I55*(10^16))))</f>
        <v>-</v>
      </c>
      <c r="D51" s="5" t="str">
        <f>IF(ISBLANK(matlab!J55),"-",IF(matlab!J55&lt;0,"-",IF(matlab!J55=0,"",matlab!J55*(10^16))))</f>
        <v>-</v>
      </c>
      <c r="E51" s="5" t="str">
        <f>IF(ISBLANK(matlab!K55),"-",IF(matlab!K55&lt;0,"-",IF(matlab!K55=0,"",matlab!K55*(10^16))))</f>
        <v/>
      </c>
      <c r="F51" s="5" t="str">
        <f>IF(ISBLANK(matlab!L55),"-",IF(matlab!L55&lt;0,"-",IF(matlab!L55=0,"",matlab!L55*(10^16))))</f>
        <v/>
      </c>
      <c r="G51" s="5" t="str">
        <f>IF(ISBLANK(matlab!M55),"-",IF(matlab!M55&lt;0,"-",IF(matlab!M55=0,"",matlab!M55*(10^16))))</f>
        <v>-</v>
      </c>
    </row>
    <row r="52" spans="1:7">
      <c r="A52" s="4">
        <f>IF(ISBLANK(matlab!A56),"",IF(matlab!A56&lt;0,"",matlab!A56))</f>
        <v>24.5</v>
      </c>
      <c r="B52" s="5" t="str">
        <f>IF(ISBLANK(matlab!H56),"-",IF(matlab!H56&lt;0,"-",IF(matlab!H56=0,"",matlab!H56*(10^16))))</f>
        <v/>
      </c>
      <c r="C52" s="5" t="str">
        <f>IF(ISBLANK(matlab!I56),"-",IF(matlab!I56&lt;0,"-",IF(matlab!I56=0,"",matlab!I56*(10^16))))</f>
        <v>-</v>
      </c>
      <c r="D52" s="5" t="str">
        <f>IF(ISBLANK(matlab!J56),"-",IF(matlab!J56&lt;0,"-",IF(matlab!J56=0,"",matlab!J56*(10^16))))</f>
        <v>-</v>
      </c>
      <c r="E52" s="5" t="str">
        <f>IF(ISBLANK(matlab!K56),"-",IF(matlab!K56&lt;0,"-",IF(matlab!K56=0,"",matlab!K56*(10^16))))</f>
        <v/>
      </c>
      <c r="F52" s="5" t="str">
        <f>IF(ISBLANK(matlab!L56),"-",IF(matlab!L56&lt;0,"-",IF(matlab!L56=0,"",matlab!L56*(10^16))))</f>
        <v/>
      </c>
      <c r="G52" s="5" t="str">
        <f>IF(ISBLANK(matlab!M56),"-",IF(matlab!M56&lt;0,"-",IF(matlab!M56=0,"",matlab!M56*(10^16))))</f>
        <v>-</v>
      </c>
    </row>
    <row r="53" spans="1:7">
      <c r="A53" s="4">
        <f>IF(ISBLANK(matlab!A57),"",IF(matlab!A57&lt;0,"",matlab!A57))</f>
        <v>25</v>
      </c>
      <c r="B53" s="5">
        <f>IF(ISBLANK(matlab!H57),"-",IF(matlab!H57&lt;0,"-",IF(matlab!H57=0,"",matlab!H57*(10^16))))</f>
        <v>4.1900000000000007E-2</v>
      </c>
      <c r="C53" s="5" t="str">
        <f>IF(ISBLANK(matlab!I57),"-",IF(matlab!I57&lt;0,"-",IF(matlab!I57=0,"",matlab!I57*(10^16))))</f>
        <v>-</v>
      </c>
      <c r="D53" s="5" t="str">
        <f>IF(ISBLANK(matlab!J57),"-",IF(matlab!J57&lt;0,"-",IF(matlab!J57=0,"",matlab!J57*(10^16))))</f>
        <v>-</v>
      </c>
      <c r="E53" s="5" t="str">
        <f>IF(ISBLANK(matlab!K57),"-",IF(matlab!K57&lt;0,"-",IF(matlab!K57=0,"",matlab!K57*(10^16))))</f>
        <v/>
      </c>
      <c r="F53" s="5" t="str">
        <f>IF(ISBLANK(matlab!L57),"-",IF(matlab!L57&lt;0,"-",IF(matlab!L57=0,"",matlab!L57*(10^16))))</f>
        <v/>
      </c>
      <c r="G53" s="5" t="str">
        <f>IF(ISBLANK(matlab!M57),"-",IF(matlab!M57&lt;0,"-",IF(matlab!M57=0,"",matlab!M57*(10^16))))</f>
        <v>-</v>
      </c>
    </row>
    <row r="54" spans="1:7">
      <c r="A54" s="4">
        <f>IF(ISBLANK(matlab!A58),"",IF(matlab!A58&lt;0,"",matlab!A58))</f>
        <v>25.5</v>
      </c>
      <c r="B54" s="5" t="str">
        <f>IF(ISBLANK(matlab!H58),"-",IF(matlab!H58&lt;0,"-",IF(matlab!H58=0,"",matlab!H58*(10^16))))</f>
        <v>-</v>
      </c>
      <c r="C54" s="5" t="str">
        <f>IF(ISBLANK(matlab!I58),"-",IF(matlab!I58&lt;0,"-",IF(matlab!I58=0,"",matlab!I58*(10^16))))</f>
        <v>-</v>
      </c>
      <c r="D54" s="5" t="str">
        <f>IF(ISBLANK(matlab!J58),"-",IF(matlab!J58&lt;0,"-",IF(matlab!J58=0,"",matlab!J58*(10^16))))</f>
        <v>-</v>
      </c>
      <c r="E54" s="5" t="str">
        <f>IF(ISBLANK(matlab!K58),"-",IF(matlab!K58&lt;0,"-",IF(matlab!K58=0,"",matlab!K58*(10^16))))</f>
        <v/>
      </c>
      <c r="F54" s="5" t="str">
        <f>IF(ISBLANK(matlab!L58),"-",IF(matlab!L58&lt;0,"-",IF(matlab!L58=0,"",matlab!L58*(10^16))))</f>
        <v/>
      </c>
      <c r="G54" s="5" t="str">
        <f>IF(ISBLANK(matlab!M58),"-",IF(matlab!M58&lt;0,"-",IF(matlab!M58=0,"",matlab!M58*(10^16))))</f>
        <v>-</v>
      </c>
    </row>
    <row r="55" spans="1:7">
      <c r="A55" s="4">
        <f>IF(ISBLANK(matlab!A59),"",IF(matlab!A59&lt;0,"",matlab!A59))</f>
        <v>26</v>
      </c>
      <c r="B55" s="5" t="str">
        <f>IF(ISBLANK(matlab!H59),"-",IF(matlab!H59&lt;0,"-",IF(matlab!H59=0,"",matlab!H59*(10^16))))</f>
        <v>-</v>
      </c>
      <c r="C55" s="5" t="str">
        <f>IF(ISBLANK(matlab!I59),"-",IF(matlab!I59&lt;0,"-",IF(matlab!I59=0,"",matlab!I59*(10^16))))</f>
        <v>-</v>
      </c>
      <c r="D55" s="5" t="str">
        <f>IF(ISBLANK(matlab!J59),"-",IF(matlab!J59&lt;0,"-",IF(matlab!J59=0,"",matlab!J59*(10^16))))</f>
        <v>-</v>
      </c>
      <c r="E55" s="5" t="str">
        <f>IF(ISBLANK(matlab!K59),"-",IF(matlab!K59&lt;0,"-",IF(matlab!K59=0,"",matlab!K59*(10^16))))</f>
        <v/>
      </c>
      <c r="F55" s="5" t="str">
        <f>IF(ISBLANK(matlab!L59),"-",IF(matlab!L59&lt;0,"-",IF(matlab!L59=0,"",matlab!L59*(10^16))))</f>
        <v/>
      </c>
      <c r="G55" s="5" t="str">
        <f>IF(ISBLANK(matlab!M59),"-",IF(matlab!M59&lt;0,"-",IF(matlab!M59=0,"",matlab!M59*(10^16))))</f>
        <v>-</v>
      </c>
    </row>
    <row r="56" spans="1:7">
      <c r="A56" s="4">
        <f>IF(ISBLANK(matlab!A60),"",IF(matlab!A60&lt;0,"",matlab!A60))</f>
        <v>26.5</v>
      </c>
      <c r="B56" s="5" t="str">
        <f>IF(ISBLANK(matlab!H60),"-",IF(matlab!H60&lt;0,"-",IF(matlab!H60=0,"",matlab!H60*(10^16))))</f>
        <v>-</v>
      </c>
      <c r="C56" s="5" t="str">
        <f>IF(ISBLANK(matlab!I60),"-",IF(matlab!I60&lt;0,"-",IF(matlab!I60=0,"",matlab!I60*(10^16))))</f>
        <v>-</v>
      </c>
      <c r="D56" s="5" t="str">
        <f>IF(ISBLANK(matlab!J60),"-",IF(matlab!J60&lt;0,"-",IF(matlab!J60=0,"",matlab!J60*(10^16))))</f>
        <v>-</v>
      </c>
      <c r="E56" s="5" t="str">
        <f>IF(ISBLANK(matlab!K60),"-",IF(matlab!K60&lt;0,"-",IF(matlab!K60=0,"",matlab!K60*(10^16))))</f>
        <v/>
      </c>
      <c r="F56" s="5" t="str">
        <f>IF(ISBLANK(matlab!L60),"-",IF(matlab!L60&lt;0,"-",IF(matlab!L60=0,"",matlab!L60*(10^16))))</f>
        <v/>
      </c>
      <c r="G56" s="5" t="str">
        <f>IF(ISBLANK(matlab!M60),"-",IF(matlab!M60&lt;0,"-",IF(matlab!M60=0,"",matlab!M60*(10^16))))</f>
        <v>-</v>
      </c>
    </row>
    <row r="57" spans="1:7">
      <c r="A57" s="4">
        <f>IF(ISBLANK(matlab!A61),"",IF(matlab!A61&lt;0,"",matlab!A61))</f>
        <v>27</v>
      </c>
      <c r="B57" s="5" t="str">
        <f>IF(ISBLANK(matlab!H61),"-",IF(matlab!H61&lt;0,"-",IF(matlab!H61=0,"",matlab!H61*(10^16))))</f>
        <v>-</v>
      </c>
      <c r="C57" s="5" t="str">
        <f>IF(ISBLANK(matlab!I61),"-",IF(matlab!I61&lt;0,"-",IF(matlab!I61=0,"",matlab!I61*(10^16))))</f>
        <v>-</v>
      </c>
      <c r="D57" s="5" t="str">
        <f>IF(ISBLANK(matlab!J61),"-",IF(matlab!J61&lt;0,"-",IF(matlab!J61=0,"",matlab!J61*(10^16))))</f>
        <v>-</v>
      </c>
      <c r="E57" s="5" t="str">
        <f>IF(ISBLANK(matlab!K61),"-",IF(matlab!K61&lt;0,"-",IF(matlab!K61=0,"",matlab!K61*(10^16))))</f>
        <v/>
      </c>
      <c r="F57" s="5" t="str">
        <f>IF(ISBLANK(matlab!L61),"-",IF(matlab!L61&lt;0,"-",IF(matlab!L61=0,"",matlab!L61*(10^16))))</f>
        <v/>
      </c>
      <c r="G57" s="5" t="str">
        <f>IF(ISBLANK(matlab!M61),"-",IF(matlab!M61&lt;0,"-",IF(matlab!M61=0,"",matlab!M61*(10^16))))</f>
        <v>-</v>
      </c>
    </row>
    <row r="58" spans="1:7">
      <c r="A58" s="4">
        <f>IF(ISBLANK(matlab!A62),"",IF(matlab!A62&lt;0,"",matlab!A62))</f>
        <v>27.5</v>
      </c>
      <c r="B58" s="5" t="str">
        <f>IF(ISBLANK(matlab!H62),"-",IF(matlab!H62&lt;0,"-",IF(matlab!H62=0,"",matlab!H62*(10^16))))</f>
        <v>-</v>
      </c>
      <c r="C58" s="5" t="str">
        <f>IF(ISBLANK(matlab!I62),"-",IF(matlab!I62&lt;0,"-",IF(matlab!I62=0,"",matlab!I62*(10^16))))</f>
        <v>-</v>
      </c>
      <c r="D58" s="5" t="str">
        <f>IF(ISBLANK(matlab!J62),"-",IF(matlab!J62&lt;0,"-",IF(matlab!J62=0,"",matlab!J62*(10^16))))</f>
        <v>-</v>
      </c>
      <c r="E58" s="5" t="str">
        <f>IF(ISBLANK(matlab!K62),"-",IF(matlab!K62&lt;0,"-",IF(matlab!K62=0,"",matlab!K62*(10^16))))</f>
        <v/>
      </c>
      <c r="F58" s="5" t="str">
        <f>IF(ISBLANK(matlab!L62),"-",IF(matlab!L62&lt;0,"-",IF(matlab!L62=0,"",matlab!L62*(10^16))))</f>
        <v/>
      </c>
      <c r="G58" s="5" t="str">
        <f>IF(ISBLANK(matlab!M62),"-",IF(matlab!M62&lt;0,"-",IF(matlab!M62=0,"",matlab!M62*(10^16))))</f>
        <v>-</v>
      </c>
    </row>
    <row r="59" spans="1:7">
      <c r="A59" s="4">
        <f>IF(ISBLANK(matlab!A63),"",IF(matlab!A63&lt;0,"",matlab!A63))</f>
        <v>28</v>
      </c>
      <c r="B59" s="5" t="str">
        <f>IF(ISBLANK(matlab!H63),"-",IF(matlab!H63&lt;0,"-",IF(matlab!H63=0,"",matlab!H63*(10^16))))</f>
        <v>-</v>
      </c>
      <c r="C59" s="5" t="str">
        <f>IF(ISBLANK(matlab!I63),"-",IF(matlab!I63&lt;0,"-",IF(matlab!I63=0,"",matlab!I63*(10^16))))</f>
        <v>-</v>
      </c>
      <c r="D59" s="5" t="str">
        <f>IF(ISBLANK(matlab!J63),"-",IF(matlab!J63&lt;0,"-",IF(matlab!J63=0,"",matlab!J63*(10^16))))</f>
        <v>-</v>
      </c>
      <c r="E59" s="5" t="str">
        <f>IF(ISBLANK(matlab!K63),"-",IF(matlab!K63&lt;0,"-",IF(matlab!K63=0,"",matlab!K63*(10^16))))</f>
        <v/>
      </c>
      <c r="F59" s="5" t="str">
        <f>IF(ISBLANK(matlab!L63),"-",IF(matlab!L63&lt;0,"-",IF(matlab!L63=0,"",matlab!L63*(10^16))))</f>
        <v/>
      </c>
      <c r="G59" s="5" t="str">
        <f>IF(ISBLANK(matlab!M63),"-",IF(matlab!M63&lt;0,"-",IF(matlab!M63=0,"",matlab!M63*(10^16))))</f>
        <v>-</v>
      </c>
    </row>
    <row r="60" spans="1:7">
      <c r="A60" s="4">
        <f>IF(ISBLANK(matlab!A64),"",IF(matlab!A64&lt;0,"",matlab!A64))</f>
        <v>28.5</v>
      </c>
      <c r="B60" s="5" t="str">
        <f>IF(ISBLANK(matlab!H64),"-",IF(matlab!H64&lt;0,"-",IF(matlab!H64=0,"",matlab!H64*(10^16))))</f>
        <v>-</v>
      </c>
      <c r="C60" s="5" t="str">
        <f>IF(ISBLANK(matlab!I64),"-",IF(matlab!I64&lt;0,"-",IF(matlab!I64=0,"",matlab!I64*(10^16))))</f>
        <v>-</v>
      </c>
      <c r="D60" s="5" t="str">
        <f>IF(ISBLANK(matlab!J64),"-",IF(matlab!J64&lt;0,"-",IF(matlab!J64=0,"",matlab!J64*(10^16))))</f>
        <v>-</v>
      </c>
      <c r="E60" s="5" t="str">
        <f>IF(ISBLANK(matlab!K64),"-",IF(matlab!K64&lt;0,"-",IF(matlab!K64=0,"",matlab!K64*(10^16))))</f>
        <v/>
      </c>
      <c r="F60" s="5" t="str">
        <f>IF(ISBLANK(matlab!L64),"-",IF(matlab!L64&lt;0,"-",IF(matlab!L64=0,"",matlab!L64*(10^16))))</f>
        <v/>
      </c>
      <c r="G60" s="5">
        <f>IF(ISBLANK(matlab!M64),"-",IF(matlab!M64&lt;0,"-",IF(matlab!M64=0,"",matlab!M64*(10^16))))</f>
        <v>0.58699999999999997</v>
      </c>
    </row>
    <row r="61" spans="1:7">
      <c r="A61" s="4">
        <f>IF(ISBLANK(matlab!A65),"",IF(matlab!A65&lt;0,"",matlab!A65))</f>
        <v>29</v>
      </c>
      <c r="B61" s="5" t="str">
        <f>IF(ISBLANK(matlab!H65),"-",IF(matlab!H65&lt;0,"-",IF(matlab!H65=0,"",matlab!H65*(10^16))))</f>
        <v>-</v>
      </c>
      <c r="C61" s="5" t="str">
        <f>IF(ISBLANK(matlab!I65),"-",IF(matlab!I65&lt;0,"-",IF(matlab!I65=0,"",matlab!I65*(10^16))))</f>
        <v>-</v>
      </c>
      <c r="D61" s="5" t="str">
        <f>IF(ISBLANK(matlab!J65),"-",IF(matlab!J65&lt;0,"-",IF(matlab!J65=0,"",matlab!J65*(10^16))))</f>
        <v>-</v>
      </c>
      <c r="E61" s="5" t="str">
        <f>IF(ISBLANK(matlab!K65),"-",IF(matlab!K65&lt;0,"-",IF(matlab!K65=0,"",matlab!K65*(10^16))))</f>
        <v/>
      </c>
      <c r="F61" s="5" t="str">
        <f>IF(ISBLANK(matlab!L65),"-",IF(matlab!L65&lt;0,"-",IF(matlab!L65=0,"",matlab!L65*(10^16))))</f>
        <v/>
      </c>
      <c r="G61" s="5" t="str">
        <f>IF(ISBLANK(matlab!M65),"-",IF(matlab!M65&lt;0,"-",IF(matlab!M65=0,"",matlab!M65*(10^16))))</f>
        <v>-</v>
      </c>
    </row>
    <row r="62" spans="1:7">
      <c r="A62" s="4">
        <f>IF(ISBLANK(matlab!A66),"",IF(matlab!A66&lt;0,"",matlab!A66))</f>
        <v>29.5</v>
      </c>
      <c r="B62" s="5" t="str">
        <f>IF(ISBLANK(matlab!H66),"-",IF(matlab!H66&lt;0,"-",IF(matlab!H66=0,"",matlab!H66*(10^16))))</f>
        <v>-</v>
      </c>
      <c r="C62" s="5" t="str">
        <f>IF(ISBLANK(matlab!I66),"-",IF(matlab!I66&lt;0,"-",IF(matlab!I66=0,"",matlab!I66*(10^16))))</f>
        <v>-</v>
      </c>
      <c r="D62" s="5" t="str">
        <f>IF(ISBLANK(matlab!J66),"-",IF(matlab!J66&lt;0,"-",IF(matlab!J66=0,"",matlab!J66*(10^16))))</f>
        <v>-</v>
      </c>
      <c r="E62" s="5" t="str">
        <f>IF(ISBLANK(matlab!K66),"-",IF(matlab!K66&lt;0,"-",IF(matlab!K66=0,"",matlab!K66*(10^16))))</f>
        <v/>
      </c>
      <c r="F62" s="5" t="str">
        <f>IF(ISBLANK(matlab!L66),"-",IF(matlab!L66&lt;0,"-",IF(matlab!L66=0,"",matlab!L66*(10^16))))</f>
        <v/>
      </c>
      <c r="G62" s="5" t="str">
        <f>IF(ISBLANK(matlab!M66),"-",IF(matlab!M66&lt;0,"-",IF(matlab!M66=0,"",matlab!M66*(10^16))))</f>
        <v>-</v>
      </c>
    </row>
    <row r="63" spans="1:7">
      <c r="A63" s="4">
        <f>IF(ISBLANK(matlab!A67),"",IF(matlab!A67&lt;0,"",matlab!A67))</f>
        <v>30</v>
      </c>
      <c r="B63" s="5">
        <f>IF(ISBLANK(matlab!H67),"-",IF(matlab!H67&lt;0,"-",IF(matlab!H67=0,"",matlab!H67*(10^16))))</f>
        <v>9.8599999999999993E-2</v>
      </c>
      <c r="C63" s="5">
        <f>IF(ISBLANK(matlab!I67),"-",IF(matlab!I67&lt;0,"-",IF(matlab!I67=0,"",matlab!I67*(10^16))))</f>
        <v>0.2555</v>
      </c>
      <c r="D63" s="5">
        <f>IF(ISBLANK(matlab!J67),"-",IF(matlab!J67&lt;0,"-",IF(matlab!J67=0,"",matlab!J67*(10^16))))</f>
        <v>12</v>
      </c>
      <c r="E63" s="5" t="str">
        <f>IF(ISBLANK(matlab!K67),"-",IF(matlab!K67&lt;0,"-",IF(matlab!K67=0,"",matlab!K67*(10^16))))</f>
        <v/>
      </c>
      <c r="F63" s="5" t="str">
        <f>IF(ISBLANK(matlab!L67),"-",IF(matlab!L67&lt;0,"-",IF(matlab!L67=0,"",matlab!L67*(10^16))))</f>
        <v/>
      </c>
      <c r="G63" s="5">
        <f>IF(ISBLANK(matlab!M67),"-",IF(matlab!M67&lt;0,"-",IF(matlab!M67=0,"",matlab!M67*(10^16))))</f>
        <v>0.6097999999999999</v>
      </c>
    </row>
    <row r="64" spans="1:7">
      <c r="B64" s="4"/>
      <c r="C64" s="4"/>
      <c r="D64" s="4"/>
      <c r="E64" s="4"/>
      <c r="F64" s="4"/>
      <c r="G64" s="4"/>
    </row>
    <row r="65" spans="2:7">
      <c r="B65" s="4"/>
      <c r="C65" s="4"/>
      <c r="D65" s="4"/>
      <c r="E65" s="4"/>
      <c r="F65" s="4"/>
      <c r="G6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5"/>
  <sheetViews>
    <sheetView topLeftCell="A41" workbookViewId="0">
      <selection activeCell="G1" sqref="A1:G63"/>
    </sheetView>
  </sheetViews>
  <sheetFormatPr defaultRowHeight="15"/>
  <cols>
    <col min="1" max="1" width="6.140625" style="3" bestFit="1" customWidth="1"/>
    <col min="2" max="3" width="9.28515625" style="1" bestFit="1" customWidth="1"/>
    <col min="4" max="4" width="10" style="1" bestFit="1" customWidth="1"/>
    <col min="5" max="5" width="9.28515625" style="1" bestFit="1" customWidth="1"/>
    <col min="6" max="6" width="11" style="1" bestFit="1" customWidth="1"/>
    <col min="7" max="7" width="9.28515625" style="1" bestFit="1" customWidth="1"/>
  </cols>
  <sheetData>
    <row r="1" spans="1:7">
      <c r="A1" s="4" t="str">
        <f>IF(ISBLANK(matlab!A3),"",IF(matlab!A3&lt;0,"",matlab!A3))</f>
        <v>$T_e$</v>
      </c>
      <c r="B1" s="4" t="str">
        <f>IF(ISBLANK(matlab!N3),"",IF(matlab!N3&lt;0,"",matlab!N3))</f>
        <v>$O_2$ Ion</v>
      </c>
      <c r="C1" s="4" t="str">
        <f>IF(ISBLANK(matlab!O3),"",IF(matlab!O3&lt;0,"",matlab!O3))</f>
        <v>$O_2$ Diss Ion</v>
      </c>
      <c r="D1" s="4" t="str">
        <f>IF(ISBLANK(matlab!P3),"",IF(matlab!P3&lt;0,"",matlab!P3))</f>
        <v>$O_2$ Vib</v>
      </c>
      <c r="E1" s="4" t="str">
        <f>IF(ISBLANK(matlab!Q3),"",IF(matlab!Q3&lt;0,"",matlab!Q3))</f>
        <v>$CO$ Tot Xsec</v>
      </c>
      <c r="F1" s="4" t="str">
        <f>IF(ISBLANK(matlab!R3),"",IF(matlab!R3&lt;0,"",matlab!R3))</f>
        <v>$CO^+$ Recomb</v>
      </c>
      <c r="G1" s="4" t="str">
        <f>IF(ISBLANK(matlab!S3),"",IF(matlab!S3&lt;0,"",matlab!S3))</f>
        <v>$CO$ Attach</v>
      </c>
    </row>
    <row r="2" spans="1:7">
      <c r="A2" s="4" t="str">
        <f>IF(ISBLANK(matlab!A1),"",IF(matlab!A1&lt;0,"",matlab!A1))</f>
        <v>eV</v>
      </c>
      <c r="B2" s="4" t="str">
        <f>IF(ISBLANK(matlab!N1),"",IF(matlab!N1&lt;0,"",matlab!N1))</f>
        <v>\cite{itikawaeO2xsec,AnzaiCO2COO2Xsec}</v>
      </c>
      <c r="C2" s="4" t="str">
        <f>IF(ISBLANK(matlab!O1),"",IF(matlab!O1&lt;0,"",matlab!O1))</f>
        <v>\cite{itikawaeO2xsec,AnzaiCO2COO2Xsec}</v>
      </c>
      <c r="D2" s="4" t="str">
        <f>IF(ISBLANK(matlab!P1),"",IF(matlab!P1&lt;0,"",matlab!P1))</f>
        <v>\cite{itikawaeO2xsec,AnzaiCO2COO2Xsec}</v>
      </c>
      <c r="E2" s="4" t="str">
        <f>IF(ISBLANK(matlab!Q1),"",IF(matlab!Q1&lt;0,"",matlab!Q1))</f>
        <v>\cite{AnzaiCO2COO2Xsec}</v>
      </c>
      <c r="F2" s="4" t="str">
        <f>IF(ISBLANK(matlab!R1),"",IF(matlab!R1&lt;0,"",matlab!R1))</f>
        <v>\cite{CO+RecombXsec}</v>
      </c>
      <c r="G2" s="4" t="str">
        <f>IF(ISBLANK(matlab!S1),"",IF(matlab!S1&lt;0,"",matlab!S1))</f>
        <v>\cite{RappeImpIonAtt,AnzaiCO2COO2Xsec}</v>
      </c>
    </row>
    <row r="3" spans="1:7">
      <c r="A3" s="4">
        <f>IF(ISBLANK(matlab!A7),"",IF(matlab!A7&lt;0,"",matlab!A7))</f>
        <v>0</v>
      </c>
      <c r="B3" s="5" t="str">
        <f>IF(ISBLANK(matlab!N7),"-",IF(matlab!N7&lt;0,"-",IF(matlab!N7=0,"",matlab!N7*(10^16))))</f>
        <v/>
      </c>
      <c r="C3" s="5" t="str">
        <f>IF(ISBLANK(matlab!O7),"-",IF(matlab!O7&lt;0,"-",IF(matlab!O7=0,"",matlab!O7*(10^16))))</f>
        <v/>
      </c>
      <c r="D3" s="5" t="str">
        <f>IF(ISBLANK(matlab!P7),"-",IF(matlab!P7&lt;0,"-",IF(matlab!P7=0,"",matlab!P7*(10^16))))</f>
        <v/>
      </c>
      <c r="E3" s="5">
        <f>IF(ISBLANK(matlab!Q7),"-",IF(matlab!Q7&lt;0,"-",IF(matlab!Q7=0,"",matlab!Q7*(10^16))))</f>
        <v>7</v>
      </c>
      <c r="F3" s="5">
        <f>IF(ISBLANK(matlab!R7),"-",IF(matlab!R7&lt;0,"-",IF(matlab!R7=0,"",matlab!R7*(10^16))))</f>
        <v>100</v>
      </c>
      <c r="G3" s="5" t="str">
        <f>IF(ISBLANK(matlab!S7),"-",IF(matlab!S7&lt;0,"-",IF(matlab!S7=0,"",matlab!S7*(10^16))))</f>
        <v/>
      </c>
    </row>
    <row r="4" spans="1:7">
      <c r="A4" s="4">
        <f>IF(ISBLANK(matlab!A8),"",IF(matlab!A8&lt;0,"",matlab!A8))</f>
        <v>0.5</v>
      </c>
      <c r="B4" s="5" t="str">
        <f>IF(ISBLANK(matlab!N8),"-",IF(matlab!N8&lt;0,"-",IF(matlab!N8=0,"",matlab!N8*(10^16))))</f>
        <v/>
      </c>
      <c r="C4" s="5" t="str">
        <f>IF(ISBLANK(matlab!O8),"-",IF(matlab!O8&lt;0,"-",IF(matlab!O8=0,"",matlab!O8*(10^16))))</f>
        <v/>
      </c>
      <c r="D4" s="5">
        <f>IF(ISBLANK(matlab!P8),"-",IF(matlab!P8&lt;0,"-",IF(matlab!P8=0,"",matlab!P8*(10^16))))</f>
        <v>10</v>
      </c>
      <c r="E4" s="5">
        <f>IF(ISBLANK(matlab!Q8),"-",IF(matlab!Q8&lt;0,"-",IF(matlab!Q8=0,"",matlab!Q8*(10^16))))</f>
        <v>13</v>
      </c>
      <c r="F4" s="5">
        <f>IF(ISBLANK(matlab!R8),"-",IF(matlab!R8&lt;0,"-",IF(matlab!R8=0,"",matlab!R8*(10^16))))</f>
        <v>10</v>
      </c>
      <c r="G4" s="5" t="str">
        <f>IF(ISBLANK(matlab!S8),"-",IF(matlab!S8&lt;0,"-",IF(matlab!S8=0,"",matlab!S8*(10^16))))</f>
        <v/>
      </c>
    </row>
    <row r="5" spans="1:7">
      <c r="A5" s="4">
        <f>IF(ISBLANK(matlab!A9),"",IF(matlab!A9&lt;0,"",matlab!A9))</f>
        <v>1</v>
      </c>
      <c r="B5" s="5" t="str">
        <f>IF(ISBLANK(matlab!N9),"-",IF(matlab!N9&lt;0,"-",IF(matlab!N9=0,"",matlab!N9*(10^16))))</f>
        <v/>
      </c>
      <c r="C5" s="5" t="str">
        <f>IF(ISBLANK(matlab!O9),"-",IF(matlab!O9&lt;0,"-",IF(matlab!O9=0,"",matlab!O9*(10^16))))</f>
        <v/>
      </c>
      <c r="D5" s="5" t="str">
        <f>IF(ISBLANK(matlab!P9),"-",IF(matlab!P9&lt;0,"-",IF(matlab!P9=0,"",matlab!P9*(10^16))))</f>
        <v/>
      </c>
      <c r="E5" s="5">
        <f>IF(ISBLANK(matlab!Q9),"-",IF(matlab!Q9&lt;0,"-",IF(matlab!Q9=0,"",matlab!Q9*(10^16))))</f>
        <v>20</v>
      </c>
      <c r="F5" s="5">
        <f>IF(ISBLANK(matlab!R9),"-",IF(matlab!R9&lt;0,"-",IF(matlab!R9=0,"",matlab!R9*(10^16))))</f>
        <v>5</v>
      </c>
      <c r="G5" s="5" t="str">
        <f>IF(ISBLANK(matlab!S9),"-",IF(matlab!S9&lt;0,"-",IF(matlab!S9=0,"",matlab!S9*(10^16))))</f>
        <v/>
      </c>
    </row>
    <row r="6" spans="1:7">
      <c r="A6" s="4">
        <f>IF(ISBLANK(matlab!A10),"",IF(matlab!A10&lt;0,"",matlab!A10))</f>
        <v>1.5</v>
      </c>
      <c r="B6" s="5" t="str">
        <f>IF(ISBLANK(matlab!N10),"-",IF(matlab!N10&lt;0,"-",IF(matlab!N10=0,"",matlab!N10*(10^16))))</f>
        <v/>
      </c>
      <c r="C6" s="5" t="str">
        <f>IF(ISBLANK(matlab!O10),"-",IF(matlab!O10&lt;0,"-",IF(matlab!O10=0,"",matlab!O10*(10^16))))</f>
        <v/>
      </c>
      <c r="D6" s="5" t="str">
        <f>IF(ISBLANK(matlab!P10),"-",IF(matlab!P10&lt;0,"-",IF(matlab!P10=0,"",matlab!P10*(10^16))))</f>
        <v/>
      </c>
      <c r="E6" s="5" t="str">
        <f>IF(ISBLANK(matlab!Q10),"-",IF(matlab!Q10&lt;0,"-",IF(matlab!Q10=0,"",matlab!Q10*(10^16))))</f>
        <v>-</v>
      </c>
      <c r="F6" s="5" t="str">
        <f>IF(ISBLANK(matlab!R10),"-",IF(matlab!R10&lt;0,"-",IF(matlab!R10=0,"",matlab!R10*(10^16))))</f>
        <v/>
      </c>
      <c r="G6" s="5" t="str">
        <f>IF(ISBLANK(matlab!S10),"-",IF(matlab!S10&lt;0,"-",IF(matlab!S10=0,"",matlab!S10*(10^16))))</f>
        <v/>
      </c>
    </row>
    <row r="7" spans="1:7">
      <c r="A7" s="4">
        <f>IF(ISBLANK(matlab!A11),"",IF(matlab!A11&lt;0,"",matlab!A11))</f>
        <v>2</v>
      </c>
      <c r="B7" s="5" t="str">
        <f>IF(ISBLANK(matlab!N11),"-",IF(matlab!N11&lt;0,"-",IF(matlab!N11=0,"",matlab!N11*(10^16))))</f>
        <v/>
      </c>
      <c r="C7" s="5" t="str">
        <f>IF(ISBLANK(matlab!O11),"-",IF(matlab!O11&lt;0,"-",IF(matlab!O11=0,"",matlab!O11*(10^16))))</f>
        <v/>
      </c>
      <c r="D7" s="5" t="str">
        <f>IF(ISBLANK(matlab!P11),"-",IF(matlab!P11&lt;0,"-",IF(matlab!P11=0,"",matlab!P11*(10^16))))</f>
        <v/>
      </c>
      <c r="E7" s="5">
        <f>IF(ISBLANK(matlab!Q11),"-",IF(matlab!Q11&lt;0,"-",IF(matlab!Q11=0,"",matlab!Q11*(10^16))))</f>
        <v>60</v>
      </c>
      <c r="F7" s="5" t="str">
        <f>IF(ISBLANK(matlab!R11),"-",IF(matlab!R11&lt;0,"-",IF(matlab!R11=0,"",matlab!R11*(10^16))))</f>
        <v/>
      </c>
      <c r="G7" s="5" t="str">
        <f>IF(ISBLANK(matlab!S11),"-",IF(matlab!S11&lt;0,"-",IF(matlab!S11=0,"",matlab!S11*(10^16))))</f>
        <v/>
      </c>
    </row>
    <row r="8" spans="1:7">
      <c r="A8" s="4">
        <f>IF(ISBLANK(matlab!A12),"",IF(matlab!A12&lt;0,"",matlab!A12))</f>
        <v>2.5</v>
      </c>
      <c r="B8" s="5" t="str">
        <f>IF(ISBLANK(matlab!N12),"-",IF(matlab!N12&lt;0,"-",IF(matlab!N12=0,"",matlab!N12*(10^16))))</f>
        <v/>
      </c>
      <c r="C8" s="5" t="str">
        <f>IF(ISBLANK(matlab!O12),"-",IF(matlab!O12&lt;0,"-",IF(matlab!O12=0,"",matlab!O12*(10^16))))</f>
        <v/>
      </c>
      <c r="D8" s="5" t="str">
        <f>IF(ISBLANK(matlab!P12),"-",IF(matlab!P12&lt;0,"-",IF(matlab!P12=0,"",matlab!P12*(10^16))))</f>
        <v/>
      </c>
      <c r="E8" s="5" t="str">
        <f>IF(ISBLANK(matlab!Q12),"-",IF(matlab!Q12&lt;0,"-",IF(matlab!Q12=0,"",matlab!Q12*(10^16))))</f>
        <v>-</v>
      </c>
      <c r="F8" s="5" t="str">
        <f>IF(ISBLANK(matlab!R12),"-",IF(matlab!R12&lt;0,"-",IF(matlab!R12=0,"",matlab!R12*(10^16))))</f>
        <v/>
      </c>
      <c r="G8" s="5" t="str">
        <f>IF(ISBLANK(matlab!S12),"-",IF(matlab!S12&lt;0,"-",IF(matlab!S12=0,"",matlab!S12*(10^16))))</f>
        <v/>
      </c>
    </row>
    <row r="9" spans="1:7">
      <c r="A9" s="4">
        <f>IF(ISBLANK(matlab!A13),"",IF(matlab!A13&lt;0,"",matlab!A13))</f>
        <v>3</v>
      </c>
      <c r="B9" s="5" t="str">
        <f>IF(ISBLANK(matlab!N13),"-",IF(matlab!N13&lt;0,"-",IF(matlab!N13=0,"",matlab!N13*(10^16))))</f>
        <v/>
      </c>
      <c r="C9" s="5" t="str">
        <f>IF(ISBLANK(matlab!O13),"-",IF(matlab!O13&lt;0,"-",IF(matlab!O13=0,"",matlab!O13*(10^16))))</f>
        <v/>
      </c>
      <c r="D9" s="5" t="str">
        <f>IF(ISBLANK(matlab!P13),"-",IF(matlab!P13&lt;0,"-",IF(matlab!P13=0,"",matlab!P13*(10^16))))</f>
        <v/>
      </c>
      <c r="E9" s="5">
        <f>IF(ISBLANK(matlab!Q13),"-",IF(matlab!Q13&lt;0,"-",IF(matlab!Q13=0,"",matlab!Q13*(10^16))))</f>
        <v>35</v>
      </c>
      <c r="F9" s="5" t="str">
        <f>IF(ISBLANK(matlab!R13),"-",IF(matlab!R13&lt;0,"-",IF(matlab!R13=0,"",matlab!R13*(10^16))))</f>
        <v/>
      </c>
      <c r="G9" s="5" t="str">
        <f>IF(ISBLANK(matlab!S13),"-",IF(matlab!S13&lt;0,"-",IF(matlab!S13=0,"",matlab!S13*(10^16))))</f>
        <v/>
      </c>
    </row>
    <row r="10" spans="1:7">
      <c r="A10" s="4">
        <f>IF(ISBLANK(matlab!A14),"",IF(matlab!A14&lt;0,"",matlab!A14))</f>
        <v>3.5</v>
      </c>
      <c r="B10" s="5" t="str">
        <f>IF(ISBLANK(matlab!N14),"-",IF(matlab!N14&lt;0,"-",IF(matlab!N14=0,"",matlab!N14*(10^16))))</f>
        <v/>
      </c>
      <c r="C10" s="5" t="str">
        <f>IF(ISBLANK(matlab!O14),"-",IF(matlab!O14&lt;0,"-",IF(matlab!O14=0,"",matlab!O14*(10^16))))</f>
        <v/>
      </c>
      <c r="D10" s="5" t="str">
        <f>IF(ISBLANK(matlab!P14),"-",IF(matlab!P14&lt;0,"-",IF(matlab!P14=0,"",matlab!P14*(10^16))))</f>
        <v/>
      </c>
      <c r="E10" s="5" t="str">
        <f>IF(ISBLANK(matlab!Q14),"-",IF(matlab!Q14&lt;0,"-",IF(matlab!Q14=0,"",matlab!Q14*(10^16))))</f>
        <v>-</v>
      </c>
      <c r="F10" s="5" t="str">
        <f>IF(ISBLANK(matlab!R14),"-",IF(matlab!R14&lt;0,"-",IF(matlab!R14=0,"",matlab!R14*(10^16))))</f>
        <v/>
      </c>
      <c r="G10" s="5" t="str">
        <f>IF(ISBLANK(matlab!S14),"-",IF(matlab!S14&lt;0,"-",IF(matlab!S14=0,"",matlab!S14*(10^16))))</f>
        <v/>
      </c>
    </row>
    <row r="11" spans="1:7">
      <c r="A11" s="4">
        <f>IF(ISBLANK(matlab!A15),"",IF(matlab!A15&lt;0,"",matlab!A15))</f>
        <v>4</v>
      </c>
      <c r="B11" s="5" t="str">
        <f>IF(ISBLANK(matlab!N15),"-",IF(matlab!N15&lt;0,"-",IF(matlab!N15=0,"",matlab!N15*(10^16))))</f>
        <v/>
      </c>
      <c r="C11" s="5" t="str">
        <f>IF(ISBLANK(matlab!O15),"-",IF(matlab!O15&lt;0,"-",IF(matlab!O15=0,"",matlab!O15*(10^16))))</f>
        <v/>
      </c>
      <c r="D11" s="5" t="str">
        <f>IF(ISBLANK(matlab!P15),"-",IF(matlab!P15&lt;0,"-",IF(matlab!P15=0,"",matlab!P15*(10^16))))</f>
        <v/>
      </c>
      <c r="E11" s="5">
        <f>IF(ISBLANK(matlab!Q15),"-",IF(matlab!Q15&lt;0,"-",IF(matlab!Q15=0,"",matlab!Q15*(10^16))))</f>
        <v>20</v>
      </c>
      <c r="F11" s="5" t="str">
        <f>IF(ISBLANK(matlab!R15),"-",IF(matlab!R15&lt;0,"-",IF(matlab!R15=0,"",matlab!R15*(10^16))))</f>
        <v/>
      </c>
      <c r="G11" s="5" t="str">
        <f>IF(ISBLANK(matlab!S15),"-",IF(matlab!S15&lt;0,"-",IF(matlab!S15=0,"",matlab!S15*(10^16))))</f>
        <v/>
      </c>
    </row>
    <row r="12" spans="1:7">
      <c r="A12" s="4">
        <f>IF(ISBLANK(matlab!A16),"",IF(matlab!A16&lt;0,"",matlab!A16))</f>
        <v>4.5</v>
      </c>
      <c r="B12" s="5" t="str">
        <f>IF(ISBLANK(matlab!N16),"-",IF(matlab!N16&lt;0,"-",IF(matlab!N16=0,"",matlab!N16*(10^16))))</f>
        <v/>
      </c>
      <c r="C12" s="5" t="str">
        <f>IF(ISBLANK(matlab!O16),"-",IF(matlab!O16&lt;0,"-",IF(matlab!O16=0,"",matlab!O16*(10^16))))</f>
        <v/>
      </c>
      <c r="D12" s="5" t="str">
        <f>IF(ISBLANK(matlab!P16),"-",IF(matlab!P16&lt;0,"-",IF(matlab!P16=0,"",matlab!P16*(10^16))))</f>
        <v/>
      </c>
      <c r="E12" s="5" t="str">
        <f>IF(ISBLANK(matlab!Q16),"-",IF(matlab!Q16&lt;0,"-",IF(matlab!Q16=0,"",matlab!Q16*(10^16))))</f>
        <v>-</v>
      </c>
      <c r="F12" s="5" t="str">
        <f>IF(ISBLANK(matlab!R16),"-",IF(matlab!R16&lt;0,"-",IF(matlab!R16=0,"",matlab!R16*(10^16))))</f>
        <v/>
      </c>
      <c r="G12" s="5" t="str">
        <f>IF(ISBLANK(matlab!S16),"-",IF(matlab!S16&lt;0,"-",IF(matlab!S16=0,"",matlab!S16*(10^16))))</f>
        <v/>
      </c>
    </row>
    <row r="13" spans="1:7">
      <c r="A13" s="4">
        <f>IF(ISBLANK(matlab!A17),"",IF(matlab!A17&lt;0,"",matlab!A17))</f>
        <v>5</v>
      </c>
      <c r="B13" s="5" t="str">
        <f>IF(ISBLANK(matlab!N17),"-",IF(matlab!N17&lt;0,"-",IF(matlab!N17=0,"",matlab!N17*(10^16))))</f>
        <v/>
      </c>
      <c r="C13" s="5" t="str">
        <f>IF(ISBLANK(matlab!O17),"-",IF(matlab!O17&lt;0,"-",IF(matlab!O17=0,"",matlab!O17*(10^16))))</f>
        <v/>
      </c>
      <c r="D13" s="5">
        <f>IF(ISBLANK(matlab!P17),"-",IF(matlab!P17&lt;0,"-",IF(matlab!P17=0,"",matlab!P17*(10^16))))</f>
        <v>0.129</v>
      </c>
      <c r="E13" s="5">
        <f>IF(ISBLANK(matlab!Q17),"-",IF(matlab!Q17&lt;0,"-",IF(matlab!Q17=0,"",matlab!Q17*(10^16))))</f>
        <v>15</v>
      </c>
      <c r="F13" s="5" t="str">
        <f>IF(ISBLANK(matlab!R17),"-",IF(matlab!R17&lt;0,"-",IF(matlab!R17=0,"",matlab!R17*(10^16))))</f>
        <v/>
      </c>
      <c r="G13" s="5" t="str">
        <f>IF(ISBLANK(matlab!S17),"-",IF(matlab!S17&lt;0,"-",IF(matlab!S17=0,"",matlab!S17*(10^16))))</f>
        <v/>
      </c>
    </row>
    <row r="14" spans="1:7">
      <c r="A14" s="4">
        <f>IF(ISBLANK(matlab!A18),"",IF(matlab!A18&lt;0,"",matlab!A18))</f>
        <v>5.5</v>
      </c>
      <c r="B14" s="5" t="str">
        <f>IF(ISBLANK(matlab!N18),"-",IF(matlab!N18&lt;0,"-",IF(matlab!N18=0,"",matlab!N18*(10^16))))</f>
        <v/>
      </c>
      <c r="C14" s="5" t="str">
        <f>IF(ISBLANK(matlab!O18),"-",IF(matlab!O18&lt;0,"-",IF(matlab!O18=0,"",matlab!O18*(10^16))))</f>
        <v/>
      </c>
      <c r="D14" s="5" t="str">
        <f>IF(ISBLANK(matlab!P18),"-",IF(matlab!P18&lt;0,"-",IF(matlab!P18=0,"",matlab!P18*(10^16))))</f>
        <v>-</v>
      </c>
      <c r="E14" s="5" t="str">
        <f>IF(ISBLANK(matlab!Q18),"-",IF(matlab!Q18&lt;0,"-",IF(matlab!Q18=0,"",matlab!Q18*(10^16))))</f>
        <v>-</v>
      </c>
      <c r="F14" s="5" t="str">
        <f>IF(ISBLANK(matlab!R18),"-",IF(matlab!R18&lt;0,"-",IF(matlab!R18=0,"",matlab!R18*(10^16))))</f>
        <v/>
      </c>
      <c r="G14" s="5" t="str">
        <f>IF(ISBLANK(matlab!S18),"-",IF(matlab!S18&lt;0,"-",IF(matlab!S18=0,"",matlab!S18*(10^16))))</f>
        <v/>
      </c>
    </row>
    <row r="15" spans="1:7">
      <c r="A15" s="4">
        <f>IF(ISBLANK(matlab!A19),"",IF(matlab!A19&lt;0,"",matlab!A19))</f>
        <v>6</v>
      </c>
      <c r="B15" s="5" t="str">
        <f>IF(ISBLANK(matlab!N19),"-",IF(matlab!N19&lt;0,"-",IF(matlab!N19=0,"",matlab!N19*(10^16))))</f>
        <v/>
      </c>
      <c r="C15" s="5" t="str">
        <f>IF(ISBLANK(matlab!O19),"-",IF(matlab!O19&lt;0,"-",IF(matlab!O19=0,"",matlab!O19*(10^16))))</f>
        <v/>
      </c>
      <c r="D15" s="5" t="str">
        <f>IF(ISBLANK(matlab!P19),"-",IF(matlab!P19&lt;0,"-",IF(matlab!P19=0,"",matlab!P19*(10^16))))</f>
        <v>-</v>
      </c>
      <c r="E15" s="5">
        <f>IF(ISBLANK(matlab!Q19),"-",IF(matlab!Q19&lt;0,"-",IF(matlab!Q19=0,"",matlab!Q19*(10^16))))</f>
        <v>14</v>
      </c>
      <c r="F15" s="5" t="str">
        <f>IF(ISBLANK(matlab!R19),"-",IF(matlab!R19&lt;0,"-",IF(matlab!R19=0,"",matlab!R19*(10^16))))</f>
        <v/>
      </c>
      <c r="G15" s="5" t="str">
        <f>IF(ISBLANK(matlab!S19),"-",IF(matlab!S19&lt;0,"-",IF(matlab!S19=0,"",matlab!S19*(10^16))))</f>
        <v/>
      </c>
    </row>
    <row r="16" spans="1:7">
      <c r="A16" s="4">
        <f>IF(ISBLANK(matlab!A20),"",IF(matlab!A20&lt;0,"",matlab!A20))</f>
        <v>6.5</v>
      </c>
      <c r="B16" s="5" t="str">
        <f>IF(ISBLANK(matlab!N20),"-",IF(matlab!N20&lt;0,"-",IF(matlab!N20=0,"",matlab!N20*(10^16))))</f>
        <v/>
      </c>
      <c r="C16" s="5" t="str">
        <f>IF(ISBLANK(matlab!O20),"-",IF(matlab!O20&lt;0,"-",IF(matlab!O20=0,"",matlab!O20*(10^16))))</f>
        <v/>
      </c>
      <c r="D16" s="5" t="str">
        <f>IF(ISBLANK(matlab!P20),"-",IF(matlab!P20&lt;0,"-",IF(matlab!P20=0,"",matlab!P20*(10^16))))</f>
        <v>-</v>
      </c>
      <c r="E16" s="5" t="str">
        <f>IF(ISBLANK(matlab!Q20),"-",IF(matlab!Q20&lt;0,"-",IF(matlab!Q20=0,"",matlab!Q20*(10^16))))</f>
        <v>-</v>
      </c>
      <c r="F16" s="5" t="str">
        <f>IF(ISBLANK(matlab!R20),"-",IF(matlab!R20&lt;0,"-",IF(matlab!R20=0,"",matlab!R20*(10^16))))</f>
        <v/>
      </c>
      <c r="G16" s="5" t="str">
        <f>IF(ISBLANK(matlab!S20),"-",IF(matlab!S20&lt;0,"-",IF(matlab!S20=0,"",matlab!S20*(10^16))))</f>
        <v/>
      </c>
    </row>
    <row r="17" spans="1:7">
      <c r="A17" s="4">
        <f>IF(ISBLANK(matlab!A21),"",IF(matlab!A21&lt;0,"",matlab!A21))</f>
        <v>7</v>
      </c>
      <c r="B17" s="5" t="str">
        <f>IF(ISBLANK(matlab!N21),"-",IF(matlab!N21&lt;0,"-",IF(matlab!N21=0,"",matlab!N21*(10^16))))</f>
        <v/>
      </c>
      <c r="C17" s="5" t="str">
        <f>IF(ISBLANK(matlab!O21),"-",IF(matlab!O21&lt;0,"-",IF(matlab!O21=0,"",matlab!O21*(10^16))))</f>
        <v/>
      </c>
      <c r="D17" s="5">
        <f>IF(ISBLANK(matlab!P21),"-",IF(matlab!P21&lt;0,"-",IF(matlab!P21=0,"",matlab!P21*(10^16))))</f>
        <v>0.46400000000000002</v>
      </c>
      <c r="E17" s="5" t="str">
        <f>IF(ISBLANK(matlab!Q21),"-",IF(matlab!Q21&lt;0,"-",IF(matlab!Q21=0,"",matlab!Q21*(10^16))))</f>
        <v>-</v>
      </c>
      <c r="F17" s="5" t="str">
        <f>IF(ISBLANK(matlab!R21),"-",IF(matlab!R21&lt;0,"-",IF(matlab!R21=0,"",matlab!R21*(10^16))))</f>
        <v/>
      </c>
      <c r="G17" s="5" t="str">
        <f>IF(ISBLANK(matlab!S21),"-",IF(matlab!S21&lt;0,"-",IF(matlab!S21=0,"",matlab!S21*(10^16))))</f>
        <v/>
      </c>
    </row>
    <row r="18" spans="1:7">
      <c r="A18" s="4">
        <f>IF(ISBLANK(matlab!A22),"",IF(matlab!A22&lt;0,"",matlab!A22))</f>
        <v>7.5</v>
      </c>
      <c r="B18" s="5" t="str">
        <f>IF(ISBLANK(matlab!N22),"-",IF(matlab!N22&lt;0,"-",IF(matlab!N22=0,"",matlab!N22*(10^16))))</f>
        <v/>
      </c>
      <c r="C18" s="5" t="str">
        <f>IF(ISBLANK(matlab!O22),"-",IF(matlab!O22&lt;0,"-",IF(matlab!O22=0,"",matlab!O22*(10^16))))</f>
        <v/>
      </c>
      <c r="D18" s="5" t="str">
        <f>IF(ISBLANK(matlab!P22),"-",IF(matlab!P22&lt;0,"-",IF(matlab!P22=0,"",matlab!P22*(10^16))))</f>
        <v>-</v>
      </c>
      <c r="E18" s="5" t="str">
        <f>IF(ISBLANK(matlab!Q22),"-",IF(matlab!Q22&lt;0,"-",IF(matlab!Q22=0,"",matlab!Q22*(10^16))))</f>
        <v>-</v>
      </c>
      <c r="F18" s="5" t="str">
        <f>IF(ISBLANK(matlab!R22),"-",IF(matlab!R22&lt;0,"-",IF(matlab!R22=0,"",matlab!R22*(10^16))))</f>
        <v/>
      </c>
      <c r="G18" s="5" t="str">
        <f>IF(ISBLANK(matlab!S22),"-",IF(matlab!S22&lt;0,"-",IF(matlab!S22=0,"",matlab!S22*(10^16))))</f>
        <v/>
      </c>
    </row>
    <row r="19" spans="1:7">
      <c r="A19" s="4">
        <f>IF(ISBLANK(matlab!A23),"",IF(matlab!A23&lt;0,"",matlab!A23))</f>
        <v>8</v>
      </c>
      <c r="B19" s="5" t="str">
        <f>IF(ISBLANK(matlab!N23),"-",IF(matlab!N23&lt;0,"-",IF(matlab!N23=0,"",matlab!N23*(10^16))))</f>
        <v/>
      </c>
      <c r="C19" s="5" t="str">
        <f>IF(ISBLANK(matlab!O23),"-",IF(matlab!O23&lt;0,"-",IF(matlab!O23=0,"",matlab!O23*(10^16))))</f>
        <v/>
      </c>
      <c r="D19" s="5" t="str">
        <f>IF(ISBLANK(matlab!P23),"-",IF(matlab!P23&lt;0,"-",IF(matlab!P23=0,"",matlab!P23*(10^16))))</f>
        <v>-</v>
      </c>
      <c r="E19" s="5" t="str">
        <f>IF(ISBLANK(matlab!Q23),"-",IF(matlab!Q23&lt;0,"-",IF(matlab!Q23=0,"",matlab!Q23*(10^16))))</f>
        <v>-</v>
      </c>
      <c r="F19" s="5" t="str">
        <f>IF(ISBLANK(matlab!R23),"-",IF(matlab!R23&lt;0,"-",IF(matlab!R23=0,"",matlab!R23*(10^16))))</f>
        <v/>
      </c>
      <c r="G19" s="5" t="str">
        <f>IF(ISBLANK(matlab!S23),"-",IF(matlab!S23&lt;0,"-",IF(matlab!S23=0,"",matlab!S23*(10^16))))</f>
        <v/>
      </c>
    </row>
    <row r="20" spans="1:7">
      <c r="A20" s="4">
        <f>IF(ISBLANK(matlab!A24),"",IF(matlab!A24&lt;0,"",matlab!A24))</f>
        <v>8.5</v>
      </c>
      <c r="B20" s="5" t="str">
        <f>IF(ISBLANK(matlab!N24),"-",IF(matlab!N24&lt;0,"-",IF(matlab!N24=0,"",matlab!N24*(10^16))))</f>
        <v/>
      </c>
      <c r="C20" s="5" t="str">
        <f>IF(ISBLANK(matlab!O24),"-",IF(matlab!O24&lt;0,"-",IF(matlab!O24=0,"",matlab!O24*(10^16))))</f>
        <v/>
      </c>
      <c r="D20" s="5" t="str">
        <f>IF(ISBLANK(matlab!P24),"-",IF(matlab!P24&lt;0,"-",IF(matlab!P24=0,"",matlab!P24*(10^16))))</f>
        <v>-</v>
      </c>
      <c r="E20" s="5" t="str">
        <f>IF(ISBLANK(matlab!Q24),"-",IF(matlab!Q24&lt;0,"-",IF(matlab!Q24=0,"",matlab!Q24*(10^16))))</f>
        <v>-</v>
      </c>
      <c r="F20" s="5" t="str">
        <f>IF(ISBLANK(matlab!R24),"-",IF(matlab!R24&lt;0,"-",IF(matlab!R24=0,"",matlab!R24*(10^16))))</f>
        <v/>
      </c>
      <c r="G20" s="5" t="str">
        <f>IF(ISBLANK(matlab!S24),"-",IF(matlab!S24&lt;0,"-",IF(matlab!S24=0,"",matlab!S24*(10^16))))</f>
        <v/>
      </c>
    </row>
    <row r="21" spans="1:7">
      <c r="A21" s="4">
        <f>IF(ISBLANK(matlab!A25),"",IF(matlab!A25&lt;0,"",matlab!A25))</f>
        <v>9</v>
      </c>
      <c r="B21" s="5" t="str">
        <f>IF(ISBLANK(matlab!N25),"-",IF(matlab!N25&lt;0,"-",IF(matlab!N25=0,"",matlab!N25*(10^16))))</f>
        <v/>
      </c>
      <c r="C21" s="5" t="str">
        <f>IF(ISBLANK(matlab!O25),"-",IF(matlab!O25&lt;0,"-",IF(matlab!O25=0,"",matlab!O25*(10^16))))</f>
        <v/>
      </c>
      <c r="D21" s="5" t="str">
        <f>IF(ISBLANK(matlab!P25),"-",IF(matlab!P25&lt;0,"-",IF(matlab!P25=0,"",matlab!P25*(10^16))))</f>
        <v>-</v>
      </c>
      <c r="E21" s="5" t="str">
        <f>IF(ISBLANK(matlab!Q25),"-",IF(matlab!Q25&lt;0,"-",IF(matlab!Q25=0,"",matlab!Q25*(10^16))))</f>
        <v>-</v>
      </c>
      <c r="F21" s="5" t="str">
        <f>IF(ISBLANK(matlab!R25),"-",IF(matlab!R25&lt;0,"-",IF(matlab!R25=0,"",matlab!R25*(10^16))))</f>
        <v/>
      </c>
      <c r="G21" s="5" t="str">
        <f>IF(ISBLANK(matlab!S25),"-",IF(matlab!S25&lt;0,"-",IF(matlab!S25=0,"",matlab!S25*(10^16))))</f>
        <v/>
      </c>
    </row>
    <row r="22" spans="1:7">
      <c r="A22" s="4">
        <f>IF(ISBLANK(matlab!A26),"",IF(matlab!A26&lt;0,"",matlab!A26))</f>
        <v>9.5</v>
      </c>
      <c r="B22" s="5" t="str">
        <f>IF(ISBLANK(matlab!N26),"-",IF(matlab!N26&lt;0,"-",IF(matlab!N26=0,"",matlab!N26*(10^16))))</f>
        <v/>
      </c>
      <c r="C22" s="5" t="str">
        <f>IF(ISBLANK(matlab!O26),"-",IF(matlab!O26&lt;0,"-",IF(matlab!O26=0,"",matlab!O26*(10^16))))</f>
        <v/>
      </c>
      <c r="D22" s="5" t="str">
        <f>IF(ISBLANK(matlab!P26),"-",IF(matlab!P26&lt;0,"-",IF(matlab!P26=0,"",matlab!P26*(10^16))))</f>
        <v>-</v>
      </c>
      <c r="E22" s="5" t="str">
        <f>IF(ISBLANK(matlab!Q26),"-",IF(matlab!Q26&lt;0,"-",IF(matlab!Q26=0,"",matlab!Q26*(10^16))))</f>
        <v>-</v>
      </c>
      <c r="F22" s="5" t="str">
        <f>IF(ISBLANK(matlab!R26),"-",IF(matlab!R26&lt;0,"-",IF(matlab!R26=0,"",matlab!R26*(10^16))))</f>
        <v/>
      </c>
      <c r="G22" s="5">
        <f>IF(ISBLANK(matlab!S26),"-",IF(matlab!S26&lt;0,"-",IF(matlab!S26=0,"",matlab!S26*(10^16))))</f>
        <v>3.0787608005179972E-3</v>
      </c>
    </row>
    <row r="23" spans="1:7">
      <c r="A23" s="4">
        <f>IF(ISBLANK(matlab!A27),"",IF(matlab!A27&lt;0,"",matlab!A27))</f>
        <v>10</v>
      </c>
      <c r="B23" s="5" t="str">
        <f>IF(ISBLANK(matlab!N27),"-",IF(matlab!N27&lt;0,"-",IF(matlab!N27=0,"",matlab!N27*(10^16))))</f>
        <v/>
      </c>
      <c r="C23" s="5" t="str">
        <f>IF(ISBLANK(matlab!O27),"-",IF(matlab!O27&lt;0,"-",IF(matlab!O27=0,"",matlab!O27*(10^16))))</f>
        <v/>
      </c>
      <c r="D23" s="5">
        <f>IF(ISBLANK(matlab!P27),"-",IF(matlab!P27&lt;0,"-",IF(matlab!P27=0,"",matlab!P27*(10^16))))</f>
        <v>0.67999999999999994</v>
      </c>
      <c r="E23" s="5">
        <f>IF(ISBLANK(matlab!Q27),"-",IF(matlab!Q27&lt;0,"-",IF(matlab!Q27=0,"",matlab!Q27*(10^16))))</f>
        <v>12</v>
      </c>
      <c r="F23" s="5" t="str">
        <f>IF(ISBLANK(matlab!R27),"-",IF(matlab!R27&lt;0,"-",IF(matlab!R27=0,"",matlab!R27*(10^16))))</f>
        <v/>
      </c>
      <c r="G23" s="5">
        <f>IF(ISBLANK(matlab!S27),"-",IF(matlab!S27&lt;0,"-",IF(matlab!S27=0,"",matlab!S27*(10^16))))</f>
        <v>7.1942471767206273</v>
      </c>
    </row>
    <row r="24" spans="1:7">
      <c r="A24" s="4">
        <f>IF(ISBLANK(matlab!A28),"",IF(matlab!A28&lt;0,"",matlab!A28))</f>
        <v>10.5</v>
      </c>
      <c r="B24" s="5" t="str">
        <f>IF(ISBLANK(matlab!N28),"-",IF(matlab!N28&lt;0,"-",IF(matlab!N28=0,"",matlab!N28*(10^16))))</f>
        <v/>
      </c>
      <c r="C24" s="5" t="str">
        <f>IF(ISBLANK(matlab!O28),"-",IF(matlab!O28&lt;0,"-",IF(matlab!O28=0,"",matlab!O28*(10^16))))</f>
        <v/>
      </c>
      <c r="D24" s="5" t="str">
        <f>IF(ISBLANK(matlab!P28),"-",IF(matlab!P28&lt;0,"-",IF(matlab!P28=0,"",matlab!P28*(10^16))))</f>
        <v>-</v>
      </c>
      <c r="E24" s="5" t="str">
        <f>IF(ISBLANK(matlab!Q28),"-",IF(matlab!Q28&lt;0,"-",IF(matlab!Q28=0,"",matlab!Q28*(10^16))))</f>
        <v>-</v>
      </c>
      <c r="F24" s="5" t="str">
        <f>IF(ISBLANK(matlab!R28),"-",IF(matlab!R28&lt;0,"-",IF(matlab!R28=0,"",matlab!R28*(10^16))))</f>
        <v/>
      </c>
      <c r="G24" s="5">
        <f>IF(ISBLANK(matlab!S28),"-",IF(matlab!S28&lt;0,"-",IF(matlab!S28=0,"",matlab!S28*(10^16))))</f>
        <v>5.5292030703180366</v>
      </c>
    </row>
    <row r="25" spans="1:7">
      <c r="A25" s="4">
        <f>IF(ISBLANK(matlab!A29),"",IF(matlab!A29&lt;0,"",matlab!A29))</f>
        <v>11</v>
      </c>
      <c r="B25" s="5" t="str">
        <f>IF(ISBLANK(matlab!N29),"-",IF(matlab!N29&lt;0,"-",IF(matlab!N29=0,"",matlab!N29*(10^16))))</f>
        <v/>
      </c>
      <c r="C25" s="5" t="str">
        <f>IF(ISBLANK(matlab!O29),"-",IF(matlab!O29&lt;0,"-",IF(matlab!O29=0,"",matlab!O29*(10^16))))</f>
        <v/>
      </c>
      <c r="D25" s="5" t="str">
        <f>IF(ISBLANK(matlab!P29),"-",IF(matlab!P29&lt;0,"-",IF(matlab!P29=0,"",matlab!P29*(10^16))))</f>
        <v>-</v>
      </c>
      <c r="E25" s="5" t="str">
        <f>IF(ISBLANK(matlab!Q29),"-",IF(matlab!Q29&lt;0,"-",IF(matlab!Q29=0,"",matlab!Q29*(10^16))))</f>
        <v>-</v>
      </c>
      <c r="F25" s="5" t="str">
        <f>IF(ISBLANK(matlab!R29),"-",IF(matlab!R29&lt;0,"-",IF(matlab!R29=0,"",matlab!R29*(10^16))))</f>
        <v/>
      </c>
      <c r="G25" s="5">
        <f>IF(ISBLANK(matlab!S29),"-",IF(matlab!S29&lt;0,"-",IF(matlab!S29=0,"",matlab!S29*(10^16))))</f>
        <v>3.1415926535897927</v>
      </c>
    </row>
    <row r="26" spans="1:7">
      <c r="A26" s="4">
        <f>IF(ISBLANK(matlab!A30),"",IF(matlab!A30&lt;0,"",matlab!A30))</f>
        <v>11.5</v>
      </c>
      <c r="B26" s="5" t="str">
        <f>IF(ISBLANK(matlab!N30),"-",IF(matlab!N30&lt;0,"-",IF(matlab!N30=0,"",matlab!N30*(10^16))))</f>
        <v/>
      </c>
      <c r="C26" s="5" t="str">
        <f>IF(ISBLANK(matlab!O30),"-",IF(matlab!O30&lt;0,"-",IF(matlab!O30=0,"",matlab!O30*(10^16))))</f>
        <v/>
      </c>
      <c r="D26" s="5" t="str">
        <f>IF(ISBLANK(matlab!P30),"-",IF(matlab!P30&lt;0,"-",IF(matlab!P30=0,"",matlab!P30*(10^16))))</f>
        <v>-</v>
      </c>
      <c r="E26" s="5" t="str">
        <f>IF(ISBLANK(matlab!Q30),"-",IF(matlab!Q30&lt;0,"-",IF(matlab!Q30=0,"",matlab!Q30*(10^16))))</f>
        <v>-</v>
      </c>
      <c r="F26" s="5" t="str">
        <f>IF(ISBLANK(matlab!R30),"-",IF(matlab!R30&lt;0,"-",IF(matlab!R30=0,"",matlab!R30*(10^16))))</f>
        <v/>
      </c>
      <c r="G26" s="5">
        <f>IF(ISBLANK(matlab!S30),"-",IF(matlab!S30&lt;0,"-",IF(matlab!S30=0,"",matlab!S30*(10^16))))</f>
        <v>1.4137166941154069</v>
      </c>
    </row>
    <row r="27" spans="1:7">
      <c r="A27" s="4">
        <f>IF(ISBLANK(matlab!A31),"",IF(matlab!A31&lt;0,"",matlab!A31))</f>
        <v>12</v>
      </c>
      <c r="B27" s="5" t="str">
        <f>IF(ISBLANK(matlab!N31),"-",IF(matlab!N31&lt;0,"-",IF(matlab!N31=0,"",matlab!N31*(10^16))))</f>
        <v/>
      </c>
      <c r="C27" s="5" t="str">
        <f>IF(ISBLANK(matlab!O31),"-",IF(matlab!O31&lt;0,"-",IF(matlab!O31=0,"",matlab!O31*(10^16))))</f>
        <v/>
      </c>
      <c r="D27" s="5" t="str">
        <f>IF(ISBLANK(matlab!P31),"-",IF(matlab!P31&lt;0,"-",IF(matlab!P31=0,"",matlab!P31*(10^16))))</f>
        <v>-</v>
      </c>
      <c r="E27" s="5" t="str">
        <f>IF(ISBLANK(matlab!Q31),"-",IF(matlab!Q31&lt;0,"-",IF(matlab!Q31=0,"",matlab!Q31*(10^16))))</f>
        <v>-</v>
      </c>
      <c r="F27" s="5" t="str">
        <f>IF(ISBLANK(matlab!R31),"-",IF(matlab!R31&lt;0,"-",IF(matlab!R31=0,"",matlab!R31*(10^16))))</f>
        <v/>
      </c>
      <c r="G27" s="5">
        <f>IF(ISBLANK(matlab!S31),"-",IF(matlab!S31&lt;0,"-",IF(matlab!S31=0,"",matlab!S31*(10^16))))</f>
        <v>0.59690260418206076</v>
      </c>
    </row>
    <row r="28" spans="1:7">
      <c r="A28" s="4">
        <f>IF(ISBLANK(matlab!A32),"",IF(matlab!A32&lt;0,"",matlab!A32))</f>
        <v>12.5</v>
      </c>
      <c r="B28" s="5" t="str">
        <f>IF(ISBLANK(matlab!N32),"-",IF(matlab!N32&lt;0,"-",IF(matlab!N32=0,"",matlab!N32*(10^16))))</f>
        <v/>
      </c>
      <c r="C28" s="5" t="str">
        <f>IF(ISBLANK(matlab!O32),"-",IF(matlab!O32&lt;0,"-",IF(matlab!O32=0,"",matlab!O32*(10^16))))</f>
        <v/>
      </c>
      <c r="D28" s="5" t="str">
        <f>IF(ISBLANK(matlab!P32),"-",IF(matlab!P32&lt;0,"-",IF(matlab!P32=0,"",matlab!P32*(10^16))))</f>
        <v>-</v>
      </c>
      <c r="E28" s="5" t="str">
        <f>IF(ISBLANK(matlab!Q32),"-",IF(matlab!Q32&lt;0,"-",IF(matlab!Q32=0,"",matlab!Q32*(10^16))))</f>
        <v>-</v>
      </c>
      <c r="F28" s="5" t="str">
        <f>IF(ISBLANK(matlab!R32),"-",IF(matlab!R32&lt;0,"-",IF(matlab!R32=0,"",matlab!R32*(10^16))))</f>
        <v/>
      </c>
      <c r="G28" s="5">
        <f>IF(ISBLANK(matlab!S32),"-",IF(matlab!S32&lt;0,"-",IF(matlab!S32=0,"",matlab!S32*(10^16))))</f>
        <v>0.28274333882308139</v>
      </c>
    </row>
    <row r="29" spans="1:7">
      <c r="A29" s="4">
        <f>IF(ISBLANK(matlab!A33),"",IF(matlab!A33&lt;0,"",matlab!A33))</f>
        <v>13</v>
      </c>
      <c r="B29" s="5">
        <f>IF(ISBLANK(matlab!N33),"-",IF(matlab!N33&lt;0,"-",IF(matlab!N33=0,"",matlab!N33*(10^16))))</f>
        <v>1.1699999999999999E-2</v>
      </c>
      <c r="C29" s="5" t="str">
        <f>IF(ISBLANK(matlab!O33),"-",IF(matlab!O33&lt;0,"-",IF(matlab!O33=0,"",matlab!O33*(10^16))))</f>
        <v/>
      </c>
      <c r="D29" s="5" t="str">
        <f>IF(ISBLANK(matlab!P33),"-",IF(matlab!P33&lt;0,"-",IF(matlab!P33=0,"",matlab!P33*(10^16))))</f>
        <v>-</v>
      </c>
      <c r="E29" s="5" t="str">
        <f>IF(ISBLANK(matlab!Q33),"-",IF(matlab!Q33&lt;0,"-",IF(matlab!Q33=0,"",matlab!Q33*(10^16))))</f>
        <v>-</v>
      </c>
      <c r="F29" s="5" t="str">
        <f>IF(ISBLANK(matlab!R33),"-",IF(matlab!R33&lt;0,"-",IF(matlab!R33=0,"",matlab!R33*(10^16))))</f>
        <v/>
      </c>
      <c r="G29" s="5">
        <f>IF(ISBLANK(matlab!S33),"-",IF(matlab!S33&lt;0,"-",IF(matlab!S33=0,"",matlab!S33*(10^16))))</f>
        <v>0.21991148575128558</v>
      </c>
    </row>
    <row r="30" spans="1:7">
      <c r="A30" s="4">
        <f>IF(ISBLANK(matlab!A34),"",IF(matlab!A34&lt;0,"",matlab!A34))</f>
        <v>13.5</v>
      </c>
      <c r="B30" s="5" t="str">
        <f>IF(ISBLANK(matlab!N34),"-",IF(matlab!N34&lt;0,"-",IF(matlab!N34=0,"",matlab!N34*(10^16))))</f>
        <v>-</v>
      </c>
      <c r="C30" s="5" t="str">
        <f>IF(ISBLANK(matlab!O34),"-",IF(matlab!O34&lt;0,"-",IF(matlab!O34=0,"",matlab!O34*(10^16))))</f>
        <v/>
      </c>
      <c r="D30" s="5" t="str">
        <f>IF(ISBLANK(matlab!P34),"-",IF(matlab!P34&lt;0,"-",IF(matlab!P34=0,"",matlab!P34*(10^16))))</f>
        <v>-</v>
      </c>
      <c r="E30" s="5" t="str">
        <f>IF(ISBLANK(matlab!Q34),"-",IF(matlab!Q34&lt;0,"-",IF(matlab!Q34=0,"",matlab!Q34*(10^16))))</f>
        <v>-</v>
      </c>
      <c r="F30" s="5" t="str">
        <f>IF(ISBLANK(matlab!R34),"-",IF(matlab!R34&lt;0,"-",IF(matlab!R34=0,"",matlab!R34*(10^16))))</f>
        <v/>
      </c>
      <c r="G30" s="5" t="str">
        <f>IF(ISBLANK(matlab!S34),"-",IF(matlab!S34&lt;0,"-",IF(matlab!S34=0,"",matlab!S34*(10^16))))</f>
        <v/>
      </c>
    </row>
    <row r="31" spans="1:7">
      <c r="A31" s="4">
        <f>IF(ISBLANK(matlab!A35),"",IF(matlab!A35&lt;0,"",matlab!A35))</f>
        <v>14</v>
      </c>
      <c r="B31" s="5" t="str">
        <f>IF(ISBLANK(matlab!N35),"-",IF(matlab!N35&lt;0,"-",IF(matlab!N35=0,"",matlab!N35*(10^16))))</f>
        <v>-</v>
      </c>
      <c r="C31" s="5" t="str">
        <f>IF(ISBLANK(matlab!O35),"-",IF(matlab!O35&lt;0,"-",IF(matlab!O35=0,"",matlab!O35*(10^16))))</f>
        <v/>
      </c>
      <c r="D31" s="5" t="str">
        <f>IF(ISBLANK(matlab!P35),"-",IF(matlab!P35&lt;0,"-",IF(matlab!P35=0,"",matlab!P35*(10^16))))</f>
        <v>-</v>
      </c>
      <c r="E31" s="5" t="str">
        <f>IF(ISBLANK(matlab!Q35),"-",IF(matlab!Q35&lt;0,"-",IF(matlab!Q35=0,"",matlab!Q35*(10^16))))</f>
        <v>-</v>
      </c>
      <c r="F31" s="5" t="str">
        <f>IF(ISBLANK(matlab!R35),"-",IF(matlab!R35&lt;0,"-",IF(matlab!R35=0,"",matlab!R35*(10^16))))</f>
        <v/>
      </c>
      <c r="G31" s="5" t="str">
        <f>IF(ISBLANK(matlab!S35),"-",IF(matlab!S35&lt;0,"-",IF(matlab!S35=0,"",matlab!S35*(10^16))))</f>
        <v/>
      </c>
    </row>
    <row r="32" spans="1:7">
      <c r="A32" s="4">
        <f>IF(ISBLANK(matlab!A36),"",IF(matlab!A36&lt;0,"",matlab!A36))</f>
        <v>14.5</v>
      </c>
      <c r="B32" s="5" t="str">
        <f>IF(ISBLANK(matlab!N36),"-",IF(matlab!N36&lt;0,"-",IF(matlab!N36=0,"",matlab!N36*(10^16))))</f>
        <v>-</v>
      </c>
      <c r="C32" s="5" t="str">
        <f>IF(ISBLANK(matlab!O36),"-",IF(matlab!O36&lt;0,"-",IF(matlab!O36=0,"",matlab!O36*(10^16))))</f>
        <v/>
      </c>
      <c r="D32" s="5" t="str">
        <f>IF(ISBLANK(matlab!P36),"-",IF(matlab!P36&lt;0,"-",IF(matlab!P36=0,"",matlab!P36*(10^16))))</f>
        <v>-</v>
      </c>
      <c r="E32" s="5" t="str">
        <f>IF(ISBLANK(matlab!Q36),"-",IF(matlab!Q36&lt;0,"-",IF(matlab!Q36=0,"",matlab!Q36*(10^16))))</f>
        <v>-</v>
      </c>
      <c r="F32" s="5" t="str">
        <f>IF(ISBLANK(matlab!R36),"-",IF(matlab!R36&lt;0,"-",IF(matlab!R36=0,"",matlab!R36*(10^16))))</f>
        <v/>
      </c>
      <c r="G32" s="5" t="str">
        <f>IF(ISBLANK(matlab!S36),"-",IF(matlab!S36&lt;0,"-",IF(matlab!S36=0,"",matlab!S36*(10^16))))</f>
        <v/>
      </c>
    </row>
    <row r="33" spans="1:7">
      <c r="A33" s="4">
        <f>IF(ISBLANK(matlab!A37),"",IF(matlab!A37&lt;0,"",matlab!A37))</f>
        <v>15</v>
      </c>
      <c r="B33" s="5" t="str">
        <f>IF(ISBLANK(matlab!N37),"-",IF(matlab!N37&lt;0,"-",IF(matlab!N37=0,"",matlab!N37*(10^16))))</f>
        <v>-</v>
      </c>
      <c r="C33" s="5" t="str">
        <f>IF(ISBLANK(matlab!O37),"-",IF(matlab!O37&lt;0,"-",IF(matlab!O37=0,"",matlab!O37*(10^16))))</f>
        <v/>
      </c>
      <c r="D33" s="5">
        <f>IF(ISBLANK(matlab!P37),"-",IF(matlab!P37&lt;0,"-",IF(matlab!P37=0,"",matlab!P37*(10^16))))</f>
        <v>7.8499999999999986E-2</v>
      </c>
      <c r="E33" s="5" t="str">
        <f>IF(ISBLANK(matlab!Q37),"-",IF(matlab!Q37&lt;0,"-",IF(matlab!Q37=0,"",matlab!Q37*(10^16))))</f>
        <v>-</v>
      </c>
      <c r="F33" s="5" t="str">
        <f>IF(ISBLANK(matlab!R37),"-",IF(matlab!R37&lt;0,"-",IF(matlab!R37=0,"",matlab!R37*(10^16))))</f>
        <v/>
      </c>
      <c r="G33" s="5" t="str">
        <f>IF(ISBLANK(matlab!S37),"-",IF(matlab!S37&lt;0,"-",IF(matlab!S37=0,"",matlab!S37*(10^16))))</f>
        <v/>
      </c>
    </row>
    <row r="34" spans="1:7">
      <c r="A34" s="4">
        <f>IF(ISBLANK(matlab!A38),"",IF(matlab!A38&lt;0,"",matlab!A38))</f>
        <v>15.5</v>
      </c>
      <c r="B34" s="5">
        <f>IF(ISBLANK(matlab!N38),"-",IF(matlab!N38&lt;0,"-",IF(matlab!N38=0,"",matlab!N38*(10^16))))</f>
        <v>7.2999999999999995E-2</v>
      </c>
      <c r="C34" s="5" t="str">
        <f>IF(ISBLANK(matlab!O38),"-",IF(matlab!O38&lt;0,"-",IF(matlab!O38=0,"",matlab!O38*(10^16))))</f>
        <v/>
      </c>
      <c r="D34" s="5" t="str">
        <f>IF(ISBLANK(matlab!P38),"-",IF(matlab!P38&lt;0,"-",IF(matlab!P38=0,"",matlab!P38*(10^16))))</f>
        <v/>
      </c>
      <c r="E34" s="5" t="str">
        <f>IF(ISBLANK(matlab!Q38),"-",IF(matlab!Q38&lt;0,"-",IF(matlab!Q38=0,"",matlab!Q38*(10^16))))</f>
        <v>-</v>
      </c>
      <c r="F34" s="5" t="str">
        <f>IF(ISBLANK(matlab!R38),"-",IF(matlab!R38&lt;0,"-",IF(matlab!R38=0,"",matlab!R38*(10^16))))</f>
        <v/>
      </c>
      <c r="G34" s="5" t="str">
        <f>IF(ISBLANK(matlab!S38),"-",IF(matlab!S38&lt;0,"-",IF(matlab!S38=0,"",matlab!S38*(10^16))))</f>
        <v/>
      </c>
    </row>
    <row r="35" spans="1:7">
      <c r="A35" s="4">
        <f>IF(ISBLANK(matlab!A39),"",IF(matlab!A39&lt;0,"",matlab!A39))</f>
        <v>16</v>
      </c>
      <c r="B35" s="5" t="str">
        <f>IF(ISBLANK(matlab!N39),"-",IF(matlab!N39&lt;0,"-",IF(matlab!N39=0,"",matlab!N39*(10^16))))</f>
        <v>-</v>
      </c>
      <c r="C35" s="5" t="str">
        <f>IF(ISBLANK(matlab!O39),"-",IF(matlab!O39&lt;0,"-",IF(matlab!O39=0,"",matlab!O39*(10^16))))</f>
        <v/>
      </c>
      <c r="D35" s="5" t="str">
        <f>IF(ISBLANK(matlab!P39),"-",IF(matlab!P39&lt;0,"-",IF(matlab!P39=0,"",matlab!P39*(10^16))))</f>
        <v/>
      </c>
      <c r="E35" s="5" t="str">
        <f>IF(ISBLANK(matlab!Q39),"-",IF(matlab!Q39&lt;0,"-",IF(matlab!Q39=0,"",matlab!Q39*(10^16))))</f>
        <v>-</v>
      </c>
      <c r="F35" s="5" t="str">
        <f>IF(ISBLANK(matlab!R39),"-",IF(matlab!R39&lt;0,"-",IF(matlab!R39=0,"",matlab!R39*(10^16))))</f>
        <v/>
      </c>
      <c r="G35" s="5" t="str">
        <f>IF(ISBLANK(matlab!S39),"-",IF(matlab!S39&lt;0,"-",IF(matlab!S39=0,"",matlab!S39*(10^16))))</f>
        <v/>
      </c>
    </row>
    <row r="36" spans="1:7">
      <c r="A36" s="4">
        <f>IF(ISBLANK(matlab!A40),"",IF(matlab!A40&lt;0,"",matlab!A40))</f>
        <v>16.5</v>
      </c>
      <c r="B36" s="5" t="str">
        <f>IF(ISBLANK(matlab!N40),"-",IF(matlab!N40&lt;0,"-",IF(matlab!N40=0,"",matlab!N40*(10^16))))</f>
        <v>-</v>
      </c>
      <c r="C36" s="5" t="str">
        <f>IF(ISBLANK(matlab!O40),"-",IF(matlab!O40&lt;0,"-",IF(matlab!O40=0,"",matlab!O40*(10^16))))</f>
        <v/>
      </c>
      <c r="D36" s="5" t="str">
        <f>IF(ISBLANK(matlab!P40),"-",IF(matlab!P40&lt;0,"-",IF(matlab!P40=0,"",matlab!P40*(10^16))))</f>
        <v/>
      </c>
      <c r="E36" s="5" t="str">
        <f>IF(ISBLANK(matlab!Q40),"-",IF(matlab!Q40&lt;0,"-",IF(matlab!Q40=0,"",matlab!Q40*(10^16))))</f>
        <v>-</v>
      </c>
      <c r="F36" s="5" t="str">
        <f>IF(ISBLANK(matlab!R40),"-",IF(matlab!R40&lt;0,"-",IF(matlab!R40=0,"",matlab!R40*(10^16))))</f>
        <v/>
      </c>
      <c r="G36" s="5" t="str">
        <f>IF(ISBLANK(matlab!S40),"-",IF(matlab!S40&lt;0,"-",IF(matlab!S40=0,"",matlab!S40*(10^16))))</f>
        <v/>
      </c>
    </row>
    <row r="37" spans="1:7">
      <c r="A37" s="4">
        <f>IF(ISBLANK(matlab!A41),"",IF(matlab!A41&lt;0,"",matlab!A41))</f>
        <v>17</v>
      </c>
      <c r="B37" s="5" t="str">
        <f>IF(ISBLANK(matlab!N41),"-",IF(matlab!N41&lt;0,"-",IF(matlab!N41=0,"",matlab!N41*(10^16))))</f>
        <v>-</v>
      </c>
      <c r="C37" s="5" t="str">
        <f>IF(ISBLANK(matlab!O41),"-",IF(matlab!O41&lt;0,"-",IF(matlab!O41=0,"",matlab!O41*(10^16))))</f>
        <v/>
      </c>
      <c r="D37" s="5" t="str">
        <f>IF(ISBLANK(matlab!P41),"-",IF(matlab!P41&lt;0,"-",IF(matlab!P41=0,"",matlab!P41*(10^16))))</f>
        <v/>
      </c>
      <c r="E37" s="5" t="str">
        <f>IF(ISBLANK(matlab!Q41),"-",IF(matlab!Q41&lt;0,"-",IF(matlab!Q41=0,"",matlab!Q41*(10^16))))</f>
        <v>-</v>
      </c>
      <c r="F37" s="5" t="str">
        <f>IF(ISBLANK(matlab!R41),"-",IF(matlab!R41&lt;0,"-",IF(matlab!R41=0,"",matlab!R41*(10^16))))</f>
        <v/>
      </c>
      <c r="G37" s="5" t="str">
        <f>IF(ISBLANK(matlab!S41),"-",IF(matlab!S41&lt;0,"-",IF(matlab!S41=0,"",matlab!S41*(10^16))))</f>
        <v/>
      </c>
    </row>
    <row r="38" spans="1:7">
      <c r="A38" s="4">
        <f>IF(ISBLANK(matlab!A42),"",IF(matlab!A42&lt;0,"",matlab!A42))</f>
        <v>17.5</v>
      </c>
      <c r="B38" s="5" t="str">
        <f>IF(ISBLANK(matlab!N42),"-",IF(matlab!N42&lt;0,"-",IF(matlab!N42=0,"",matlab!N42*(10^16))))</f>
        <v>-</v>
      </c>
      <c r="C38" s="5" t="str">
        <f>IF(ISBLANK(matlab!O42),"-",IF(matlab!O42&lt;0,"-",IF(matlab!O42=0,"",matlab!O42*(10^16))))</f>
        <v/>
      </c>
      <c r="D38" s="5" t="str">
        <f>IF(ISBLANK(matlab!P42),"-",IF(matlab!P42&lt;0,"-",IF(matlab!P42=0,"",matlab!P42*(10^16))))</f>
        <v/>
      </c>
      <c r="E38" s="5" t="str">
        <f>IF(ISBLANK(matlab!Q42),"-",IF(matlab!Q42&lt;0,"-",IF(matlab!Q42=0,"",matlab!Q42*(10^16))))</f>
        <v>-</v>
      </c>
      <c r="F38" s="5" t="str">
        <f>IF(ISBLANK(matlab!R42),"-",IF(matlab!R42&lt;0,"-",IF(matlab!R42=0,"",matlab!R42*(10^16))))</f>
        <v/>
      </c>
      <c r="G38" s="5" t="str">
        <f>IF(ISBLANK(matlab!S42),"-",IF(matlab!S42&lt;0,"-",IF(matlab!S42=0,"",matlab!S42*(10^16))))</f>
        <v/>
      </c>
    </row>
    <row r="39" spans="1:7">
      <c r="A39" s="4">
        <f>IF(ISBLANK(matlab!A43),"",IF(matlab!A43&lt;0,"",matlab!A43))</f>
        <v>18</v>
      </c>
      <c r="B39" s="5">
        <f>IF(ISBLANK(matlab!N43),"-",IF(matlab!N43&lt;0,"-",IF(matlab!N43=0,"",matlab!N43*(10^16))))</f>
        <v>0.16399999999999998</v>
      </c>
      <c r="C39" s="5" t="str">
        <f>IF(ISBLANK(matlab!O43),"-",IF(matlab!O43&lt;0,"-",IF(matlab!O43=0,"",matlab!O43*(10^16))))</f>
        <v/>
      </c>
      <c r="D39" s="5" t="str">
        <f>IF(ISBLANK(matlab!P43),"-",IF(matlab!P43&lt;0,"-",IF(matlab!P43=0,"",matlab!P43*(10^16))))</f>
        <v/>
      </c>
      <c r="E39" s="5" t="str">
        <f>IF(ISBLANK(matlab!Q43),"-",IF(matlab!Q43&lt;0,"-",IF(matlab!Q43=0,"",matlab!Q43*(10^16))))</f>
        <v>-</v>
      </c>
      <c r="F39" s="5" t="str">
        <f>IF(ISBLANK(matlab!R43),"-",IF(matlab!R43&lt;0,"-",IF(matlab!R43=0,"",matlab!R43*(10^16))))</f>
        <v/>
      </c>
      <c r="G39" s="5" t="str">
        <f>IF(ISBLANK(matlab!S43),"-",IF(matlab!S43&lt;0,"-",IF(matlab!S43=0,"",matlab!S43*(10^16))))</f>
        <v/>
      </c>
    </row>
    <row r="40" spans="1:7">
      <c r="A40" s="4">
        <f>IF(ISBLANK(matlab!A44),"",IF(matlab!A44&lt;0,"",matlab!A44))</f>
        <v>18.5</v>
      </c>
      <c r="B40" s="5" t="str">
        <f>IF(ISBLANK(matlab!N44),"-",IF(matlab!N44&lt;0,"-",IF(matlab!N44=0,"",matlab!N44*(10^16))))</f>
        <v>-</v>
      </c>
      <c r="C40" s="5" t="str">
        <f>IF(ISBLANK(matlab!O44),"-",IF(matlab!O44&lt;0,"-",IF(matlab!O44=0,"",matlab!O44*(10^16))))</f>
        <v/>
      </c>
      <c r="D40" s="5" t="str">
        <f>IF(ISBLANK(matlab!P44),"-",IF(matlab!P44&lt;0,"-",IF(matlab!P44=0,"",matlab!P44*(10^16))))</f>
        <v/>
      </c>
      <c r="E40" s="5" t="str">
        <f>IF(ISBLANK(matlab!Q44),"-",IF(matlab!Q44&lt;0,"-",IF(matlab!Q44=0,"",matlab!Q44*(10^16))))</f>
        <v>-</v>
      </c>
      <c r="F40" s="5" t="str">
        <f>IF(ISBLANK(matlab!R44),"-",IF(matlab!R44&lt;0,"-",IF(matlab!R44=0,"",matlab!R44*(10^16))))</f>
        <v/>
      </c>
      <c r="G40" s="5" t="str">
        <f>IF(ISBLANK(matlab!S44),"-",IF(matlab!S44&lt;0,"-",IF(matlab!S44=0,"",matlab!S44*(10^16))))</f>
        <v/>
      </c>
    </row>
    <row r="41" spans="1:7">
      <c r="A41" s="4">
        <f>IF(ISBLANK(matlab!A45),"",IF(matlab!A45&lt;0,"",matlab!A45))</f>
        <v>19</v>
      </c>
      <c r="B41" s="5" t="str">
        <f>IF(ISBLANK(matlab!N45),"-",IF(matlab!N45&lt;0,"-",IF(matlab!N45=0,"",matlab!N45*(10^16))))</f>
        <v>-</v>
      </c>
      <c r="C41" s="5" t="str">
        <f>IF(ISBLANK(matlab!O45),"-",IF(matlab!O45&lt;0,"-",IF(matlab!O45=0,"",matlab!O45*(10^16))))</f>
        <v/>
      </c>
      <c r="D41" s="5" t="str">
        <f>IF(ISBLANK(matlab!P45),"-",IF(matlab!P45&lt;0,"-",IF(matlab!P45=0,"",matlab!P45*(10^16))))</f>
        <v/>
      </c>
      <c r="E41" s="5" t="str">
        <f>IF(ISBLANK(matlab!Q45),"-",IF(matlab!Q45&lt;0,"-",IF(matlab!Q45=0,"",matlab!Q45*(10^16))))</f>
        <v>-</v>
      </c>
      <c r="F41" s="5" t="str">
        <f>IF(ISBLANK(matlab!R45),"-",IF(matlab!R45&lt;0,"-",IF(matlab!R45=0,"",matlab!R45*(10^16))))</f>
        <v/>
      </c>
      <c r="G41" s="5" t="str">
        <f>IF(ISBLANK(matlab!S45),"-",IF(matlab!S45&lt;0,"-",IF(matlab!S45=0,"",matlab!S45*(10^16))))</f>
        <v/>
      </c>
    </row>
    <row r="42" spans="1:7">
      <c r="A42" s="4">
        <f>IF(ISBLANK(matlab!A46),"",IF(matlab!A46&lt;0,"",matlab!A46))</f>
        <v>19.5</v>
      </c>
      <c r="B42" s="5" t="str">
        <f>IF(ISBLANK(matlab!N46),"-",IF(matlab!N46&lt;0,"-",IF(matlab!N46=0,"",matlab!N46*(10^16))))</f>
        <v>-</v>
      </c>
      <c r="C42" s="5" t="str">
        <f>IF(ISBLANK(matlab!O46),"-",IF(matlab!O46&lt;0,"-",IF(matlab!O46=0,"",matlab!O46*(10^16))))</f>
        <v/>
      </c>
      <c r="D42" s="5" t="str">
        <f>IF(ISBLANK(matlab!P46),"-",IF(matlab!P46&lt;0,"-",IF(matlab!P46=0,"",matlab!P46*(10^16))))</f>
        <v/>
      </c>
      <c r="E42" s="5" t="str">
        <f>IF(ISBLANK(matlab!Q46),"-",IF(matlab!Q46&lt;0,"-",IF(matlab!Q46=0,"",matlab!Q46*(10^16))))</f>
        <v>-</v>
      </c>
      <c r="F42" s="5" t="str">
        <f>IF(ISBLANK(matlab!R46),"-",IF(matlab!R46&lt;0,"-",IF(matlab!R46=0,"",matlab!R46*(10^16))))</f>
        <v/>
      </c>
      <c r="G42" s="5" t="str">
        <f>IF(ISBLANK(matlab!S46),"-",IF(matlab!S46&lt;0,"-",IF(matlab!S46=0,"",matlab!S46*(10^16))))</f>
        <v/>
      </c>
    </row>
    <row r="43" spans="1:7">
      <c r="A43" s="4">
        <f>IF(ISBLANK(matlab!A47),"",IF(matlab!A47&lt;0,"",matlab!A47))</f>
        <v>20</v>
      </c>
      <c r="B43" s="5" t="str">
        <f>IF(ISBLANK(matlab!N47),"-",IF(matlab!N47&lt;0,"-",IF(matlab!N47=0,"",matlab!N47*(10^16))))</f>
        <v>-</v>
      </c>
      <c r="C43" s="5" t="str">
        <f>IF(ISBLANK(matlab!O47),"-",IF(matlab!O47&lt;0,"-",IF(matlab!O47=0,"",matlab!O47*(10^16))))</f>
        <v/>
      </c>
      <c r="D43" s="5" t="str">
        <f>IF(ISBLANK(matlab!P47),"-",IF(matlab!P47&lt;0,"-",IF(matlab!P47=0,"",matlab!P47*(10^16))))</f>
        <v/>
      </c>
      <c r="E43" s="5">
        <f>IF(ISBLANK(matlab!Q47),"-",IF(matlab!Q47&lt;0,"-",IF(matlab!Q47=0,"",matlab!Q47*(10^16))))</f>
        <v>15</v>
      </c>
      <c r="F43" s="5" t="str">
        <f>IF(ISBLANK(matlab!R47),"-",IF(matlab!R47&lt;0,"-",IF(matlab!R47=0,"",matlab!R47*(10^16))))</f>
        <v/>
      </c>
      <c r="G43" s="5" t="str">
        <f>IF(ISBLANK(matlab!S47),"-",IF(matlab!S47&lt;0,"-",IF(matlab!S47=0,"",matlab!S47*(10^16))))</f>
        <v/>
      </c>
    </row>
    <row r="44" spans="1:7">
      <c r="A44" s="4">
        <f>IF(ISBLANK(matlab!A48),"",IF(matlab!A48&lt;0,"",matlab!A48))</f>
        <v>20.5</v>
      </c>
      <c r="B44" s="5" t="str">
        <f>IF(ISBLANK(matlab!N48),"-",IF(matlab!N48&lt;0,"-",IF(matlab!N48=0,"",matlab!N48*(10^16))))</f>
        <v>-</v>
      </c>
      <c r="C44" s="5" t="str">
        <f>IF(ISBLANK(matlab!O48),"-",IF(matlab!O48&lt;0,"-",IF(matlab!O48=0,"",matlab!O48*(10^16))))</f>
        <v/>
      </c>
      <c r="D44" s="5" t="str">
        <f>IF(ISBLANK(matlab!P48),"-",IF(matlab!P48&lt;0,"-",IF(matlab!P48=0,"",matlab!P48*(10^16))))</f>
        <v/>
      </c>
      <c r="E44" s="5" t="str">
        <f>IF(ISBLANK(matlab!Q48),"-",IF(matlab!Q48&lt;0,"-",IF(matlab!Q48=0,"",matlab!Q48*(10^16))))</f>
        <v>-</v>
      </c>
      <c r="F44" s="5" t="str">
        <f>IF(ISBLANK(matlab!R48),"-",IF(matlab!R48&lt;0,"-",IF(matlab!R48=0,"",matlab!R48*(10^16))))</f>
        <v/>
      </c>
      <c r="G44" s="5" t="str">
        <f>IF(ISBLANK(matlab!S48),"-",IF(matlab!S48&lt;0,"-",IF(matlab!S48=0,"",matlab!S48*(10^16))))</f>
        <v/>
      </c>
    </row>
    <row r="45" spans="1:7">
      <c r="A45" s="4">
        <f>IF(ISBLANK(matlab!A49),"",IF(matlab!A49&lt;0,"",matlab!A49))</f>
        <v>21</v>
      </c>
      <c r="B45" s="5" t="str">
        <f>IF(ISBLANK(matlab!N49),"-",IF(matlab!N49&lt;0,"-",IF(matlab!N49=0,"",matlab!N49*(10^16))))</f>
        <v>-</v>
      </c>
      <c r="C45" s="5" t="str">
        <f>IF(ISBLANK(matlab!O49),"-",IF(matlab!O49&lt;0,"-",IF(matlab!O49=0,"",matlab!O49*(10^16))))</f>
        <v/>
      </c>
      <c r="D45" s="5" t="str">
        <f>IF(ISBLANK(matlab!P49),"-",IF(matlab!P49&lt;0,"-",IF(matlab!P49=0,"",matlab!P49*(10^16))))</f>
        <v/>
      </c>
      <c r="E45" s="5" t="str">
        <f>IF(ISBLANK(matlab!Q49),"-",IF(matlab!Q49&lt;0,"-",IF(matlab!Q49=0,"",matlab!Q49*(10^16))))</f>
        <v>-</v>
      </c>
      <c r="F45" s="5" t="str">
        <f>IF(ISBLANK(matlab!R49),"-",IF(matlab!R49&lt;0,"-",IF(matlab!R49=0,"",matlab!R49*(10^16))))</f>
        <v/>
      </c>
      <c r="G45" s="5" t="str">
        <f>IF(ISBLANK(matlab!S49),"-",IF(matlab!S49&lt;0,"-",IF(matlab!S49=0,"",matlab!S49*(10^16))))</f>
        <v/>
      </c>
    </row>
    <row r="46" spans="1:7">
      <c r="A46" s="4">
        <f>IF(ISBLANK(matlab!A50),"",IF(matlab!A50&lt;0,"",matlab!A50))</f>
        <v>21.5</v>
      </c>
      <c r="B46" s="5" t="str">
        <f>IF(ISBLANK(matlab!N50),"-",IF(matlab!N50&lt;0,"-",IF(matlab!N50=0,"",matlab!N50*(10^16))))</f>
        <v>-</v>
      </c>
      <c r="C46" s="5" t="str">
        <f>IF(ISBLANK(matlab!O50),"-",IF(matlab!O50&lt;0,"-",IF(matlab!O50=0,"",matlab!O50*(10^16))))</f>
        <v/>
      </c>
      <c r="D46" s="5" t="str">
        <f>IF(ISBLANK(matlab!P50),"-",IF(matlab!P50&lt;0,"-",IF(matlab!P50=0,"",matlab!P50*(10^16))))</f>
        <v/>
      </c>
      <c r="E46" s="5" t="str">
        <f>IF(ISBLANK(matlab!Q50),"-",IF(matlab!Q50&lt;0,"-",IF(matlab!Q50=0,"",matlab!Q50*(10^16))))</f>
        <v>-</v>
      </c>
      <c r="F46" s="5" t="str">
        <f>IF(ISBLANK(matlab!R50),"-",IF(matlab!R50&lt;0,"-",IF(matlab!R50=0,"",matlab!R50*(10^16))))</f>
        <v/>
      </c>
      <c r="G46" s="5" t="str">
        <f>IF(ISBLANK(matlab!S50),"-",IF(matlab!S50&lt;0,"-",IF(matlab!S50=0,"",matlab!S50*(10^16))))</f>
        <v/>
      </c>
    </row>
    <row r="47" spans="1:7">
      <c r="A47" s="4">
        <f>IF(ISBLANK(matlab!A51),"",IF(matlab!A51&lt;0,"",matlab!A51))</f>
        <v>22</v>
      </c>
      <c r="B47" s="5" t="str">
        <f>IF(ISBLANK(matlab!N51),"-",IF(matlab!N51&lt;0,"-",IF(matlab!N51=0,"",matlab!N51*(10^16))))</f>
        <v>-</v>
      </c>
      <c r="C47" s="5" t="str">
        <f>IF(ISBLANK(matlab!O51),"-",IF(matlab!O51&lt;0,"-",IF(matlab!O51=0,"",matlab!O51*(10^16))))</f>
        <v/>
      </c>
      <c r="D47" s="5" t="str">
        <f>IF(ISBLANK(matlab!P51),"-",IF(matlab!P51&lt;0,"-",IF(matlab!P51=0,"",matlab!P51*(10^16))))</f>
        <v/>
      </c>
      <c r="E47" s="5" t="str">
        <f>IF(ISBLANK(matlab!Q51),"-",IF(matlab!Q51&lt;0,"-",IF(matlab!Q51=0,"",matlab!Q51*(10^16))))</f>
        <v>-</v>
      </c>
      <c r="F47" s="5" t="str">
        <f>IF(ISBLANK(matlab!R51),"-",IF(matlab!R51&lt;0,"-",IF(matlab!R51=0,"",matlab!R51*(10^16))))</f>
        <v/>
      </c>
      <c r="G47" s="5" t="str">
        <f>IF(ISBLANK(matlab!S51),"-",IF(matlab!S51&lt;0,"-",IF(matlab!S51=0,"",matlab!S51*(10^16))))</f>
        <v/>
      </c>
    </row>
    <row r="48" spans="1:7">
      <c r="A48" s="4">
        <f>IF(ISBLANK(matlab!A52),"",IF(matlab!A52&lt;0,"",matlab!A52))</f>
        <v>22.5</v>
      </c>
      <c r="B48" s="5" t="str">
        <f>IF(ISBLANK(matlab!N52),"-",IF(matlab!N52&lt;0,"-",IF(matlab!N52=0,"",matlab!N52*(10^16))))</f>
        <v>-</v>
      </c>
      <c r="C48" s="5" t="str">
        <f>IF(ISBLANK(matlab!O52),"-",IF(matlab!O52&lt;0,"-",IF(matlab!O52=0,"",matlab!O52*(10^16))))</f>
        <v/>
      </c>
      <c r="D48" s="5" t="str">
        <f>IF(ISBLANK(matlab!P52),"-",IF(matlab!P52&lt;0,"-",IF(matlab!P52=0,"",matlab!P52*(10^16))))</f>
        <v/>
      </c>
      <c r="E48" s="5" t="str">
        <f>IF(ISBLANK(matlab!Q52),"-",IF(matlab!Q52&lt;0,"-",IF(matlab!Q52=0,"",matlab!Q52*(10^16))))</f>
        <v>-</v>
      </c>
      <c r="F48" s="5" t="str">
        <f>IF(ISBLANK(matlab!R52),"-",IF(matlab!R52&lt;0,"-",IF(matlab!R52=0,"",matlab!R52*(10^16))))</f>
        <v/>
      </c>
      <c r="G48" s="5" t="str">
        <f>IF(ISBLANK(matlab!S52),"-",IF(matlab!S52&lt;0,"-",IF(matlab!S52=0,"",matlab!S52*(10^16))))</f>
        <v/>
      </c>
    </row>
    <row r="49" spans="1:7">
      <c r="A49" s="4">
        <f>IF(ISBLANK(matlab!A53),"",IF(matlab!A53&lt;0,"",matlab!A53))</f>
        <v>23</v>
      </c>
      <c r="B49" s="5">
        <f>IF(ISBLANK(matlab!N53),"-",IF(matlab!N53&lt;0,"-",IF(matlab!N53=0,"",matlab!N53*(10^16))))</f>
        <v>0.36599999999999999</v>
      </c>
      <c r="C49" s="5">
        <f>IF(ISBLANK(matlab!O53),"-",IF(matlab!O53&lt;0,"-",IF(matlab!O53=0,"",matlab!O53*(10^16))))</f>
        <v>1.67E-2</v>
      </c>
      <c r="D49" s="5" t="str">
        <f>IF(ISBLANK(matlab!P53),"-",IF(matlab!P53&lt;0,"-",IF(matlab!P53=0,"",matlab!P53*(10^16))))</f>
        <v/>
      </c>
      <c r="E49" s="5" t="str">
        <f>IF(ISBLANK(matlab!Q53),"-",IF(matlab!Q53&lt;0,"-",IF(matlab!Q53=0,"",matlab!Q53*(10^16))))</f>
        <v>-</v>
      </c>
      <c r="F49" s="5" t="str">
        <f>IF(ISBLANK(matlab!R53),"-",IF(matlab!R53&lt;0,"-",IF(matlab!R53=0,"",matlab!R53*(10^16))))</f>
        <v/>
      </c>
      <c r="G49" s="5" t="str">
        <f>IF(ISBLANK(matlab!S53),"-",IF(matlab!S53&lt;0,"-",IF(matlab!S53=0,"",matlab!S53*(10^16))))</f>
        <v/>
      </c>
    </row>
    <row r="50" spans="1:7">
      <c r="A50" s="4">
        <f>IF(ISBLANK(matlab!A54),"",IF(matlab!A54&lt;0,"",matlab!A54))</f>
        <v>23.5</v>
      </c>
      <c r="B50" s="5" t="str">
        <f>IF(ISBLANK(matlab!N54),"-",IF(matlab!N54&lt;0,"-",IF(matlab!N54=0,"",matlab!N54*(10^16))))</f>
        <v>-</v>
      </c>
      <c r="C50" s="5" t="str">
        <f>IF(ISBLANK(matlab!O54),"-",IF(matlab!O54&lt;0,"-",IF(matlab!O54=0,"",matlab!O54*(10^16))))</f>
        <v>-</v>
      </c>
      <c r="D50" s="5" t="str">
        <f>IF(ISBLANK(matlab!P54),"-",IF(matlab!P54&lt;0,"-",IF(matlab!P54=0,"",matlab!P54*(10^16))))</f>
        <v/>
      </c>
      <c r="E50" s="5" t="str">
        <f>IF(ISBLANK(matlab!Q54),"-",IF(matlab!Q54&lt;0,"-",IF(matlab!Q54=0,"",matlab!Q54*(10^16))))</f>
        <v>-</v>
      </c>
      <c r="F50" s="5" t="str">
        <f>IF(ISBLANK(matlab!R54),"-",IF(matlab!R54&lt;0,"-",IF(matlab!R54=0,"",matlab!R54*(10^16))))</f>
        <v/>
      </c>
      <c r="G50" s="5" t="str">
        <f>IF(ISBLANK(matlab!S54),"-",IF(matlab!S54&lt;0,"-",IF(matlab!S54=0,"",matlab!S54*(10^16))))</f>
        <v/>
      </c>
    </row>
    <row r="51" spans="1:7">
      <c r="A51" s="4">
        <f>IF(ISBLANK(matlab!A55),"",IF(matlab!A55&lt;0,"",matlab!A55))</f>
        <v>24</v>
      </c>
      <c r="B51" s="5" t="str">
        <f>IF(ISBLANK(matlab!N55),"-",IF(matlab!N55&lt;0,"-",IF(matlab!N55=0,"",matlab!N55*(10^16))))</f>
        <v>-</v>
      </c>
      <c r="C51" s="5" t="str">
        <f>IF(ISBLANK(matlab!O55),"-",IF(matlab!O55&lt;0,"-",IF(matlab!O55=0,"",matlab!O55*(10^16))))</f>
        <v>-</v>
      </c>
      <c r="D51" s="5" t="str">
        <f>IF(ISBLANK(matlab!P55),"-",IF(matlab!P55&lt;0,"-",IF(matlab!P55=0,"",matlab!P55*(10^16))))</f>
        <v/>
      </c>
      <c r="E51" s="5" t="str">
        <f>IF(ISBLANK(matlab!Q55),"-",IF(matlab!Q55&lt;0,"-",IF(matlab!Q55=0,"",matlab!Q55*(10^16))))</f>
        <v>-</v>
      </c>
      <c r="F51" s="5" t="str">
        <f>IF(ISBLANK(matlab!R55),"-",IF(matlab!R55&lt;0,"-",IF(matlab!R55=0,"",matlab!R55*(10^16))))</f>
        <v/>
      </c>
      <c r="G51" s="5" t="str">
        <f>IF(ISBLANK(matlab!S55),"-",IF(matlab!S55&lt;0,"-",IF(matlab!S55=0,"",matlab!S55*(10^16))))</f>
        <v/>
      </c>
    </row>
    <row r="52" spans="1:7">
      <c r="A52" s="4">
        <f>IF(ISBLANK(matlab!A56),"",IF(matlab!A56&lt;0,"",matlab!A56))</f>
        <v>24.5</v>
      </c>
      <c r="B52" s="5" t="str">
        <f>IF(ISBLANK(matlab!N56),"-",IF(matlab!N56&lt;0,"-",IF(matlab!N56=0,"",matlab!N56*(10^16))))</f>
        <v>-</v>
      </c>
      <c r="C52" s="5" t="str">
        <f>IF(ISBLANK(matlab!O56),"-",IF(matlab!O56&lt;0,"-",IF(matlab!O56=0,"",matlab!O56*(10^16))))</f>
        <v>-</v>
      </c>
      <c r="D52" s="5" t="str">
        <f>IF(ISBLANK(matlab!P56),"-",IF(matlab!P56&lt;0,"-",IF(matlab!P56=0,"",matlab!P56*(10^16))))</f>
        <v/>
      </c>
      <c r="E52" s="5" t="str">
        <f>IF(ISBLANK(matlab!Q56),"-",IF(matlab!Q56&lt;0,"-",IF(matlab!Q56=0,"",matlab!Q56*(10^16))))</f>
        <v>-</v>
      </c>
      <c r="F52" s="5" t="str">
        <f>IF(ISBLANK(matlab!R56),"-",IF(matlab!R56&lt;0,"-",IF(matlab!R56=0,"",matlab!R56*(10^16))))</f>
        <v/>
      </c>
      <c r="G52" s="5" t="str">
        <f>IF(ISBLANK(matlab!S56),"-",IF(matlab!S56&lt;0,"-",IF(matlab!S56=0,"",matlab!S56*(10^16))))</f>
        <v/>
      </c>
    </row>
    <row r="53" spans="1:7">
      <c r="A53" s="4">
        <f>IF(ISBLANK(matlab!A57),"",IF(matlab!A57&lt;0,"",matlab!A57))</f>
        <v>25</v>
      </c>
      <c r="B53" s="5" t="str">
        <f>IF(ISBLANK(matlab!N57),"-",IF(matlab!N57&lt;0,"-",IF(matlab!N57=0,"",matlab!N57*(10^16))))</f>
        <v>-</v>
      </c>
      <c r="C53" s="5" t="str">
        <f>IF(ISBLANK(matlab!O57),"-",IF(matlab!O57&lt;0,"-",IF(matlab!O57=0,"",matlab!O57*(10^16))))</f>
        <v>-</v>
      </c>
      <c r="D53" s="5" t="str">
        <f>IF(ISBLANK(matlab!P57),"-",IF(matlab!P57&lt;0,"-",IF(matlab!P57=0,"",matlab!P57*(10^16))))</f>
        <v/>
      </c>
      <c r="E53" s="5" t="str">
        <f>IF(ISBLANK(matlab!Q57),"-",IF(matlab!Q57&lt;0,"-",IF(matlab!Q57=0,"",matlab!Q57*(10^16))))</f>
        <v>-</v>
      </c>
      <c r="F53" s="5" t="str">
        <f>IF(ISBLANK(matlab!R57),"-",IF(matlab!R57&lt;0,"-",IF(matlab!R57=0,"",matlab!R57*(10^16))))</f>
        <v/>
      </c>
      <c r="G53" s="5" t="str">
        <f>IF(ISBLANK(matlab!S57),"-",IF(matlab!S57&lt;0,"-",IF(matlab!S57=0,"",matlab!S57*(10^16))))</f>
        <v/>
      </c>
    </row>
    <row r="54" spans="1:7">
      <c r="A54" s="4">
        <f>IF(ISBLANK(matlab!A58),"",IF(matlab!A58&lt;0,"",matlab!A58))</f>
        <v>25.5</v>
      </c>
      <c r="B54" s="5" t="str">
        <f>IF(ISBLANK(matlab!N58),"-",IF(matlab!N58&lt;0,"-",IF(matlab!N58=0,"",matlab!N58*(10^16))))</f>
        <v>-</v>
      </c>
      <c r="C54" s="5" t="str">
        <f>IF(ISBLANK(matlab!O58),"-",IF(matlab!O58&lt;0,"-",IF(matlab!O58=0,"",matlab!O58*(10^16))))</f>
        <v>-</v>
      </c>
      <c r="D54" s="5" t="str">
        <f>IF(ISBLANK(matlab!P58),"-",IF(matlab!P58&lt;0,"-",IF(matlab!P58=0,"",matlab!P58*(10^16))))</f>
        <v/>
      </c>
      <c r="E54" s="5" t="str">
        <f>IF(ISBLANK(matlab!Q58),"-",IF(matlab!Q58&lt;0,"-",IF(matlab!Q58=0,"",matlab!Q58*(10^16))))</f>
        <v>-</v>
      </c>
      <c r="F54" s="5" t="str">
        <f>IF(ISBLANK(matlab!R58),"-",IF(matlab!R58&lt;0,"-",IF(matlab!R58=0,"",matlab!R58*(10^16))))</f>
        <v/>
      </c>
      <c r="G54" s="5" t="str">
        <f>IF(ISBLANK(matlab!S58),"-",IF(matlab!S58&lt;0,"-",IF(matlab!S58=0,"",matlab!S58*(10^16))))</f>
        <v/>
      </c>
    </row>
    <row r="55" spans="1:7">
      <c r="A55" s="4">
        <f>IF(ISBLANK(matlab!A59),"",IF(matlab!A59&lt;0,"",matlab!A59))</f>
        <v>26</v>
      </c>
      <c r="B55" s="5" t="str">
        <f>IF(ISBLANK(matlab!N59),"-",IF(matlab!N59&lt;0,"-",IF(matlab!N59=0,"",matlab!N59*(10^16))))</f>
        <v>-</v>
      </c>
      <c r="C55" s="5" t="str">
        <f>IF(ISBLANK(matlab!O59),"-",IF(matlab!O59&lt;0,"-",IF(matlab!O59=0,"",matlab!O59*(10^16))))</f>
        <v>-</v>
      </c>
      <c r="D55" s="5" t="str">
        <f>IF(ISBLANK(matlab!P59),"-",IF(matlab!P59&lt;0,"-",IF(matlab!P59=0,"",matlab!P59*(10^16))))</f>
        <v/>
      </c>
      <c r="E55" s="5" t="str">
        <f>IF(ISBLANK(matlab!Q59),"-",IF(matlab!Q59&lt;0,"-",IF(matlab!Q59=0,"",matlab!Q59*(10^16))))</f>
        <v>-</v>
      </c>
      <c r="F55" s="5" t="str">
        <f>IF(ISBLANK(matlab!R59),"-",IF(matlab!R59&lt;0,"-",IF(matlab!R59=0,"",matlab!R59*(10^16))))</f>
        <v/>
      </c>
      <c r="G55" s="5" t="str">
        <f>IF(ISBLANK(matlab!S59),"-",IF(matlab!S59&lt;0,"-",IF(matlab!S59=0,"",matlab!S59*(10^16))))</f>
        <v/>
      </c>
    </row>
    <row r="56" spans="1:7">
      <c r="A56" s="4">
        <f>IF(ISBLANK(matlab!A60),"",IF(matlab!A60&lt;0,"",matlab!A60))</f>
        <v>26.5</v>
      </c>
      <c r="B56" s="5" t="str">
        <f>IF(ISBLANK(matlab!N60),"-",IF(matlab!N60&lt;0,"-",IF(matlab!N60=0,"",matlab!N60*(10^16))))</f>
        <v>-</v>
      </c>
      <c r="C56" s="5" t="str">
        <f>IF(ISBLANK(matlab!O60),"-",IF(matlab!O60&lt;0,"-",IF(matlab!O60=0,"",matlab!O60*(10^16))))</f>
        <v>-</v>
      </c>
      <c r="D56" s="5" t="str">
        <f>IF(ISBLANK(matlab!P60),"-",IF(matlab!P60&lt;0,"-",IF(matlab!P60=0,"",matlab!P60*(10^16))))</f>
        <v/>
      </c>
      <c r="E56" s="5" t="str">
        <f>IF(ISBLANK(matlab!Q60),"-",IF(matlab!Q60&lt;0,"-",IF(matlab!Q60=0,"",matlab!Q60*(10^16))))</f>
        <v>-</v>
      </c>
      <c r="F56" s="5" t="str">
        <f>IF(ISBLANK(matlab!R60),"-",IF(matlab!R60&lt;0,"-",IF(matlab!R60=0,"",matlab!R60*(10^16))))</f>
        <v/>
      </c>
      <c r="G56" s="5" t="str">
        <f>IF(ISBLANK(matlab!S60),"-",IF(matlab!S60&lt;0,"-",IF(matlab!S60=0,"",matlab!S60*(10^16))))</f>
        <v/>
      </c>
    </row>
    <row r="57" spans="1:7">
      <c r="A57" s="4">
        <f>IF(ISBLANK(matlab!A61),"",IF(matlab!A61&lt;0,"",matlab!A61))</f>
        <v>27</v>
      </c>
      <c r="B57" s="5" t="str">
        <f>IF(ISBLANK(matlab!N61),"-",IF(matlab!N61&lt;0,"-",IF(matlab!N61=0,"",matlab!N61*(10^16))))</f>
        <v>-</v>
      </c>
      <c r="C57" s="5" t="str">
        <f>IF(ISBLANK(matlab!O61),"-",IF(matlab!O61&lt;0,"-",IF(matlab!O61=0,"",matlab!O61*(10^16))))</f>
        <v>-</v>
      </c>
      <c r="D57" s="5" t="str">
        <f>IF(ISBLANK(matlab!P61),"-",IF(matlab!P61&lt;0,"-",IF(matlab!P61=0,"",matlab!P61*(10^16))))</f>
        <v/>
      </c>
      <c r="E57" s="5" t="str">
        <f>IF(ISBLANK(matlab!Q61),"-",IF(matlab!Q61&lt;0,"-",IF(matlab!Q61=0,"",matlab!Q61*(10^16))))</f>
        <v>-</v>
      </c>
      <c r="F57" s="5" t="str">
        <f>IF(ISBLANK(matlab!R61),"-",IF(matlab!R61&lt;0,"-",IF(matlab!R61=0,"",matlab!R61*(10^16))))</f>
        <v/>
      </c>
      <c r="G57" s="5" t="str">
        <f>IF(ISBLANK(matlab!S61),"-",IF(matlab!S61&lt;0,"-",IF(matlab!S61=0,"",matlab!S61*(10^16))))</f>
        <v/>
      </c>
    </row>
    <row r="58" spans="1:7">
      <c r="A58" s="4">
        <f>IF(ISBLANK(matlab!A62),"",IF(matlab!A62&lt;0,"",matlab!A62))</f>
        <v>27.5</v>
      </c>
      <c r="B58" s="5" t="str">
        <f>IF(ISBLANK(matlab!N62),"-",IF(matlab!N62&lt;0,"-",IF(matlab!N62=0,"",matlab!N62*(10^16))))</f>
        <v>-</v>
      </c>
      <c r="C58" s="5" t="str">
        <f>IF(ISBLANK(matlab!O62),"-",IF(matlab!O62&lt;0,"-",IF(matlab!O62=0,"",matlab!O62*(10^16))))</f>
        <v>-</v>
      </c>
      <c r="D58" s="5" t="str">
        <f>IF(ISBLANK(matlab!P62),"-",IF(matlab!P62&lt;0,"-",IF(matlab!P62=0,"",matlab!P62*(10^16))))</f>
        <v/>
      </c>
      <c r="E58" s="5" t="str">
        <f>IF(ISBLANK(matlab!Q62),"-",IF(matlab!Q62&lt;0,"-",IF(matlab!Q62=0,"",matlab!Q62*(10^16))))</f>
        <v>-</v>
      </c>
      <c r="F58" s="5" t="str">
        <f>IF(ISBLANK(matlab!R62),"-",IF(matlab!R62&lt;0,"-",IF(matlab!R62=0,"",matlab!R62*(10^16))))</f>
        <v/>
      </c>
      <c r="G58" s="5" t="str">
        <f>IF(ISBLANK(matlab!S62),"-",IF(matlab!S62&lt;0,"-",IF(matlab!S62=0,"",matlab!S62*(10^16))))</f>
        <v/>
      </c>
    </row>
    <row r="59" spans="1:7">
      <c r="A59" s="4">
        <f>IF(ISBLANK(matlab!A63),"",IF(matlab!A63&lt;0,"",matlab!A63))</f>
        <v>28</v>
      </c>
      <c r="B59" s="5">
        <f>IF(ISBLANK(matlab!N63),"-",IF(matlab!N63&lt;0,"-",IF(matlab!N63=0,"",matlab!N63*(10^16))))</f>
        <v>0.56299999999999994</v>
      </c>
      <c r="C59" s="5">
        <f>IF(ISBLANK(matlab!O63),"-",IF(matlab!O63&lt;0,"-",IF(matlab!O63=0,"",matlab!O63*(10^16))))</f>
        <v>7.8100000000000003E-2</v>
      </c>
      <c r="D59" s="5" t="str">
        <f>IF(ISBLANK(matlab!P63),"-",IF(matlab!P63&lt;0,"-",IF(matlab!P63=0,"",matlab!P63*(10^16))))</f>
        <v/>
      </c>
      <c r="E59" s="5" t="str">
        <f>IF(ISBLANK(matlab!Q63),"-",IF(matlab!Q63&lt;0,"-",IF(matlab!Q63=0,"",matlab!Q63*(10^16))))</f>
        <v>-</v>
      </c>
      <c r="F59" s="5" t="str">
        <f>IF(ISBLANK(matlab!R63),"-",IF(matlab!R63&lt;0,"-",IF(matlab!R63=0,"",matlab!R63*(10^16))))</f>
        <v/>
      </c>
      <c r="G59" s="5" t="str">
        <f>IF(ISBLANK(matlab!S63),"-",IF(matlab!S63&lt;0,"-",IF(matlab!S63=0,"",matlab!S63*(10^16))))</f>
        <v/>
      </c>
    </row>
    <row r="60" spans="1:7">
      <c r="A60" s="4">
        <f>IF(ISBLANK(matlab!A64),"",IF(matlab!A64&lt;0,"",matlab!A64))</f>
        <v>28.5</v>
      </c>
      <c r="B60" s="5" t="str">
        <f>IF(ISBLANK(matlab!N64),"-",IF(matlab!N64&lt;0,"-",IF(matlab!N64=0,"",matlab!N64*(10^16))))</f>
        <v>-</v>
      </c>
      <c r="C60" s="5" t="str">
        <f>IF(ISBLANK(matlab!O64),"-",IF(matlab!O64&lt;0,"-",IF(matlab!O64=0,"",matlab!O64*(10^16))))</f>
        <v>-</v>
      </c>
      <c r="D60" s="5" t="str">
        <f>IF(ISBLANK(matlab!P64),"-",IF(matlab!P64&lt;0,"-",IF(matlab!P64=0,"",matlab!P64*(10^16))))</f>
        <v/>
      </c>
      <c r="E60" s="5" t="str">
        <f>IF(ISBLANK(matlab!Q64),"-",IF(matlab!Q64&lt;0,"-",IF(matlab!Q64=0,"",matlab!Q64*(10^16))))</f>
        <v>-</v>
      </c>
      <c r="F60" s="5" t="str">
        <f>IF(ISBLANK(matlab!R64),"-",IF(matlab!R64&lt;0,"-",IF(matlab!R64=0,"",matlab!R64*(10^16))))</f>
        <v/>
      </c>
      <c r="G60" s="5" t="str">
        <f>IF(ISBLANK(matlab!S64),"-",IF(matlab!S64&lt;0,"-",IF(matlab!S64=0,"",matlab!S64*(10^16))))</f>
        <v/>
      </c>
    </row>
    <row r="61" spans="1:7">
      <c r="A61" s="4">
        <f>IF(ISBLANK(matlab!A65),"",IF(matlab!A65&lt;0,"",matlab!A65))</f>
        <v>29</v>
      </c>
      <c r="B61" s="5" t="str">
        <f>IF(ISBLANK(matlab!N65),"-",IF(matlab!N65&lt;0,"-",IF(matlab!N65=0,"",matlab!N65*(10^16))))</f>
        <v>-</v>
      </c>
      <c r="C61" s="5" t="str">
        <f>IF(ISBLANK(matlab!O65),"-",IF(matlab!O65&lt;0,"-",IF(matlab!O65=0,"",matlab!O65*(10^16))))</f>
        <v>-</v>
      </c>
      <c r="D61" s="5" t="str">
        <f>IF(ISBLANK(matlab!P65),"-",IF(matlab!P65&lt;0,"-",IF(matlab!P65=0,"",matlab!P65*(10^16))))</f>
        <v/>
      </c>
      <c r="E61" s="5" t="str">
        <f>IF(ISBLANK(matlab!Q65),"-",IF(matlab!Q65&lt;0,"-",IF(matlab!Q65=0,"",matlab!Q65*(10^16))))</f>
        <v>-</v>
      </c>
      <c r="F61" s="5" t="str">
        <f>IF(ISBLANK(matlab!R65),"-",IF(matlab!R65&lt;0,"-",IF(matlab!R65=0,"",matlab!R65*(10^16))))</f>
        <v/>
      </c>
      <c r="G61" s="5" t="str">
        <f>IF(ISBLANK(matlab!S65),"-",IF(matlab!S65&lt;0,"-",IF(matlab!S65=0,"",matlab!S65*(10^16))))</f>
        <v/>
      </c>
    </row>
    <row r="62" spans="1:7">
      <c r="A62" s="4">
        <f>IF(ISBLANK(matlab!A66),"",IF(matlab!A66&lt;0,"",matlab!A66))</f>
        <v>29.5</v>
      </c>
      <c r="B62" s="5" t="str">
        <f>IF(ISBLANK(matlab!N66),"-",IF(matlab!N66&lt;0,"-",IF(matlab!N66=0,"",matlab!N66*(10^16))))</f>
        <v>-</v>
      </c>
      <c r="C62" s="5" t="str">
        <f>IF(ISBLANK(matlab!O66),"-",IF(matlab!O66&lt;0,"-",IF(matlab!O66=0,"",matlab!O66*(10^16))))</f>
        <v>-</v>
      </c>
      <c r="D62" s="5" t="str">
        <f>IF(ISBLANK(matlab!P66),"-",IF(matlab!P66&lt;0,"-",IF(matlab!P66=0,"",matlab!P66*(10^16))))</f>
        <v/>
      </c>
      <c r="E62" s="5" t="str">
        <f>IF(ISBLANK(matlab!Q66),"-",IF(matlab!Q66&lt;0,"-",IF(matlab!Q66=0,"",matlab!Q66*(10^16))))</f>
        <v>-</v>
      </c>
      <c r="F62" s="5" t="str">
        <f>IF(ISBLANK(matlab!R66),"-",IF(matlab!R66&lt;0,"-",IF(matlab!R66=0,"",matlab!R66*(10^16))))</f>
        <v/>
      </c>
      <c r="G62" s="5" t="str">
        <f>IF(ISBLANK(matlab!S66),"-",IF(matlab!S66&lt;0,"-",IF(matlab!S66=0,"",matlab!S66*(10^16))))</f>
        <v/>
      </c>
    </row>
    <row r="63" spans="1:7">
      <c r="A63" s="4">
        <f>IF(ISBLANK(matlab!A67),"",IF(matlab!A67&lt;0,"",matlab!A67))</f>
        <v>30</v>
      </c>
      <c r="B63" s="5">
        <f>IF(ISBLANK(matlab!N67),"-",IF(matlab!N67&lt;0,"-",IF(matlab!N67=0,"",matlab!N67*(10^16))))</f>
        <v>0.64100000000000001</v>
      </c>
      <c r="C63" s="5">
        <f>IF(ISBLANK(matlab!O67),"-",IF(matlab!O67&lt;0,"-",IF(matlab!O67=0,"",matlab!O67*(10^16))))</f>
        <v>0.11446000000000001</v>
      </c>
      <c r="D63" s="5" t="str">
        <f>IF(ISBLANK(matlab!P67),"-",IF(matlab!P67&lt;0,"-",IF(matlab!P67=0,"",matlab!P67*(10^16))))</f>
        <v/>
      </c>
      <c r="E63" s="5">
        <f>IF(ISBLANK(matlab!Q67),"-",IF(matlab!Q67&lt;0,"-",IF(matlab!Q67=0,"",matlab!Q67*(10^16))))</f>
        <v>13</v>
      </c>
      <c r="F63" s="5" t="str">
        <f>IF(ISBLANK(matlab!R67),"-",IF(matlab!R67&lt;0,"-",IF(matlab!R67=0,"",matlab!R67*(10^16))))</f>
        <v/>
      </c>
      <c r="G63" s="5" t="str">
        <f>IF(ISBLANK(matlab!S67),"-",IF(matlab!S67&lt;0,"-",IF(matlab!S67=0,"",matlab!S67*(10^16))))</f>
        <v/>
      </c>
    </row>
    <row r="64" spans="1:7">
      <c r="B64" s="4"/>
      <c r="C64" s="4"/>
      <c r="D64" s="4"/>
      <c r="E64" s="4"/>
      <c r="F64" s="4"/>
      <c r="G64" s="4"/>
    </row>
    <row r="65" spans="2:7">
      <c r="B65" s="4"/>
      <c r="C65" s="4"/>
      <c r="D65" s="4"/>
      <c r="E65" s="4"/>
      <c r="F65" s="4"/>
      <c r="G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5"/>
  <sheetViews>
    <sheetView topLeftCell="A41" workbookViewId="0">
      <selection sqref="A1:G63"/>
    </sheetView>
  </sheetViews>
  <sheetFormatPr defaultRowHeight="15"/>
  <cols>
    <col min="1" max="1" width="6.140625" style="3" bestFit="1" customWidth="1"/>
    <col min="2" max="5" width="9.28515625" style="1" bestFit="1" customWidth="1"/>
    <col min="6" max="6" width="12" style="1" bestFit="1" customWidth="1"/>
    <col min="7" max="7" width="9.28515625" style="1" bestFit="1" customWidth="1"/>
  </cols>
  <sheetData>
    <row r="1" spans="1:7">
      <c r="A1" s="4" t="str">
        <f>IF(ISBLANK(matlab!A3),"",IF(matlab!A3&lt;0,"",matlab!A3))</f>
        <v>$T_e$</v>
      </c>
      <c r="B1" s="4" t="str">
        <f>IF(ISBLANK(matlab!T3),"",IF(matlab!T3&lt;0,"",matlab!T3))</f>
        <v>$CO$ e-Impact</v>
      </c>
      <c r="C1" s="4" t="str">
        <f>IF(ISBLANK(matlab!U3),"",IF(matlab!U3&lt;0,"",matlab!U3))</f>
        <v>$CO$ Ion</v>
      </c>
      <c r="D1" s="4" t="str">
        <f>IF(ISBLANK(matlab!V3),"",IF(matlab!V3&lt;0,"",matlab!V3))</f>
        <v>$CO$ Diss Ion</v>
      </c>
      <c r="E1" s="4" t="str">
        <f>IF(ISBLANK(matlab!W3),"",IF(matlab!W3&lt;0,"",matlab!W3))</f>
        <v>$CO$ Vib</v>
      </c>
      <c r="F1" s="4" t="str">
        <f>IF(ISBLANK(matlab!X3),"",IF(matlab!X3&lt;0,"",matlab!X3))</f>
        <v>$CO$ Elec</v>
      </c>
      <c r="G1" s="4" t="str">
        <f>IF(ISBLANK(matlab!Y3),"",IF(matlab!Y3&lt;0,"",matlab!Y3))</f>
        <v>$Ar^+$ Recomb</v>
      </c>
    </row>
    <row r="2" spans="1:7">
      <c r="A2" s="4" t="str">
        <f>IF(ISBLANK(matlab!A1),"",IF(matlab!A1&lt;0,"",matlab!A1))</f>
        <v>eV</v>
      </c>
      <c r="B2" s="4" t="str">
        <f>IF(ISBLANK(matlab!T1),"",IF(matlab!T1&lt;0,"",matlab!T1))</f>
        <v>\cite{McConkeyeImpDiss,DissCrossSectionsCO2COO2,AnzaiCO2COO2Xsec}</v>
      </c>
      <c r="C2" s="4" t="str">
        <f>IF(ISBLANK(matlab!U1),"",IF(matlab!U1&lt;0,"",matlab!U1))</f>
        <v>\cite{McConkeyeImpDiss,AnzaiCO2COO2Xsec}</v>
      </c>
      <c r="D2" s="4" t="str">
        <f>IF(ISBLANK(matlab!V1),"",IF(matlab!V1&lt;0,"",matlab!V1))</f>
        <v>\cite{McConkeyeImpDiss,DissCrossSectionsCO2COO2,AnzaiCO2COO2Xsec}</v>
      </c>
      <c r="E2" s="4" t="str">
        <f>IF(ISBLANK(matlab!W1),"",IF(matlab!W1&lt;0,"",matlab!W1))</f>
        <v>\cite{ZeccaMolecularXsec,AnzaiCO2COO2Xsec}</v>
      </c>
      <c r="F2" s="4" t="str">
        <f>IF(ISBLANK(matlab!X1),"",IF(matlab!X1&lt;0,"",matlab!X1))</f>
        <v>\cite{ZeccaMolecularXsec,AnzaiCO2COO2Xsec}</v>
      </c>
      <c r="G2" s="4" t="str">
        <f>IF(ISBLANK(matlab!Y1),"",IF(matlab!Y1&lt;0,"",matlab!Y1))</f>
        <v>\cite{ZeccaMolecularXsec,AnzaiCO2COO2Xsec}</v>
      </c>
    </row>
    <row r="3" spans="1:7">
      <c r="A3" s="4">
        <f>IF(ISBLANK(matlab!A7),"",IF(matlab!A7&lt;0,"",matlab!A7))</f>
        <v>0</v>
      </c>
      <c r="B3" s="5" t="str">
        <f>IF(ISBLANK(matlab!T7),"-",IF(matlab!T7&lt;0,"-",IF(matlab!T7=0,"",matlab!T7*(10^16))))</f>
        <v/>
      </c>
      <c r="C3" s="5" t="str">
        <f>IF(ISBLANK(matlab!U7),"-",IF(matlab!U7&lt;0,"-",IF(matlab!U7=0,"",matlab!U7*(10^16))))</f>
        <v/>
      </c>
      <c r="D3" s="5" t="str">
        <f>IF(ISBLANK(matlab!V7),"-",IF(matlab!V7&lt;0,"-",IF(matlab!V7=0,"",matlab!V7*(10^16))))</f>
        <v/>
      </c>
      <c r="E3" s="5" t="str">
        <f>IF(ISBLANK(matlab!W7),"-",IF(matlab!W7&lt;0,"-",IF(matlab!W7=0,"",matlab!W7*(10^16))))</f>
        <v/>
      </c>
      <c r="F3" s="5" t="str">
        <f>IF(ISBLANK(matlab!X7),"-",IF(matlab!X7&lt;0,"-",IF(matlab!X7=0,"",matlab!X7*(10^16))))</f>
        <v/>
      </c>
      <c r="G3" s="5" t="str">
        <f>IF(ISBLANK(matlab!Y7),"-",IF(matlab!Y7&lt;0,"-",IF(matlab!Y7=0,"",matlab!Y7*(10^16))))</f>
        <v/>
      </c>
    </row>
    <row r="4" spans="1:7">
      <c r="A4" s="4">
        <f>IF(ISBLANK(matlab!A8),"",IF(matlab!A8&lt;0,"",matlab!A8))</f>
        <v>0.5</v>
      </c>
      <c r="B4" s="5" t="str">
        <f>IF(ISBLANK(matlab!T8),"-",IF(matlab!T8&lt;0,"-",IF(matlab!T8=0,"",matlab!T8*(10^16))))</f>
        <v/>
      </c>
      <c r="C4" s="5" t="str">
        <f>IF(ISBLANK(matlab!U8),"-",IF(matlab!U8&lt;0,"-",IF(matlab!U8=0,"",matlab!U8*(10^16))))</f>
        <v/>
      </c>
      <c r="D4" s="5" t="str">
        <f>IF(ISBLANK(matlab!V8),"-",IF(matlab!V8&lt;0,"-",IF(matlab!V8=0,"",matlab!V8*(10^16))))</f>
        <v/>
      </c>
      <c r="E4" s="5">
        <f>IF(ISBLANK(matlab!W8),"-",IF(matlab!W8&lt;0,"-",IF(matlab!W8=0,"",matlab!W8*(10^16))))</f>
        <v>0.28000000000000003</v>
      </c>
      <c r="F4" s="5" t="str">
        <f>IF(ISBLANK(matlab!X8),"-",IF(matlab!X8&lt;0,"-",IF(matlab!X8=0,"",matlab!X8*(10^16))))</f>
        <v/>
      </c>
      <c r="G4" s="5" t="str">
        <f>IF(ISBLANK(matlab!Y8),"-",IF(matlab!Y8&lt;0,"-",IF(matlab!Y8=0,"",matlab!Y8*(10^16))))</f>
        <v/>
      </c>
    </row>
    <row r="5" spans="1:7">
      <c r="A5" s="4">
        <f>IF(ISBLANK(matlab!A9),"",IF(matlab!A9&lt;0,"",matlab!A9))</f>
        <v>1</v>
      </c>
      <c r="B5" s="5" t="str">
        <f>IF(ISBLANK(matlab!T9),"-",IF(matlab!T9&lt;0,"-",IF(matlab!T9=0,"",matlab!T9*(10^16))))</f>
        <v/>
      </c>
      <c r="C5" s="5" t="str">
        <f>IF(ISBLANK(matlab!U9),"-",IF(matlab!U9&lt;0,"-",IF(matlab!U9=0,"",matlab!U9*(10^16))))</f>
        <v/>
      </c>
      <c r="D5" s="5" t="str">
        <f>IF(ISBLANK(matlab!V9),"-",IF(matlab!V9&lt;0,"-",IF(matlab!V9=0,"",matlab!V9*(10^16))))</f>
        <v/>
      </c>
      <c r="E5" s="5">
        <f>IF(ISBLANK(matlab!W9),"-",IF(matlab!W9&lt;0,"-",IF(matlab!W9=0,"",matlab!W9*(10^16))))</f>
        <v>0.57999999999999996</v>
      </c>
      <c r="F5" s="5" t="str">
        <f>IF(ISBLANK(matlab!X9),"-",IF(matlab!X9&lt;0,"-",IF(matlab!X9=0,"",matlab!X9*(10^16))))</f>
        <v/>
      </c>
      <c r="G5" s="5">
        <f>IF(ISBLANK(matlab!Y9),"-",IF(matlab!Y9&lt;0,"-",IF(matlab!Y9=0,"",matlab!Y9*(10^16))))</f>
        <v>5.9011837415252578E-3</v>
      </c>
    </row>
    <row r="6" spans="1:7">
      <c r="A6" s="4">
        <f>IF(ISBLANK(matlab!A10),"",IF(matlab!A10&lt;0,"",matlab!A10))</f>
        <v>1.5</v>
      </c>
      <c r="B6" s="5" t="str">
        <f>IF(ISBLANK(matlab!T10),"-",IF(matlab!T10&lt;0,"-",IF(matlab!T10=0,"",matlab!T10*(10^16))))</f>
        <v/>
      </c>
      <c r="C6" s="5" t="str">
        <f>IF(ISBLANK(matlab!U10),"-",IF(matlab!U10&lt;0,"-",IF(matlab!U10=0,"",matlab!U10*(10^16))))</f>
        <v/>
      </c>
      <c r="D6" s="5" t="str">
        <f>IF(ISBLANK(matlab!V10),"-",IF(matlab!V10&lt;0,"-",IF(matlab!V10=0,"",matlab!V10*(10^16))))</f>
        <v/>
      </c>
      <c r="E6" s="5">
        <f>IF(ISBLANK(matlab!W10),"-",IF(matlab!W10&lt;0,"-",IF(matlab!W10=0,"",matlab!W10*(10^16))))</f>
        <v>4.5999999999999996</v>
      </c>
      <c r="F6" s="5" t="str">
        <f>IF(ISBLANK(matlab!X10),"-",IF(matlab!X10&lt;0,"-",IF(matlab!X10=0,"",matlab!X10*(10^16))))</f>
        <v/>
      </c>
      <c r="G6" s="5">
        <f>IF(ISBLANK(matlab!Y10),"-",IF(matlab!Y10&lt;0,"-",IF(matlab!Y10=0,"",matlab!Y10*(10^16))))</f>
        <v>8.2599365972257002E-3</v>
      </c>
    </row>
    <row r="7" spans="1:7">
      <c r="A7" s="4">
        <f>IF(ISBLANK(matlab!A11),"",IF(matlab!A11&lt;0,"",matlab!A11))</f>
        <v>2</v>
      </c>
      <c r="B7" s="5" t="str">
        <f>IF(ISBLANK(matlab!T11),"-",IF(matlab!T11&lt;0,"-",IF(matlab!T11=0,"",matlab!T11*(10^16))))</f>
        <v/>
      </c>
      <c r="C7" s="5" t="str">
        <f>IF(ISBLANK(matlab!U11),"-",IF(matlab!U11&lt;0,"-",IF(matlab!U11=0,"",matlab!U11*(10^16))))</f>
        <v/>
      </c>
      <c r="D7" s="5" t="str">
        <f>IF(ISBLANK(matlab!V11),"-",IF(matlab!V11&lt;0,"-",IF(matlab!V11=0,"",matlab!V11*(10^16))))</f>
        <v/>
      </c>
      <c r="E7" s="5">
        <f>IF(ISBLANK(matlab!W11),"-",IF(matlab!W11&lt;0,"-",IF(matlab!W11=0,"",matlab!W11*(10^16))))</f>
        <v>5.5</v>
      </c>
      <c r="F7" s="5" t="str">
        <f>IF(ISBLANK(matlab!X11),"-",IF(matlab!X11&lt;0,"-",IF(matlab!X11=0,"",matlab!X11*(10^16))))</f>
        <v/>
      </c>
      <c r="G7" s="5">
        <f>IF(ISBLANK(matlab!Y11),"-",IF(matlab!Y11&lt;0,"-",IF(matlab!Y11=0,"",matlab!Y11*(10^16))))</f>
        <v>9.5377532357950011E-3</v>
      </c>
    </row>
    <row r="8" spans="1:7">
      <c r="A8" s="4">
        <f>IF(ISBLANK(matlab!A12),"",IF(matlab!A12&lt;0,"",matlab!A12))</f>
        <v>2.5</v>
      </c>
      <c r="B8" s="5" t="str">
        <f>IF(ISBLANK(matlab!T12),"-",IF(matlab!T12&lt;0,"-",IF(matlab!T12=0,"",matlab!T12*(10^16))))</f>
        <v/>
      </c>
      <c r="C8" s="5" t="str">
        <f>IF(ISBLANK(matlab!U12),"-",IF(matlab!U12&lt;0,"-",IF(matlab!U12=0,"",matlab!U12*(10^16))))</f>
        <v/>
      </c>
      <c r="D8" s="5" t="str">
        <f>IF(ISBLANK(matlab!V12),"-",IF(matlab!V12&lt;0,"-",IF(matlab!V12=0,"",matlab!V12*(10^16))))</f>
        <v/>
      </c>
      <c r="E8" s="5" t="str">
        <f>IF(ISBLANK(matlab!W12),"-",IF(matlab!W12&lt;0,"-",IF(matlab!W12=0,"",matlab!W12*(10^16))))</f>
        <v>-</v>
      </c>
      <c r="F8" s="5" t="str">
        <f>IF(ISBLANK(matlab!X12),"-",IF(matlab!X12&lt;0,"-",IF(matlab!X12=0,"",matlab!X12*(10^16))))</f>
        <v/>
      </c>
      <c r="G8" s="5">
        <f>IF(ISBLANK(matlab!Y12),"-",IF(matlab!Y12&lt;0,"-",IF(matlab!Y12=0,"",matlab!Y12*(10^16))))</f>
        <v>9.5971790645352911E-3</v>
      </c>
    </row>
    <row r="9" spans="1:7">
      <c r="A9" s="4">
        <f>IF(ISBLANK(matlab!A13),"",IF(matlab!A13&lt;0,"",matlab!A13))</f>
        <v>3</v>
      </c>
      <c r="B9" s="5" t="str">
        <f>IF(ISBLANK(matlab!T13),"-",IF(matlab!T13&lt;0,"-",IF(matlab!T13=0,"",matlab!T13*(10^16))))</f>
        <v/>
      </c>
      <c r="C9" s="5" t="str">
        <f>IF(ISBLANK(matlab!U13),"-",IF(matlab!U13&lt;0,"-",IF(matlab!U13=0,"",matlab!U13*(10^16))))</f>
        <v/>
      </c>
      <c r="D9" s="5" t="str">
        <f>IF(ISBLANK(matlab!V13),"-",IF(matlab!V13&lt;0,"-",IF(matlab!V13=0,"",matlab!V13*(10^16))))</f>
        <v/>
      </c>
      <c r="E9" s="5">
        <f>IF(ISBLANK(matlab!W13),"-",IF(matlab!W13&lt;0,"-",IF(matlab!W13=0,"",matlab!W13*(10^16))))</f>
        <v>0.89999999999999991</v>
      </c>
      <c r="F9" s="5" t="str">
        <f>IF(ISBLANK(matlab!X13),"-",IF(matlab!X13&lt;0,"-",IF(matlab!X13=0,"",matlab!X13*(10^16))))</f>
        <v/>
      </c>
      <c r="G9" s="5">
        <f>IF(ISBLANK(matlab!Y13),"-",IF(matlab!Y13&lt;0,"-",IF(matlab!Y13=0,"",matlab!Y13*(10^16))))</f>
        <v>9.2477072017762806E-3</v>
      </c>
    </row>
    <row r="10" spans="1:7">
      <c r="A10" s="4">
        <f>IF(ISBLANK(matlab!A14),"",IF(matlab!A14&lt;0,"",matlab!A14))</f>
        <v>3.5</v>
      </c>
      <c r="B10" s="5" t="str">
        <f>IF(ISBLANK(matlab!T14),"-",IF(matlab!T14&lt;0,"-",IF(matlab!T14=0,"",matlab!T14*(10^16))))</f>
        <v/>
      </c>
      <c r="C10" s="5" t="str">
        <f>IF(ISBLANK(matlab!U14),"-",IF(matlab!U14&lt;0,"-",IF(matlab!U14=0,"",matlab!U14*(10^16))))</f>
        <v/>
      </c>
      <c r="D10" s="5" t="str">
        <f>IF(ISBLANK(matlab!V14),"-",IF(matlab!V14&lt;0,"-",IF(matlab!V14=0,"",matlab!V14*(10^16))))</f>
        <v/>
      </c>
      <c r="E10" s="5" t="str">
        <f>IF(ISBLANK(matlab!W14),"-",IF(matlab!W14&lt;0,"-",IF(matlab!W14=0,"",matlab!W14*(10^16))))</f>
        <v>-</v>
      </c>
      <c r="F10" s="5" t="str">
        <f>IF(ISBLANK(matlab!X14),"-",IF(matlab!X14&lt;0,"-",IF(matlab!X14=0,"",matlab!X14*(10^16))))</f>
        <v/>
      </c>
      <c r="G10" s="5">
        <f>IF(ISBLANK(matlab!Y14),"-",IF(matlab!Y14&lt;0,"-",IF(matlab!Y14=0,"",matlab!Y14*(10^16))))</f>
        <v>8.1110967197834446E-3</v>
      </c>
    </row>
    <row r="11" spans="1:7">
      <c r="A11" s="4">
        <f>IF(ISBLANK(matlab!A15),"",IF(matlab!A15&lt;0,"",matlab!A15))</f>
        <v>4</v>
      </c>
      <c r="B11" s="5" t="str">
        <f>IF(ISBLANK(matlab!T15),"-",IF(matlab!T15&lt;0,"-",IF(matlab!T15=0,"",matlab!T15*(10^16))))</f>
        <v/>
      </c>
      <c r="C11" s="5" t="str">
        <f>IF(ISBLANK(matlab!U15),"-",IF(matlab!U15&lt;0,"-",IF(matlab!U15=0,"",matlab!U15*(10^16))))</f>
        <v/>
      </c>
      <c r="D11" s="5" t="str">
        <f>IF(ISBLANK(matlab!V15),"-",IF(matlab!V15&lt;0,"-",IF(matlab!V15=0,"",matlab!V15*(10^16))))</f>
        <v/>
      </c>
      <c r="E11" s="5" t="str">
        <f>IF(ISBLANK(matlab!W15),"-",IF(matlab!W15&lt;0,"-",IF(matlab!W15=0,"",matlab!W15*(10^16))))</f>
        <v>-</v>
      </c>
      <c r="F11" s="5" t="str">
        <f>IF(ISBLANK(matlab!X15),"-",IF(matlab!X15&lt;0,"-",IF(matlab!X15=0,"",matlab!X15*(10^16))))</f>
        <v/>
      </c>
      <c r="G11" s="5">
        <f>IF(ISBLANK(matlab!Y15),"-",IF(matlab!Y15&lt;0,"-",IF(matlab!Y15=0,"",matlab!Y15*(10^16))))</f>
        <v>7.1657231147092427E-3</v>
      </c>
    </row>
    <row r="12" spans="1:7">
      <c r="A12" s="4">
        <f>IF(ISBLANK(matlab!A16),"",IF(matlab!A16&lt;0,"",matlab!A16))</f>
        <v>4.5</v>
      </c>
      <c r="B12" s="5" t="str">
        <f>IF(ISBLANK(matlab!T16),"-",IF(matlab!T16&lt;0,"-",IF(matlab!T16=0,"",matlab!T16*(10^16))))</f>
        <v/>
      </c>
      <c r="C12" s="5" t="str">
        <f>IF(ISBLANK(matlab!U16),"-",IF(matlab!U16&lt;0,"-",IF(matlab!U16=0,"",matlab!U16*(10^16))))</f>
        <v/>
      </c>
      <c r="D12" s="5" t="str">
        <f>IF(ISBLANK(matlab!V16),"-",IF(matlab!V16&lt;0,"-",IF(matlab!V16=0,"",matlab!V16*(10^16))))</f>
        <v/>
      </c>
      <c r="E12" s="5" t="str">
        <f>IF(ISBLANK(matlab!W16),"-",IF(matlab!W16&lt;0,"-",IF(matlab!W16=0,"",matlab!W16*(10^16))))</f>
        <v>-</v>
      </c>
      <c r="F12" s="5" t="str">
        <f>IF(ISBLANK(matlab!X16),"-",IF(matlab!X16&lt;0,"-",IF(matlab!X16=0,"",matlab!X16*(10^16))))</f>
        <v/>
      </c>
      <c r="G12" s="5">
        <f>IF(ISBLANK(matlab!Y16),"-",IF(matlab!Y16&lt;0,"-",IF(matlab!Y16=0,"",matlab!Y16*(10^16))))</f>
        <v>6.3585021571966674E-3</v>
      </c>
    </row>
    <row r="13" spans="1:7">
      <c r="A13" s="4">
        <f>IF(ISBLANK(matlab!A17),"",IF(matlab!A17&lt;0,"",matlab!A17))</f>
        <v>5</v>
      </c>
      <c r="B13" s="5" t="str">
        <f>IF(ISBLANK(matlab!T17),"-",IF(matlab!T17&lt;0,"-",IF(matlab!T17=0,"",matlab!T17*(10^16))))</f>
        <v/>
      </c>
      <c r="C13" s="5" t="str">
        <f>IF(ISBLANK(matlab!U17),"-",IF(matlab!U17&lt;0,"-",IF(matlab!U17=0,"",matlab!U17*(10^16))))</f>
        <v/>
      </c>
      <c r="D13" s="5" t="str">
        <f>IF(ISBLANK(matlab!V17),"-",IF(matlab!V17&lt;0,"-",IF(matlab!V17=0,"",matlab!V17*(10^16))))</f>
        <v/>
      </c>
      <c r="E13" s="5">
        <f>IF(ISBLANK(matlab!W17),"-",IF(matlab!W17&lt;0,"-",IF(matlab!W17=0,"",matlab!W17*(10^16))))</f>
        <v>0.1</v>
      </c>
      <c r="F13" s="5" t="str">
        <f>IF(ISBLANK(matlab!X17),"-",IF(matlab!X17&lt;0,"-",IF(matlab!X17=0,"",matlab!X17*(10^16))))</f>
        <v/>
      </c>
      <c r="G13" s="5">
        <f>IF(ISBLANK(matlab!Y17),"-",IF(matlab!Y17&lt;0,"-",IF(matlab!Y17=0,"",matlab!Y17*(10^16))))</f>
        <v>5.6551919973287252E-3</v>
      </c>
    </row>
    <row r="14" spans="1:7">
      <c r="A14" s="4">
        <f>IF(ISBLANK(matlab!A18),"",IF(matlab!A18&lt;0,"",matlab!A18))</f>
        <v>5.5</v>
      </c>
      <c r="B14" s="5" t="str">
        <f>IF(ISBLANK(matlab!T18),"-",IF(matlab!T18&lt;0,"-",IF(matlab!T18=0,"",matlab!T18*(10^16))))</f>
        <v/>
      </c>
      <c r="C14" s="5" t="str">
        <f>IF(ISBLANK(matlab!U18),"-",IF(matlab!U18&lt;0,"-",IF(matlab!U18=0,"",matlab!U18*(10^16))))</f>
        <v/>
      </c>
      <c r="D14" s="5" t="str">
        <f>IF(ISBLANK(matlab!V18),"-",IF(matlab!V18&lt;0,"-",IF(matlab!V18=0,"",matlab!V18*(10^16))))</f>
        <v/>
      </c>
      <c r="E14" s="5" t="str">
        <f>IF(ISBLANK(matlab!W18),"-",IF(matlab!W18&lt;0,"-",IF(matlab!W18=0,"",matlab!W18*(10^16))))</f>
        <v>-</v>
      </c>
      <c r="F14" s="5" t="str">
        <f>IF(ISBLANK(matlab!X18),"-",IF(matlab!X18&lt;0,"-",IF(matlab!X18=0,"",matlab!X18*(10^16))))</f>
        <v/>
      </c>
      <c r="G14" s="5">
        <f>IF(ISBLANK(matlab!Y18),"-",IF(matlab!Y18&lt;0,"-",IF(matlab!Y18=0,"",matlab!Y18*(10^16))))</f>
        <v>5.032546404157066E-3</v>
      </c>
    </row>
    <row r="15" spans="1:7">
      <c r="A15" s="4">
        <f>IF(ISBLANK(matlab!A19),"",IF(matlab!A19&lt;0,"",matlab!A19))</f>
        <v>6</v>
      </c>
      <c r="B15" s="5" t="str">
        <f>IF(ISBLANK(matlab!T19),"-",IF(matlab!T19&lt;0,"-",IF(matlab!T19=0,"",matlab!T19*(10^16))))</f>
        <v/>
      </c>
      <c r="C15" s="5" t="str">
        <f>IF(ISBLANK(matlab!U19),"-",IF(matlab!U19&lt;0,"-",IF(matlab!U19=0,"",matlab!U19*(10^16))))</f>
        <v/>
      </c>
      <c r="D15" s="5" t="str">
        <f>IF(ISBLANK(matlab!V19),"-",IF(matlab!V19&lt;0,"-",IF(matlab!V19=0,"",matlab!V19*(10^16))))</f>
        <v/>
      </c>
      <c r="E15" s="5" t="str">
        <f>IF(ISBLANK(matlab!W19),"-",IF(matlab!W19&lt;0,"-",IF(matlab!W19=0,"",matlab!W19*(10^16))))</f>
        <v>-</v>
      </c>
      <c r="F15" s="5" t="str">
        <f>IF(ISBLANK(matlab!X19),"-",IF(matlab!X19&lt;0,"-",IF(matlab!X19=0,"",matlab!X19*(10^16))))</f>
        <v/>
      </c>
      <c r="G15" s="5">
        <f>IF(ISBLANK(matlab!Y19),"-",IF(matlab!Y19&lt;0,"-",IF(matlab!Y19=0,"",matlab!Y19*(10^16))))</f>
        <v>4.4741323234972546E-3</v>
      </c>
    </row>
    <row r="16" spans="1:7">
      <c r="A16" s="4">
        <f>IF(ISBLANK(matlab!A20),"",IF(matlab!A20&lt;0,"",matlab!A20))</f>
        <v>6.5</v>
      </c>
      <c r="B16" s="5" t="str">
        <f>IF(ISBLANK(matlab!T20),"-",IF(matlab!T20&lt;0,"-",IF(matlab!T20=0,"",matlab!T20*(10^16))))</f>
        <v/>
      </c>
      <c r="C16" s="5" t="str">
        <f>IF(ISBLANK(matlab!U20),"-",IF(matlab!U20&lt;0,"-",IF(matlab!U20=0,"",matlab!U20*(10^16))))</f>
        <v/>
      </c>
      <c r="D16" s="5" t="str">
        <f>IF(ISBLANK(matlab!V20),"-",IF(matlab!V20&lt;0,"-",IF(matlab!V20=0,"",matlab!V20*(10^16))))</f>
        <v/>
      </c>
      <c r="E16" s="5" t="str">
        <f>IF(ISBLANK(matlab!W20),"-",IF(matlab!W20&lt;0,"-",IF(matlab!W20=0,"",matlab!W20*(10^16))))</f>
        <v>-</v>
      </c>
      <c r="F16" s="5" t="str">
        <f>IF(ISBLANK(matlab!X20),"-",IF(matlab!X20&lt;0,"-",IF(matlab!X20=0,"",matlab!X20*(10^16))))</f>
        <v/>
      </c>
      <c r="G16" s="5">
        <f>IF(ISBLANK(matlab!Y20),"-",IF(matlab!Y20&lt;0,"-",IF(matlab!Y20=0,"",matlab!Y20*(10^16))))</f>
        <v>3.6372830941172689E-3</v>
      </c>
    </row>
    <row r="17" spans="1:7">
      <c r="A17" s="4">
        <f>IF(ISBLANK(matlab!A21),"",IF(matlab!A21&lt;0,"",matlab!A21))</f>
        <v>7</v>
      </c>
      <c r="B17" s="5" t="str">
        <f>IF(ISBLANK(matlab!T21),"-",IF(matlab!T21&lt;0,"-",IF(matlab!T21=0,"",matlab!T21*(10^16))))</f>
        <v/>
      </c>
      <c r="C17" s="5" t="str">
        <f>IF(ISBLANK(matlab!U21),"-",IF(matlab!U21&lt;0,"-",IF(matlab!U21=0,"",matlab!U21*(10^16))))</f>
        <v/>
      </c>
      <c r="D17" s="5" t="str">
        <f>IF(ISBLANK(matlab!V21),"-",IF(matlab!V21&lt;0,"-",IF(matlab!V21=0,"",matlab!V21*(10^16))))</f>
        <v/>
      </c>
      <c r="E17" s="5" t="str">
        <f>IF(ISBLANK(matlab!W21),"-",IF(matlab!W21&lt;0,"-",IF(matlab!W21=0,"",matlab!W21*(10^16))))</f>
        <v>-</v>
      </c>
      <c r="F17" s="5" t="str">
        <f>IF(ISBLANK(matlab!X21),"-",IF(matlab!X21&lt;0,"-",IF(matlab!X21=0,"",matlab!X21*(10^16))))</f>
        <v/>
      </c>
      <c r="G17" s="5">
        <f>IF(ISBLANK(matlab!Y21),"-",IF(matlab!Y21&lt;0,"-",IF(matlab!Y21=0,"",matlab!Y21*(10^16))))</f>
        <v>3.1863397185660199E-3</v>
      </c>
    </row>
    <row r="18" spans="1:7">
      <c r="A18" s="4">
        <f>IF(ISBLANK(matlab!A22),"",IF(matlab!A22&lt;0,"",matlab!A22))</f>
        <v>7.5</v>
      </c>
      <c r="B18" s="5" t="str">
        <f>IF(ISBLANK(matlab!T22),"-",IF(matlab!T22&lt;0,"-",IF(matlab!T22=0,"",matlab!T22*(10^16))))</f>
        <v/>
      </c>
      <c r="C18" s="5" t="str">
        <f>IF(ISBLANK(matlab!U22),"-",IF(matlab!U22&lt;0,"-",IF(matlab!U22=0,"",matlab!U22*(10^16))))</f>
        <v/>
      </c>
      <c r="D18" s="5" t="str">
        <f>IF(ISBLANK(matlab!V22),"-",IF(matlab!V22&lt;0,"-",IF(matlab!V22=0,"",matlab!V22*(10^16))))</f>
        <v/>
      </c>
      <c r="E18" s="5">
        <f>IF(ISBLANK(matlab!W22),"-",IF(matlab!W22&lt;0,"-",IF(matlab!W22=0,"",matlab!W22*(10^16))))</f>
        <v>0.02</v>
      </c>
      <c r="F18" s="5" t="str">
        <f>IF(ISBLANK(matlab!X22),"-",IF(matlab!X22&lt;0,"-",IF(matlab!X22=0,"",matlab!X22*(10^16))))</f>
        <v/>
      </c>
      <c r="G18" s="5" t="str">
        <f>IF(ISBLANK(matlab!Y22),"-",IF(matlab!Y22&lt;0,"-",IF(matlab!Y22=0,"",matlab!Y22*(10^16))))</f>
        <v>-</v>
      </c>
    </row>
    <row r="19" spans="1:7">
      <c r="A19" s="4">
        <f>IF(ISBLANK(matlab!A23),"",IF(matlab!A23&lt;0,"",matlab!A23))</f>
        <v>8</v>
      </c>
      <c r="B19" s="5" t="str">
        <f>IF(ISBLANK(matlab!T23),"-",IF(matlab!T23&lt;0,"-",IF(matlab!T23=0,"",matlab!T23*(10^16))))</f>
        <v/>
      </c>
      <c r="C19" s="5" t="str">
        <f>IF(ISBLANK(matlab!U23),"-",IF(matlab!U23&lt;0,"-",IF(matlab!U23=0,"",matlab!U23*(10^16))))</f>
        <v/>
      </c>
      <c r="D19" s="5" t="str">
        <f>IF(ISBLANK(matlab!V23),"-",IF(matlab!V23&lt;0,"-",IF(matlab!V23=0,"",matlab!V23*(10^16))))</f>
        <v/>
      </c>
      <c r="E19" s="5" t="str">
        <f>IF(ISBLANK(matlab!W23),"-",IF(matlab!W23&lt;0,"-",IF(matlab!W23=0,"",matlab!W23*(10^16))))</f>
        <v>-</v>
      </c>
      <c r="F19" s="5" t="str">
        <f>IF(ISBLANK(matlab!X23),"-",IF(matlab!X23&lt;0,"-",IF(matlab!X23=0,"",matlab!X23*(10^16))))</f>
        <v/>
      </c>
      <c r="G19" s="5">
        <f>IF(ISBLANK(matlab!Y23),"-",IF(matlab!Y23&lt;0,"-",IF(matlab!Y23=0,"",matlab!Y23*(10^16))))</f>
        <v>2.6824930975673442E-3</v>
      </c>
    </row>
    <row r="20" spans="1:7">
      <c r="A20" s="4">
        <f>IF(ISBLANK(matlab!A24),"",IF(matlab!A24&lt;0,"",matlab!A24))</f>
        <v>8.5</v>
      </c>
      <c r="B20" s="5" t="str">
        <f>IF(ISBLANK(matlab!T24),"-",IF(matlab!T24&lt;0,"-",IF(matlab!T24=0,"",matlab!T24*(10^16))))</f>
        <v/>
      </c>
      <c r="C20" s="5" t="str">
        <f>IF(ISBLANK(matlab!U24),"-",IF(matlab!U24&lt;0,"-",IF(matlab!U24=0,"",matlab!U24*(10^16))))</f>
        <v/>
      </c>
      <c r="D20" s="5" t="str">
        <f>IF(ISBLANK(matlab!V24),"-",IF(matlab!V24&lt;0,"-",IF(matlab!V24=0,"",matlab!V24*(10^16))))</f>
        <v/>
      </c>
      <c r="E20" s="5" t="str">
        <f>IF(ISBLANK(matlab!W24),"-",IF(matlab!W24&lt;0,"-",IF(matlab!W24=0,"",matlab!W24*(10^16))))</f>
        <v>-</v>
      </c>
      <c r="F20" s="5" t="str">
        <f>IF(ISBLANK(matlab!X24),"-",IF(matlab!X24&lt;0,"-",IF(matlab!X24=0,"",matlab!X24*(10^16))))</f>
        <v/>
      </c>
      <c r="G20" s="5" t="str">
        <f>IF(ISBLANK(matlab!Y24),"-",IF(matlab!Y24&lt;0,"-",IF(matlab!Y24=0,"",matlab!Y24*(10^16))))</f>
        <v>-</v>
      </c>
    </row>
    <row r="21" spans="1:7">
      <c r="A21" s="4">
        <f>IF(ISBLANK(matlab!A25),"",IF(matlab!A25&lt;0,"",matlab!A25))</f>
        <v>9</v>
      </c>
      <c r="B21" s="5" t="str">
        <f>IF(ISBLANK(matlab!T25),"-",IF(matlab!T25&lt;0,"-",IF(matlab!T25=0,"",matlab!T25*(10^16))))</f>
        <v/>
      </c>
      <c r="C21" s="5" t="str">
        <f>IF(ISBLANK(matlab!U25),"-",IF(matlab!U25&lt;0,"-",IF(matlab!U25=0,"",matlab!U25*(10^16))))</f>
        <v/>
      </c>
      <c r="D21" s="5" t="str">
        <f>IF(ISBLANK(matlab!V25),"-",IF(matlab!V25&lt;0,"-",IF(matlab!V25=0,"",matlab!V25*(10^16))))</f>
        <v/>
      </c>
      <c r="E21" s="5" t="str">
        <f>IF(ISBLANK(matlab!W25),"-",IF(matlab!W25&lt;0,"-",IF(matlab!W25=0,"",matlab!W25*(10^16))))</f>
        <v>-</v>
      </c>
      <c r="F21" s="5" t="str">
        <f>IF(ISBLANK(matlab!X25),"-",IF(matlab!X25&lt;0,"-",IF(matlab!X25=0,"",matlab!X25*(10^16))))</f>
        <v/>
      </c>
      <c r="G21" s="5">
        <f>IF(ISBLANK(matlab!Y25),"-",IF(matlab!Y25&lt;0,"-",IF(matlab!Y25=0,"",matlab!Y25*(10^16))))</f>
        <v>2.3885743715697477E-3</v>
      </c>
    </row>
    <row r="22" spans="1:7">
      <c r="A22" s="4">
        <f>IF(ISBLANK(matlab!A26),"",IF(matlab!A26&lt;0,"",matlab!A26))</f>
        <v>9.5</v>
      </c>
      <c r="B22" s="5" t="str">
        <f>IF(ISBLANK(matlab!T26),"-",IF(matlab!T26&lt;0,"-",IF(matlab!T26=0,"",matlab!T26*(10^16))))</f>
        <v/>
      </c>
      <c r="C22" s="5" t="str">
        <f>IF(ISBLANK(matlab!U26),"-",IF(matlab!U26&lt;0,"-",IF(matlab!U26=0,"",matlab!U26*(10^16))))</f>
        <v/>
      </c>
      <c r="D22" s="5" t="str">
        <f>IF(ISBLANK(matlab!V26),"-",IF(matlab!V26&lt;0,"-",IF(matlab!V26=0,"",matlab!V26*(10^16))))</f>
        <v/>
      </c>
      <c r="E22" s="5" t="str">
        <f>IF(ISBLANK(matlab!W26),"-",IF(matlab!W26&lt;0,"-",IF(matlab!W26=0,"",matlab!W26*(10^16))))</f>
        <v>-</v>
      </c>
      <c r="F22" s="5" t="str">
        <f>IF(ISBLANK(matlab!X26),"-",IF(matlab!X26&lt;0,"-",IF(matlab!X26=0,"",matlab!X26*(10^16))))</f>
        <v/>
      </c>
      <c r="G22" s="5" t="str">
        <f>IF(ISBLANK(matlab!Y26),"-",IF(matlab!Y26&lt;0,"-",IF(matlab!Y26=0,"",matlab!Y26*(10^16))))</f>
        <v>-</v>
      </c>
    </row>
    <row r="23" spans="1:7">
      <c r="A23" s="4">
        <f>IF(ISBLANK(matlab!A27),"",IF(matlab!A27&lt;0,"",matlab!A27))</f>
        <v>10</v>
      </c>
      <c r="B23" s="5" t="str">
        <f>IF(ISBLANK(matlab!T27),"-",IF(matlab!T27&lt;0,"-",IF(matlab!T27=0,"",matlab!T27*(10^16))))</f>
        <v/>
      </c>
      <c r="C23" s="5" t="str">
        <f>IF(ISBLANK(matlab!U27),"-",IF(matlab!U27&lt;0,"-",IF(matlab!U27=0,"",matlab!U27*(10^16))))</f>
        <v/>
      </c>
      <c r="D23" s="5" t="str">
        <f>IF(ISBLANK(matlab!V27),"-",IF(matlab!V27&lt;0,"-",IF(matlab!V27=0,"",matlab!V27*(10^16))))</f>
        <v/>
      </c>
      <c r="E23" s="5">
        <f>IF(ISBLANK(matlab!W27),"-",IF(matlab!W27&lt;0,"-",IF(matlab!W27=0,"",matlab!W27*(10^16))))</f>
        <v>0.03</v>
      </c>
      <c r="F23" s="5" t="str">
        <f>IF(ISBLANK(matlab!X27),"-",IF(matlab!X27&lt;0,"-",IF(matlab!X27=0,"",matlab!X27*(10^16))))</f>
        <v/>
      </c>
      <c r="G23" s="5">
        <f>IF(ISBLANK(matlab!Y27),"-",IF(matlab!Y27&lt;0,"-",IF(matlab!Y27=0,"",matlab!Y27*(10^16))))</f>
        <v>2.13270645878562E-3</v>
      </c>
    </row>
    <row r="24" spans="1:7">
      <c r="A24" s="4">
        <f>IF(ISBLANK(matlab!A28),"",IF(matlab!A28&lt;0,"",matlab!A28))</f>
        <v>10.5</v>
      </c>
      <c r="B24" s="5" t="str">
        <f>IF(ISBLANK(matlab!T28),"-",IF(matlab!T28&lt;0,"-",IF(matlab!T28=0,"",matlab!T28*(10^16))))</f>
        <v/>
      </c>
      <c r="C24" s="5" t="str">
        <f>IF(ISBLANK(matlab!U28),"-",IF(matlab!U28&lt;0,"-",IF(matlab!U28=0,"",matlab!U28*(10^16))))</f>
        <v/>
      </c>
      <c r="D24" s="5" t="str">
        <f>IF(ISBLANK(matlab!V28),"-",IF(matlab!V28&lt;0,"-",IF(matlab!V28=0,"",matlab!V28*(10^16))))</f>
        <v/>
      </c>
      <c r="E24" s="5" t="str">
        <f>IF(ISBLANK(matlab!W28),"-",IF(matlab!W28&lt;0,"-",IF(matlab!W28=0,"",matlab!W28*(10^16))))</f>
        <v>-</v>
      </c>
      <c r="F24" s="5" t="str">
        <f>IF(ISBLANK(matlab!X28),"-",IF(matlab!X28&lt;0,"-",IF(matlab!X28=0,"",matlab!X28*(10^16))))</f>
        <v/>
      </c>
      <c r="G24" s="5" t="str">
        <f>IF(ISBLANK(matlab!Y28),"-",IF(matlab!Y28&lt;0,"-",IF(matlab!Y28=0,"",matlab!Y28*(10^16))))</f>
        <v>-</v>
      </c>
    </row>
    <row r="25" spans="1:7">
      <c r="A25" s="4">
        <f>IF(ISBLANK(matlab!A29),"",IF(matlab!A29&lt;0,"",matlab!A29))</f>
        <v>11</v>
      </c>
      <c r="B25" s="5" t="str">
        <f>IF(ISBLANK(matlab!T29),"-",IF(matlab!T29&lt;0,"-",IF(matlab!T29=0,"",matlab!T29*(10^16))))</f>
        <v/>
      </c>
      <c r="C25" s="5" t="str">
        <f>IF(ISBLANK(matlab!U29),"-",IF(matlab!U29&lt;0,"-",IF(matlab!U29=0,"",matlab!U29*(10^16))))</f>
        <v/>
      </c>
      <c r="D25" s="5" t="str">
        <f>IF(ISBLANK(matlab!V29),"-",IF(matlab!V29&lt;0,"-",IF(matlab!V29=0,"",matlab!V29*(10^16))))</f>
        <v/>
      </c>
      <c r="E25" s="5" t="str">
        <f>IF(ISBLANK(matlab!W29),"-",IF(matlab!W29&lt;0,"-",IF(matlab!W29=0,"",matlab!W29*(10^16))))</f>
        <v>-</v>
      </c>
      <c r="F25" s="5" t="str">
        <f>IF(ISBLANK(matlab!X29),"-",IF(matlab!X29&lt;0,"-",IF(matlab!X29=0,"",matlab!X29*(10^16))))</f>
        <v/>
      </c>
      <c r="G25" s="5" t="str">
        <f>IF(ISBLANK(matlab!Y29),"-",IF(matlab!Y29&lt;0,"-",IF(matlab!Y29=0,"",matlab!Y29*(10^16))))</f>
        <v>-</v>
      </c>
    </row>
    <row r="26" spans="1:7">
      <c r="A26" s="4">
        <f>IF(ISBLANK(matlab!A30),"",IF(matlab!A30&lt;0,"",matlab!A30))</f>
        <v>11.5</v>
      </c>
      <c r="B26" s="5" t="str">
        <f>IF(ISBLANK(matlab!T30),"-",IF(matlab!T30&lt;0,"-",IF(matlab!T30=0,"",matlab!T30*(10^16))))</f>
        <v/>
      </c>
      <c r="C26" s="5" t="str">
        <f>IF(ISBLANK(matlab!U30),"-",IF(matlab!U30&lt;0,"-",IF(matlab!U30=0,"",matlab!U30*(10^16))))</f>
        <v/>
      </c>
      <c r="D26" s="5" t="str">
        <f>IF(ISBLANK(matlab!V30),"-",IF(matlab!V30&lt;0,"-",IF(matlab!V30=0,"",matlab!V30*(10^16))))</f>
        <v/>
      </c>
      <c r="E26" s="5" t="str">
        <f>IF(ISBLANK(matlab!W30),"-",IF(matlab!W30&lt;0,"-",IF(matlab!W30=0,"",matlab!W30*(10^16))))</f>
        <v>-</v>
      </c>
      <c r="F26" s="5" t="str">
        <f>IF(ISBLANK(matlab!X30),"-",IF(matlab!X30&lt;0,"-",IF(matlab!X30=0,"",matlab!X30*(10^16))))</f>
        <v/>
      </c>
      <c r="G26" s="5" t="str">
        <f>IF(ISBLANK(matlab!Y30),"-",IF(matlab!Y30&lt;0,"-",IF(matlab!Y30=0,"",matlab!Y30*(10^16))))</f>
        <v>-</v>
      </c>
    </row>
    <row r="27" spans="1:7">
      <c r="A27" s="4">
        <f>IF(ISBLANK(matlab!A31),"",IF(matlab!A31&lt;0,"",matlab!A31))</f>
        <v>12</v>
      </c>
      <c r="B27" s="5" t="str">
        <f>IF(ISBLANK(matlab!T31),"-",IF(matlab!T31&lt;0,"-",IF(matlab!T31=0,"",matlab!T31*(10^16))))</f>
        <v/>
      </c>
      <c r="C27" s="5" t="str">
        <f>IF(ISBLANK(matlab!U31),"-",IF(matlab!U31&lt;0,"-",IF(matlab!U31=0,"",matlab!U31*(10^16))))</f>
        <v/>
      </c>
      <c r="D27" s="5" t="str">
        <f>IF(ISBLANK(matlab!V31),"-",IF(matlab!V31&lt;0,"-",IF(matlab!V31=0,"",matlab!V31*(10^16))))</f>
        <v/>
      </c>
      <c r="E27" s="5" t="str">
        <f>IF(ISBLANK(matlab!W31),"-",IF(matlab!W31&lt;0,"-",IF(matlab!W31=0,"",matlab!W31*(10^16))))</f>
        <v>-</v>
      </c>
      <c r="F27" s="5" t="str">
        <f>IF(ISBLANK(matlab!X31),"-",IF(matlab!X31&lt;0,"-",IF(matlab!X31=0,"",matlab!X31*(10^16))))</f>
        <v/>
      </c>
      <c r="G27" s="5" t="str">
        <f>IF(ISBLANK(matlab!Y31),"-",IF(matlab!Y31&lt;0,"-",IF(matlab!Y31=0,"",matlab!Y31*(10^16))))</f>
        <v>-</v>
      </c>
    </row>
    <row r="28" spans="1:7">
      <c r="A28" s="4">
        <f>IF(ISBLANK(matlab!A32),"",IF(matlab!A32&lt;0,"",matlab!A32))</f>
        <v>12.5</v>
      </c>
      <c r="B28" s="5" t="str">
        <f>IF(ISBLANK(matlab!T32),"-",IF(matlab!T32&lt;0,"-",IF(matlab!T32=0,"",matlab!T32*(10^16))))</f>
        <v/>
      </c>
      <c r="C28" s="5" t="str">
        <f>IF(ISBLANK(matlab!U32),"-",IF(matlab!U32&lt;0,"-",IF(matlab!U32=0,"",matlab!U32*(10^16))))</f>
        <v/>
      </c>
      <c r="D28" s="5" t="str">
        <f>IF(ISBLANK(matlab!V32),"-",IF(matlab!V32&lt;0,"-",IF(matlab!V32=0,"",matlab!V32*(10^16))))</f>
        <v/>
      </c>
      <c r="E28" s="5" t="str">
        <f>IF(ISBLANK(matlab!W32),"-",IF(matlab!W32&lt;0,"-",IF(matlab!W32=0,"",matlab!W32*(10^16))))</f>
        <v>-</v>
      </c>
      <c r="F28" s="5" t="str">
        <f>IF(ISBLANK(matlab!X32),"-",IF(matlab!X32&lt;0,"-",IF(matlab!X32=0,"",matlab!X32*(10^16))))</f>
        <v/>
      </c>
      <c r="G28" s="5" t="str">
        <f>IF(ISBLANK(matlab!Y32),"-",IF(matlab!Y32&lt;0,"-",IF(matlab!Y32=0,"",matlab!Y32*(10^16))))</f>
        <v>-</v>
      </c>
    </row>
    <row r="29" spans="1:7">
      <c r="A29" s="4">
        <f>IF(ISBLANK(matlab!A33),"",IF(matlab!A33&lt;0,"",matlab!A33))</f>
        <v>13</v>
      </c>
      <c r="B29" s="5" t="str">
        <f>IF(ISBLANK(matlab!T33),"-",IF(matlab!T33&lt;0,"-",IF(matlab!T33=0,"",matlab!T33*(10^16))))</f>
        <v/>
      </c>
      <c r="C29" s="5" t="str">
        <f>IF(ISBLANK(matlab!U33),"-",IF(matlab!U33&lt;0,"-",IF(matlab!U33=0,"",matlab!U33*(10^16))))</f>
        <v/>
      </c>
      <c r="D29" s="5" t="str">
        <f>IF(ISBLANK(matlab!V33),"-",IF(matlab!V33&lt;0,"-",IF(matlab!V33=0,"",matlab!V33*(10^16))))</f>
        <v/>
      </c>
      <c r="E29" s="5" t="str">
        <f>IF(ISBLANK(matlab!W33),"-",IF(matlab!W33&lt;0,"-",IF(matlab!W33=0,"",matlab!W33*(10^16))))</f>
        <v>-</v>
      </c>
      <c r="F29" s="5" t="str">
        <f>IF(ISBLANK(matlab!X33),"-",IF(matlab!X33&lt;0,"-",IF(matlab!X33=0,"",matlab!X33*(10^16))))</f>
        <v/>
      </c>
      <c r="G29" s="5" t="str">
        <f>IF(ISBLANK(matlab!Y33),"-",IF(matlab!Y33&lt;0,"-",IF(matlab!Y33=0,"",matlab!Y33*(10^16))))</f>
        <v>-</v>
      </c>
    </row>
    <row r="30" spans="1:7">
      <c r="A30" s="4">
        <f>IF(ISBLANK(matlab!A34),"",IF(matlab!A34&lt;0,"",matlab!A34))</f>
        <v>13.5</v>
      </c>
      <c r="B30" s="5">
        <f>IF(ISBLANK(matlab!T34),"-",IF(matlab!T34&lt;0,"-",IF(matlab!T34=0,"",matlab!T34*(10^16))))</f>
        <v>0.10800000000000001</v>
      </c>
      <c r="C30" s="5" t="str">
        <f>IF(ISBLANK(matlab!U34),"-",IF(matlab!U34&lt;0,"-",IF(matlab!U34=0,"",matlab!U34*(10^16))))</f>
        <v/>
      </c>
      <c r="D30" s="5" t="str">
        <f>IF(ISBLANK(matlab!V34),"-",IF(matlab!V34&lt;0,"-",IF(matlab!V34=0,"",matlab!V34*(10^16))))</f>
        <v/>
      </c>
      <c r="E30" s="5" t="str">
        <f>IF(ISBLANK(matlab!W34),"-",IF(matlab!W34&lt;0,"-",IF(matlab!W34=0,"",matlab!W34*(10^16))))</f>
        <v>-</v>
      </c>
      <c r="F30" s="5" t="str">
        <f>IF(ISBLANK(matlab!X34),"-",IF(matlab!X34&lt;0,"-",IF(matlab!X34=0,"",matlab!X34*(10^16))))</f>
        <v/>
      </c>
      <c r="G30" s="5" t="str">
        <f>IF(ISBLANK(matlab!Y34),"-",IF(matlab!Y34&lt;0,"-",IF(matlab!Y34=0,"",matlab!Y34*(10^16))))</f>
        <v>-</v>
      </c>
    </row>
    <row r="31" spans="1:7">
      <c r="A31" s="4">
        <f>IF(ISBLANK(matlab!A35),"",IF(matlab!A35&lt;0,"",matlab!A35))</f>
        <v>14</v>
      </c>
      <c r="B31" s="5" t="str">
        <f>IF(ISBLANK(matlab!T35),"-",IF(matlab!T35&lt;0,"-",IF(matlab!T35=0,"",matlab!T35*(10^16))))</f>
        <v>-</v>
      </c>
      <c r="C31" s="5" t="str">
        <f>IF(ISBLANK(matlab!U35),"-",IF(matlab!U35&lt;0,"-",IF(matlab!U35=0,"",matlab!U35*(10^16))))</f>
        <v/>
      </c>
      <c r="D31" s="5" t="str">
        <f>IF(ISBLANK(matlab!V35),"-",IF(matlab!V35&lt;0,"-",IF(matlab!V35=0,"",matlab!V35*(10^16))))</f>
        <v/>
      </c>
      <c r="E31" s="5" t="str">
        <f>IF(ISBLANK(matlab!W35),"-",IF(matlab!W35&lt;0,"-",IF(matlab!W35=0,"",matlab!W35*(10^16))))</f>
        <v>-</v>
      </c>
      <c r="F31" s="5" t="str">
        <f>IF(ISBLANK(matlab!X35),"-",IF(matlab!X35&lt;0,"-",IF(matlab!X35=0,"",matlab!X35*(10^16))))</f>
        <v/>
      </c>
      <c r="G31" s="5" t="str">
        <f>IF(ISBLANK(matlab!Y35),"-",IF(matlab!Y35&lt;0,"-",IF(matlab!Y35=0,"",matlab!Y35*(10^16))))</f>
        <v>-</v>
      </c>
    </row>
    <row r="32" spans="1:7">
      <c r="A32" s="4">
        <f>IF(ISBLANK(matlab!A36),"",IF(matlab!A36&lt;0,"",matlab!A36))</f>
        <v>14.5</v>
      </c>
      <c r="B32" s="5" t="str">
        <f>IF(ISBLANK(matlab!T36),"-",IF(matlab!T36&lt;0,"-",IF(matlab!T36=0,"",matlab!T36*(10^16))))</f>
        <v>-</v>
      </c>
      <c r="C32" s="5">
        <f>IF(ISBLANK(matlab!U36),"-",IF(matlab!U36&lt;0,"-",IF(matlab!U36=0,"",matlab!U36*(10^16))))</f>
        <v>2.7000000000000003E-2</v>
      </c>
      <c r="D32" s="5" t="str">
        <f>IF(ISBLANK(matlab!V36),"-",IF(matlab!V36&lt;0,"-",IF(matlab!V36=0,"",matlab!V36*(10^16))))</f>
        <v/>
      </c>
      <c r="E32" s="5" t="str">
        <f>IF(ISBLANK(matlab!W36),"-",IF(matlab!W36&lt;0,"-",IF(matlab!W36=0,"",matlab!W36*(10^16))))</f>
        <v>-</v>
      </c>
      <c r="F32" s="5" t="str">
        <f>IF(ISBLANK(matlab!X36),"-",IF(matlab!X36&lt;0,"-",IF(matlab!X36=0,"",matlab!X36*(10^16))))</f>
        <v/>
      </c>
      <c r="G32" s="5" t="str">
        <f>IF(ISBLANK(matlab!Y36),"-",IF(matlab!Y36&lt;0,"-",IF(matlab!Y36=0,"",matlab!Y36*(10^16))))</f>
        <v>-</v>
      </c>
    </row>
    <row r="33" spans="1:7">
      <c r="A33" s="4">
        <f>IF(ISBLANK(matlab!A37),"",IF(matlab!A37&lt;0,"",matlab!A37))</f>
        <v>15</v>
      </c>
      <c r="B33" s="5" t="str">
        <f>IF(ISBLANK(matlab!T37),"-",IF(matlab!T37&lt;0,"-",IF(matlab!T37=0,"",matlab!T37*(10^16))))</f>
        <v>-</v>
      </c>
      <c r="C33" s="5">
        <f>IF(ISBLANK(matlab!U37),"-",IF(matlab!U37&lt;0,"-",IF(matlab!U37=0,"",matlab!U37*(10^16))))</f>
        <v>5.0999999999999997E-2</v>
      </c>
      <c r="D33" s="5" t="str">
        <f>IF(ISBLANK(matlab!V37),"-",IF(matlab!V37&lt;0,"-",IF(matlab!V37=0,"",matlab!V37*(10^16))))</f>
        <v/>
      </c>
      <c r="E33" s="5" t="str">
        <f>IF(ISBLANK(matlab!W37),"-",IF(matlab!W37&lt;0,"-",IF(matlab!W37=0,"",matlab!W37*(10^16))))</f>
        <v>-</v>
      </c>
      <c r="F33" s="5" t="str">
        <f>IF(ISBLANK(matlab!X37),"-",IF(matlab!X37&lt;0,"-",IF(matlab!X37=0,"",matlab!X37*(10^16))))</f>
        <v/>
      </c>
      <c r="G33" s="5">
        <f>IF(ISBLANK(matlab!Y37),"-",IF(matlab!Y37&lt;0,"-",IF(matlab!Y37=0,"",matlab!Y37*(10^16))))</f>
        <v>1.3060106487907028E-3</v>
      </c>
    </row>
    <row r="34" spans="1:7">
      <c r="A34" s="4">
        <f>IF(ISBLANK(matlab!A38),"",IF(matlab!A38&lt;0,"",matlab!A38))</f>
        <v>15.5</v>
      </c>
      <c r="B34" s="5" t="str">
        <f>IF(ISBLANK(matlab!T38),"-",IF(matlab!T38&lt;0,"-",IF(matlab!T38=0,"",matlab!T38*(10^16))))</f>
        <v>-</v>
      </c>
      <c r="C34" s="5">
        <f>IF(ISBLANK(matlab!U38),"-",IF(matlab!U38&lt;0,"-",IF(matlab!U38=0,"",matlab!U38*(10^16))))</f>
        <v>7.7000000000000013E-2</v>
      </c>
      <c r="D34" s="5" t="str">
        <f>IF(ISBLANK(matlab!V38),"-",IF(matlab!V38&lt;0,"-",IF(matlab!V38=0,"",matlab!V38*(10^16))))</f>
        <v/>
      </c>
      <c r="E34" s="5" t="str">
        <f>IF(ISBLANK(matlab!W38),"-",IF(matlab!W38&lt;0,"-",IF(matlab!W38=0,"",matlab!W38*(10^16))))</f>
        <v>-</v>
      </c>
      <c r="F34" s="5" t="str">
        <f>IF(ISBLANK(matlab!X38),"-",IF(matlab!X38&lt;0,"-",IF(matlab!X38=0,"",matlab!X38*(10^16))))</f>
        <v/>
      </c>
      <c r="G34" s="5" t="str">
        <f>IF(ISBLANK(matlab!Y38),"-",IF(matlab!Y38&lt;0,"-",IF(matlab!Y38=0,"",matlab!Y38*(10^16))))</f>
        <v>-</v>
      </c>
    </row>
    <row r="35" spans="1:7">
      <c r="A35" s="4">
        <f>IF(ISBLANK(matlab!A39),"",IF(matlab!A39&lt;0,"",matlab!A39))</f>
        <v>16</v>
      </c>
      <c r="B35" s="5" t="str">
        <f>IF(ISBLANK(matlab!T39),"-",IF(matlab!T39&lt;0,"-",IF(matlab!T39=0,"",matlab!T39*(10^16))))</f>
        <v>-</v>
      </c>
      <c r="C35" s="5">
        <f>IF(ISBLANK(matlab!U39),"-",IF(matlab!U39&lt;0,"-",IF(matlab!U39=0,"",matlab!U39*(10^16))))</f>
        <v>0.10600000000000001</v>
      </c>
      <c r="D35" s="5" t="str">
        <f>IF(ISBLANK(matlab!V39),"-",IF(matlab!V39&lt;0,"-",IF(matlab!V39=0,"",matlab!V39*(10^16))))</f>
        <v/>
      </c>
      <c r="E35" s="5" t="str">
        <f>IF(ISBLANK(matlab!W39),"-",IF(matlab!W39&lt;0,"-",IF(matlab!W39=0,"",matlab!W39*(10^16))))</f>
        <v>-</v>
      </c>
      <c r="F35" s="5" t="str">
        <f>IF(ISBLANK(matlab!X39),"-",IF(matlab!X39&lt;0,"-",IF(matlab!X39=0,"",matlab!X39*(10^16))))</f>
        <v/>
      </c>
      <c r="G35" s="5" t="str">
        <f>IF(ISBLANK(matlab!Y39),"-",IF(matlab!Y39&lt;0,"-",IF(matlab!Y39=0,"",matlab!Y39*(10^16))))</f>
        <v>-</v>
      </c>
    </row>
    <row r="36" spans="1:7">
      <c r="A36" s="4">
        <f>IF(ISBLANK(matlab!A40),"",IF(matlab!A40&lt;0,"",matlab!A40))</f>
        <v>16.5</v>
      </c>
      <c r="B36" s="5" t="str">
        <f>IF(ISBLANK(matlab!T40),"-",IF(matlab!T40&lt;0,"-",IF(matlab!T40=0,"",matlab!T40*(10^16))))</f>
        <v>-</v>
      </c>
      <c r="C36" s="5">
        <f>IF(ISBLANK(matlab!U40),"-",IF(matlab!U40&lt;0,"-",IF(matlab!U40=0,"",matlab!U40*(10^16))))</f>
        <v>0.13900000000000001</v>
      </c>
      <c r="D36" s="5" t="str">
        <f>IF(ISBLANK(matlab!V40),"-",IF(matlab!V40&lt;0,"-",IF(matlab!V40=0,"",matlab!V40*(10^16))))</f>
        <v/>
      </c>
      <c r="E36" s="5" t="str">
        <f>IF(ISBLANK(matlab!W40),"-",IF(matlab!W40&lt;0,"-",IF(matlab!W40=0,"",matlab!W40*(10^16))))</f>
        <v>-</v>
      </c>
      <c r="F36" s="5" t="str">
        <f>IF(ISBLANK(matlab!X40),"-",IF(matlab!X40&lt;0,"-",IF(matlab!X40=0,"",matlab!X40*(10^16))))</f>
        <v/>
      </c>
      <c r="G36" s="5" t="str">
        <f>IF(ISBLANK(matlab!Y40),"-",IF(matlab!Y40&lt;0,"-",IF(matlab!Y40=0,"",matlab!Y40*(10^16))))</f>
        <v>-</v>
      </c>
    </row>
    <row r="37" spans="1:7">
      <c r="A37" s="4">
        <f>IF(ISBLANK(matlab!A41),"",IF(matlab!A41&lt;0,"",matlab!A41))</f>
        <v>17</v>
      </c>
      <c r="B37" s="5" t="str">
        <f>IF(ISBLANK(matlab!T41),"-",IF(matlab!T41&lt;0,"-",IF(matlab!T41=0,"",matlab!T41*(10^16))))</f>
        <v>-</v>
      </c>
      <c r="C37" s="5">
        <f>IF(ISBLANK(matlab!U41),"-",IF(matlab!U41&lt;0,"-",IF(matlab!U41=0,"",matlab!U41*(10^16))))</f>
        <v>0.17699999999999999</v>
      </c>
      <c r="D37" s="5" t="str">
        <f>IF(ISBLANK(matlab!V41),"-",IF(matlab!V41&lt;0,"-",IF(matlab!V41=0,"",matlab!V41*(10^16))))</f>
        <v/>
      </c>
      <c r="E37" s="5" t="str">
        <f>IF(ISBLANK(matlab!W41),"-",IF(matlab!W41&lt;0,"-",IF(matlab!W41=0,"",matlab!W41*(10^16))))</f>
        <v>-</v>
      </c>
      <c r="F37" s="5" t="str">
        <f>IF(ISBLANK(matlab!X41),"-",IF(matlab!X41&lt;0,"-",IF(matlab!X41=0,"",matlab!X41*(10^16))))</f>
        <v/>
      </c>
      <c r="G37" s="5" t="str">
        <f>IF(ISBLANK(matlab!Y41),"-",IF(matlab!Y41&lt;0,"-",IF(matlab!Y41=0,"",matlab!Y41*(10^16))))</f>
        <v>-</v>
      </c>
    </row>
    <row r="38" spans="1:7">
      <c r="A38" s="4">
        <f>IF(ISBLANK(matlab!A42),"",IF(matlab!A42&lt;0,"",matlab!A42))</f>
        <v>17.5</v>
      </c>
      <c r="B38" s="5" t="str">
        <f>IF(ISBLANK(matlab!T42),"-",IF(matlab!T42&lt;0,"-",IF(matlab!T42=0,"",matlab!T42*(10^16))))</f>
        <v>-</v>
      </c>
      <c r="C38" s="5">
        <f>IF(ISBLANK(matlab!U42),"-",IF(matlab!U42&lt;0,"-",IF(matlab!U42=0,"",matlab!U42*(10^16))))</f>
        <v>0.214</v>
      </c>
      <c r="D38" s="5" t="str">
        <f>IF(ISBLANK(matlab!V42),"-",IF(matlab!V42&lt;0,"-",IF(matlab!V42=0,"",matlab!V42*(10^16))))</f>
        <v/>
      </c>
      <c r="E38" s="5" t="str">
        <f>IF(ISBLANK(matlab!W42),"-",IF(matlab!W42&lt;0,"-",IF(matlab!W42=0,"",matlab!W42*(10^16))))</f>
        <v>-</v>
      </c>
      <c r="F38" s="5" t="str">
        <f>IF(ISBLANK(matlab!X42),"-",IF(matlab!X42&lt;0,"-",IF(matlab!X42=0,"",matlab!X42*(10^16))))</f>
        <v/>
      </c>
      <c r="G38" s="5" t="str">
        <f>IF(ISBLANK(matlab!Y42),"-",IF(matlab!Y42&lt;0,"-",IF(matlab!Y42=0,"",matlab!Y42*(10^16))))</f>
        <v>-</v>
      </c>
    </row>
    <row r="39" spans="1:7">
      <c r="A39" s="4">
        <f>IF(ISBLANK(matlab!A43),"",IF(matlab!A43&lt;0,"",matlab!A43))</f>
        <v>18</v>
      </c>
      <c r="B39" s="5" t="str">
        <f>IF(ISBLANK(matlab!T43),"-",IF(matlab!T43&lt;0,"-",IF(matlab!T43=0,"",matlab!T43*(10^16))))</f>
        <v>-</v>
      </c>
      <c r="C39" s="5">
        <f>IF(ISBLANK(matlab!U43),"-",IF(matlab!U43&lt;0,"-",IF(matlab!U43=0,"",matlab!U43*(10^16))))</f>
        <v>0.254</v>
      </c>
      <c r="D39" s="5" t="str">
        <f>IF(ISBLANK(matlab!V43),"-",IF(matlab!V43&lt;0,"-",IF(matlab!V43=0,"",matlab!V43*(10^16))))</f>
        <v/>
      </c>
      <c r="E39" s="5" t="str">
        <f>IF(ISBLANK(matlab!W43),"-",IF(matlab!W43&lt;0,"-",IF(matlab!W43=0,"",matlab!W43*(10^16))))</f>
        <v>-</v>
      </c>
      <c r="F39" s="5" t="str">
        <f>IF(ISBLANK(matlab!X43),"-",IF(matlab!X43&lt;0,"-",IF(matlab!X43=0,"",matlab!X43*(10^16))))</f>
        <v/>
      </c>
      <c r="G39" s="5" t="str">
        <f>IF(ISBLANK(matlab!Y43),"-",IF(matlab!Y43&lt;0,"-",IF(matlab!Y43=0,"",matlab!Y43*(10^16))))</f>
        <v>-</v>
      </c>
    </row>
    <row r="40" spans="1:7">
      <c r="A40" s="4">
        <f>IF(ISBLANK(matlab!A44),"",IF(matlab!A44&lt;0,"",matlab!A44))</f>
        <v>18.5</v>
      </c>
      <c r="B40" s="5">
        <f>IF(ISBLANK(matlab!T44),"-",IF(matlab!T44&lt;0,"-",IF(matlab!T44=0,"",matlab!T44*(10^16))))</f>
        <v>0.28400000000000003</v>
      </c>
      <c r="C40" s="5">
        <f>IF(ISBLANK(matlab!U44),"-",IF(matlab!U44&lt;0,"-",IF(matlab!U44=0,"",matlab!U44*(10^16))))</f>
        <v>0.29699999999999999</v>
      </c>
      <c r="D40" s="5" t="str">
        <f>IF(ISBLANK(matlab!V44),"-",IF(matlab!V44&lt;0,"-",IF(matlab!V44=0,"",matlab!V44*(10^16))))</f>
        <v/>
      </c>
      <c r="E40" s="5" t="str">
        <f>IF(ISBLANK(matlab!W44),"-",IF(matlab!W44&lt;0,"-",IF(matlab!W44=0,"",matlab!W44*(10^16))))</f>
        <v>-</v>
      </c>
      <c r="F40" s="5" t="str">
        <f>IF(ISBLANK(matlab!X44),"-",IF(matlab!X44&lt;0,"-",IF(matlab!X44=0,"",matlab!X44*(10^16))))</f>
        <v/>
      </c>
      <c r="G40" s="5" t="str">
        <f>IF(ISBLANK(matlab!Y44),"-",IF(matlab!Y44&lt;0,"-",IF(matlab!Y44=0,"",matlab!Y44*(10^16))))</f>
        <v>-</v>
      </c>
    </row>
    <row r="41" spans="1:7">
      <c r="A41" s="4">
        <f>IF(ISBLANK(matlab!A45),"",IF(matlab!A45&lt;0,"",matlab!A45))</f>
        <v>19</v>
      </c>
      <c r="B41" s="5" t="str">
        <f>IF(ISBLANK(matlab!T45),"-",IF(matlab!T45&lt;0,"-",IF(matlab!T45=0,"",matlab!T45*(10^16))))</f>
        <v>-</v>
      </c>
      <c r="C41" s="5">
        <f>IF(ISBLANK(matlab!U45),"-",IF(matlab!U45&lt;0,"-",IF(matlab!U45=0,"",matlab!U45*(10^16))))</f>
        <v>0.34</v>
      </c>
      <c r="D41" s="5" t="str">
        <f>IF(ISBLANK(matlab!V45),"-",IF(matlab!V45&lt;0,"-",IF(matlab!V45=0,"",matlab!V45*(10^16))))</f>
        <v/>
      </c>
      <c r="E41" s="5" t="str">
        <f>IF(ISBLANK(matlab!W45),"-",IF(matlab!W45&lt;0,"-",IF(matlab!W45=0,"",matlab!W45*(10^16))))</f>
        <v>-</v>
      </c>
      <c r="F41" s="5" t="str">
        <f>IF(ISBLANK(matlab!X45),"-",IF(matlab!X45&lt;0,"-",IF(matlab!X45=0,"",matlab!X45*(10^16))))</f>
        <v/>
      </c>
      <c r="G41" s="5" t="str">
        <f>IF(ISBLANK(matlab!Y45),"-",IF(matlab!Y45&lt;0,"-",IF(matlab!Y45=0,"",matlab!Y45*(10^16))))</f>
        <v>-</v>
      </c>
    </row>
    <row r="42" spans="1:7">
      <c r="A42" s="4">
        <f>IF(ISBLANK(matlab!A46),"",IF(matlab!A46&lt;0,"",matlab!A46))</f>
        <v>19.5</v>
      </c>
      <c r="B42" s="5" t="str">
        <f>IF(ISBLANK(matlab!T46),"-",IF(matlab!T46&lt;0,"-",IF(matlab!T46=0,"",matlab!T46*(10^16))))</f>
        <v>-</v>
      </c>
      <c r="C42" s="5">
        <f>IF(ISBLANK(matlab!U46),"-",IF(matlab!U46&lt;0,"-",IF(matlab!U46=0,"",matlab!U46*(10^16))))</f>
        <v>0.38600000000000007</v>
      </c>
      <c r="D42" s="5" t="str">
        <f>IF(ISBLANK(matlab!V46),"-",IF(matlab!V46&lt;0,"-",IF(matlab!V46=0,"",matlab!V46*(10^16))))</f>
        <v/>
      </c>
      <c r="E42" s="5" t="str">
        <f>IF(ISBLANK(matlab!W46),"-",IF(matlab!W46&lt;0,"-",IF(matlab!W46=0,"",matlab!W46*(10^16))))</f>
        <v>-</v>
      </c>
      <c r="F42" s="5" t="str">
        <f>IF(ISBLANK(matlab!X46),"-",IF(matlab!X46&lt;0,"-",IF(matlab!X46=0,"",matlab!X46*(10^16))))</f>
        <v/>
      </c>
      <c r="G42" s="5" t="str">
        <f>IF(ISBLANK(matlab!Y46),"-",IF(matlab!Y46&lt;0,"-",IF(matlab!Y46=0,"",matlab!Y46*(10^16))))</f>
        <v>-</v>
      </c>
    </row>
    <row r="43" spans="1:7">
      <c r="A43" s="4">
        <f>IF(ISBLANK(matlab!A47),"",IF(matlab!A47&lt;0,"",matlab!A47))</f>
        <v>20</v>
      </c>
      <c r="B43" s="5" t="str">
        <f>IF(ISBLANK(matlab!T47),"-",IF(matlab!T47&lt;0,"-",IF(matlab!T47=0,"",matlab!T47*(10^16))))</f>
        <v>-</v>
      </c>
      <c r="C43" s="5">
        <f>IF(ISBLANK(matlab!U47),"-",IF(matlab!U47&lt;0,"-",IF(matlab!U47=0,"",matlab!U47*(10^16))))</f>
        <v>0.42799999999999999</v>
      </c>
      <c r="D43" s="5" t="str">
        <f>IF(ISBLANK(matlab!V47),"-",IF(matlab!V47&lt;0,"-",IF(matlab!V47=0,"",matlab!V47*(10^16))))</f>
        <v/>
      </c>
      <c r="E43" s="5">
        <f>IF(ISBLANK(matlab!W47),"-",IF(matlab!W47&lt;0,"-",IF(matlab!W47=0,"",matlab!W47*(10^16))))</f>
        <v>0.1</v>
      </c>
      <c r="F43" s="5">
        <f>IF(ISBLANK(matlab!X47),"-",IF(matlab!X47&lt;0,"-",IF(matlab!X47=0,"",matlab!X47*(10^16))))</f>
        <v>1.2</v>
      </c>
      <c r="G43" s="5">
        <f>IF(ISBLANK(matlab!Y47),"-",IF(matlab!Y47&lt;0,"-",IF(matlab!Y47=0,"",matlab!Y47*(10^16))))</f>
        <v>7.5402559964383E-4</v>
      </c>
    </row>
    <row r="44" spans="1:7">
      <c r="A44" s="4">
        <f>IF(ISBLANK(matlab!A48),"",IF(matlab!A48&lt;0,"",matlab!A48))</f>
        <v>20.5</v>
      </c>
      <c r="B44" s="5" t="str">
        <f>IF(ISBLANK(matlab!T48),"-",IF(matlab!T48&lt;0,"-",IF(matlab!T48=0,"",matlab!T48*(10^16))))</f>
        <v>-</v>
      </c>
      <c r="C44" s="5">
        <f>IF(ISBLANK(matlab!U48),"-",IF(matlab!U48&lt;0,"-",IF(matlab!U48=0,"",matlab!U48*(10^16))))</f>
        <v>0.47200000000000009</v>
      </c>
      <c r="D44" s="5" t="str">
        <f>IF(ISBLANK(matlab!V48),"-",IF(matlab!V48&lt;0,"-",IF(matlab!V48=0,"",matlab!V48*(10^16))))</f>
        <v/>
      </c>
      <c r="E44" s="5" t="str">
        <f>IF(ISBLANK(matlab!W48),"-",IF(matlab!W48&lt;0,"-",IF(matlab!W48=0,"",matlab!W48*(10^16))))</f>
        <v/>
      </c>
      <c r="F44" s="5" t="str">
        <f>IF(ISBLANK(matlab!X48),"-",IF(matlab!X48&lt;0,"-",IF(matlab!X48=0,"",matlab!X48*(10^16))))</f>
        <v>-</v>
      </c>
      <c r="G44" s="5" t="str">
        <f>IF(ISBLANK(matlab!Y48),"-",IF(matlab!Y48&lt;0,"-",IF(matlab!Y48=0,"",matlab!Y48*(10^16))))</f>
        <v>-</v>
      </c>
    </row>
    <row r="45" spans="1:7">
      <c r="A45" s="4">
        <f>IF(ISBLANK(matlab!A49),"",IF(matlab!A49&lt;0,"",matlab!A49))</f>
        <v>21</v>
      </c>
      <c r="B45" s="5">
        <f>IF(ISBLANK(matlab!T49),"-",IF(matlab!T49&lt;0,"-",IF(matlab!T49=0,"",matlab!T49*(10^16))))</f>
        <v>0.48000000000000004</v>
      </c>
      <c r="C45" s="5">
        <f>IF(ISBLANK(matlab!U49),"-",IF(matlab!U49&lt;0,"-",IF(matlab!U49=0,"",matlab!U49*(10^16))))</f>
        <v>0.51600000000000001</v>
      </c>
      <c r="D45" s="5" t="str">
        <f>IF(ISBLANK(matlab!V49),"-",IF(matlab!V49&lt;0,"-",IF(matlab!V49=0,"",matlab!V49*(10^16))))</f>
        <v/>
      </c>
      <c r="E45" s="5" t="str">
        <f>IF(ISBLANK(matlab!W49),"-",IF(matlab!W49&lt;0,"-",IF(matlab!W49=0,"",matlab!W49*(10^16))))</f>
        <v/>
      </c>
      <c r="F45" s="5" t="str">
        <f>IF(ISBLANK(matlab!X49),"-",IF(matlab!X49&lt;0,"-",IF(matlab!X49=0,"",matlab!X49*(10^16))))</f>
        <v>-</v>
      </c>
      <c r="G45" s="5" t="str">
        <f>IF(ISBLANK(matlab!Y49),"-",IF(matlab!Y49&lt;0,"-",IF(matlab!Y49=0,"",matlab!Y49*(10^16))))</f>
        <v>-</v>
      </c>
    </row>
    <row r="46" spans="1:7">
      <c r="A46" s="4">
        <f>IF(ISBLANK(matlab!A50),"",IF(matlab!A50&lt;0,"",matlab!A50))</f>
        <v>21.5</v>
      </c>
      <c r="B46" s="5" t="str">
        <f>IF(ISBLANK(matlab!T50),"-",IF(matlab!T50&lt;0,"-",IF(matlab!T50=0,"",matlab!T50*(10^16))))</f>
        <v>-</v>
      </c>
      <c r="C46" s="5">
        <f>IF(ISBLANK(matlab!U50),"-",IF(matlab!U50&lt;0,"-",IF(matlab!U50=0,"",matlab!U50*(10^16))))</f>
        <v>0.55999999999999994</v>
      </c>
      <c r="D46" s="5" t="str">
        <f>IF(ISBLANK(matlab!V50),"-",IF(matlab!V50&lt;0,"-",IF(matlab!V50=0,"",matlab!V50*(10^16))))</f>
        <v/>
      </c>
      <c r="E46" s="5" t="str">
        <f>IF(ISBLANK(matlab!W50),"-",IF(matlab!W50&lt;0,"-",IF(matlab!W50=0,"",matlab!W50*(10^16))))</f>
        <v/>
      </c>
      <c r="F46" s="5" t="str">
        <f>IF(ISBLANK(matlab!X50),"-",IF(matlab!X50&lt;0,"-",IF(matlab!X50=0,"",matlab!X50*(10^16))))</f>
        <v>-</v>
      </c>
      <c r="G46" s="5" t="str">
        <f>IF(ISBLANK(matlab!Y50),"-",IF(matlab!Y50&lt;0,"-",IF(matlab!Y50=0,"",matlab!Y50*(10^16))))</f>
        <v>-</v>
      </c>
    </row>
    <row r="47" spans="1:7">
      <c r="A47" s="4">
        <f>IF(ISBLANK(matlab!A51),"",IF(matlab!A51&lt;0,"",matlab!A51))</f>
        <v>22</v>
      </c>
      <c r="B47" s="5" t="str">
        <f>IF(ISBLANK(matlab!T51),"-",IF(matlab!T51&lt;0,"-",IF(matlab!T51=0,"",matlab!T51*(10^16))))</f>
        <v>-</v>
      </c>
      <c r="C47" s="5">
        <f>IF(ISBLANK(matlab!U51),"-",IF(matlab!U51&lt;0,"-",IF(matlab!U51=0,"",matlab!U51*(10^16))))</f>
        <v>0.60100000000000009</v>
      </c>
      <c r="D47" s="5" t="str">
        <f>IF(ISBLANK(matlab!V51),"-",IF(matlab!V51&lt;0,"-",IF(matlab!V51=0,"",matlab!V51*(10^16))))</f>
        <v/>
      </c>
      <c r="E47" s="5" t="str">
        <f>IF(ISBLANK(matlab!W51),"-",IF(matlab!W51&lt;0,"-",IF(matlab!W51=0,"",matlab!W51*(10^16))))</f>
        <v/>
      </c>
      <c r="F47" s="5" t="str">
        <f>IF(ISBLANK(matlab!X51),"-",IF(matlab!X51&lt;0,"-",IF(matlab!X51=0,"",matlab!X51*(10^16))))</f>
        <v>-</v>
      </c>
      <c r="G47" s="5" t="str">
        <f>IF(ISBLANK(matlab!Y51),"-",IF(matlab!Y51&lt;0,"-",IF(matlab!Y51=0,"",matlab!Y51*(10^16))))</f>
        <v>-</v>
      </c>
    </row>
    <row r="48" spans="1:7">
      <c r="A48" s="4">
        <f>IF(ISBLANK(matlab!A52),"",IF(matlab!A52&lt;0,"",matlab!A52))</f>
        <v>22.5</v>
      </c>
      <c r="B48" s="5" t="str">
        <f>IF(ISBLANK(matlab!T52),"-",IF(matlab!T52&lt;0,"-",IF(matlab!T52=0,"",matlab!T52*(10^16))))</f>
        <v>-</v>
      </c>
      <c r="C48" s="5">
        <f>IF(ISBLANK(matlab!U52),"-",IF(matlab!U52&lt;0,"-",IF(matlab!U52=0,"",matlab!U52*(10^16))))</f>
        <v>0.64300000000000002</v>
      </c>
      <c r="D48" s="5" t="str">
        <f>IF(ISBLANK(matlab!V52),"-",IF(matlab!V52&lt;0,"-",IF(matlab!V52=0,"",matlab!V52*(10^16))))</f>
        <v/>
      </c>
      <c r="E48" s="5" t="str">
        <f>IF(ISBLANK(matlab!W52),"-",IF(matlab!W52&lt;0,"-",IF(matlab!W52=0,"",matlab!W52*(10^16))))</f>
        <v/>
      </c>
      <c r="F48" s="5" t="str">
        <f>IF(ISBLANK(matlab!X52),"-",IF(matlab!X52&lt;0,"-",IF(matlab!X52=0,"",matlab!X52*(10^16))))</f>
        <v>-</v>
      </c>
      <c r="G48" s="5" t="str">
        <f>IF(ISBLANK(matlab!Y52),"-",IF(matlab!Y52&lt;0,"-",IF(matlab!Y52=0,"",matlab!Y52*(10^16))))</f>
        <v>-</v>
      </c>
    </row>
    <row r="49" spans="1:7">
      <c r="A49" s="4">
        <f>IF(ISBLANK(matlab!A53),"",IF(matlab!A53&lt;0,"",matlab!A53))</f>
        <v>23</v>
      </c>
      <c r="B49" s="5" t="str">
        <f>IF(ISBLANK(matlab!T53),"-",IF(matlab!T53&lt;0,"-",IF(matlab!T53=0,"",matlab!T53*(10^16))))</f>
        <v>-</v>
      </c>
      <c r="C49" s="5">
        <f>IF(ISBLANK(matlab!U53),"-",IF(matlab!U53&lt;0,"-",IF(matlab!U53=0,"",matlab!U53*(10^16))))</f>
        <v>0.68400000000000016</v>
      </c>
      <c r="D49" s="5" t="str">
        <f>IF(ISBLANK(matlab!V53),"-",IF(matlab!V53&lt;0,"-",IF(matlab!V53=0,"",matlab!V53*(10^16))))</f>
        <v/>
      </c>
      <c r="E49" s="5" t="str">
        <f>IF(ISBLANK(matlab!W53),"-",IF(matlab!W53&lt;0,"-",IF(matlab!W53=0,"",matlab!W53*(10^16))))</f>
        <v/>
      </c>
      <c r="F49" s="5" t="str">
        <f>IF(ISBLANK(matlab!X53),"-",IF(matlab!X53&lt;0,"-",IF(matlab!X53=0,"",matlab!X53*(10^16))))</f>
        <v>-</v>
      </c>
      <c r="G49" s="5" t="str">
        <f>IF(ISBLANK(matlab!Y53),"-",IF(matlab!Y53&lt;0,"-",IF(matlab!Y53=0,"",matlab!Y53*(10^16))))</f>
        <v>-</v>
      </c>
    </row>
    <row r="50" spans="1:7">
      <c r="A50" s="4">
        <f>IF(ISBLANK(matlab!A54),"",IF(matlab!A54&lt;0,"",matlab!A54))</f>
        <v>23.5</v>
      </c>
      <c r="B50" s="5">
        <f>IF(ISBLANK(matlab!T54),"-",IF(matlab!T54&lt;0,"-",IF(matlab!T54=0,"",matlab!T54*(10^16))))</f>
        <v>0.52</v>
      </c>
      <c r="C50" s="5">
        <f>IF(ISBLANK(matlab!U54),"-",IF(matlab!U54&lt;0,"-",IF(matlab!U54=0,"",matlab!U54*(10^16))))</f>
        <v>0.7240000000000002</v>
      </c>
      <c r="D50" s="5" t="str">
        <f>IF(ISBLANK(matlab!V54),"-",IF(matlab!V54&lt;0,"-",IF(matlab!V54=0,"",matlab!V54*(10^16))))</f>
        <v/>
      </c>
      <c r="E50" s="5" t="str">
        <f>IF(ISBLANK(matlab!W54),"-",IF(matlab!W54&lt;0,"-",IF(matlab!W54=0,"",matlab!W54*(10^16))))</f>
        <v/>
      </c>
      <c r="F50" s="5" t="str">
        <f>IF(ISBLANK(matlab!X54),"-",IF(matlab!X54&lt;0,"-",IF(matlab!X54=0,"",matlab!X54*(10^16))))</f>
        <v>-</v>
      </c>
      <c r="G50" s="5" t="str">
        <f>IF(ISBLANK(matlab!Y54),"-",IF(matlab!Y54&lt;0,"-",IF(matlab!Y54=0,"",matlab!Y54*(10^16))))</f>
        <v>-</v>
      </c>
    </row>
    <row r="51" spans="1:7">
      <c r="A51" s="4">
        <f>IF(ISBLANK(matlab!A55),"",IF(matlab!A55&lt;0,"",matlab!A55))</f>
        <v>24</v>
      </c>
      <c r="B51" s="5" t="str">
        <f>IF(ISBLANK(matlab!T55),"-",IF(matlab!T55&lt;0,"-",IF(matlab!T55=0,"",matlab!T55*(10^16))))</f>
        <v>-</v>
      </c>
      <c r="C51" s="5">
        <f>IF(ISBLANK(matlab!U55),"-",IF(matlab!U55&lt;0,"-",IF(matlab!U55=0,"",matlab!U55*(10^16))))</f>
        <v>0.76600000000000001</v>
      </c>
      <c r="D51" s="5" t="str">
        <f>IF(ISBLANK(matlab!V55),"-",IF(matlab!V55&lt;0,"-",IF(matlab!V55=0,"",matlab!V55*(10^16))))</f>
        <v/>
      </c>
      <c r="E51" s="5" t="str">
        <f>IF(ISBLANK(matlab!W55),"-",IF(matlab!W55&lt;0,"-",IF(matlab!W55=0,"",matlab!W55*(10^16))))</f>
        <v/>
      </c>
      <c r="F51" s="5" t="str">
        <f>IF(ISBLANK(matlab!X55),"-",IF(matlab!X55&lt;0,"-",IF(matlab!X55=0,"",matlab!X55*(10^16))))</f>
        <v>-</v>
      </c>
      <c r="G51" s="5" t="str">
        <f>IF(ISBLANK(matlab!Y55),"-",IF(matlab!Y55&lt;0,"-",IF(matlab!Y55=0,"",matlab!Y55*(10^16))))</f>
        <v>-</v>
      </c>
    </row>
    <row r="52" spans="1:7">
      <c r="A52" s="4">
        <f>IF(ISBLANK(matlab!A56),"",IF(matlab!A56&lt;0,"",matlab!A56))</f>
        <v>24.5</v>
      </c>
      <c r="B52" s="5" t="str">
        <f>IF(ISBLANK(matlab!T56),"-",IF(matlab!T56&lt;0,"-",IF(matlab!T56=0,"",matlab!T56*(10^16))))</f>
        <v>-</v>
      </c>
      <c r="C52" s="5" t="str">
        <f>IF(ISBLANK(matlab!U56),"-",IF(matlab!U56&lt;0,"-",IF(matlab!U56=0,"",matlab!U56*(10^16))))</f>
        <v>-</v>
      </c>
      <c r="D52" s="5" t="str">
        <f>IF(ISBLANK(matlab!V56),"-",IF(matlab!V56&lt;0,"-",IF(matlab!V56=0,"",matlab!V56*(10^16))))</f>
        <v/>
      </c>
      <c r="E52" s="5" t="str">
        <f>IF(ISBLANK(matlab!W56),"-",IF(matlab!W56&lt;0,"-",IF(matlab!W56=0,"",matlab!W56*(10^16))))</f>
        <v/>
      </c>
      <c r="F52" s="5" t="str">
        <f>IF(ISBLANK(matlab!X56),"-",IF(matlab!X56&lt;0,"-",IF(matlab!X56=0,"",matlab!X56*(10^16))))</f>
        <v>-</v>
      </c>
      <c r="G52" s="5" t="str">
        <f>IF(ISBLANK(matlab!Y56),"-",IF(matlab!Y56&lt;0,"-",IF(matlab!Y56=0,"",matlab!Y56*(10^16))))</f>
        <v>-</v>
      </c>
    </row>
    <row r="53" spans="1:7">
      <c r="A53" s="4">
        <f>IF(ISBLANK(matlab!A57),"",IF(matlab!A57&lt;0,"",matlab!A57))</f>
        <v>25</v>
      </c>
      <c r="B53" s="5" t="str">
        <f>IF(ISBLANK(matlab!T57),"-",IF(matlab!T57&lt;0,"-",IF(matlab!T57=0,"",matlab!T57*(10^16))))</f>
        <v>-</v>
      </c>
      <c r="C53" s="5">
        <f>IF(ISBLANK(matlab!U57),"-",IF(matlab!U57&lt;0,"-",IF(matlab!U57=0,"",matlab!U57*(10^16))))</f>
        <v>0.74099999999999999</v>
      </c>
      <c r="D53" s="5">
        <f>IF(ISBLANK(matlab!V57),"-",IF(matlab!V57&lt;0,"-",IF(matlab!V57=0,"",matlab!V57*(10^16))))</f>
        <v>1.5000000000000001E-2</v>
      </c>
      <c r="E53" s="5" t="str">
        <f>IF(ISBLANK(matlab!W57),"-",IF(matlab!W57&lt;0,"-",IF(matlab!W57=0,"",matlab!W57*(10^16))))</f>
        <v/>
      </c>
      <c r="F53" s="5" t="str">
        <f>IF(ISBLANK(matlab!X57),"-",IF(matlab!X57&lt;0,"-",IF(matlab!X57=0,"",matlab!X57*(10^16))))</f>
        <v>-</v>
      </c>
      <c r="G53" s="5">
        <f>IF(ISBLANK(matlab!Y57),"-",IF(matlab!Y57&lt;0,"-",IF(matlab!Y57=0,"",matlab!Y57*(10^16))))</f>
        <v>5.7325784917673932E-4</v>
      </c>
    </row>
    <row r="54" spans="1:7">
      <c r="A54" s="4">
        <f>IF(ISBLANK(matlab!A58),"",IF(matlab!A58&lt;0,"",matlab!A58))</f>
        <v>25.5</v>
      </c>
      <c r="B54" s="5" t="str">
        <f>IF(ISBLANK(matlab!T58),"-",IF(matlab!T58&lt;0,"-",IF(matlab!T58=0,"",matlab!T58*(10^16))))</f>
        <v>-</v>
      </c>
      <c r="C54" s="5" t="str">
        <f>IF(ISBLANK(matlab!U58),"-",IF(matlab!U58&lt;0,"-",IF(matlab!U58=0,"",matlab!U58*(10^16))))</f>
        <v>-</v>
      </c>
      <c r="D54" s="5" t="str">
        <f>IF(ISBLANK(matlab!V58),"-",IF(matlab!V58&lt;0,"-",IF(matlab!V58=0,"",matlab!V58*(10^16))))</f>
        <v>-</v>
      </c>
      <c r="E54" s="5" t="str">
        <f>IF(ISBLANK(matlab!W58),"-",IF(matlab!W58&lt;0,"-",IF(matlab!W58=0,"",matlab!W58*(10^16))))</f>
        <v/>
      </c>
      <c r="F54" s="5" t="str">
        <f>IF(ISBLANK(matlab!X58),"-",IF(matlab!X58&lt;0,"-",IF(matlab!X58=0,"",matlab!X58*(10^16))))</f>
        <v>-</v>
      </c>
      <c r="G54" s="5" t="str">
        <f>IF(ISBLANK(matlab!Y58),"-",IF(matlab!Y58&lt;0,"-",IF(matlab!Y58=0,"",matlab!Y58*(10^16))))</f>
        <v>-</v>
      </c>
    </row>
    <row r="55" spans="1:7">
      <c r="A55" s="4">
        <f>IF(ISBLANK(matlab!A59),"",IF(matlab!A59&lt;0,"",matlab!A59))</f>
        <v>26</v>
      </c>
      <c r="B55" s="5" t="str">
        <f>IF(ISBLANK(matlab!T59),"-",IF(matlab!T59&lt;0,"-",IF(matlab!T59=0,"",matlab!T59*(10^16))))</f>
        <v>-</v>
      </c>
      <c r="C55" s="5" t="str">
        <f>IF(ISBLANK(matlab!U59),"-",IF(matlab!U59&lt;0,"-",IF(matlab!U59=0,"",matlab!U59*(10^16))))</f>
        <v>-</v>
      </c>
      <c r="D55" s="5" t="str">
        <f>IF(ISBLANK(matlab!V59),"-",IF(matlab!V59&lt;0,"-",IF(matlab!V59=0,"",matlab!V59*(10^16))))</f>
        <v>-</v>
      </c>
      <c r="E55" s="5" t="str">
        <f>IF(ISBLANK(matlab!W59),"-",IF(matlab!W59&lt;0,"-",IF(matlab!W59=0,"",matlab!W59*(10^16))))</f>
        <v/>
      </c>
      <c r="F55" s="5" t="str">
        <f>IF(ISBLANK(matlab!X59),"-",IF(matlab!X59&lt;0,"-",IF(matlab!X59=0,"",matlab!X59*(10^16))))</f>
        <v>-</v>
      </c>
      <c r="G55" s="5" t="str">
        <f>IF(ISBLANK(matlab!Y59),"-",IF(matlab!Y59&lt;0,"-",IF(matlab!Y59=0,"",matlab!Y59*(10^16))))</f>
        <v>-</v>
      </c>
    </row>
    <row r="56" spans="1:7">
      <c r="A56" s="4">
        <f>IF(ISBLANK(matlab!A60),"",IF(matlab!A60&lt;0,"",matlab!A60))</f>
        <v>26.5</v>
      </c>
      <c r="B56" s="5" t="str">
        <f>IF(ISBLANK(matlab!T60),"-",IF(matlab!T60&lt;0,"-",IF(matlab!T60=0,"",matlab!T60*(10^16))))</f>
        <v>-</v>
      </c>
      <c r="C56" s="5" t="str">
        <f>IF(ISBLANK(matlab!U60),"-",IF(matlab!U60&lt;0,"-",IF(matlab!U60=0,"",matlab!U60*(10^16))))</f>
        <v>-</v>
      </c>
      <c r="D56" s="5" t="str">
        <f>IF(ISBLANK(matlab!V60),"-",IF(matlab!V60&lt;0,"-",IF(matlab!V60=0,"",matlab!V60*(10^16))))</f>
        <v>-</v>
      </c>
      <c r="E56" s="5" t="str">
        <f>IF(ISBLANK(matlab!W60),"-",IF(matlab!W60&lt;0,"-",IF(matlab!W60=0,"",matlab!W60*(10^16))))</f>
        <v/>
      </c>
      <c r="F56" s="5" t="str">
        <f>IF(ISBLANK(matlab!X60),"-",IF(matlab!X60&lt;0,"-",IF(matlab!X60=0,"",matlab!X60*(10^16))))</f>
        <v>-</v>
      </c>
      <c r="G56" s="5" t="str">
        <f>IF(ISBLANK(matlab!Y60),"-",IF(matlab!Y60&lt;0,"-",IF(matlab!Y60=0,"",matlab!Y60*(10^16))))</f>
        <v>-</v>
      </c>
    </row>
    <row r="57" spans="1:7">
      <c r="A57" s="4">
        <f>IF(ISBLANK(matlab!A61),"",IF(matlab!A61&lt;0,"",matlab!A61))</f>
        <v>27</v>
      </c>
      <c r="B57" s="5" t="str">
        <f>IF(ISBLANK(matlab!T61),"-",IF(matlab!T61&lt;0,"-",IF(matlab!T61=0,"",matlab!T61*(10^16))))</f>
        <v>-</v>
      </c>
      <c r="C57" s="5" t="str">
        <f>IF(ISBLANK(matlab!U61),"-",IF(matlab!U61&lt;0,"-",IF(matlab!U61=0,"",matlab!U61*(10^16))))</f>
        <v>-</v>
      </c>
      <c r="D57" s="5" t="str">
        <f>IF(ISBLANK(matlab!V61),"-",IF(matlab!V61&lt;0,"-",IF(matlab!V61=0,"",matlab!V61*(10^16))))</f>
        <v>-</v>
      </c>
      <c r="E57" s="5" t="str">
        <f>IF(ISBLANK(matlab!W61),"-",IF(matlab!W61&lt;0,"-",IF(matlab!W61=0,"",matlab!W61*(10^16))))</f>
        <v/>
      </c>
      <c r="F57" s="5" t="str">
        <f>IF(ISBLANK(matlab!X61),"-",IF(matlab!X61&lt;0,"-",IF(matlab!X61=0,"",matlab!X61*(10^16))))</f>
        <v>-</v>
      </c>
      <c r="G57" s="5" t="str">
        <f>IF(ISBLANK(matlab!Y61),"-",IF(matlab!Y61&lt;0,"-",IF(matlab!Y61=0,"",matlab!Y61*(10^16))))</f>
        <v>-</v>
      </c>
    </row>
    <row r="58" spans="1:7">
      <c r="A58" s="4">
        <f>IF(ISBLANK(matlab!A62),"",IF(matlab!A62&lt;0,"",matlab!A62))</f>
        <v>27.5</v>
      </c>
      <c r="B58" s="5" t="str">
        <f>IF(ISBLANK(matlab!T62),"-",IF(matlab!T62&lt;0,"-",IF(matlab!T62=0,"",matlab!T62*(10^16))))</f>
        <v>-</v>
      </c>
      <c r="C58" s="5" t="str">
        <f>IF(ISBLANK(matlab!U62),"-",IF(matlab!U62&lt;0,"-",IF(matlab!U62=0,"",matlab!U62*(10^16))))</f>
        <v>-</v>
      </c>
      <c r="D58" s="5" t="str">
        <f>IF(ISBLANK(matlab!V62),"-",IF(matlab!V62&lt;0,"-",IF(matlab!V62=0,"",matlab!V62*(10^16))))</f>
        <v>-</v>
      </c>
      <c r="E58" s="5" t="str">
        <f>IF(ISBLANK(matlab!W62),"-",IF(matlab!W62&lt;0,"-",IF(matlab!W62=0,"",matlab!W62*(10^16))))</f>
        <v/>
      </c>
      <c r="F58" s="5" t="str">
        <f>IF(ISBLANK(matlab!X62),"-",IF(matlab!X62&lt;0,"-",IF(matlab!X62=0,"",matlab!X62*(10^16))))</f>
        <v>-</v>
      </c>
      <c r="G58" s="5" t="str">
        <f>IF(ISBLANK(matlab!Y62),"-",IF(matlab!Y62&lt;0,"-",IF(matlab!Y62=0,"",matlab!Y62*(10^16))))</f>
        <v>-</v>
      </c>
    </row>
    <row r="59" spans="1:7">
      <c r="A59" s="4">
        <f>IF(ISBLANK(matlab!A63),"",IF(matlab!A63&lt;0,"",matlab!A63))</f>
        <v>28</v>
      </c>
      <c r="B59" s="5" t="str">
        <f>IF(ISBLANK(matlab!T63),"-",IF(matlab!T63&lt;0,"-",IF(matlab!T63=0,"",matlab!T63*(10^16))))</f>
        <v>-</v>
      </c>
      <c r="C59" s="5" t="str">
        <f>IF(ISBLANK(matlab!U63),"-",IF(matlab!U63&lt;0,"-",IF(matlab!U63=0,"",matlab!U63*(10^16))))</f>
        <v>-</v>
      </c>
      <c r="D59" s="5" t="str">
        <f>IF(ISBLANK(matlab!V63),"-",IF(matlab!V63&lt;0,"-",IF(matlab!V63=0,"",matlab!V63*(10^16))))</f>
        <v>-</v>
      </c>
      <c r="E59" s="5" t="str">
        <f>IF(ISBLANK(matlab!W63),"-",IF(matlab!W63&lt;0,"-",IF(matlab!W63=0,"",matlab!W63*(10^16))))</f>
        <v/>
      </c>
      <c r="F59" s="5" t="str">
        <f>IF(ISBLANK(matlab!X63),"-",IF(matlab!X63&lt;0,"-",IF(matlab!X63=0,"",matlab!X63*(10^16))))</f>
        <v>-</v>
      </c>
      <c r="G59" s="5" t="str">
        <f>IF(ISBLANK(matlab!Y63),"-",IF(matlab!Y63&lt;0,"-",IF(matlab!Y63=0,"",matlab!Y63*(10^16))))</f>
        <v>-</v>
      </c>
    </row>
    <row r="60" spans="1:7">
      <c r="A60" s="4">
        <f>IF(ISBLANK(matlab!A64),"",IF(matlab!A64&lt;0,"",matlab!A64))</f>
        <v>28.5</v>
      </c>
      <c r="B60" s="5">
        <f>IF(ISBLANK(matlab!T64),"-",IF(matlab!T64&lt;0,"-",IF(matlab!T64=0,"",matlab!T64*(10^16))))</f>
        <v>0.65800000000000003</v>
      </c>
      <c r="C60" s="5" t="str">
        <f>IF(ISBLANK(matlab!U64),"-",IF(matlab!U64&lt;0,"-",IF(matlab!U64=0,"",matlab!U64*(10^16))))</f>
        <v>-</v>
      </c>
      <c r="D60" s="5" t="str">
        <f>IF(ISBLANK(matlab!V64),"-",IF(matlab!V64&lt;0,"-",IF(matlab!V64=0,"",matlab!V64*(10^16))))</f>
        <v>-</v>
      </c>
      <c r="E60" s="5" t="str">
        <f>IF(ISBLANK(matlab!W64),"-",IF(matlab!W64&lt;0,"-",IF(matlab!W64=0,"",matlab!W64*(10^16))))</f>
        <v/>
      </c>
      <c r="F60" s="5" t="str">
        <f>IF(ISBLANK(matlab!X64),"-",IF(matlab!X64&lt;0,"-",IF(matlab!X64=0,"",matlab!X64*(10^16))))</f>
        <v>-</v>
      </c>
      <c r="G60" s="5" t="str">
        <f>IF(ISBLANK(matlab!Y64),"-",IF(matlab!Y64&lt;0,"-",IF(matlab!Y64=0,"",matlab!Y64*(10^16))))</f>
        <v>-</v>
      </c>
    </row>
    <row r="61" spans="1:7">
      <c r="A61" s="4">
        <f>IF(ISBLANK(matlab!A65),"",IF(matlab!A65&lt;0,"",matlab!A65))</f>
        <v>29</v>
      </c>
      <c r="B61" s="5" t="str">
        <f>IF(ISBLANK(matlab!T65),"-",IF(matlab!T65&lt;0,"-",IF(matlab!T65=0,"",matlab!T65*(10^16))))</f>
        <v>-</v>
      </c>
      <c r="C61" s="5" t="str">
        <f>IF(ISBLANK(matlab!U65),"-",IF(matlab!U65&lt;0,"-",IF(matlab!U65=0,"",matlab!U65*(10^16))))</f>
        <v>-</v>
      </c>
      <c r="D61" s="5" t="str">
        <f>IF(ISBLANK(matlab!V65),"-",IF(matlab!V65&lt;0,"-",IF(matlab!V65=0,"",matlab!V65*(10^16))))</f>
        <v>-</v>
      </c>
      <c r="E61" s="5" t="str">
        <f>IF(ISBLANK(matlab!W65),"-",IF(matlab!W65&lt;0,"-",IF(matlab!W65=0,"",matlab!W65*(10^16))))</f>
        <v/>
      </c>
      <c r="F61" s="5" t="str">
        <f>IF(ISBLANK(matlab!X65),"-",IF(matlab!X65&lt;0,"-",IF(matlab!X65=0,"",matlab!X65*(10^16))))</f>
        <v>-</v>
      </c>
      <c r="G61" s="5" t="str">
        <f>IF(ISBLANK(matlab!Y65),"-",IF(matlab!Y65&lt;0,"-",IF(matlab!Y65=0,"",matlab!Y65*(10^16))))</f>
        <v>-</v>
      </c>
    </row>
    <row r="62" spans="1:7">
      <c r="A62" s="4">
        <f>IF(ISBLANK(matlab!A66),"",IF(matlab!A66&lt;0,"",matlab!A66))</f>
        <v>29.5</v>
      </c>
      <c r="B62" s="5" t="str">
        <f>IF(ISBLANK(matlab!T66),"-",IF(matlab!T66&lt;0,"-",IF(matlab!T66=0,"",matlab!T66*(10^16))))</f>
        <v>-</v>
      </c>
      <c r="C62" s="5" t="str">
        <f>IF(ISBLANK(matlab!U66),"-",IF(matlab!U66&lt;0,"-",IF(matlab!U66=0,"",matlab!U66*(10^16))))</f>
        <v>-</v>
      </c>
      <c r="D62" s="5" t="str">
        <f>IF(ISBLANK(matlab!V66),"-",IF(matlab!V66&lt;0,"-",IF(matlab!V66=0,"",matlab!V66*(10^16))))</f>
        <v>-</v>
      </c>
      <c r="E62" s="5" t="str">
        <f>IF(ISBLANK(matlab!W66),"-",IF(matlab!W66&lt;0,"-",IF(matlab!W66=0,"",matlab!W66*(10^16))))</f>
        <v/>
      </c>
      <c r="F62" s="5" t="str">
        <f>IF(ISBLANK(matlab!X66),"-",IF(matlab!X66&lt;0,"-",IF(matlab!X66=0,"",matlab!X66*(10^16))))</f>
        <v>-</v>
      </c>
      <c r="G62" s="5" t="str">
        <f>IF(ISBLANK(matlab!Y66),"-",IF(matlab!Y66&lt;0,"-",IF(matlab!Y66=0,"",matlab!Y66*(10^16))))</f>
        <v>-</v>
      </c>
    </row>
    <row r="63" spans="1:7">
      <c r="A63" s="4">
        <f>IF(ISBLANK(matlab!A67),"",IF(matlab!A67&lt;0,"",matlab!A67))</f>
        <v>30</v>
      </c>
      <c r="B63" s="5">
        <f>IF(ISBLANK(matlab!T67),"-",IF(matlab!T67&lt;0,"-",IF(matlab!T67=0,"",matlab!T67*(10^16))))</f>
        <v>0.65700000000000014</v>
      </c>
      <c r="C63" s="5">
        <f>IF(ISBLANK(matlab!U67),"-",IF(matlab!U67&lt;0,"-",IF(matlab!U67=0,"",matlab!U67*(10^16))))</f>
        <v>1.1500000000000001</v>
      </c>
      <c r="D63" s="5">
        <f>IF(ISBLANK(matlab!V67),"-",IF(matlab!V67&lt;0,"-",IF(matlab!V67=0,"",matlab!V67*(10^16))))</f>
        <v>5.3200000000000011E-2</v>
      </c>
      <c r="E63" s="5" t="str">
        <f>IF(ISBLANK(matlab!W67),"-",IF(matlab!W67&lt;0,"-",IF(matlab!W67=0,"",matlab!W67*(10^16))))</f>
        <v/>
      </c>
      <c r="F63" s="5">
        <f>IF(ISBLANK(matlab!X67),"-",IF(matlab!X67&lt;0,"-",IF(matlab!X67=0,"",matlab!X67*(10^16))))</f>
        <v>1</v>
      </c>
      <c r="G63" s="5">
        <f>IF(ISBLANK(matlab!Y67),"-",IF(matlab!Y67&lt;0,"-",IF(matlab!Y67=0,"",matlab!Y67*(10^16))))</f>
        <v>3.0782966202058285E-4</v>
      </c>
    </row>
    <row r="64" spans="1:7">
      <c r="B64" s="4"/>
      <c r="C64" s="4"/>
      <c r="D64" s="4"/>
      <c r="E64" s="4"/>
      <c r="F64" s="4"/>
      <c r="G64" s="4"/>
    </row>
    <row r="65" spans="2:7">
      <c r="B65" s="4"/>
      <c r="C65" s="4"/>
      <c r="D65" s="4"/>
      <c r="E65" s="4"/>
      <c r="F65" s="4"/>
      <c r="G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5"/>
  <sheetViews>
    <sheetView topLeftCell="A41" workbookViewId="0">
      <selection sqref="A1:G63"/>
    </sheetView>
  </sheetViews>
  <sheetFormatPr defaultRowHeight="15"/>
  <cols>
    <col min="1" max="1" width="6.140625" style="3" bestFit="1" customWidth="1"/>
    <col min="2" max="5" width="9.28515625" style="1" bestFit="1" customWidth="1"/>
    <col min="6" max="6" width="12" style="1" bestFit="1" customWidth="1"/>
    <col min="7" max="7" width="13.7109375" style="1" customWidth="1"/>
  </cols>
  <sheetData>
    <row r="1" spans="1:7">
      <c r="A1" s="4" t="str">
        <f>IF(ISBLANK(matlab!A3),"",IF(matlab!A3&lt;0,"",matlab!A3))</f>
        <v>$T_e$</v>
      </c>
      <c r="B1" s="4" t="str">
        <f>IF(ISBLANK(matlab!Z3),"",IF(matlab!Z3&lt;0,"",matlab!Z3))</f>
        <v>$Ar$ Ion</v>
      </c>
      <c r="C1" s="4" t="str">
        <f>IF(ISBLANK(matlab!AA3),"",IF(matlab!AA3&lt;0,"",matlab!AA3))</f>
        <v>$Ar$ Elec</v>
      </c>
      <c r="D1" s="4" t="str">
        <f>IF(ISBLANK(matlab!AB3),"",IF(matlab!AB3&lt;0,"",matlab!AB3))</f>
        <v>$CO_2^+ + O_2$ Ch Exch</v>
      </c>
      <c r="E1" s="4" t="str">
        <f>IF(ISBLANK(matlab!AC3),"",IF(matlab!AC3&lt;0,"",matlab!AC3))</f>
        <v>$Ar^+ + CO_2$ Ch Exch</v>
      </c>
      <c r="F1" s="4" t="str">
        <f>IF(ISBLANK(matlab!AD3),"",IF(matlab!AD3&lt;0,"",matlab!AD3))</f>
        <v>$Ar^+ + CO$ Ch Exch</v>
      </c>
      <c r="G1" s="4" t="str">
        <f>IF(ISBLANK(matlab!AE3),"",IF(matlab!AE3&lt;0,"",matlab!AE3))</f>
        <v>$Ar^+ + O_2$ Ch Exch</v>
      </c>
    </row>
    <row r="2" spans="1:7">
      <c r="A2" s="4" t="str">
        <f>IF(ISBLANK(matlab!A1),"",IF(matlab!A1&lt;0,"",matlab!A1))</f>
        <v>eV</v>
      </c>
      <c r="B2" s="4" t="str">
        <f>IF(ISBLANK(matlab!Z1),"",IF(matlab!Z1&lt;0,"",matlab!Z1))</f>
        <v>\cite{e-ArImpIon}</v>
      </c>
      <c r="C2" s="4" t="str">
        <f>IF(ISBLANK(matlab!AA1),"",IF(matlab!AA1&lt;0,"",matlab!AA1))</f>
        <v>\cite{ZeccaMolecularXsec}</v>
      </c>
      <c r="D2" s="4" t="str">
        <f>IF(ISBLANK(matlab!AB1),"",IF(matlab!AB1&lt;0,"",matlab!AB1))</f>
        <v>\cite{deraiCO2O2ChExch}</v>
      </c>
      <c r="E2" s="4" t="str">
        <f>IF(ISBLANK(matlab!AC1),"",IF(matlab!AC1&lt;0,"",matlab!AC1))</f>
        <v>\cite{fleschArCO2chExch}</v>
      </c>
      <c r="F2" s="4" t="str">
        <f>IF(ISBLANK(matlab!AD1),"",IF(matlab!AD1&lt;0,"",matlab!AD1))</f>
        <v>\cite{fleschArCOchExch}</v>
      </c>
      <c r="G2" s="4" t="str">
        <f>IF(ISBLANK(matlab!AE1),"",IF(matlab!AE1&lt;0,"",matlab!AE1))</f>
        <v>\cite{fleschArO2chExch}</v>
      </c>
    </row>
    <row r="3" spans="1:7">
      <c r="A3" s="4">
        <f>IF(ISBLANK(matlab!A7),"",IF(matlab!A7&lt;0,"",matlab!A7))</f>
        <v>0</v>
      </c>
      <c r="B3" s="5" t="str">
        <f>IF(ISBLANK(matlab!Z7),"-",IF(matlab!Z7&lt;0,"-",IF(matlab!Z7=0,"",matlab!Z7*(10^16))))</f>
        <v/>
      </c>
      <c r="C3" s="5" t="str">
        <f>IF(ISBLANK(matlab!AA7),"-",IF(matlab!AA7&lt;0,"-",IF(matlab!AA7=0,"",matlab!AA7*(10^16))))</f>
        <v/>
      </c>
      <c r="D3" s="5">
        <f>IF(ISBLANK(matlab!AB7),"-",IF(matlab!AB7&lt;0,"-",IF(matlab!AB7=0,"",matlab!AB7*(10^16))))</f>
        <v>28.928348244728188</v>
      </c>
      <c r="E3" s="5">
        <f>IF(ISBLANK(matlab!AC7),"-",IF(matlab!AC7&lt;0,"-",IF(matlab!AC7=0,"",matlab!AC7*(10^16))))</f>
        <v>55</v>
      </c>
      <c r="F3" s="5">
        <f>IF(ISBLANK(matlab!AD7),"-",IF(matlab!AD7&lt;0,"-",IF(matlab!AD7=0,"",matlab!AD7*(10^16))))</f>
        <v>9</v>
      </c>
      <c r="G3" s="5">
        <f>IF(ISBLANK(matlab!AE7),"-",IF(matlab!AE7&lt;0,"-",IF(matlab!AE7=0,"",matlab!AE7*(10^16))))</f>
        <v>12.5</v>
      </c>
    </row>
    <row r="4" spans="1:7">
      <c r="A4" s="4">
        <f>IF(ISBLANK(matlab!A8),"",IF(matlab!A8&lt;0,"",matlab!A8))</f>
        <v>0.5</v>
      </c>
      <c r="B4" s="5" t="str">
        <f>IF(ISBLANK(matlab!Z8),"-",IF(matlab!Z8&lt;0,"-",IF(matlab!Z8=0,"",matlab!Z8*(10^16))))</f>
        <v/>
      </c>
      <c r="C4" s="5" t="str">
        <f>IF(ISBLANK(matlab!AA8),"-",IF(matlab!AA8&lt;0,"-",IF(matlab!AA8=0,"",matlab!AA8*(10^16))))</f>
        <v/>
      </c>
      <c r="D4" s="5">
        <f>IF(ISBLANK(matlab!AB8),"-",IF(matlab!AB8&lt;0,"-",IF(matlab!AB8=0,"",matlab!AB8*(10^16))))</f>
        <v>28.928348244728188</v>
      </c>
      <c r="E4" s="5">
        <f>IF(ISBLANK(matlab!AC8),"-",IF(matlab!AC8&lt;0,"-",IF(matlab!AC8=0,"",matlab!AC8*(10^16))))</f>
        <v>30</v>
      </c>
      <c r="F4" s="5">
        <f>IF(ISBLANK(matlab!AD8),"-",IF(matlab!AD8&lt;0,"-",IF(matlab!AD8=0,"",matlab!AD8*(10^16))))</f>
        <v>5</v>
      </c>
      <c r="G4" s="5">
        <f>IF(ISBLANK(matlab!AE8),"-",IF(matlab!AE8&lt;0,"-",IF(matlab!AE8=0,"",matlab!AE8*(10^16))))</f>
        <v>5</v>
      </c>
    </row>
    <row r="5" spans="1:7">
      <c r="A5" s="4">
        <f>IF(ISBLANK(matlab!A9),"",IF(matlab!A9&lt;0,"",matlab!A9))</f>
        <v>1</v>
      </c>
      <c r="B5" s="5" t="str">
        <f>IF(ISBLANK(matlab!Z9),"-",IF(matlab!Z9&lt;0,"-",IF(matlab!Z9=0,"",matlab!Z9*(10^16))))</f>
        <v/>
      </c>
      <c r="C5" s="5" t="str">
        <f>IF(ISBLANK(matlab!AA9),"-",IF(matlab!AA9&lt;0,"-",IF(matlab!AA9=0,"",matlab!AA9*(10^16))))</f>
        <v/>
      </c>
      <c r="D5" s="5">
        <f>IF(ISBLANK(matlab!AB9),"-",IF(matlab!AB9&lt;0,"-",IF(matlab!AB9=0,"",matlab!AB9*(10^16))))</f>
        <v>28.928348244728188</v>
      </c>
      <c r="E5" s="5">
        <f>IF(ISBLANK(matlab!AC9),"-",IF(matlab!AC9&lt;0,"-",IF(matlab!AC9=0,"",matlab!AC9*(10^16))))</f>
        <v>15</v>
      </c>
      <c r="F5" s="5">
        <f>IF(ISBLANK(matlab!AD9),"-",IF(matlab!AD9&lt;0,"-",IF(matlab!AD9=0,"",matlab!AD9*(10^16))))</f>
        <v>3.8000000000000003</v>
      </c>
      <c r="G5" s="5">
        <f>IF(ISBLANK(matlab!AE9),"-",IF(matlab!AE9&lt;0,"-",IF(matlab!AE9=0,"",matlab!AE9*(10^16))))</f>
        <v>3.5</v>
      </c>
    </row>
    <row r="6" spans="1:7">
      <c r="A6" s="4">
        <f>IF(ISBLANK(matlab!A10),"",IF(matlab!A10&lt;0,"",matlab!A10))</f>
        <v>1.5</v>
      </c>
      <c r="B6" s="5" t="str">
        <f>IF(ISBLANK(matlab!Z10),"-",IF(matlab!Z10&lt;0,"-",IF(matlab!Z10=0,"",matlab!Z10*(10^16))))</f>
        <v/>
      </c>
      <c r="C6" s="5" t="str">
        <f>IF(ISBLANK(matlab!AA10),"-",IF(matlab!AA10&lt;0,"-",IF(matlab!AA10=0,"",matlab!AA10*(10^16))))</f>
        <v/>
      </c>
      <c r="D6" s="5">
        <f>IF(ISBLANK(matlab!AB10),"-",IF(matlab!AB10&lt;0,"-",IF(matlab!AB10=0,"",matlab!AB10*(10^16))))</f>
        <v>28.928348244728188</v>
      </c>
      <c r="E6" s="5">
        <f>IF(ISBLANK(matlab!AC10),"-",IF(matlab!AC10&lt;0,"-",IF(matlab!AC10=0,"",matlab!AC10*(10^16))))</f>
        <v>10</v>
      </c>
      <c r="F6" s="5" t="str">
        <f>IF(ISBLANK(matlab!AD10),"-",IF(matlab!AD10&lt;0,"-",IF(matlab!AD10=0,"",matlab!AD10*(10^16))))</f>
        <v>-</v>
      </c>
      <c r="G6" s="5" t="str">
        <f>IF(ISBLANK(matlab!AE10),"-",IF(matlab!AE10&lt;0,"-",IF(matlab!AE10=0,"",matlab!AE10*(10^16))))</f>
        <v>-</v>
      </c>
    </row>
    <row r="7" spans="1:7">
      <c r="A7" s="4">
        <f>IF(ISBLANK(matlab!A11),"",IF(matlab!A11&lt;0,"",matlab!A11))</f>
        <v>2</v>
      </c>
      <c r="B7" s="5" t="str">
        <f>IF(ISBLANK(matlab!Z11),"-",IF(matlab!Z11&lt;0,"-",IF(matlab!Z11=0,"",matlab!Z11*(10^16))))</f>
        <v/>
      </c>
      <c r="C7" s="5" t="str">
        <f>IF(ISBLANK(matlab!AA11),"-",IF(matlab!AA11&lt;0,"-",IF(matlab!AA11=0,"",matlab!AA11*(10^16))))</f>
        <v/>
      </c>
      <c r="D7" s="5">
        <f>IF(ISBLANK(matlab!AB11),"-",IF(matlab!AB11&lt;0,"-",IF(matlab!AB11=0,"",matlab!AB11*(10^16))))</f>
        <v>28.928348244728188</v>
      </c>
      <c r="E7" s="5">
        <f>IF(ISBLANK(matlab!AC11),"-",IF(matlab!AC11&lt;0,"-",IF(matlab!AC11=0,"",matlab!AC11*(10^16))))</f>
        <v>6.9999999999999991</v>
      </c>
      <c r="F7" s="5">
        <f>IF(ISBLANK(matlab!AD11),"-",IF(matlab!AD11&lt;0,"-",IF(matlab!AD11=0,"",matlab!AD11*(10^16))))</f>
        <v>1.5</v>
      </c>
      <c r="G7" s="5">
        <f>IF(ISBLANK(matlab!AE11),"-",IF(matlab!AE11&lt;0,"-",IF(matlab!AE11=0,"",matlab!AE11*(10^16))))</f>
        <v>2.5</v>
      </c>
    </row>
    <row r="8" spans="1:7">
      <c r="A8" s="4">
        <f>IF(ISBLANK(matlab!A12),"",IF(matlab!A12&lt;0,"",matlab!A12))</f>
        <v>2.5</v>
      </c>
      <c r="B8" s="5" t="str">
        <f>IF(ISBLANK(matlab!Z12),"-",IF(matlab!Z12&lt;0,"-",IF(matlab!Z12=0,"",matlab!Z12*(10^16))))</f>
        <v/>
      </c>
      <c r="C8" s="5" t="str">
        <f>IF(ISBLANK(matlab!AA12),"-",IF(matlab!AA12&lt;0,"-",IF(matlab!AA12=0,"",matlab!AA12*(10^16))))</f>
        <v/>
      </c>
      <c r="D8" s="5">
        <f>IF(ISBLANK(matlab!AB12),"-",IF(matlab!AB12&lt;0,"-",IF(matlab!AB12=0,"",matlab!AB12*(10^16))))</f>
        <v>28.928348244728188</v>
      </c>
      <c r="E8" s="5" t="str">
        <f>IF(ISBLANK(matlab!AC12),"-",IF(matlab!AC12&lt;0,"-",IF(matlab!AC12=0,"",matlab!AC12*(10^16))))</f>
        <v>-</v>
      </c>
      <c r="F8" s="5" t="str">
        <f>IF(ISBLANK(matlab!AD12),"-",IF(matlab!AD12&lt;0,"-",IF(matlab!AD12=0,"",matlab!AD12*(10^16))))</f>
        <v>-</v>
      </c>
      <c r="G8" s="5" t="str">
        <f>IF(ISBLANK(matlab!AE12),"-",IF(matlab!AE12&lt;0,"-",IF(matlab!AE12=0,"",matlab!AE12*(10^16))))</f>
        <v>-</v>
      </c>
    </row>
    <row r="9" spans="1:7">
      <c r="A9" s="4">
        <f>IF(ISBLANK(matlab!A13),"",IF(matlab!A13&lt;0,"",matlab!A13))</f>
        <v>3</v>
      </c>
      <c r="B9" s="5" t="str">
        <f>IF(ISBLANK(matlab!Z13),"-",IF(matlab!Z13&lt;0,"-",IF(matlab!Z13=0,"",matlab!Z13*(10^16))))</f>
        <v/>
      </c>
      <c r="C9" s="5" t="str">
        <f>IF(ISBLANK(matlab!AA13),"-",IF(matlab!AA13&lt;0,"-",IF(matlab!AA13=0,"",matlab!AA13*(10^16))))</f>
        <v/>
      </c>
      <c r="D9" s="5">
        <f>IF(ISBLANK(matlab!AB13),"-",IF(matlab!AB13&lt;0,"-",IF(matlab!AB13=0,"",matlab!AB13*(10^16))))</f>
        <v>28.928348244728188</v>
      </c>
      <c r="E9" s="5">
        <f>IF(ISBLANK(matlab!AC13),"-",IF(matlab!AC13&lt;0,"-",IF(matlab!AC13=0,"",matlab!AC13*(10^16))))</f>
        <v>5</v>
      </c>
      <c r="F9" s="5">
        <f>IF(ISBLANK(matlab!AD13),"-",IF(matlab!AD13&lt;0,"-",IF(matlab!AD13=0,"",matlab!AD13*(10^16))))</f>
        <v>1</v>
      </c>
      <c r="G9" s="5">
        <f>IF(ISBLANK(matlab!AE13),"-",IF(matlab!AE13&lt;0,"-",IF(matlab!AE13=0,"",matlab!AE13*(10^16))))</f>
        <v>2.8000000000000003</v>
      </c>
    </row>
    <row r="10" spans="1:7">
      <c r="A10" s="4">
        <f>IF(ISBLANK(matlab!A14),"",IF(matlab!A14&lt;0,"",matlab!A14))</f>
        <v>3.5</v>
      </c>
      <c r="B10" s="5" t="str">
        <f>IF(ISBLANK(matlab!Z14),"-",IF(matlab!Z14&lt;0,"-",IF(matlab!Z14=0,"",matlab!Z14*(10^16))))</f>
        <v/>
      </c>
      <c r="C10" s="5" t="str">
        <f>IF(ISBLANK(matlab!AA14),"-",IF(matlab!AA14&lt;0,"-",IF(matlab!AA14=0,"",matlab!AA14*(10^16))))</f>
        <v/>
      </c>
      <c r="D10" s="5">
        <f>IF(ISBLANK(matlab!AB14),"-",IF(matlab!AB14&lt;0,"-",IF(matlab!AB14=0,"",matlab!AB14*(10^16))))</f>
        <v>28.928348244728188</v>
      </c>
      <c r="E10" s="5" t="str">
        <f>IF(ISBLANK(matlab!AC14),"-",IF(matlab!AC14&lt;0,"-",IF(matlab!AC14=0,"",matlab!AC14*(10^16))))</f>
        <v>-</v>
      </c>
      <c r="F10" s="5" t="str">
        <f>IF(ISBLANK(matlab!AD14),"-",IF(matlab!AD14&lt;0,"-",IF(matlab!AD14=0,"",matlab!AD14*(10^16))))</f>
        <v>-</v>
      </c>
      <c r="G10" s="5" t="str">
        <f>IF(ISBLANK(matlab!AE14),"-",IF(matlab!AE14&lt;0,"-",IF(matlab!AE14=0,"",matlab!AE14*(10^16))))</f>
        <v>-</v>
      </c>
    </row>
    <row r="11" spans="1:7">
      <c r="A11" s="4">
        <f>IF(ISBLANK(matlab!A15),"",IF(matlab!A15&lt;0,"",matlab!A15))</f>
        <v>4</v>
      </c>
      <c r="B11" s="5" t="str">
        <f>IF(ISBLANK(matlab!Z15),"-",IF(matlab!Z15&lt;0,"-",IF(matlab!Z15=0,"",matlab!Z15*(10^16))))</f>
        <v/>
      </c>
      <c r="C11" s="5" t="str">
        <f>IF(ISBLANK(matlab!AA15),"-",IF(matlab!AA15&lt;0,"-",IF(matlab!AA15=0,"",matlab!AA15*(10^16))))</f>
        <v/>
      </c>
      <c r="D11" s="5">
        <f>IF(ISBLANK(matlab!AB15),"-",IF(matlab!AB15&lt;0,"-",IF(matlab!AB15=0,"",matlab!AB15*(10^16))))</f>
        <v>28.928348244728188</v>
      </c>
      <c r="E11" s="5">
        <f>IF(ISBLANK(matlab!AC15),"-",IF(matlab!AC15&lt;0,"-",IF(matlab!AC15=0,"",matlab!AC15*(10^16))))</f>
        <v>3</v>
      </c>
      <c r="F11" s="5">
        <f>IF(ISBLANK(matlab!AD15),"-",IF(matlab!AD15&lt;0,"-",IF(matlab!AD15=0,"",matlab!AD15*(10^16))))</f>
        <v>0.8</v>
      </c>
      <c r="G11" s="5">
        <f>IF(ISBLANK(matlab!AE15),"-",IF(matlab!AE15&lt;0,"-",IF(matlab!AE15=0,"",matlab!AE15*(10^16))))</f>
        <v>3.3</v>
      </c>
    </row>
    <row r="12" spans="1:7">
      <c r="A12" s="4">
        <f>IF(ISBLANK(matlab!A16),"",IF(matlab!A16&lt;0,"",matlab!A16))</f>
        <v>4.5</v>
      </c>
      <c r="B12" s="5" t="str">
        <f>IF(ISBLANK(matlab!Z16),"-",IF(matlab!Z16&lt;0,"-",IF(matlab!Z16=0,"",matlab!Z16*(10^16))))</f>
        <v/>
      </c>
      <c r="C12" s="5" t="str">
        <f>IF(ISBLANK(matlab!AA16),"-",IF(matlab!AA16&lt;0,"-",IF(matlab!AA16=0,"",matlab!AA16*(10^16))))</f>
        <v/>
      </c>
      <c r="D12" s="5">
        <f>IF(ISBLANK(matlab!AB16),"-",IF(matlab!AB16&lt;0,"-",IF(matlab!AB16=0,"",matlab!AB16*(10^16))))</f>
        <v>28.928348244728188</v>
      </c>
      <c r="E12" s="5" t="str">
        <f>IF(ISBLANK(matlab!AC16),"-",IF(matlab!AC16&lt;0,"-",IF(matlab!AC16=0,"",matlab!AC16*(10^16))))</f>
        <v>-</v>
      </c>
      <c r="F12" s="5" t="str">
        <f>IF(ISBLANK(matlab!AD16),"-",IF(matlab!AD16&lt;0,"-",IF(matlab!AD16=0,"",matlab!AD16*(10^16))))</f>
        <v>-</v>
      </c>
      <c r="G12" s="5" t="str">
        <f>IF(ISBLANK(matlab!AE16),"-",IF(matlab!AE16&lt;0,"-",IF(matlab!AE16=0,"",matlab!AE16*(10^16))))</f>
        <v>-</v>
      </c>
    </row>
    <row r="13" spans="1:7">
      <c r="A13" s="4">
        <f>IF(ISBLANK(matlab!A17),"",IF(matlab!A17&lt;0,"",matlab!A17))</f>
        <v>5</v>
      </c>
      <c r="B13" s="5" t="str">
        <f>IF(ISBLANK(matlab!Z17),"-",IF(matlab!Z17&lt;0,"-",IF(matlab!Z17=0,"",matlab!Z17*(10^16))))</f>
        <v/>
      </c>
      <c r="C13" s="5" t="str">
        <f>IF(ISBLANK(matlab!AA17),"-",IF(matlab!AA17&lt;0,"-",IF(matlab!AA17=0,"",matlab!AA17*(10^16))))</f>
        <v/>
      </c>
      <c r="D13" s="5">
        <f>IF(ISBLANK(matlab!AB17),"-",IF(matlab!AB17&lt;0,"-",IF(matlab!AB17=0,"",matlab!AB17*(10^16))))</f>
        <v>28.928348244728188</v>
      </c>
      <c r="E13" s="5">
        <f>IF(ISBLANK(matlab!AC17),"-",IF(matlab!AC17&lt;0,"-",IF(matlab!AC17=0,"",matlab!AC17*(10^16))))</f>
        <v>2.5</v>
      </c>
      <c r="F13" s="5">
        <f>IF(ISBLANK(matlab!AD17),"-",IF(matlab!AD17&lt;0,"-",IF(matlab!AD17=0,"",matlab!AD17*(10^16))))</f>
        <v>9</v>
      </c>
      <c r="G13" s="5">
        <f>IF(ISBLANK(matlab!AE17),"-",IF(matlab!AE17&lt;0,"-",IF(matlab!AE17=0,"",matlab!AE17*(10^16))))</f>
        <v>4</v>
      </c>
    </row>
    <row r="14" spans="1:7">
      <c r="A14" s="4">
        <f>IF(ISBLANK(matlab!A18),"",IF(matlab!A18&lt;0,"",matlab!A18))</f>
        <v>5.5</v>
      </c>
      <c r="B14" s="5" t="str">
        <f>IF(ISBLANK(matlab!Z18),"-",IF(matlab!Z18&lt;0,"-",IF(matlab!Z18=0,"",matlab!Z18*(10^16))))</f>
        <v/>
      </c>
      <c r="C14" s="5" t="str">
        <f>IF(ISBLANK(matlab!AA18),"-",IF(matlab!AA18&lt;0,"-",IF(matlab!AA18=0,"",matlab!AA18*(10^16))))</f>
        <v/>
      </c>
      <c r="D14" s="5">
        <f>IF(ISBLANK(matlab!AB18),"-",IF(matlab!AB18&lt;0,"-",IF(matlab!AB18=0,"",matlab!AB18*(10^16))))</f>
        <v>28.928348244728188</v>
      </c>
      <c r="E14" s="5" t="str">
        <f>IF(ISBLANK(matlab!AC18),"-",IF(matlab!AC18&lt;0,"-",IF(matlab!AC18=0,"",matlab!AC18*(10^16))))</f>
        <v>-</v>
      </c>
      <c r="F14" s="5" t="str">
        <f>IF(ISBLANK(matlab!AD18),"-",IF(matlab!AD18&lt;0,"-",IF(matlab!AD18=0,"",matlab!AD18*(10^16))))</f>
        <v>-</v>
      </c>
      <c r="G14" s="5" t="str">
        <f>IF(ISBLANK(matlab!AE18),"-",IF(matlab!AE18&lt;0,"-",IF(matlab!AE18=0,"",matlab!AE18*(10^16))))</f>
        <v>-</v>
      </c>
    </row>
    <row r="15" spans="1:7">
      <c r="A15" s="4">
        <f>IF(ISBLANK(matlab!A19),"",IF(matlab!A19&lt;0,"",matlab!A19))</f>
        <v>6</v>
      </c>
      <c r="B15" s="5" t="str">
        <f>IF(ISBLANK(matlab!Z19),"-",IF(matlab!Z19&lt;0,"-",IF(matlab!Z19=0,"",matlab!Z19*(10^16))))</f>
        <v/>
      </c>
      <c r="C15" s="5" t="str">
        <f>IF(ISBLANK(matlab!AA19),"-",IF(matlab!AA19&lt;0,"-",IF(matlab!AA19=0,"",matlab!AA19*(10^16))))</f>
        <v/>
      </c>
      <c r="D15" s="5">
        <f>IF(ISBLANK(matlab!AB19),"-",IF(matlab!AB19&lt;0,"-",IF(matlab!AB19=0,"",matlab!AB19*(10^16))))</f>
        <v>28.928348244728188</v>
      </c>
      <c r="E15" s="5" t="str">
        <f>IF(ISBLANK(matlab!AC19),"-",IF(matlab!AC19&lt;0,"-",IF(matlab!AC19=0,"",matlab!AC19*(10^16))))</f>
        <v>-</v>
      </c>
      <c r="F15" s="5">
        <f>IF(ISBLANK(matlab!AD19),"-",IF(matlab!AD19&lt;0,"-",IF(matlab!AD19=0,"",matlab!AD19*(10^16))))</f>
        <v>1</v>
      </c>
      <c r="G15" s="5">
        <f>IF(ISBLANK(matlab!AE19),"-",IF(matlab!AE19&lt;0,"-",IF(matlab!AE19=0,"",matlab!AE19*(10^16))))</f>
        <v>4.5</v>
      </c>
    </row>
    <row r="16" spans="1:7">
      <c r="A16" s="4">
        <f>IF(ISBLANK(matlab!A20),"",IF(matlab!A20&lt;0,"",matlab!A20))</f>
        <v>6.5</v>
      </c>
      <c r="B16" s="5" t="str">
        <f>IF(ISBLANK(matlab!Z20),"-",IF(matlab!Z20&lt;0,"-",IF(matlab!Z20=0,"",matlab!Z20*(10^16))))</f>
        <v/>
      </c>
      <c r="C16" s="5" t="str">
        <f>IF(ISBLANK(matlab!AA20),"-",IF(matlab!AA20&lt;0,"-",IF(matlab!AA20=0,"",matlab!AA20*(10^16))))</f>
        <v/>
      </c>
      <c r="D16" s="5">
        <f>IF(ISBLANK(matlab!AB20),"-",IF(matlab!AB20&lt;0,"-",IF(matlab!AB20=0,"",matlab!AB20*(10^16))))</f>
        <v>28.928348244728188</v>
      </c>
      <c r="E16" s="5" t="str">
        <f>IF(ISBLANK(matlab!AC20),"-",IF(matlab!AC20&lt;0,"-",IF(matlab!AC20=0,"",matlab!AC20*(10^16))))</f>
        <v>-</v>
      </c>
      <c r="F16" s="5" t="str">
        <f>IF(ISBLANK(matlab!AD20),"-",IF(matlab!AD20&lt;0,"-",IF(matlab!AD20=0,"",matlab!AD20*(10^16))))</f>
        <v>-</v>
      </c>
      <c r="G16" s="5" t="str">
        <f>IF(ISBLANK(matlab!AE20),"-",IF(matlab!AE20&lt;0,"-",IF(matlab!AE20=0,"",matlab!AE20*(10^16))))</f>
        <v>-</v>
      </c>
    </row>
    <row r="17" spans="1:7">
      <c r="A17" s="4">
        <f>IF(ISBLANK(matlab!A21),"",IF(matlab!A21&lt;0,"",matlab!A21))</f>
        <v>7</v>
      </c>
      <c r="B17" s="5" t="str">
        <f>IF(ISBLANK(matlab!Z21),"-",IF(matlab!Z21&lt;0,"-",IF(matlab!Z21=0,"",matlab!Z21*(10^16))))</f>
        <v/>
      </c>
      <c r="C17" s="5" t="str">
        <f>IF(ISBLANK(matlab!AA21),"-",IF(matlab!AA21&lt;0,"-",IF(matlab!AA21=0,"",matlab!AA21*(10^16))))</f>
        <v/>
      </c>
      <c r="D17" s="5">
        <f>IF(ISBLANK(matlab!AB21),"-",IF(matlab!AB21&lt;0,"-",IF(matlab!AB21=0,"",matlab!AB21*(10^16))))</f>
        <v>28.928348244728188</v>
      </c>
      <c r="E17" s="5">
        <f>IF(ISBLANK(matlab!AC21),"-",IF(matlab!AC21&lt;0,"-",IF(matlab!AC21=0,"",matlab!AC21*(10^16))))</f>
        <v>1.5</v>
      </c>
      <c r="F17" s="5">
        <f>IF(ISBLANK(matlab!AD21),"-",IF(matlab!AD21&lt;0,"-",IF(matlab!AD21=0,"",matlab!AD21*(10^16))))</f>
        <v>1.2999999999999998</v>
      </c>
      <c r="G17" s="5">
        <f>IF(ISBLANK(matlab!AE21),"-",IF(matlab!AE21&lt;0,"-",IF(matlab!AE21=0,"",matlab!AE21*(10^16))))</f>
        <v>4.5</v>
      </c>
    </row>
    <row r="18" spans="1:7">
      <c r="A18" s="4">
        <f>IF(ISBLANK(matlab!A22),"",IF(matlab!A22&lt;0,"",matlab!A22))</f>
        <v>7.5</v>
      </c>
      <c r="B18" s="5" t="str">
        <f>IF(ISBLANK(matlab!Z22),"-",IF(matlab!Z22&lt;0,"-",IF(matlab!Z22=0,"",matlab!Z22*(10^16))))</f>
        <v/>
      </c>
      <c r="C18" s="5" t="str">
        <f>IF(ISBLANK(matlab!AA22),"-",IF(matlab!AA22&lt;0,"-",IF(matlab!AA22=0,"",matlab!AA22*(10^16))))</f>
        <v/>
      </c>
      <c r="D18" s="5">
        <f>IF(ISBLANK(matlab!AB22),"-",IF(matlab!AB22&lt;0,"-",IF(matlab!AB22=0,"",matlab!AB22*(10^16))))</f>
        <v>28.928348244728188</v>
      </c>
      <c r="E18" s="5" t="str">
        <f>IF(ISBLANK(matlab!AC22),"-",IF(matlab!AC22&lt;0,"-",IF(matlab!AC22=0,"",matlab!AC22*(10^16))))</f>
        <v>-</v>
      </c>
      <c r="F18" s="5" t="str">
        <f>IF(ISBLANK(matlab!AD22),"-",IF(matlab!AD22&lt;0,"-",IF(matlab!AD22=0,"",matlab!AD22*(10^16))))</f>
        <v>-</v>
      </c>
      <c r="G18" s="5" t="str">
        <f>IF(ISBLANK(matlab!AE22),"-",IF(matlab!AE22&lt;0,"-",IF(matlab!AE22=0,"",matlab!AE22*(10^16))))</f>
        <v>-</v>
      </c>
    </row>
    <row r="19" spans="1:7">
      <c r="A19" s="4">
        <f>IF(ISBLANK(matlab!A23),"",IF(matlab!A23&lt;0,"",matlab!A23))</f>
        <v>8</v>
      </c>
      <c r="B19" s="5" t="str">
        <f>IF(ISBLANK(matlab!Z23),"-",IF(matlab!Z23&lt;0,"-",IF(matlab!Z23=0,"",matlab!Z23*(10^16))))</f>
        <v/>
      </c>
      <c r="C19" s="5" t="str">
        <f>IF(ISBLANK(matlab!AA23),"-",IF(matlab!AA23&lt;0,"-",IF(matlab!AA23=0,"",matlab!AA23*(10^16))))</f>
        <v/>
      </c>
      <c r="D19" s="5">
        <f>IF(ISBLANK(matlab!AB23),"-",IF(matlab!AB23&lt;0,"-",IF(matlab!AB23=0,"",matlab!AB23*(10^16))))</f>
        <v>28.928348244728188</v>
      </c>
      <c r="E19" s="5" t="str">
        <f>IF(ISBLANK(matlab!AC23),"-",IF(matlab!AC23&lt;0,"-",IF(matlab!AC23=0,"",matlab!AC23*(10^16))))</f>
        <v>-</v>
      </c>
      <c r="F19" s="5" t="str">
        <f>IF(ISBLANK(matlab!AD23),"-",IF(matlab!AD23&lt;0,"-",IF(matlab!AD23=0,"",matlab!AD23*(10^16))))</f>
        <v>-</v>
      </c>
      <c r="G19" s="5" t="str">
        <f>IF(ISBLANK(matlab!AE23),"-",IF(matlab!AE23&lt;0,"-",IF(matlab!AE23=0,"",matlab!AE23*(10^16))))</f>
        <v>-</v>
      </c>
    </row>
    <row r="20" spans="1:7">
      <c r="A20" s="4">
        <f>IF(ISBLANK(matlab!A24),"",IF(matlab!A24&lt;0,"",matlab!A24))</f>
        <v>8.5</v>
      </c>
      <c r="B20" s="5" t="str">
        <f>IF(ISBLANK(matlab!Z24),"-",IF(matlab!Z24&lt;0,"-",IF(matlab!Z24=0,"",matlab!Z24*(10^16))))</f>
        <v/>
      </c>
      <c r="C20" s="5" t="str">
        <f>IF(ISBLANK(matlab!AA24),"-",IF(matlab!AA24&lt;0,"-",IF(matlab!AA24=0,"",matlab!AA24*(10^16))))</f>
        <v/>
      </c>
      <c r="D20" s="5">
        <f>IF(ISBLANK(matlab!AB24),"-",IF(matlab!AB24&lt;0,"-",IF(matlab!AB24=0,"",matlab!AB24*(10^16))))</f>
        <v>28.928348244728188</v>
      </c>
      <c r="E20" s="5" t="str">
        <f>IF(ISBLANK(matlab!AC24),"-",IF(matlab!AC24&lt;0,"-",IF(matlab!AC24=0,"",matlab!AC24*(10^16))))</f>
        <v>-</v>
      </c>
      <c r="F20" s="5" t="str">
        <f>IF(ISBLANK(matlab!AD24),"-",IF(matlab!AD24&lt;0,"-",IF(matlab!AD24=0,"",matlab!AD24*(10^16))))</f>
        <v>-</v>
      </c>
      <c r="G20" s="5" t="str">
        <f>IF(ISBLANK(matlab!AE24),"-",IF(matlab!AE24&lt;0,"-",IF(matlab!AE24=0,"",matlab!AE24*(10^16))))</f>
        <v>-</v>
      </c>
    </row>
    <row r="21" spans="1:7">
      <c r="A21" s="4">
        <f>IF(ISBLANK(matlab!A25),"",IF(matlab!A25&lt;0,"",matlab!A25))</f>
        <v>9</v>
      </c>
      <c r="B21" s="5" t="str">
        <f>IF(ISBLANK(matlab!Z25),"-",IF(matlab!Z25&lt;0,"-",IF(matlab!Z25=0,"",matlab!Z25*(10^16))))</f>
        <v/>
      </c>
      <c r="C21" s="5" t="str">
        <f>IF(ISBLANK(matlab!AA25),"-",IF(matlab!AA25&lt;0,"-",IF(matlab!AA25=0,"",matlab!AA25*(10^16))))</f>
        <v/>
      </c>
      <c r="D21" s="5">
        <f>IF(ISBLANK(matlab!AB25),"-",IF(matlab!AB25&lt;0,"-",IF(matlab!AB25=0,"",matlab!AB25*(10^16))))</f>
        <v>28.928348244728188</v>
      </c>
      <c r="E21" s="5" t="str">
        <f>IF(ISBLANK(matlab!AC25),"-",IF(matlab!AC25&lt;0,"-",IF(matlab!AC25=0,"",matlab!AC25*(10^16))))</f>
        <v>-</v>
      </c>
      <c r="F21" s="5" t="str">
        <f>IF(ISBLANK(matlab!AD25),"-",IF(matlab!AD25&lt;0,"-",IF(matlab!AD25=0,"",matlab!AD25*(10^16))))</f>
        <v>-</v>
      </c>
      <c r="G21" s="5" t="str">
        <f>IF(ISBLANK(matlab!AE25),"-",IF(matlab!AE25&lt;0,"-",IF(matlab!AE25=0,"",matlab!AE25*(10^16))))</f>
        <v>-</v>
      </c>
    </row>
    <row r="22" spans="1:7">
      <c r="A22" s="4">
        <f>IF(ISBLANK(matlab!A26),"",IF(matlab!A26&lt;0,"",matlab!A26))</f>
        <v>9.5</v>
      </c>
      <c r="B22" s="5" t="str">
        <f>IF(ISBLANK(matlab!Z26),"-",IF(matlab!Z26&lt;0,"-",IF(matlab!Z26=0,"",matlab!Z26*(10^16))))</f>
        <v/>
      </c>
      <c r="C22" s="5" t="str">
        <f>IF(ISBLANK(matlab!AA26),"-",IF(matlab!AA26&lt;0,"-",IF(matlab!AA26=0,"",matlab!AA26*(10^16))))</f>
        <v/>
      </c>
      <c r="D22" s="5">
        <f>IF(ISBLANK(matlab!AB26),"-",IF(matlab!AB26&lt;0,"-",IF(matlab!AB26=0,"",matlab!AB26*(10^16))))</f>
        <v>28.928348244728188</v>
      </c>
      <c r="E22" s="5" t="str">
        <f>IF(ISBLANK(matlab!AC26),"-",IF(matlab!AC26&lt;0,"-",IF(matlab!AC26=0,"",matlab!AC26*(10^16))))</f>
        <v>-</v>
      </c>
      <c r="F22" s="5" t="str">
        <f>IF(ISBLANK(matlab!AD26),"-",IF(matlab!AD26&lt;0,"-",IF(matlab!AD26=0,"",matlab!AD26*(10^16))))</f>
        <v>-</v>
      </c>
      <c r="G22" s="5" t="str">
        <f>IF(ISBLANK(matlab!AE26),"-",IF(matlab!AE26&lt;0,"-",IF(matlab!AE26=0,"",matlab!AE26*(10^16))))</f>
        <v>-</v>
      </c>
    </row>
    <row r="23" spans="1:7">
      <c r="A23" s="4">
        <f>IF(ISBLANK(matlab!A27),"",IF(matlab!A27&lt;0,"",matlab!A27))</f>
        <v>10</v>
      </c>
      <c r="B23" s="5" t="str">
        <f>IF(ISBLANK(matlab!Z27),"-",IF(matlab!Z27&lt;0,"-",IF(matlab!Z27=0,"",matlab!Z27*(10^16))))</f>
        <v/>
      </c>
      <c r="C23" s="5" t="str">
        <f>IF(ISBLANK(matlab!AA27),"-",IF(matlab!AA27&lt;0,"-",IF(matlab!AA27=0,"",matlab!AA27*(10^16))))</f>
        <v/>
      </c>
      <c r="D23" s="5">
        <f>IF(ISBLANK(matlab!AB27),"-",IF(matlab!AB27&lt;0,"-",IF(matlab!AB27=0,"",matlab!AB27*(10^16))))</f>
        <v>28.928348244728188</v>
      </c>
      <c r="E23" s="5">
        <f>IF(ISBLANK(matlab!AC27),"-",IF(matlab!AC27&lt;0,"-",IF(matlab!AC27=0,"",matlab!AC27*(10^16))))</f>
        <v>1</v>
      </c>
      <c r="F23" s="5">
        <f>IF(ISBLANK(matlab!AD27),"-",IF(matlab!AD27&lt;0,"-",IF(matlab!AD27=0,"",matlab!AD27*(10^16))))</f>
        <v>1.6</v>
      </c>
      <c r="G23" s="5">
        <f>IF(ISBLANK(matlab!AE27),"-",IF(matlab!AE27&lt;0,"-",IF(matlab!AE27=0,"",matlab!AE27*(10^16))))</f>
        <v>4.3</v>
      </c>
    </row>
    <row r="24" spans="1:7">
      <c r="A24" s="4">
        <f>IF(ISBLANK(matlab!A28),"",IF(matlab!A28&lt;0,"",matlab!A28))</f>
        <v>10.5</v>
      </c>
      <c r="B24" s="5" t="str">
        <f>IF(ISBLANK(matlab!Z28),"-",IF(matlab!Z28&lt;0,"-",IF(matlab!Z28=0,"",matlab!Z28*(10^16))))</f>
        <v/>
      </c>
      <c r="C24" s="5" t="str">
        <f>IF(ISBLANK(matlab!AA28),"-",IF(matlab!AA28&lt;0,"-",IF(matlab!AA28=0,"",matlab!AA28*(10^16))))</f>
        <v/>
      </c>
      <c r="D24" s="5">
        <f>IF(ISBLANK(matlab!AB28),"-",IF(matlab!AB28&lt;0,"-",IF(matlab!AB28=0,"",matlab!AB28*(10^16))))</f>
        <v>28.928348244728188</v>
      </c>
      <c r="E24" s="5" t="str">
        <f>IF(ISBLANK(matlab!AC28),"-",IF(matlab!AC28&lt;0,"-",IF(matlab!AC28=0,"",matlab!AC28*(10^16))))</f>
        <v>-</v>
      </c>
      <c r="F24" s="5" t="str">
        <f>IF(ISBLANK(matlab!AD28),"-",IF(matlab!AD28&lt;0,"-",IF(matlab!AD28=0,"",matlab!AD28*(10^16))))</f>
        <v>-</v>
      </c>
      <c r="G24" s="5" t="str">
        <f>IF(ISBLANK(matlab!AE28),"-",IF(matlab!AE28&lt;0,"-",IF(matlab!AE28=0,"",matlab!AE28*(10^16))))</f>
        <v>-</v>
      </c>
    </row>
    <row r="25" spans="1:7">
      <c r="A25" s="4">
        <f>IF(ISBLANK(matlab!A29),"",IF(matlab!A29&lt;0,"",matlab!A29))</f>
        <v>11</v>
      </c>
      <c r="B25" s="5" t="str">
        <f>IF(ISBLANK(matlab!Z29),"-",IF(matlab!Z29&lt;0,"-",IF(matlab!Z29=0,"",matlab!Z29*(10^16))))</f>
        <v/>
      </c>
      <c r="C25" s="5" t="str">
        <f>IF(ISBLANK(matlab!AA29),"-",IF(matlab!AA29&lt;0,"-",IF(matlab!AA29=0,"",matlab!AA29*(10^16))))</f>
        <v/>
      </c>
      <c r="D25" s="5">
        <f>IF(ISBLANK(matlab!AB29),"-",IF(matlab!AB29&lt;0,"-",IF(matlab!AB29=0,"",matlab!AB29*(10^16))))</f>
        <v>28.928348244728188</v>
      </c>
      <c r="E25" s="5" t="str">
        <f>IF(ISBLANK(matlab!AC29),"-",IF(matlab!AC29&lt;0,"-",IF(matlab!AC29=0,"",matlab!AC29*(10^16))))</f>
        <v>-</v>
      </c>
      <c r="F25" s="5" t="str">
        <f>IF(ISBLANK(matlab!AD29),"-",IF(matlab!AD29&lt;0,"-",IF(matlab!AD29=0,"",matlab!AD29*(10^16))))</f>
        <v>-</v>
      </c>
      <c r="G25" s="5" t="str">
        <f>IF(ISBLANK(matlab!AE29),"-",IF(matlab!AE29&lt;0,"-",IF(matlab!AE29=0,"",matlab!AE29*(10^16))))</f>
        <v>-</v>
      </c>
    </row>
    <row r="26" spans="1:7">
      <c r="A26" s="4">
        <f>IF(ISBLANK(matlab!A30),"",IF(matlab!A30&lt;0,"",matlab!A30))</f>
        <v>11.5</v>
      </c>
      <c r="B26" s="5" t="str">
        <f>IF(ISBLANK(matlab!Z30),"-",IF(matlab!Z30&lt;0,"-",IF(matlab!Z30=0,"",matlab!Z30*(10^16))))</f>
        <v/>
      </c>
      <c r="C26" s="5" t="str">
        <f>IF(ISBLANK(matlab!AA30),"-",IF(matlab!AA30&lt;0,"-",IF(matlab!AA30=0,"",matlab!AA30*(10^16))))</f>
        <v/>
      </c>
      <c r="D26" s="5">
        <f>IF(ISBLANK(matlab!AB30),"-",IF(matlab!AB30&lt;0,"-",IF(matlab!AB30=0,"",matlab!AB30*(10^16))))</f>
        <v>28.928348244728188</v>
      </c>
      <c r="E26" s="5" t="str">
        <f>IF(ISBLANK(matlab!AC30),"-",IF(matlab!AC30&lt;0,"-",IF(matlab!AC30=0,"",matlab!AC30*(10^16))))</f>
        <v>-</v>
      </c>
      <c r="F26" s="5" t="str">
        <f>IF(ISBLANK(matlab!AD30),"-",IF(matlab!AD30&lt;0,"-",IF(matlab!AD30=0,"",matlab!AD30*(10^16))))</f>
        <v>-</v>
      </c>
      <c r="G26" s="5" t="str">
        <f>IF(ISBLANK(matlab!AE30),"-",IF(matlab!AE30&lt;0,"-",IF(matlab!AE30=0,"",matlab!AE30*(10^16))))</f>
        <v>-</v>
      </c>
    </row>
    <row r="27" spans="1:7">
      <c r="A27" s="4">
        <f>IF(ISBLANK(matlab!A31),"",IF(matlab!A31&lt;0,"",matlab!A31))</f>
        <v>12</v>
      </c>
      <c r="B27" s="5" t="str">
        <f>IF(ISBLANK(matlab!Z31),"-",IF(matlab!Z31&lt;0,"-",IF(matlab!Z31=0,"",matlab!Z31*(10^16))))</f>
        <v/>
      </c>
      <c r="C27" s="5" t="str">
        <f>IF(ISBLANK(matlab!AA31),"-",IF(matlab!AA31&lt;0,"-",IF(matlab!AA31=0,"",matlab!AA31*(10^16))))</f>
        <v/>
      </c>
      <c r="D27" s="5">
        <f>IF(ISBLANK(matlab!AB31),"-",IF(matlab!AB31&lt;0,"-",IF(matlab!AB31=0,"",matlab!AB31*(10^16))))</f>
        <v>28.928348244728188</v>
      </c>
      <c r="E27" s="5" t="str">
        <f>IF(ISBLANK(matlab!AC31),"-",IF(matlab!AC31&lt;0,"-",IF(matlab!AC31=0,"",matlab!AC31*(10^16))))</f>
        <v>-</v>
      </c>
      <c r="F27" s="5" t="str">
        <f>IF(ISBLANK(matlab!AD31),"-",IF(matlab!AD31&lt;0,"-",IF(matlab!AD31=0,"",matlab!AD31*(10^16))))</f>
        <v>-</v>
      </c>
      <c r="G27" s="5" t="str">
        <f>IF(ISBLANK(matlab!AE31),"-",IF(matlab!AE31&lt;0,"-",IF(matlab!AE31=0,"",matlab!AE31*(10^16))))</f>
        <v>-</v>
      </c>
    </row>
    <row r="28" spans="1:7">
      <c r="A28" s="4">
        <f>IF(ISBLANK(matlab!A32),"",IF(matlab!A32&lt;0,"",matlab!A32))</f>
        <v>12.5</v>
      </c>
      <c r="B28" s="5" t="str">
        <f>IF(ISBLANK(matlab!Z32),"-",IF(matlab!Z32&lt;0,"-",IF(matlab!Z32=0,"",matlab!Z32*(10^16))))</f>
        <v/>
      </c>
      <c r="C28" s="5" t="str">
        <f>IF(ISBLANK(matlab!AA32),"-",IF(matlab!AA32&lt;0,"-",IF(matlab!AA32=0,"",matlab!AA32*(10^16))))</f>
        <v/>
      </c>
      <c r="D28" s="5">
        <f>IF(ISBLANK(matlab!AB32),"-",IF(matlab!AB32&lt;0,"-",IF(matlab!AB32=0,"",matlab!AB32*(10^16))))</f>
        <v>28.928348244728188</v>
      </c>
      <c r="E28" s="5" t="str">
        <f>IF(ISBLANK(matlab!AC32),"-",IF(matlab!AC32&lt;0,"-",IF(matlab!AC32=0,"",matlab!AC32*(10^16))))</f>
        <v>-</v>
      </c>
      <c r="F28" s="5" t="str">
        <f>IF(ISBLANK(matlab!AD32),"-",IF(matlab!AD32&lt;0,"-",IF(matlab!AD32=0,"",matlab!AD32*(10^16))))</f>
        <v>-</v>
      </c>
      <c r="G28" s="5" t="str">
        <f>IF(ISBLANK(matlab!AE32),"-",IF(matlab!AE32&lt;0,"-",IF(matlab!AE32=0,"",matlab!AE32*(10^16))))</f>
        <v>-</v>
      </c>
    </row>
    <row r="29" spans="1:7">
      <c r="A29" s="4">
        <f>IF(ISBLANK(matlab!A33),"",IF(matlab!A33&lt;0,"",matlab!A33))</f>
        <v>13</v>
      </c>
      <c r="B29" s="5" t="str">
        <f>IF(ISBLANK(matlab!Z33),"-",IF(matlab!Z33&lt;0,"-",IF(matlab!Z33=0,"",matlab!Z33*(10^16))))</f>
        <v/>
      </c>
      <c r="C29" s="5" t="str">
        <f>IF(ISBLANK(matlab!AA33),"-",IF(matlab!AA33&lt;0,"-",IF(matlab!AA33=0,"",matlab!AA33*(10^16))))</f>
        <v/>
      </c>
      <c r="D29" s="5">
        <f>IF(ISBLANK(matlab!AB33),"-",IF(matlab!AB33&lt;0,"-",IF(matlab!AB33=0,"",matlab!AB33*(10^16))))</f>
        <v>28.928348244728188</v>
      </c>
      <c r="E29" s="5" t="str">
        <f>IF(ISBLANK(matlab!AC33),"-",IF(matlab!AC33&lt;0,"-",IF(matlab!AC33=0,"",matlab!AC33*(10^16))))</f>
        <v>-</v>
      </c>
      <c r="F29" s="5" t="str">
        <f>IF(ISBLANK(matlab!AD33),"-",IF(matlab!AD33&lt;0,"-",IF(matlab!AD33=0,"",matlab!AD33*(10^16))))</f>
        <v>-</v>
      </c>
      <c r="G29" s="5" t="str">
        <f>IF(ISBLANK(matlab!AE33),"-",IF(matlab!AE33&lt;0,"-",IF(matlab!AE33=0,"",matlab!AE33*(10^16))))</f>
        <v>-</v>
      </c>
    </row>
    <row r="30" spans="1:7">
      <c r="A30" s="4">
        <f>IF(ISBLANK(matlab!A34),"",IF(matlab!A34&lt;0,"",matlab!A34))</f>
        <v>13.5</v>
      </c>
      <c r="B30" s="5" t="str">
        <f>IF(ISBLANK(matlab!Z34),"-",IF(matlab!Z34&lt;0,"-",IF(matlab!Z34=0,"",matlab!Z34*(10^16))))</f>
        <v/>
      </c>
      <c r="C30" s="5" t="str">
        <f>IF(ISBLANK(matlab!AA34),"-",IF(matlab!AA34&lt;0,"-",IF(matlab!AA34=0,"",matlab!AA34*(10^16))))</f>
        <v/>
      </c>
      <c r="D30" s="5">
        <f>IF(ISBLANK(matlab!AB34),"-",IF(matlab!AB34&lt;0,"-",IF(matlab!AB34=0,"",matlab!AB34*(10^16))))</f>
        <v>28.928348244728188</v>
      </c>
      <c r="E30" s="5" t="str">
        <f>IF(ISBLANK(matlab!AC34),"-",IF(matlab!AC34&lt;0,"-",IF(matlab!AC34=0,"",matlab!AC34*(10^16))))</f>
        <v>-</v>
      </c>
      <c r="F30" s="5" t="str">
        <f>IF(ISBLANK(matlab!AD34),"-",IF(matlab!AD34&lt;0,"-",IF(matlab!AD34=0,"",matlab!AD34*(10^16))))</f>
        <v>-</v>
      </c>
      <c r="G30" s="5" t="str">
        <f>IF(ISBLANK(matlab!AE34),"-",IF(matlab!AE34&lt;0,"-",IF(matlab!AE34=0,"",matlab!AE34*(10^16))))</f>
        <v>-</v>
      </c>
    </row>
    <row r="31" spans="1:7">
      <c r="A31" s="4">
        <f>IF(ISBLANK(matlab!A35),"",IF(matlab!A35&lt;0,"",matlab!A35))</f>
        <v>14</v>
      </c>
      <c r="B31" s="5" t="str">
        <f>IF(ISBLANK(matlab!Z35),"-",IF(matlab!Z35&lt;0,"-",IF(matlab!Z35=0,"",matlab!Z35*(10^16))))</f>
        <v/>
      </c>
      <c r="C31" s="5" t="str">
        <f>IF(ISBLANK(matlab!AA35),"-",IF(matlab!AA35&lt;0,"-",IF(matlab!AA35=0,"",matlab!AA35*(10^16))))</f>
        <v/>
      </c>
      <c r="D31" s="5">
        <f>IF(ISBLANK(matlab!AB35),"-",IF(matlab!AB35&lt;0,"-",IF(matlab!AB35=0,"",matlab!AB35*(10^16))))</f>
        <v>28.928348244728188</v>
      </c>
      <c r="E31" s="5" t="str">
        <f>IF(ISBLANK(matlab!AC35),"-",IF(matlab!AC35&lt;0,"-",IF(matlab!AC35=0,"",matlab!AC35*(10^16))))</f>
        <v>-</v>
      </c>
      <c r="F31" s="5" t="str">
        <f>IF(ISBLANK(matlab!AD35),"-",IF(matlab!AD35&lt;0,"-",IF(matlab!AD35=0,"",matlab!AD35*(10^16))))</f>
        <v>-</v>
      </c>
      <c r="G31" s="5" t="str">
        <f>IF(ISBLANK(matlab!AE35),"-",IF(matlab!AE35&lt;0,"-",IF(matlab!AE35=0,"",matlab!AE35*(10^16))))</f>
        <v>-</v>
      </c>
    </row>
    <row r="32" spans="1:7">
      <c r="A32" s="4">
        <f>IF(ISBLANK(matlab!A36),"",IF(matlab!A36&lt;0,"",matlab!A36))</f>
        <v>14.5</v>
      </c>
      <c r="B32" s="5" t="str">
        <f>IF(ISBLANK(matlab!Z36),"-",IF(matlab!Z36&lt;0,"-",IF(matlab!Z36=0,"",matlab!Z36*(10^16))))</f>
        <v/>
      </c>
      <c r="C32" s="5" t="str">
        <f>IF(ISBLANK(matlab!AA36),"-",IF(matlab!AA36&lt;0,"-",IF(matlab!AA36=0,"",matlab!AA36*(10^16))))</f>
        <v/>
      </c>
      <c r="D32" s="5">
        <f>IF(ISBLANK(matlab!AB36),"-",IF(matlab!AB36&lt;0,"-",IF(matlab!AB36=0,"",matlab!AB36*(10^16))))</f>
        <v>28.928348244728188</v>
      </c>
      <c r="E32" s="5" t="str">
        <f>IF(ISBLANK(matlab!AC36),"-",IF(matlab!AC36&lt;0,"-",IF(matlab!AC36=0,"",matlab!AC36*(10^16))))</f>
        <v>-</v>
      </c>
      <c r="F32" s="5" t="str">
        <f>IF(ISBLANK(matlab!AD36),"-",IF(matlab!AD36&lt;0,"-",IF(matlab!AD36=0,"",matlab!AD36*(10^16))))</f>
        <v>-</v>
      </c>
      <c r="G32" s="5" t="str">
        <f>IF(ISBLANK(matlab!AE36),"-",IF(matlab!AE36&lt;0,"-",IF(matlab!AE36=0,"",matlab!AE36*(10^16))))</f>
        <v>-</v>
      </c>
    </row>
    <row r="33" spans="1:7">
      <c r="A33" s="4">
        <f>IF(ISBLANK(matlab!A37),"",IF(matlab!A37&lt;0,"",matlab!A37))</f>
        <v>15</v>
      </c>
      <c r="B33" s="5" t="str">
        <f>IF(ISBLANK(matlab!Z37),"-",IF(matlab!Z37&lt;0,"-",IF(matlab!Z37=0,"",matlab!Z37*(10^16))))</f>
        <v/>
      </c>
      <c r="C33" s="5" t="str">
        <f>IF(ISBLANK(matlab!AA37),"-",IF(matlab!AA37&lt;0,"-",IF(matlab!AA37=0,"",matlab!AA37*(10^16))))</f>
        <v/>
      </c>
      <c r="D33" s="5">
        <f>IF(ISBLANK(matlab!AB37),"-",IF(matlab!AB37&lt;0,"-",IF(matlab!AB37=0,"",matlab!AB37*(10^16))))</f>
        <v>28.928348244728188</v>
      </c>
      <c r="E33" s="5" t="str">
        <f>IF(ISBLANK(matlab!AC37),"-",IF(matlab!AC37&lt;0,"-",IF(matlab!AC37=0,"",matlab!AC37*(10^16))))</f>
        <v>-</v>
      </c>
      <c r="F33" s="5" t="str">
        <f>IF(ISBLANK(matlab!AD37),"-",IF(matlab!AD37&lt;0,"-",IF(matlab!AD37=0,"",matlab!AD37*(10^16))))</f>
        <v>-</v>
      </c>
      <c r="G33" s="5" t="str">
        <f>IF(ISBLANK(matlab!AE37),"-",IF(matlab!AE37&lt;0,"-",IF(matlab!AE37=0,"",matlab!AE37*(10^16))))</f>
        <v>-</v>
      </c>
    </row>
    <row r="34" spans="1:7">
      <c r="A34" s="4">
        <f>IF(ISBLANK(matlab!A38),"",IF(matlab!A38&lt;0,"",matlab!A38))</f>
        <v>15.5</v>
      </c>
      <c r="B34" s="5" t="str">
        <f>IF(ISBLANK(matlab!Z38),"-",IF(matlab!Z38&lt;0,"-",IF(matlab!Z38=0,"",matlab!Z38*(10^16))))</f>
        <v/>
      </c>
      <c r="C34" s="5" t="str">
        <f>IF(ISBLANK(matlab!AA38),"-",IF(matlab!AA38&lt;0,"-",IF(matlab!AA38=0,"",matlab!AA38*(10^16))))</f>
        <v/>
      </c>
      <c r="D34" s="5">
        <f>IF(ISBLANK(matlab!AB38),"-",IF(matlab!AB38&lt;0,"-",IF(matlab!AB38=0,"",matlab!AB38*(10^16))))</f>
        <v>28.928348244728188</v>
      </c>
      <c r="E34" s="5" t="str">
        <f>IF(ISBLANK(matlab!AC38),"-",IF(matlab!AC38&lt;0,"-",IF(matlab!AC38=0,"",matlab!AC38*(10^16))))</f>
        <v>-</v>
      </c>
      <c r="F34" s="5" t="str">
        <f>IF(ISBLANK(matlab!AD38),"-",IF(matlab!AD38&lt;0,"-",IF(matlab!AD38=0,"",matlab!AD38*(10^16))))</f>
        <v>-</v>
      </c>
      <c r="G34" s="5" t="str">
        <f>IF(ISBLANK(matlab!AE38),"-",IF(matlab!AE38&lt;0,"-",IF(matlab!AE38=0,"",matlab!AE38*(10^16))))</f>
        <v>-</v>
      </c>
    </row>
    <row r="35" spans="1:7">
      <c r="A35" s="4">
        <f>IF(ISBLANK(matlab!A39),"",IF(matlab!A39&lt;0,"",matlab!A39))</f>
        <v>16</v>
      </c>
      <c r="B35" s="5" t="str">
        <f>IF(ISBLANK(matlab!Z39),"-",IF(matlab!Z39&lt;0,"-",IF(matlab!Z39=0,"",matlab!Z39*(10^16))))</f>
        <v/>
      </c>
      <c r="C35" s="5">
        <f>IF(ISBLANK(matlab!AA39),"-",IF(matlab!AA39&lt;0,"-",IF(matlab!AA39=0,"",matlab!AA39*(10^16))))</f>
        <v>0.17</v>
      </c>
      <c r="D35" s="5">
        <f>IF(ISBLANK(matlab!AB39),"-",IF(matlab!AB39&lt;0,"-",IF(matlab!AB39=0,"",matlab!AB39*(10^16))))</f>
        <v>28.928348244728188</v>
      </c>
      <c r="E35" s="5" t="str">
        <f>IF(ISBLANK(matlab!AC39),"-",IF(matlab!AC39&lt;0,"-",IF(matlab!AC39=0,"",matlab!AC39*(10^16))))</f>
        <v>-</v>
      </c>
      <c r="F35" s="5" t="str">
        <f>IF(ISBLANK(matlab!AD39),"-",IF(matlab!AD39&lt;0,"-",IF(matlab!AD39=0,"",matlab!AD39*(10^16))))</f>
        <v>-</v>
      </c>
      <c r="G35" s="5" t="str">
        <f>IF(ISBLANK(matlab!AE39),"-",IF(matlab!AE39&lt;0,"-",IF(matlab!AE39=0,"",matlab!AE39*(10^16))))</f>
        <v>-</v>
      </c>
    </row>
    <row r="36" spans="1:7">
      <c r="A36" s="4">
        <f>IF(ISBLANK(matlab!A40),"",IF(matlab!A40&lt;0,"",matlab!A40))</f>
        <v>16.5</v>
      </c>
      <c r="B36" s="5" t="str">
        <f>IF(ISBLANK(matlab!Z40),"-",IF(matlab!Z40&lt;0,"-",IF(matlab!Z40=0,"",matlab!Z40*(10^16))))</f>
        <v/>
      </c>
      <c r="C36" s="5" t="str">
        <f>IF(ISBLANK(matlab!AA40),"-",IF(matlab!AA40&lt;0,"-",IF(matlab!AA40=0,"",matlab!AA40*(10^16))))</f>
        <v>-</v>
      </c>
      <c r="D36" s="5">
        <f>IF(ISBLANK(matlab!AB40),"-",IF(matlab!AB40&lt;0,"-",IF(matlab!AB40=0,"",matlab!AB40*(10^16))))</f>
        <v>28.928348244728188</v>
      </c>
      <c r="E36" s="5" t="str">
        <f>IF(ISBLANK(matlab!AC40),"-",IF(matlab!AC40&lt;0,"-",IF(matlab!AC40=0,"",matlab!AC40*(10^16))))</f>
        <v>-</v>
      </c>
      <c r="F36" s="5" t="str">
        <f>IF(ISBLANK(matlab!AD40),"-",IF(matlab!AD40&lt;0,"-",IF(matlab!AD40=0,"",matlab!AD40*(10^16))))</f>
        <v>-</v>
      </c>
      <c r="G36" s="5" t="str">
        <f>IF(ISBLANK(matlab!AE40),"-",IF(matlab!AE40&lt;0,"-",IF(matlab!AE40=0,"",matlab!AE40*(10^16))))</f>
        <v>-</v>
      </c>
    </row>
    <row r="37" spans="1:7">
      <c r="A37" s="4">
        <f>IF(ISBLANK(matlab!A41),"",IF(matlab!A41&lt;0,"",matlab!A41))</f>
        <v>17</v>
      </c>
      <c r="B37" s="5">
        <f>IF(ISBLANK(matlab!Z41),"-",IF(matlab!Z41&lt;0,"-",IF(matlab!Z41=0,"",matlab!Z41*(10^16))))</f>
        <v>0.159</v>
      </c>
      <c r="C37" s="5" t="str">
        <f>IF(ISBLANK(matlab!AA41),"-",IF(matlab!AA41&lt;0,"-",IF(matlab!AA41=0,"",matlab!AA41*(10^16))))</f>
        <v>-</v>
      </c>
      <c r="D37" s="5">
        <f>IF(ISBLANK(matlab!AB41),"-",IF(matlab!AB41&lt;0,"-",IF(matlab!AB41=0,"",matlab!AB41*(10^16))))</f>
        <v>28.928348244728188</v>
      </c>
      <c r="E37" s="5" t="str">
        <f>IF(ISBLANK(matlab!AC41),"-",IF(matlab!AC41&lt;0,"-",IF(matlab!AC41=0,"",matlab!AC41*(10^16))))</f>
        <v>-</v>
      </c>
      <c r="F37" s="5" t="str">
        <f>IF(ISBLANK(matlab!AD41),"-",IF(matlab!AD41&lt;0,"-",IF(matlab!AD41=0,"",matlab!AD41*(10^16))))</f>
        <v>-</v>
      </c>
      <c r="G37" s="5" t="str">
        <f>IF(ISBLANK(matlab!AE41),"-",IF(matlab!AE41&lt;0,"-",IF(matlab!AE41=0,"",matlab!AE41*(10^16))))</f>
        <v>-</v>
      </c>
    </row>
    <row r="38" spans="1:7">
      <c r="A38" s="4">
        <f>IF(ISBLANK(matlab!A42),"",IF(matlab!A42&lt;0,"",matlab!A42))</f>
        <v>17.5</v>
      </c>
      <c r="B38" s="5" t="str">
        <f>IF(ISBLANK(matlab!Z42),"-",IF(matlab!Z42&lt;0,"-",IF(matlab!Z42=0,"",matlab!Z42*(10^16))))</f>
        <v>-</v>
      </c>
      <c r="C38" s="5" t="str">
        <f>IF(ISBLANK(matlab!AA42),"-",IF(matlab!AA42&lt;0,"-",IF(matlab!AA42=0,"",matlab!AA42*(10^16))))</f>
        <v>-</v>
      </c>
      <c r="D38" s="5">
        <f>IF(ISBLANK(matlab!AB42),"-",IF(matlab!AB42&lt;0,"-",IF(matlab!AB42=0,"",matlab!AB42*(10^16))))</f>
        <v>28.928348244728188</v>
      </c>
      <c r="E38" s="5" t="str">
        <f>IF(ISBLANK(matlab!AC42),"-",IF(matlab!AC42&lt;0,"-",IF(matlab!AC42=0,"",matlab!AC42*(10^16))))</f>
        <v>-</v>
      </c>
      <c r="F38" s="5" t="str">
        <f>IF(ISBLANK(matlab!AD42),"-",IF(matlab!AD42&lt;0,"-",IF(matlab!AD42=0,"",matlab!AD42*(10^16))))</f>
        <v>-</v>
      </c>
      <c r="G38" s="5" t="str">
        <f>IF(ISBLANK(matlab!AE42),"-",IF(matlab!AE42&lt;0,"-",IF(matlab!AE42=0,"",matlab!AE42*(10^16))))</f>
        <v>-</v>
      </c>
    </row>
    <row r="39" spans="1:7">
      <c r="A39" s="4">
        <f>IF(ISBLANK(matlab!A43),"",IF(matlab!A43&lt;0,"",matlab!A43))</f>
        <v>18</v>
      </c>
      <c r="B39" s="5" t="str">
        <f>IF(ISBLANK(matlab!Z43),"-",IF(matlab!Z43&lt;0,"-",IF(matlab!Z43=0,"",matlab!Z43*(10^16))))</f>
        <v>-</v>
      </c>
      <c r="C39" s="5" t="str">
        <f>IF(ISBLANK(matlab!AA43),"-",IF(matlab!AA43&lt;0,"-",IF(matlab!AA43=0,"",matlab!AA43*(10^16))))</f>
        <v>-</v>
      </c>
      <c r="D39" s="5">
        <f>IF(ISBLANK(matlab!AB43),"-",IF(matlab!AB43&lt;0,"-",IF(matlab!AB43=0,"",matlab!AB43*(10^16))))</f>
        <v>28.928348244728188</v>
      </c>
      <c r="E39" s="5" t="str">
        <f>IF(ISBLANK(matlab!AC43),"-",IF(matlab!AC43&lt;0,"-",IF(matlab!AC43=0,"",matlab!AC43*(10^16))))</f>
        <v>-</v>
      </c>
      <c r="F39" s="5" t="str">
        <f>IF(ISBLANK(matlab!AD43),"-",IF(matlab!AD43&lt;0,"-",IF(matlab!AD43=0,"",matlab!AD43*(10^16))))</f>
        <v>-</v>
      </c>
      <c r="G39" s="5" t="str">
        <f>IF(ISBLANK(matlab!AE43),"-",IF(matlab!AE43&lt;0,"-",IF(matlab!AE43=0,"",matlab!AE43*(10^16))))</f>
        <v>-</v>
      </c>
    </row>
    <row r="40" spans="1:7">
      <c r="A40" s="4">
        <f>IF(ISBLANK(matlab!A44),"",IF(matlab!A44&lt;0,"",matlab!A44))</f>
        <v>18.5</v>
      </c>
      <c r="B40" s="5">
        <f>IF(ISBLANK(matlab!Z44),"-",IF(matlab!Z44&lt;0,"-",IF(matlab!Z44=0,"",matlab!Z44*(10^16))))</f>
        <v>0.41899999999999998</v>
      </c>
      <c r="C40" s="5" t="str">
        <f>IF(ISBLANK(matlab!AA44),"-",IF(matlab!AA44&lt;0,"-",IF(matlab!AA44=0,"",matlab!AA44*(10^16))))</f>
        <v>-</v>
      </c>
      <c r="D40" s="5">
        <f>IF(ISBLANK(matlab!AB44),"-",IF(matlab!AB44&lt;0,"-",IF(matlab!AB44=0,"",matlab!AB44*(10^16))))</f>
        <v>28.928348244728188</v>
      </c>
      <c r="E40" s="5" t="str">
        <f>IF(ISBLANK(matlab!AC44),"-",IF(matlab!AC44&lt;0,"-",IF(matlab!AC44=0,"",matlab!AC44*(10^16))))</f>
        <v>-</v>
      </c>
      <c r="F40" s="5" t="str">
        <f>IF(ISBLANK(matlab!AD44),"-",IF(matlab!AD44&lt;0,"-",IF(matlab!AD44=0,"",matlab!AD44*(10^16))))</f>
        <v>-</v>
      </c>
      <c r="G40" s="5" t="str">
        <f>IF(ISBLANK(matlab!AE44),"-",IF(matlab!AE44&lt;0,"-",IF(matlab!AE44=0,"",matlab!AE44*(10^16))))</f>
        <v>-</v>
      </c>
    </row>
    <row r="41" spans="1:7">
      <c r="A41" s="4">
        <f>IF(ISBLANK(matlab!A45),"",IF(matlab!A45&lt;0,"",matlab!A45))</f>
        <v>19</v>
      </c>
      <c r="B41" s="5" t="str">
        <f>IF(ISBLANK(matlab!Z45),"-",IF(matlab!Z45&lt;0,"-",IF(matlab!Z45=0,"",matlab!Z45*(10^16))))</f>
        <v>-</v>
      </c>
      <c r="C41" s="5" t="str">
        <f>IF(ISBLANK(matlab!AA45),"-",IF(matlab!AA45&lt;0,"-",IF(matlab!AA45=0,"",matlab!AA45*(10^16))))</f>
        <v>-</v>
      </c>
      <c r="D41" s="5">
        <f>IF(ISBLANK(matlab!AB45),"-",IF(matlab!AB45&lt;0,"-",IF(matlab!AB45=0,"",matlab!AB45*(10^16))))</f>
        <v>28.928348244728188</v>
      </c>
      <c r="E41" s="5" t="str">
        <f>IF(ISBLANK(matlab!AC45),"-",IF(matlab!AC45&lt;0,"-",IF(matlab!AC45=0,"",matlab!AC45*(10^16))))</f>
        <v>-</v>
      </c>
      <c r="F41" s="5" t="str">
        <f>IF(ISBLANK(matlab!AD45),"-",IF(matlab!AD45&lt;0,"-",IF(matlab!AD45=0,"",matlab!AD45*(10^16))))</f>
        <v>-</v>
      </c>
      <c r="G41" s="5" t="str">
        <f>IF(ISBLANK(matlab!AE45),"-",IF(matlab!AE45&lt;0,"-",IF(matlab!AE45=0,"",matlab!AE45*(10^16))))</f>
        <v>-</v>
      </c>
    </row>
    <row r="42" spans="1:7">
      <c r="A42" s="4">
        <f>IF(ISBLANK(matlab!A46),"",IF(matlab!A46&lt;0,"",matlab!A46))</f>
        <v>19.5</v>
      </c>
      <c r="B42" s="5" t="str">
        <f>IF(ISBLANK(matlab!Z46),"-",IF(matlab!Z46&lt;0,"-",IF(matlab!Z46=0,"",matlab!Z46*(10^16))))</f>
        <v>-</v>
      </c>
      <c r="C42" s="5" t="str">
        <f>IF(ISBLANK(matlab!AA46),"-",IF(matlab!AA46&lt;0,"-",IF(matlab!AA46=0,"",matlab!AA46*(10^16))))</f>
        <v>-</v>
      </c>
      <c r="D42" s="5">
        <f>IF(ISBLANK(matlab!AB46),"-",IF(matlab!AB46&lt;0,"-",IF(matlab!AB46=0,"",matlab!AB46*(10^16))))</f>
        <v>28.928348244728188</v>
      </c>
      <c r="E42" s="5" t="str">
        <f>IF(ISBLANK(matlab!AC46),"-",IF(matlab!AC46&lt;0,"-",IF(matlab!AC46=0,"",matlab!AC46*(10^16))))</f>
        <v>-</v>
      </c>
      <c r="F42" s="5" t="str">
        <f>IF(ISBLANK(matlab!AD46),"-",IF(matlab!AD46&lt;0,"-",IF(matlab!AD46=0,"",matlab!AD46*(10^16))))</f>
        <v>-</v>
      </c>
      <c r="G42" s="5" t="str">
        <f>IF(ISBLANK(matlab!AE46),"-",IF(matlab!AE46&lt;0,"-",IF(matlab!AE46=0,"",matlab!AE46*(10^16))))</f>
        <v>-</v>
      </c>
    </row>
    <row r="43" spans="1:7">
      <c r="A43" s="4">
        <f>IF(ISBLANK(matlab!A47),"",IF(matlab!A47&lt;0,"",matlab!A47))</f>
        <v>20</v>
      </c>
      <c r="B43" s="5">
        <f>IF(ISBLANK(matlab!Z47),"-",IF(matlab!Z47&lt;0,"-",IF(matlab!Z47=0,"",matlab!Z47*(10^16))))</f>
        <v>0.60399999999999998</v>
      </c>
      <c r="C43" s="5">
        <f>IF(ISBLANK(matlab!AA47),"-",IF(matlab!AA47&lt;0,"-",IF(matlab!AA47=0,"",matlab!AA47*(10^16))))</f>
        <v>0.56999999999999984</v>
      </c>
      <c r="D43" s="5">
        <f>IF(ISBLANK(matlab!AB47),"-",IF(matlab!AB47&lt;0,"-",IF(matlab!AB47=0,"",matlab!AB47*(10^16))))</f>
        <v>28.928348244728188</v>
      </c>
      <c r="E43" s="5">
        <f>IF(ISBLANK(matlab!AC47),"-",IF(matlab!AC47&lt;0,"-",IF(matlab!AC47=0,"",matlab!AC47*(10^16))))</f>
        <v>2.5</v>
      </c>
      <c r="F43" s="5">
        <f>IF(ISBLANK(matlab!AD47),"-",IF(matlab!AD47&lt;0,"-",IF(matlab!AD47=0,"",matlab!AD47*(10^16))))</f>
        <v>4</v>
      </c>
      <c r="G43" s="5">
        <f>IF(ISBLANK(matlab!AE47),"-",IF(matlab!AE47&lt;0,"-",IF(matlab!AE47=0,"",matlab!AE47*(10^16))))</f>
        <v>4</v>
      </c>
    </row>
    <row r="44" spans="1:7">
      <c r="A44" s="4">
        <f>IF(ISBLANK(matlab!A48),"",IF(matlab!A48&lt;0,"",matlab!A48))</f>
        <v>20.5</v>
      </c>
      <c r="B44" s="5" t="str">
        <f>IF(ISBLANK(matlab!Z48),"-",IF(matlab!Z48&lt;0,"-",IF(matlab!Z48=0,"",matlab!Z48*(10^16))))</f>
        <v>-</v>
      </c>
      <c r="C44" s="5" t="str">
        <f>IF(ISBLANK(matlab!AA48),"-",IF(matlab!AA48&lt;0,"-",IF(matlab!AA48=0,"",matlab!AA48*(10^16))))</f>
        <v>-</v>
      </c>
      <c r="D44" s="5">
        <f>IF(ISBLANK(matlab!AB48),"-",IF(matlab!AB48&lt;0,"-",IF(matlab!AB48=0,"",matlab!AB48*(10^16))))</f>
        <v>28.928348244728188</v>
      </c>
      <c r="E44" s="5" t="str">
        <f>IF(ISBLANK(matlab!AC48),"-",IF(matlab!AC48&lt;0,"-",IF(matlab!AC48=0,"",matlab!AC48*(10^16))))</f>
        <v>-</v>
      </c>
      <c r="F44" s="5" t="str">
        <f>IF(ISBLANK(matlab!AD48),"-",IF(matlab!AD48&lt;0,"-",IF(matlab!AD48=0,"",matlab!AD48*(10^16))))</f>
        <v>-</v>
      </c>
      <c r="G44" s="5" t="str">
        <f>IF(ISBLANK(matlab!AE48),"-",IF(matlab!AE48&lt;0,"-",IF(matlab!AE48=0,"",matlab!AE48*(10^16))))</f>
        <v>-</v>
      </c>
    </row>
    <row r="45" spans="1:7">
      <c r="A45" s="4">
        <f>IF(ISBLANK(matlab!A49),"",IF(matlab!A49&lt;0,"",matlab!A49))</f>
        <v>21</v>
      </c>
      <c r="B45" s="5">
        <f>IF(ISBLANK(matlab!Z49),"-",IF(matlab!Z49&lt;0,"-",IF(matlab!Z49=0,"",matlab!Z49*(10^16))))</f>
        <v>0.76900000000000002</v>
      </c>
      <c r="C45" s="5" t="str">
        <f>IF(ISBLANK(matlab!AA49),"-",IF(matlab!AA49&lt;0,"-",IF(matlab!AA49=0,"",matlab!AA49*(10^16))))</f>
        <v>-</v>
      </c>
      <c r="D45" s="5">
        <f>IF(ISBLANK(matlab!AB49),"-",IF(matlab!AB49&lt;0,"-",IF(matlab!AB49=0,"",matlab!AB49*(10^16))))</f>
        <v>28.928348244728188</v>
      </c>
      <c r="E45" s="5" t="str">
        <f>IF(ISBLANK(matlab!AC49),"-",IF(matlab!AC49&lt;0,"-",IF(matlab!AC49=0,"",matlab!AC49*(10^16))))</f>
        <v>-</v>
      </c>
      <c r="F45" s="5" t="str">
        <f>IF(ISBLANK(matlab!AD49),"-",IF(matlab!AD49&lt;0,"-",IF(matlab!AD49=0,"",matlab!AD49*(10^16))))</f>
        <v>-</v>
      </c>
      <c r="G45" s="5" t="str">
        <f>IF(ISBLANK(matlab!AE49),"-",IF(matlab!AE49&lt;0,"-",IF(matlab!AE49=0,"",matlab!AE49*(10^16))))</f>
        <v>-</v>
      </c>
    </row>
    <row r="46" spans="1:7">
      <c r="A46" s="4">
        <f>IF(ISBLANK(matlab!A50),"",IF(matlab!A50&lt;0,"",matlab!A50))</f>
        <v>21.5</v>
      </c>
      <c r="B46" s="5" t="str">
        <f>IF(ISBLANK(matlab!Z50),"-",IF(matlab!Z50&lt;0,"-",IF(matlab!Z50=0,"",matlab!Z50*(10^16))))</f>
        <v>-</v>
      </c>
      <c r="C46" s="5" t="str">
        <f>IF(ISBLANK(matlab!AA50),"-",IF(matlab!AA50&lt;0,"-",IF(matlab!AA50=0,"",matlab!AA50*(10^16))))</f>
        <v>-</v>
      </c>
      <c r="D46" s="5">
        <f>IF(ISBLANK(matlab!AB50),"-",IF(matlab!AB50&lt;0,"-",IF(matlab!AB50=0,"",matlab!AB50*(10^16))))</f>
        <v>28.928348244728188</v>
      </c>
      <c r="E46" s="5" t="str">
        <f>IF(ISBLANK(matlab!AC50),"-",IF(matlab!AC50&lt;0,"-",IF(matlab!AC50=0,"",matlab!AC50*(10^16))))</f>
        <v>-</v>
      </c>
      <c r="F46" s="5" t="str">
        <f>IF(ISBLANK(matlab!AD50),"-",IF(matlab!AD50&lt;0,"-",IF(matlab!AD50=0,"",matlab!AD50*(10^16))))</f>
        <v>-</v>
      </c>
      <c r="G46" s="5" t="str">
        <f>IF(ISBLANK(matlab!AE50),"-",IF(matlab!AE50&lt;0,"-",IF(matlab!AE50=0,"",matlab!AE50*(10^16))))</f>
        <v>-</v>
      </c>
    </row>
    <row r="47" spans="1:7">
      <c r="A47" s="4">
        <f>IF(ISBLANK(matlab!A51),"",IF(matlab!A51&lt;0,"",matlab!A51))</f>
        <v>22</v>
      </c>
      <c r="B47" s="5" t="str">
        <f>IF(ISBLANK(matlab!Z51),"-",IF(matlab!Z51&lt;0,"-",IF(matlab!Z51=0,"",matlab!Z51*(10^16))))</f>
        <v>-</v>
      </c>
      <c r="C47" s="5" t="str">
        <f>IF(ISBLANK(matlab!AA51),"-",IF(matlab!AA51&lt;0,"-",IF(matlab!AA51=0,"",matlab!AA51*(10^16))))</f>
        <v>-</v>
      </c>
      <c r="D47" s="5">
        <f>IF(ISBLANK(matlab!AB51),"-",IF(matlab!AB51&lt;0,"-",IF(matlab!AB51=0,"",matlab!AB51*(10^16))))</f>
        <v>28.928348244728188</v>
      </c>
      <c r="E47" s="5" t="str">
        <f>IF(ISBLANK(matlab!AC51),"-",IF(matlab!AC51&lt;0,"-",IF(matlab!AC51=0,"",matlab!AC51*(10^16))))</f>
        <v>-</v>
      </c>
      <c r="F47" s="5" t="str">
        <f>IF(ISBLANK(matlab!AD51),"-",IF(matlab!AD51&lt;0,"-",IF(matlab!AD51=0,"",matlab!AD51*(10^16))))</f>
        <v>-</v>
      </c>
      <c r="G47" s="5" t="str">
        <f>IF(ISBLANK(matlab!AE51),"-",IF(matlab!AE51&lt;0,"-",IF(matlab!AE51=0,"",matlab!AE51*(10^16))))</f>
        <v>-</v>
      </c>
    </row>
    <row r="48" spans="1:7">
      <c r="A48" s="4">
        <f>IF(ISBLANK(matlab!A52),"",IF(matlab!A52&lt;0,"",matlab!A52))</f>
        <v>22.5</v>
      </c>
      <c r="B48" s="5">
        <f>IF(ISBLANK(matlab!Z52),"-",IF(matlab!Z52&lt;0,"-",IF(matlab!Z52=0,"",matlab!Z52*(10^16))))</f>
        <v>1</v>
      </c>
      <c r="C48" s="5" t="str">
        <f>IF(ISBLANK(matlab!AA52),"-",IF(matlab!AA52&lt;0,"-",IF(matlab!AA52=0,"",matlab!AA52*(10^16))))</f>
        <v>-</v>
      </c>
      <c r="D48" s="5">
        <f>IF(ISBLANK(matlab!AB52),"-",IF(matlab!AB52&lt;0,"-",IF(matlab!AB52=0,"",matlab!AB52*(10^16))))</f>
        <v>28.928348244728188</v>
      </c>
      <c r="E48" s="5" t="str">
        <f>IF(ISBLANK(matlab!AC52),"-",IF(matlab!AC52&lt;0,"-",IF(matlab!AC52=0,"",matlab!AC52*(10^16))))</f>
        <v>-</v>
      </c>
      <c r="F48" s="5" t="str">
        <f>IF(ISBLANK(matlab!AD52),"-",IF(matlab!AD52&lt;0,"-",IF(matlab!AD52=0,"",matlab!AD52*(10^16))))</f>
        <v>-</v>
      </c>
      <c r="G48" s="5" t="str">
        <f>IF(ISBLANK(matlab!AE52),"-",IF(matlab!AE52&lt;0,"-",IF(matlab!AE52=0,"",matlab!AE52*(10^16))))</f>
        <v>-</v>
      </c>
    </row>
    <row r="49" spans="1:7">
      <c r="A49" s="4">
        <f>IF(ISBLANK(matlab!A53),"",IF(matlab!A53&lt;0,"",matlab!A53))</f>
        <v>23</v>
      </c>
      <c r="B49" s="5" t="str">
        <f>IF(ISBLANK(matlab!Z53),"-",IF(matlab!Z53&lt;0,"-",IF(matlab!Z53=0,"",matlab!Z53*(10^16))))</f>
        <v>-</v>
      </c>
      <c r="C49" s="5" t="str">
        <f>IF(ISBLANK(matlab!AA53),"-",IF(matlab!AA53&lt;0,"-",IF(matlab!AA53=0,"",matlab!AA53*(10^16))))</f>
        <v>-</v>
      </c>
      <c r="D49" s="5">
        <f>IF(ISBLANK(matlab!AB53),"-",IF(matlab!AB53&lt;0,"-",IF(matlab!AB53=0,"",matlab!AB53*(10^16))))</f>
        <v>28.928348244728188</v>
      </c>
      <c r="E49" s="5" t="str">
        <f>IF(ISBLANK(matlab!AC53),"-",IF(matlab!AC53&lt;0,"-",IF(matlab!AC53=0,"",matlab!AC53*(10^16))))</f>
        <v>-</v>
      </c>
      <c r="F49" s="5" t="str">
        <f>IF(ISBLANK(matlab!AD53),"-",IF(matlab!AD53&lt;0,"-",IF(matlab!AD53=0,"",matlab!AD53*(10^16))))</f>
        <v>-</v>
      </c>
      <c r="G49" s="5" t="str">
        <f>IF(ISBLANK(matlab!AE53),"-",IF(matlab!AE53&lt;0,"-",IF(matlab!AE53=0,"",matlab!AE53*(10^16))))</f>
        <v>-</v>
      </c>
    </row>
    <row r="50" spans="1:7">
      <c r="A50" s="4">
        <f>IF(ISBLANK(matlab!A54),"",IF(matlab!A54&lt;0,"",matlab!A54))</f>
        <v>23.5</v>
      </c>
      <c r="B50" s="5" t="str">
        <f>IF(ISBLANK(matlab!Z54),"-",IF(matlab!Z54&lt;0,"-",IF(matlab!Z54=0,"",matlab!Z54*(10^16))))</f>
        <v>-</v>
      </c>
      <c r="C50" s="5" t="str">
        <f>IF(ISBLANK(matlab!AA54),"-",IF(matlab!AA54&lt;0,"-",IF(matlab!AA54=0,"",matlab!AA54*(10^16))))</f>
        <v>-</v>
      </c>
      <c r="D50" s="5">
        <f>IF(ISBLANK(matlab!AB54),"-",IF(matlab!AB54&lt;0,"-",IF(matlab!AB54=0,"",matlab!AB54*(10^16))))</f>
        <v>28.928348244728188</v>
      </c>
      <c r="E50" s="5" t="str">
        <f>IF(ISBLANK(matlab!AC54),"-",IF(matlab!AC54&lt;0,"-",IF(matlab!AC54=0,"",matlab!AC54*(10^16))))</f>
        <v>-</v>
      </c>
      <c r="F50" s="5" t="str">
        <f>IF(ISBLANK(matlab!AD54),"-",IF(matlab!AD54&lt;0,"-",IF(matlab!AD54=0,"",matlab!AD54*(10^16))))</f>
        <v>-</v>
      </c>
      <c r="G50" s="5" t="str">
        <f>IF(ISBLANK(matlab!AE54),"-",IF(matlab!AE54&lt;0,"-",IF(matlab!AE54=0,"",matlab!AE54*(10^16))))</f>
        <v>-</v>
      </c>
    </row>
    <row r="51" spans="1:7">
      <c r="A51" s="4">
        <f>IF(ISBLANK(matlab!A55),"",IF(matlab!A55&lt;0,"",matlab!A55))</f>
        <v>24</v>
      </c>
      <c r="B51" s="5" t="str">
        <f>IF(ISBLANK(matlab!Z55),"-",IF(matlab!Z55&lt;0,"-",IF(matlab!Z55=0,"",matlab!Z55*(10^16))))</f>
        <v>-</v>
      </c>
      <c r="C51" s="5" t="str">
        <f>IF(ISBLANK(matlab!AA55),"-",IF(matlab!AA55&lt;0,"-",IF(matlab!AA55=0,"",matlab!AA55*(10^16))))</f>
        <v>-</v>
      </c>
      <c r="D51" s="5">
        <f>IF(ISBLANK(matlab!AB55),"-",IF(matlab!AB55&lt;0,"-",IF(matlab!AB55=0,"",matlab!AB55*(10^16))))</f>
        <v>28.928348244728188</v>
      </c>
      <c r="E51" s="5" t="str">
        <f>IF(ISBLANK(matlab!AC55),"-",IF(matlab!AC55&lt;0,"-",IF(matlab!AC55=0,"",matlab!AC55*(10^16))))</f>
        <v>-</v>
      </c>
      <c r="F51" s="5" t="str">
        <f>IF(ISBLANK(matlab!AD55),"-",IF(matlab!AD55&lt;0,"-",IF(matlab!AD55=0,"",matlab!AD55*(10^16))))</f>
        <v>-</v>
      </c>
      <c r="G51" s="5" t="str">
        <f>IF(ISBLANK(matlab!AE55),"-",IF(matlab!AE55&lt;0,"-",IF(matlab!AE55=0,"",matlab!AE55*(10^16))))</f>
        <v>-</v>
      </c>
    </row>
    <row r="52" spans="1:7">
      <c r="A52" s="4">
        <f>IF(ISBLANK(matlab!A56),"",IF(matlab!A56&lt;0,"",matlab!A56))</f>
        <v>24.5</v>
      </c>
      <c r="B52" s="5" t="str">
        <f>IF(ISBLANK(matlab!Z56),"-",IF(matlab!Z56&lt;0,"-",IF(matlab!Z56=0,"",matlab!Z56*(10^16))))</f>
        <v>-</v>
      </c>
      <c r="C52" s="5" t="str">
        <f>IF(ISBLANK(matlab!AA56),"-",IF(matlab!AA56&lt;0,"-",IF(matlab!AA56=0,"",matlab!AA56*(10^16))))</f>
        <v>-</v>
      </c>
      <c r="D52" s="5">
        <f>IF(ISBLANK(matlab!AB56),"-",IF(matlab!AB56&lt;0,"-",IF(matlab!AB56=0,"",matlab!AB56*(10^16))))</f>
        <v>28.928348244728188</v>
      </c>
      <c r="E52" s="5" t="str">
        <f>IF(ISBLANK(matlab!AC56),"-",IF(matlab!AC56&lt;0,"-",IF(matlab!AC56=0,"",matlab!AC56*(10^16))))</f>
        <v>-</v>
      </c>
      <c r="F52" s="5" t="str">
        <f>IF(ISBLANK(matlab!AD56),"-",IF(matlab!AD56&lt;0,"-",IF(matlab!AD56=0,"",matlab!AD56*(10^16))))</f>
        <v>-</v>
      </c>
      <c r="G52" s="5" t="str">
        <f>IF(ISBLANK(matlab!AE56),"-",IF(matlab!AE56&lt;0,"-",IF(matlab!AE56=0,"",matlab!AE56*(10^16))))</f>
        <v>-</v>
      </c>
    </row>
    <row r="53" spans="1:7">
      <c r="A53" s="4">
        <f>IF(ISBLANK(matlab!A57),"",IF(matlab!A57&lt;0,"",matlab!A57))</f>
        <v>25</v>
      </c>
      <c r="B53" s="5">
        <f>IF(ISBLANK(matlab!Z57),"-",IF(matlab!Z57&lt;0,"-",IF(matlab!Z57=0,"",matlab!Z57*(10^16))))</f>
        <v>1.25</v>
      </c>
      <c r="C53" s="5" t="str">
        <f>IF(ISBLANK(matlab!AA57),"-",IF(matlab!AA57&lt;0,"-",IF(matlab!AA57=0,"",matlab!AA57*(10^16))))</f>
        <v>-</v>
      </c>
      <c r="D53" s="5">
        <f>IF(ISBLANK(matlab!AB57),"-",IF(matlab!AB57&lt;0,"-",IF(matlab!AB57=0,"",matlab!AB57*(10^16))))</f>
        <v>28.928348244728188</v>
      </c>
      <c r="E53" s="5" t="str">
        <f>IF(ISBLANK(matlab!AC57),"-",IF(matlab!AC57&lt;0,"-",IF(matlab!AC57=0,"",matlab!AC57*(10^16))))</f>
        <v>-</v>
      </c>
      <c r="F53" s="5" t="str">
        <f>IF(ISBLANK(matlab!AD57),"-",IF(matlab!AD57&lt;0,"-",IF(matlab!AD57=0,"",matlab!AD57*(10^16))))</f>
        <v>-</v>
      </c>
      <c r="G53" s="5" t="str">
        <f>IF(ISBLANK(matlab!AE57),"-",IF(matlab!AE57&lt;0,"-",IF(matlab!AE57=0,"",matlab!AE57*(10^16))))</f>
        <v>-</v>
      </c>
    </row>
    <row r="54" spans="1:7">
      <c r="A54" s="4">
        <f>IF(ISBLANK(matlab!A58),"",IF(matlab!A58&lt;0,"",matlab!A58))</f>
        <v>25.5</v>
      </c>
      <c r="B54" s="5" t="str">
        <f>IF(ISBLANK(matlab!Z58),"-",IF(matlab!Z58&lt;0,"-",IF(matlab!Z58=0,"",matlab!Z58*(10^16))))</f>
        <v>-</v>
      </c>
      <c r="C54" s="5" t="str">
        <f>IF(ISBLANK(matlab!AA58),"-",IF(matlab!AA58&lt;0,"-",IF(matlab!AA58=0,"",matlab!AA58*(10^16))))</f>
        <v>-</v>
      </c>
      <c r="D54" s="5">
        <f>IF(ISBLANK(matlab!AB58),"-",IF(matlab!AB58&lt;0,"-",IF(matlab!AB58=0,"",matlab!AB58*(10^16))))</f>
        <v>28.928348244728188</v>
      </c>
      <c r="E54" s="5" t="str">
        <f>IF(ISBLANK(matlab!AC58),"-",IF(matlab!AC58&lt;0,"-",IF(matlab!AC58=0,"",matlab!AC58*(10^16))))</f>
        <v>-</v>
      </c>
      <c r="F54" s="5" t="str">
        <f>IF(ISBLANK(matlab!AD58),"-",IF(matlab!AD58&lt;0,"-",IF(matlab!AD58=0,"",matlab!AD58*(10^16))))</f>
        <v>-</v>
      </c>
      <c r="G54" s="5" t="str">
        <f>IF(ISBLANK(matlab!AE58),"-",IF(matlab!AE58&lt;0,"-",IF(matlab!AE58=0,"",matlab!AE58*(10^16))))</f>
        <v>-</v>
      </c>
    </row>
    <row r="55" spans="1:7">
      <c r="A55" s="4">
        <f>IF(ISBLANK(matlab!A59),"",IF(matlab!A59&lt;0,"",matlab!A59))</f>
        <v>26</v>
      </c>
      <c r="B55" s="5" t="str">
        <f>IF(ISBLANK(matlab!Z59),"-",IF(matlab!Z59&lt;0,"-",IF(matlab!Z59=0,"",matlab!Z59*(10^16))))</f>
        <v>-</v>
      </c>
      <c r="C55" s="5" t="str">
        <f>IF(ISBLANK(matlab!AA59),"-",IF(matlab!AA59&lt;0,"-",IF(matlab!AA59=0,"",matlab!AA59*(10^16))))</f>
        <v>-</v>
      </c>
      <c r="D55" s="5">
        <f>IF(ISBLANK(matlab!AB59),"-",IF(matlab!AB59&lt;0,"-",IF(matlab!AB59=0,"",matlab!AB59*(10^16))))</f>
        <v>28.928348244728188</v>
      </c>
      <c r="E55" s="5" t="str">
        <f>IF(ISBLANK(matlab!AC59),"-",IF(matlab!AC59&lt;0,"-",IF(matlab!AC59=0,"",matlab!AC59*(10^16))))</f>
        <v>-</v>
      </c>
      <c r="F55" s="5" t="str">
        <f>IF(ISBLANK(matlab!AD59),"-",IF(matlab!AD59&lt;0,"-",IF(matlab!AD59=0,"",matlab!AD59*(10^16))))</f>
        <v>-</v>
      </c>
      <c r="G55" s="5" t="str">
        <f>IF(ISBLANK(matlab!AE59),"-",IF(matlab!AE59&lt;0,"-",IF(matlab!AE59=0,"",matlab!AE59*(10^16))))</f>
        <v>-</v>
      </c>
    </row>
    <row r="56" spans="1:7">
      <c r="A56" s="4">
        <f>IF(ISBLANK(matlab!A60),"",IF(matlab!A60&lt;0,"",matlab!A60))</f>
        <v>26.5</v>
      </c>
      <c r="B56" s="5" t="str">
        <f>IF(ISBLANK(matlab!Z60),"-",IF(matlab!Z60&lt;0,"-",IF(matlab!Z60=0,"",matlab!Z60*(10^16))))</f>
        <v>-</v>
      </c>
      <c r="C56" s="5" t="str">
        <f>IF(ISBLANK(matlab!AA60),"-",IF(matlab!AA60&lt;0,"-",IF(matlab!AA60=0,"",matlab!AA60*(10^16))))</f>
        <v>-</v>
      </c>
      <c r="D56" s="5">
        <f>IF(ISBLANK(matlab!AB60),"-",IF(matlab!AB60&lt;0,"-",IF(matlab!AB60=0,"",matlab!AB60*(10^16))))</f>
        <v>28.928348244728188</v>
      </c>
      <c r="E56" s="5" t="str">
        <f>IF(ISBLANK(matlab!AC60),"-",IF(matlab!AC60&lt;0,"-",IF(matlab!AC60=0,"",matlab!AC60*(10^16))))</f>
        <v>-</v>
      </c>
      <c r="F56" s="5" t="str">
        <f>IF(ISBLANK(matlab!AD60),"-",IF(matlab!AD60&lt;0,"-",IF(matlab!AD60=0,"",matlab!AD60*(10^16))))</f>
        <v>-</v>
      </c>
      <c r="G56" s="5" t="str">
        <f>IF(ISBLANK(matlab!AE60),"-",IF(matlab!AE60&lt;0,"-",IF(matlab!AE60=0,"",matlab!AE60*(10^16))))</f>
        <v>-</v>
      </c>
    </row>
    <row r="57" spans="1:7">
      <c r="A57" s="4">
        <f>IF(ISBLANK(matlab!A61),"",IF(matlab!A61&lt;0,"",matlab!A61))</f>
        <v>27</v>
      </c>
      <c r="B57" s="5" t="str">
        <f>IF(ISBLANK(matlab!Z61),"-",IF(matlab!Z61&lt;0,"-",IF(matlab!Z61=0,"",matlab!Z61*(10^16))))</f>
        <v>-</v>
      </c>
      <c r="C57" s="5" t="str">
        <f>IF(ISBLANK(matlab!AA61),"-",IF(matlab!AA61&lt;0,"-",IF(matlab!AA61=0,"",matlab!AA61*(10^16))))</f>
        <v>-</v>
      </c>
      <c r="D57" s="5">
        <f>IF(ISBLANK(matlab!AB61),"-",IF(matlab!AB61&lt;0,"-",IF(matlab!AB61=0,"",matlab!AB61*(10^16))))</f>
        <v>28.928348244728188</v>
      </c>
      <c r="E57" s="5" t="str">
        <f>IF(ISBLANK(matlab!AC61),"-",IF(matlab!AC61&lt;0,"-",IF(matlab!AC61=0,"",matlab!AC61*(10^16))))</f>
        <v>-</v>
      </c>
      <c r="F57" s="5" t="str">
        <f>IF(ISBLANK(matlab!AD61),"-",IF(matlab!AD61&lt;0,"-",IF(matlab!AD61=0,"",matlab!AD61*(10^16))))</f>
        <v>-</v>
      </c>
      <c r="G57" s="5" t="str">
        <f>IF(ISBLANK(matlab!AE61),"-",IF(matlab!AE61&lt;0,"-",IF(matlab!AE61=0,"",matlab!AE61*(10^16))))</f>
        <v>-</v>
      </c>
    </row>
    <row r="58" spans="1:7">
      <c r="A58" s="4">
        <f>IF(ISBLANK(matlab!A62),"",IF(matlab!A62&lt;0,"",matlab!A62))</f>
        <v>27.5</v>
      </c>
      <c r="B58" s="5">
        <f>IF(ISBLANK(matlab!Z62),"-",IF(matlab!Z62&lt;0,"-",IF(matlab!Z62=0,"",matlab!Z62*(10^16))))</f>
        <v>1.58</v>
      </c>
      <c r="C58" s="5" t="str">
        <f>IF(ISBLANK(matlab!AA62),"-",IF(matlab!AA62&lt;0,"-",IF(matlab!AA62=0,"",matlab!AA62*(10^16))))</f>
        <v>-</v>
      </c>
      <c r="D58" s="5">
        <f>IF(ISBLANK(matlab!AB62),"-",IF(matlab!AB62&lt;0,"-",IF(matlab!AB62=0,"",matlab!AB62*(10^16))))</f>
        <v>28.928348244728188</v>
      </c>
      <c r="E58" s="5" t="str">
        <f>IF(ISBLANK(matlab!AC62),"-",IF(matlab!AC62&lt;0,"-",IF(matlab!AC62=0,"",matlab!AC62*(10^16))))</f>
        <v>-</v>
      </c>
      <c r="F58" s="5" t="str">
        <f>IF(ISBLANK(matlab!AD62),"-",IF(matlab!AD62&lt;0,"-",IF(matlab!AD62=0,"",matlab!AD62*(10^16))))</f>
        <v>-</v>
      </c>
      <c r="G58" s="5" t="str">
        <f>IF(ISBLANK(matlab!AE62),"-",IF(matlab!AE62&lt;0,"-",IF(matlab!AE62=0,"",matlab!AE62*(10^16))))</f>
        <v>-</v>
      </c>
    </row>
    <row r="59" spans="1:7">
      <c r="A59" s="4">
        <f>IF(ISBLANK(matlab!A63),"",IF(matlab!A63&lt;0,"",matlab!A63))</f>
        <v>28</v>
      </c>
      <c r="B59" s="5" t="str">
        <f>IF(ISBLANK(matlab!Z63),"-",IF(matlab!Z63&lt;0,"-",IF(matlab!Z63=0,"",matlab!Z63*(10^16))))</f>
        <v>-</v>
      </c>
      <c r="C59" s="5" t="str">
        <f>IF(ISBLANK(matlab!AA63),"-",IF(matlab!AA63&lt;0,"-",IF(matlab!AA63=0,"",matlab!AA63*(10^16))))</f>
        <v>-</v>
      </c>
      <c r="D59" s="5">
        <f>IF(ISBLANK(matlab!AB63),"-",IF(matlab!AB63&lt;0,"-",IF(matlab!AB63=0,"",matlab!AB63*(10^16))))</f>
        <v>28.928348244728188</v>
      </c>
      <c r="E59" s="5" t="str">
        <f>IF(ISBLANK(matlab!AC63),"-",IF(matlab!AC63&lt;0,"-",IF(matlab!AC63=0,"",matlab!AC63*(10^16))))</f>
        <v>-</v>
      </c>
      <c r="F59" s="5" t="str">
        <f>IF(ISBLANK(matlab!AD63),"-",IF(matlab!AD63&lt;0,"-",IF(matlab!AD63=0,"",matlab!AD63*(10^16))))</f>
        <v>-</v>
      </c>
      <c r="G59" s="5" t="str">
        <f>IF(ISBLANK(matlab!AE63),"-",IF(matlab!AE63&lt;0,"-",IF(matlab!AE63=0,"",matlab!AE63*(10^16))))</f>
        <v>-</v>
      </c>
    </row>
    <row r="60" spans="1:7">
      <c r="A60" s="4">
        <f>IF(ISBLANK(matlab!A64),"",IF(matlab!A64&lt;0,"",matlab!A64))</f>
        <v>28.5</v>
      </c>
      <c r="B60" s="5" t="str">
        <f>IF(ISBLANK(matlab!Z64),"-",IF(matlab!Z64&lt;0,"-",IF(matlab!Z64=0,"",matlab!Z64*(10^16))))</f>
        <v>-</v>
      </c>
      <c r="C60" s="5" t="str">
        <f>IF(ISBLANK(matlab!AA64),"-",IF(matlab!AA64&lt;0,"-",IF(matlab!AA64=0,"",matlab!AA64*(10^16))))</f>
        <v>-</v>
      </c>
      <c r="D60" s="5">
        <f>IF(ISBLANK(matlab!AB64),"-",IF(matlab!AB64&lt;0,"-",IF(matlab!AB64=0,"",matlab!AB64*(10^16))))</f>
        <v>28.928348244728188</v>
      </c>
      <c r="E60" s="5" t="str">
        <f>IF(ISBLANK(matlab!AC64),"-",IF(matlab!AC64&lt;0,"-",IF(matlab!AC64=0,"",matlab!AC64*(10^16))))</f>
        <v>-</v>
      </c>
      <c r="F60" s="5" t="str">
        <f>IF(ISBLANK(matlab!AD64),"-",IF(matlab!AD64&lt;0,"-",IF(matlab!AD64=0,"",matlab!AD64*(10^16))))</f>
        <v>-</v>
      </c>
      <c r="G60" s="5" t="str">
        <f>IF(ISBLANK(matlab!AE64),"-",IF(matlab!AE64&lt;0,"-",IF(matlab!AE64=0,"",matlab!AE64*(10^16))))</f>
        <v>-</v>
      </c>
    </row>
    <row r="61" spans="1:7">
      <c r="A61" s="4">
        <f>IF(ISBLANK(matlab!A65),"",IF(matlab!A65&lt;0,"",matlab!A65))</f>
        <v>29</v>
      </c>
      <c r="B61" s="5" t="str">
        <f>IF(ISBLANK(matlab!Z65),"-",IF(matlab!Z65&lt;0,"-",IF(matlab!Z65=0,"",matlab!Z65*(10^16))))</f>
        <v>-</v>
      </c>
      <c r="C61" s="5" t="str">
        <f>IF(ISBLANK(matlab!AA65),"-",IF(matlab!AA65&lt;0,"-",IF(matlab!AA65=0,"",matlab!AA65*(10^16))))</f>
        <v>-</v>
      </c>
      <c r="D61" s="5">
        <f>IF(ISBLANK(matlab!AB65),"-",IF(matlab!AB65&lt;0,"-",IF(matlab!AB65=0,"",matlab!AB65*(10^16))))</f>
        <v>28.928348244728188</v>
      </c>
      <c r="E61" s="5" t="str">
        <f>IF(ISBLANK(matlab!AC65),"-",IF(matlab!AC65&lt;0,"-",IF(matlab!AC65=0,"",matlab!AC65*(10^16))))</f>
        <v>-</v>
      </c>
      <c r="F61" s="5" t="str">
        <f>IF(ISBLANK(matlab!AD65),"-",IF(matlab!AD65&lt;0,"-",IF(matlab!AD65=0,"",matlab!AD65*(10^16))))</f>
        <v>-</v>
      </c>
      <c r="G61" s="5" t="str">
        <f>IF(ISBLANK(matlab!AE65),"-",IF(matlab!AE65&lt;0,"-",IF(matlab!AE65=0,"",matlab!AE65*(10^16))))</f>
        <v>-</v>
      </c>
    </row>
    <row r="62" spans="1:7">
      <c r="A62" s="4">
        <f>IF(ISBLANK(matlab!A66),"",IF(matlab!A66&lt;0,"",matlab!A66))</f>
        <v>29.5</v>
      </c>
      <c r="B62" s="5" t="str">
        <f>IF(ISBLANK(matlab!Z66),"-",IF(matlab!Z66&lt;0,"-",IF(matlab!Z66=0,"",matlab!Z66*(10^16))))</f>
        <v>-</v>
      </c>
      <c r="C62" s="5" t="str">
        <f>IF(ISBLANK(matlab!AA66),"-",IF(matlab!AA66&lt;0,"-",IF(matlab!AA66=0,"",matlab!AA66*(10^16))))</f>
        <v>-</v>
      </c>
      <c r="D62" s="5">
        <f>IF(ISBLANK(matlab!AB66),"-",IF(matlab!AB66&lt;0,"-",IF(matlab!AB66=0,"",matlab!AB66*(10^16))))</f>
        <v>28.928348244728188</v>
      </c>
      <c r="E62" s="5" t="str">
        <f>IF(ISBLANK(matlab!AC66),"-",IF(matlab!AC66&lt;0,"-",IF(matlab!AC66=0,"",matlab!AC66*(10^16))))</f>
        <v>-</v>
      </c>
      <c r="F62" s="5" t="str">
        <f>IF(ISBLANK(matlab!AD66),"-",IF(matlab!AD66&lt;0,"-",IF(matlab!AD66=0,"",matlab!AD66*(10^16))))</f>
        <v>-</v>
      </c>
      <c r="G62" s="5" t="str">
        <f>IF(ISBLANK(matlab!AE66),"-",IF(matlab!AE66&lt;0,"-",IF(matlab!AE66=0,"",matlab!AE66*(10^16))))</f>
        <v>-</v>
      </c>
    </row>
    <row r="63" spans="1:7">
      <c r="A63" s="4">
        <f>IF(ISBLANK(matlab!A67),"",IF(matlab!A67&lt;0,"",matlab!A67))</f>
        <v>30</v>
      </c>
      <c r="B63" s="5">
        <f>IF(ISBLANK(matlab!Z67),"-",IF(matlab!Z67&lt;0,"-",IF(matlab!Z67=0,"",matlab!Z67*(10^16))))</f>
        <v>1.7499999999999998</v>
      </c>
      <c r="C63" s="5">
        <f>IF(ISBLANK(matlab!AA67),"-",IF(matlab!AA67&lt;0,"-",IF(matlab!AA67=0,"",matlab!AA67*(10^16))))</f>
        <v>0.66</v>
      </c>
      <c r="D63" s="5">
        <f>IF(ISBLANK(matlab!AB67),"-",IF(matlab!AB67&lt;0,"-",IF(matlab!AB67=0,"",matlab!AB67*(10^16))))</f>
        <v>28.928348244728188</v>
      </c>
      <c r="E63" s="5">
        <f>IF(ISBLANK(matlab!AC67),"-",IF(matlab!AC67&lt;0,"-",IF(matlab!AC67=0,"",matlab!AC67*(10^16))))</f>
        <v>2.8</v>
      </c>
      <c r="F63" s="5">
        <f>IF(ISBLANK(matlab!AD67),"-",IF(matlab!AD67&lt;0,"-",IF(matlab!AD67=0,"",matlab!AD67*(10^16))))</f>
        <v>3.7</v>
      </c>
      <c r="G63" s="5">
        <f>IF(ISBLANK(matlab!AE67),"-",IF(matlab!AE67&lt;0,"-",IF(matlab!AE67=0,"",matlab!AE67*(10^16))))</f>
        <v>4.5</v>
      </c>
    </row>
    <row r="64" spans="1:7">
      <c r="B64" s="4"/>
      <c r="C64" s="4"/>
      <c r="D64" s="4"/>
      <c r="E64" s="4"/>
      <c r="F64" s="4"/>
      <c r="G64" s="4"/>
    </row>
    <row r="65" spans="2:7">
      <c r="B65" s="4"/>
      <c r="C65" s="4"/>
      <c r="D65" s="4"/>
      <c r="E65" s="4"/>
      <c r="F65" s="4"/>
      <c r="G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matlab</vt:lpstr>
      <vt:lpstr>matlab raw</vt:lpstr>
      <vt:lpstr>table1</vt:lpstr>
      <vt:lpstr>Excel2LaTeX</vt:lpstr>
      <vt:lpstr>table2</vt:lpstr>
      <vt:lpstr>table3</vt:lpstr>
      <vt:lpstr>table4</vt:lpstr>
      <vt:lpstr>table5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</dc:creator>
  <cp:lastModifiedBy>Rufus</cp:lastModifiedBy>
  <dcterms:created xsi:type="dcterms:W3CDTF">2013-08-19T18:26:03Z</dcterms:created>
  <dcterms:modified xsi:type="dcterms:W3CDTF">2014-01-24T20:12:24Z</dcterms:modified>
</cp:coreProperties>
</file>