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lge Pluntke\Desktop\Plausibilisierung_Netzmodell\KEP-Tool\Daten\beispiel_1\Eingangsdaten_2014-01-30_nachmittags\"/>
    </mc:Choice>
  </mc:AlternateContent>
  <bookViews>
    <workbookView xWindow="14400" yWindow="-15" windowWidth="14445" windowHeight="11760" activeTab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E001'!$A$2:$G$38</definedName>
    <definedName name="_xlnm._FilterDatabase" localSheetId="5" hidden="1">'Importtabelle E003'!$A$2:$G$3</definedName>
    <definedName name="_xlnm._FilterDatabase" localSheetId="0" hidden="1">Kraftwerkszuordnung!$A$1:$K$32</definedName>
  </definedNames>
  <calcPr calcId="152511"/>
</workbook>
</file>

<file path=xl/calcChain.xml><?xml version="1.0" encoding="utf-8"?>
<calcChain xmlns="http://schemas.openxmlformats.org/spreadsheetml/2006/main">
  <c r="D6" i="9" l="1"/>
  <c r="E6" i="9"/>
  <c r="F6" i="9"/>
  <c r="G6" i="9"/>
  <c r="H6" i="9"/>
  <c r="I6" i="9"/>
  <c r="J6" i="9"/>
  <c r="K6" i="9"/>
  <c r="D7" i="9"/>
  <c r="E7" i="9"/>
  <c r="F7" i="9"/>
  <c r="G7" i="9"/>
  <c r="H7" i="9"/>
  <c r="I7" i="9"/>
  <c r="J7" i="9"/>
  <c r="K7" i="9"/>
  <c r="D8" i="9"/>
  <c r="E8" i="9"/>
  <c r="F8" i="9"/>
  <c r="G8" i="9"/>
  <c r="H8" i="9"/>
  <c r="I8" i="9"/>
  <c r="J8" i="9"/>
  <c r="K8" i="9"/>
  <c r="D9" i="9"/>
  <c r="E9" i="9"/>
  <c r="F9" i="9"/>
  <c r="G9" i="9"/>
  <c r="H9" i="9"/>
  <c r="I9" i="9"/>
  <c r="J9" i="9"/>
  <c r="K9" i="9"/>
  <c r="D10" i="9"/>
  <c r="C10" i="9" s="1"/>
  <c r="G9" i="7" s="1"/>
  <c r="E10" i="9"/>
  <c r="F10" i="9"/>
  <c r="G10" i="9"/>
  <c r="H10" i="9"/>
  <c r="I10" i="9"/>
  <c r="J10" i="9"/>
  <c r="K10" i="9"/>
  <c r="D11" i="9"/>
  <c r="E11" i="9"/>
  <c r="F11" i="9"/>
  <c r="G11" i="9"/>
  <c r="H11" i="9"/>
  <c r="I11" i="9"/>
  <c r="J11" i="9"/>
  <c r="K11" i="9"/>
  <c r="E5" i="9"/>
  <c r="F5" i="9"/>
  <c r="G5" i="9"/>
  <c r="H5" i="9"/>
  <c r="I5" i="9"/>
  <c r="J5" i="9"/>
  <c r="K5" i="9"/>
  <c r="D5" i="9"/>
  <c r="C9" i="9"/>
  <c r="G8" i="7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D8" i="8"/>
  <c r="E8" i="8"/>
  <c r="F8" i="8"/>
  <c r="C8" i="8" s="1"/>
  <c r="G7" i="6" s="1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D13" i="8"/>
  <c r="C13" i="8" s="1"/>
  <c r="G12" i="6" s="1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D21" i="8"/>
  <c r="C21" i="8" s="1"/>
  <c r="G20" i="6" s="1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C9" i="8"/>
  <c r="G8" i="6" s="1"/>
  <c r="D5" i="8"/>
  <c r="C17" i="8"/>
  <c r="G16" i="6" s="1"/>
  <c r="C22" i="8" l="1"/>
  <c r="G21" i="6" s="1"/>
  <c r="C19" i="8"/>
  <c r="G18" i="6" s="1"/>
  <c r="C18" i="8"/>
  <c r="G17" i="6" s="1"/>
  <c r="C15" i="8"/>
  <c r="G14" i="6" s="1"/>
  <c r="C14" i="8"/>
  <c r="G13" i="6" s="1"/>
  <c r="C11" i="8"/>
  <c r="G10" i="6" s="1"/>
  <c r="C10" i="8"/>
  <c r="G9" i="6" s="1"/>
  <c r="C7" i="8"/>
  <c r="G6" i="6" s="1"/>
  <c r="C6" i="8"/>
  <c r="G5" i="6" s="1"/>
  <c r="C11" i="9"/>
  <c r="G10" i="7" s="1"/>
  <c r="C8" i="9"/>
  <c r="G7" i="7" s="1"/>
  <c r="C7" i="9"/>
  <c r="G6" i="7" s="1"/>
  <c r="C6" i="9"/>
  <c r="G5" i="7" s="1"/>
  <c r="C20" i="8"/>
  <c r="G19" i="6" s="1"/>
  <c r="C16" i="8"/>
  <c r="G15" i="6" s="1"/>
  <c r="C12" i="8"/>
  <c r="G11" i="6" s="1"/>
  <c r="C5" i="9"/>
  <c r="G4" i="7" s="1"/>
  <c r="C5" i="8"/>
  <c r="G4" i="6" s="1"/>
  <c r="H4" i="7" l="1"/>
  <c r="H5" i="7"/>
  <c r="H6" i="7"/>
  <c r="H7" i="7"/>
  <c r="H8" i="7"/>
  <c r="H9" i="7"/>
  <c r="H10" i="7"/>
  <c r="F4" i="7"/>
  <c r="F5" i="7"/>
  <c r="F6" i="7"/>
  <c r="F7" i="7"/>
  <c r="F8" i="7"/>
  <c r="F9" i="7"/>
  <c r="F10" i="7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4" i="6"/>
  <c r="C3" i="4"/>
  <c r="C4" i="4"/>
  <c r="C5" i="4"/>
  <c r="C6" i="4"/>
  <c r="C7" i="4"/>
  <c r="C2" i="4"/>
  <c r="K5" i="3"/>
  <c r="H5" i="5" s="1"/>
  <c r="K3" i="3" l="1"/>
  <c r="H3" i="5" s="1"/>
  <c r="K6" i="3"/>
  <c r="H6" i="5" s="1"/>
  <c r="K7" i="3"/>
  <c r="H7" i="5" s="1"/>
  <c r="H8" i="5"/>
  <c r="K9" i="3"/>
  <c r="H9" i="5" s="1"/>
  <c r="H10" i="5"/>
  <c r="K11" i="3"/>
  <c r="H11" i="5" s="1"/>
  <c r="K12" i="3"/>
  <c r="H12" i="5" s="1"/>
  <c r="K16" i="3"/>
  <c r="H16" i="5" s="1"/>
  <c r="K17" i="3"/>
  <c r="K21" i="3"/>
  <c r="H21" i="5" s="1"/>
  <c r="K22" i="3"/>
  <c r="K30" i="3"/>
  <c r="H30" i="5" s="1"/>
  <c r="K32" i="3"/>
  <c r="K24" i="3"/>
  <c r="H24" i="5" s="1"/>
  <c r="K25" i="3"/>
  <c r="H25" i="5" s="1"/>
  <c r="K28" i="3"/>
  <c r="H28" i="5" s="1"/>
  <c r="K13" i="3"/>
  <c r="H13" i="5" s="1"/>
  <c r="K4" i="3"/>
  <c r="H15" i="5"/>
  <c r="K18" i="3"/>
  <c r="K19" i="3"/>
  <c r="H19" i="5" s="1"/>
  <c r="K20" i="3"/>
  <c r="K23" i="3"/>
  <c r="H23" i="5" s="1"/>
  <c r="K26" i="3"/>
  <c r="H26" i="5" s="1"/>
  <c r="K27" i="3"/>
  <c r="H27" i="5" s="1"/>
  <c r="K29" i="3"/>
  <c r="K31" i="3"/>
  <c r="K2" i="3"/>
  <c r="H2" i="5" s="1"/>
  <c r="I10" i="3"/>
  <c r="I30" i="3"/>
  <c r="I13" i="3"/>
  <c r="I29" i="3"/>
  <c r="I5" i="3"/>
  <c r="I31" i="3"/>
  <c r="H3" i="3"/>
  <c r="H6" i="3"/>
  <c r="H7" i="3"/>
  <c r="H8" i="3"/>
  <c r="H9" i="3"/>
  <c r="H10" i="3"/>
  <c r="H11" i="3"/>
  <c r="H12" i="3"/>
  <c r="H14" i="3"/>
  <c r="H16" i="3"/>
  <c r="H17" i="3"/>
  <c r="H21" i="3"/>
  <c r="H22" i="3"/>
  <c r="H30" i="3"/>
  <c r="H32" i="3"/>
  <c r="H24" i="3"/>
  <c r="H25" i="3"/>
  <c r="H28" i="3"/>
  <c r="H13" i="3"/>
  <c r="H4" i="3"/>
  <c r="H15" i="3"/>
  <c r="H18" i="3"/>
  <c r="H19" i="3"/>
  <c r="H20" i="3"/>
  <c r="H23" i="3"/>
  <c r="H26" i="3"/>
  <c r="H27" i="3"/>
  <c r="H29" i="3"/>
  <c r="H5" i="3"/>
  <c r="H31" i="3"/>
  <c r="H2" i="3"/>
  <c r="G3" i="3"/>
  <c r="G6" i="3"/>
  <c r="G7" i="3"/>
  <c r="G8" i="3"/>
  <c r="G9" i="3"/>
  <c r="G10" i="3"/>
  <c r="G11" i="3"/>
  <c r="G12" i="3"/>
  <c r="G14" i="3"/>
  <c r="G16" i="3"/>
  <c r="G17" i="3"/>
  <c r="G21" i="3"/>
  <c r="G22" i="3"/>
  <c r="G30" i="3"/>
  <c r="G32" i="3"/>
  <c r="G24" i="3"/>
  <c r="G25" i="3"/>
  <c r="G28" i="3"/>
  <c r="G13" i="3"/>
  <c r="G4" i="3"/>
  <c r="G15" i="3"/>
  <c r="G18" i="3"/>
  <c r="G19" i="3"/>
  <c r="G20" i="3"/>
  <c r="G23" i="3"/>
  <c r="G26" i="3"/>
  <c r="G27" i="3"/>
  <c r="G29" i="3"/>
  <c r="G5" i="3"/>
  <c r="G31" i="3"/>
  <c r="G2" i="3"/>
  <c r="I19" i="3"/>
  <c r="I8" i="3"/>
  <c r="H29" i="5" l="1"/>
  <c r="H20" i="5"/>
  <c r="H14" i="5"/>
  <c r="I9" i="3"/>
  <c r="H31" i="5"/>
  <c r="I20" i="3"/>
  <c r="I16" i="3"/>
  <c r="I6" i="3"/>
  <c r="H18" i="5"/>
  <c r="H32" i="5"/>
  <c r="H17" i="5"/>
  <c r="H4" i="5"/>
  <c r="H22" i="5"/>
  <c r="I22" i="3"/>
  <c r="I4" i="3"/>
  <c r="I28" i="3"/>
  <c r="I14" i="3"/>
  <c r="I3" i="3"/>
  <c r="I23" i="3"/>
  <c r="I2" i="3"/>
  <c r="I26" i="3"/>
  <c r="I18" i="3"/>
  <c r="I24" i="3"/>
  <c r="I32" i="3"/>
  <c r="I17" i="3"/>
  <c r="I11" i="3"/>
  <c r="I7" i="3"/>
  <c r="I15" i="3"/>
  <c r="I27" i="3"/>
  <c r="I25" i="3"/>
  <c r="I21" i="3"/>
  <c r="I12" i="3"/>
  <c r="C9" i="4"/>
</calcChain>
</file>

<file path=xl/sharedStrings.xml><?xml version="1.0" encoding="utf-8"?>
<sst xmlns="http://schemas.openxmlformats.org/spreadsheetml/2006/main" count="570" uniqueCount="116">
  <si>
    <t>Kraftwerk</t>
  </si>
  <si>
    <t>Gas</t>
  </si>
  <si>
    <t>KKW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</si>
  <si>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</si>
  <si>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</si>
  <si>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</si>
  <si>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</si>
  <si>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</si>
  <si>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</si>
  <si>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</si>
  <si>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</si>
  <si>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</si>
  <si>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</si>
  <si>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</si>
  <si>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</si>
  <si>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</si>
  <si>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</si>
  <si>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</si>
  <si>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</si>
  <si>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</si>
  <si>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</si>
  <si>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</si>
  <si>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</si>
  <si>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</si>
  <si>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</si>
  <si>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</si>
  <si>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</si>
  <si>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</si>
  <si>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</si>
  <si>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</si>
  <si>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</si>
  <si>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</si>
  <si>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CZ_001</t>
  </si>
  <si>
    <t>CZ_002</t>
  </si>
  <si>
    <t>CZ_003</t>
  </si>
  <si>
    <t>CZ_004</t>
  </si>
  <si>
    <t>CZ_005</t>
  </si>
  <si>
    <t>CZ_006</t>
  </si>
  <si>
    <t>CZ_007</t>
  </si>
  <si>
    <t>CZ_008</t>
  </si>
  <si>
    <t>CZ_009</t>
  </si>
  <si>
    <t>CZ_010</t>
  </si>
  <si>
    <t>CZ_011</t>
  </si>
  <si>
    <t>CZ_012</t>
  </si>
  <si>
    <t>CZ_013</t>
  </si>
  <si>
    <t>CZ_014</t>
  </si>
  <si>
    <t>CZ_015</t>
  </si>
  <si>
    <t>CZ_016</t>
  </si>
  <si>
    <t>CZ_017</t>
  </si>
  <si>
    <t>CZ_018</t>
  </si>
  <si>
    <t>CZ_019</t>
  </si>
  <si>
    <t>CZ_020</t>
  </si>
  <si>
    <t>CZ_021</t>
  </si>
  <si>
    <t>CZ_022</t>
  </si>
  <si>
    <t>CZ_023</t>
  </si>
  <si>
    <t>CZ_024</t>
  </si>
  <si>
    <t>CZ_025</t>
  </si>
  <si>
    <t>CZ_026</t>
  </si>
  <si>
    <t>CZ_027</t>
  </si>
  <si>
    <t>CZ_028</t>
  </si>
  <si>
    <t>CZ_029</t>
  </si>
  <si>
    <t>CZ_030</t>
  </si>
  <si>
    <t>CZ_031</t>
  </si>
  <si>
    <t>ALBRECHTICE</t>
  </si>
  <si>
    <t>E001</t>
  </si>
  <si>
    <t>CHOMUTOV</t>
  </si>
  <si>
    <t>CHOTEJOVICE</t>
  </si>
  <si>
    <t>CHRAST</t>
  </si>
  <si>
    <t>CHVALETICE</t>
  </si>
  <si>
    <t>DALESICE</t>
  </si>
  <si>
    <t>E003</t>
  </si>
  <si>
    <t>DASNY</t>
  </si>
  <si>
    <t>DLOUHE STRANE</t>
  </si>
  <si>
    <t>DUKOVANY</t>
  </si>
  <si>
    <t>HRADEC ZAPAD</t>
  </si>
  <si>
    <t>KOCIN</t>
  </si>
  <si>
    <t>KRASIKOV</t>
  </si>
  <si>
    <t>MELNIK</t>
  </si>
  <si>
    <t>NEZNASOV</t>
  </si>
  <si>
    <t>OPOCINEK</t>
  </si>
  <si>
    <t>POCERADY</t>
  </si>
  <si>
    <t>PROSENICE</t>
  </si>
  <si>
    <t>PRUNEROV</t>
  </si>
  <si>
    <t>SOKOLNICE</t>
  </si>
  <si>
    <t>TEMELIN</t>
  </si>
  <si>
    <t>TISOVA</t>
  </si>
  <si>
    <t>TUSIMICE</t>
  </si>
  <si>
    <t>TYNEC</t>
  </si>
  <si>
    <t>VRESOVA</t>
  </si>
  <si>
    <t>DETMAROVICE</t>
  </si>
  <si>
    <t>OSTRAVA-KUNCICE</t>
  </si>
  <si>
    <t>KOMORANY</t>
  </si>
  <si>
    <t>LEDVICE</t>
  </si>
  <si>
    <t>PLZEN SKODA</t>
  </si>
  <si>
    <t>LIPNO</t>
  </si>
  <si>
    <t>Wasserspeicher</t>
  </si>
  <si>
    <t>KLADNO</t>
  </si>
  <si>
    <t>HRACHOLUSKY</t>
  </si>
  <si>
    <t>CERNE JEZERO</t>
  </si>
  <si>
    <t>PASTVINY</t>
  </si>
  <si>
    <t>MLADA BOLESLAV</t>
  </si>
  <si>
    <t>OPATOVICE</t>
  </si>
  <si>
    <t>PORICI</t>
  </si>
  <si>
    <t>PRACOV</t>
  </si>
  <si>
    <t>MORAVSKE</t>
  </si>
  <si>
    <t>ZLIN</t>
  </si>
  <si>
    <t>OLOMOUC</t>
  </si>
  <si>
    <t>HODONIN</t>
  </si>
  <si>
    <t>BRNO KNINICKY</t>
  </si>
  <si>
    <t>KOLIN</t>
  </si>
  <si>
    <t>Braunkohle</t>
  </si>
  <si>
    <t>Bezeichner</t>
  </si>
  <si>
    <t>Langname</t>
  </si>
  <si>
    <t>Konventionell</t>
  </si>
  <si>
    <t>Speicher</t>
  </si>
  <si>
    <t>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</si>
</sst>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4" xfId="0" applyFill="1" applyBorder="1"/>
    <xf numFmtId="0" fontId="0" fillId="0" borderId="2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56"/>
  <sheetViews>
    <sheetView zoomScaleNormal="100" workbookViewId="0">
      <pane ySplit="1" topLeftCell="A2" activePane="bottomLeft" state="frozen"/>
      <selection pane="bottomLeft" activeCell="H21" sqref="H21"/>
    </sheetView>
  </sheetViews>
  <sheetFormatPr baseColWidth="10" defaultRowHeight="15" x14ac:dyDescent="0.25"/>
  <cols>
    <col min="2" max="2" width="15.42578125" bestFit="1" customWidth="1"/>
    <col min="3" max="3" width="12.7109375" bestFit="1" customWidth="1"/>
    <col min="4" max="4" width="9.42578125" customWidth="1"/>
    <col min="5" max="5" width="19.140625" customWidth="1"/>
    <col min="6" max="6" width="16.1406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10" t="s">
        <v>12</v>
      </c>
      <c r="B1" s="10" t="s">
        <v>7</v>
      </c>
      <c r="C1" s="10" t="s">
        <v>8</v>
      </c>
      <c r="D1" s="10" t="s">
        <v>9</v>
      </c>
      <c r="E1" s="10" t="s">
        <v>0</v>
      </c>
      <c r="F1" s="11" t="s">
        <v>5</v>
      </c>
      <c r="G1" s="11" t="s">
        <v>6</v>
      </c>
      <c r="H1" s="14" t="s">
        <v>16</v>
      </c>
      <c r="I1" s="14" t="s">
        <v>17</v>
      </c>
      <c r="J1" s="11" t="s">
        <v>10</v>
      </c>
      <c r="K1" s="11" t="s">
        <v>11</v>
      </c>
      <c r="L1" s="4"/>
    </row>
    <row r="2" spans="1:12" x14ac:dyDescent="0.25">
      <c r="A2" s="3" t="s">
        <v>32</v>
      </c>
      <c r="B2" s="3" t="s">
        <v>63</v>
      </c>
      <c r="C2" s="7" t="s">
        <v>64</v>
      </c>
      <c r="D2" s="9">
        <v>380</v>
      </c>
      <c r="E2" s="3" t="s">
        <v>89</v>
      </c>
      <c r="F2" s="1" t="s">
        <v>110</v>
      </c>
      <c r="G2" s="1">
        <f>VLOOKUP(F:F,Kraftwerkspark!$B$2:$F$7,4,FALSE)</f>
        <v>0.42</v>
      </c>
      <c r="H2" s="1">
        <f>VLOOKUP(F:F,Kraftwerkspark!$B$2:$F$7,3,FALSE)</f>
        <v>0.4</v>
      </c>
      <c r="I2" s="1">
        <f>VLOOKUP(F:F,Kraftwerkspark!$B$2:$F$7,5,FALSE)</f>
        <v>3.77</v>
      </c>
      <c r="J2" s="8">
        <v>842.05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IF(F2=Kraftwerkspark!$B$6,J2*Kraftwerkspark!$H$6/100,0)))))</f>
        <v>252.61500000000001</v>
      </c>
    </row>
    <row r="3" spans="1:12" x14ac:dyDescent="0.25">
      <c r="A3" s="3" t="s">
        <v>33</v>
      </c>
      <c r="B3" s="3" t="s">
        <v>63</v>
      </c>
      <c r="C3" s="7" t="s">
        <v>64</v>
      </c>
      <c r="D3" s="9">
        <v>380</v>
      </c>
      <c r="E3" s="3" t="s">
        <v>90</v>
      </c>
      <c r="F3" s="1" t="s">
        <v>110</v>
      </c>
      <c r="G3" s="1">
        <f>VLOOKUP(F:F,Kraftwerkspark!$B$2:$F$7,4,FALSE)</f>
        <v>0.42</v>
      </c>
      <c r="H3" s="1">
        <f>VLOOKUP(F:F,Kraftwerkspark!$B$2:$F$7,3,FALSE)</f>
        <v>0.4</v>
      </c>
      <c r="I3" s="1">
        <f>VLOOKUP(F:F,Kraftwerkspark!$B$2:$F$7,5,FALSE)</f>
        <v>3.77</v>
      </c>
      <c r="J3" s="8">
        <v>296.05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IF(F3=Kraftwerkspark!$B$6,J3*Kraftwerkspark!$H$6/100,0)))))</f>
        <v>88.814999999999998</v>
      </c>
    </row>
    <row r="4" spans="1:12" x14ac:dyDescent="0.25">
      <c r="A4" s="3" t="s">
        <v>34</v>
      </c>
      <c r="B4" s="3" t="s">
        <v>65</v>
      </c>
      <c r="C4" s="7" t="s">
        <v>64</v>
      </c>
      <c r="D4" s="9">
        <v>220</v>
      </c>
      <c r="E4" s="3" t="s">
        <v>91</v>
      </c>
      <c r="F4" s="1" t="s">
        <v>110</v>
      </c>
      <c r="G4" s="1">
        <f>VLOOKUP(F:F,Kraftwerkspark!$B$2:$F$7,4,FALSE)</f>
        <v>0.42</v>
      </c>
      <c r="H4" s="1">
        <f>VLOOKUP(F:F,Kraftwerkspark!$B$2:$F$7,3,FALSE)</f>
        <v>0.4</v>
      </c>
      <c r="I4" s="1">
        <f>VLOOKUP(F:F,Kraftwerkspark!$B$2:$F$7,5,FALSE)</f>
        <v>3.77</v>
      </c>
      <c r="J4" s="8">
        <v>279.05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IF(F4=Kraftwerkspark!$B$6,J4*Kraftwerkspark!$H$6/100,0)))))</f>
        <v>83.715000000000003</v>
      </c>
    </row>
    <row r="5" spans="1:12" x14ac:dyDescent="0.25">
      <c r="A5" s="3" t="s">
        <v>35</v>
      </c>
      <c r="B5" s="3" t="s">
        <v>66</v>
      </c>
      <c r="C5" s="7" t="s">
        <v>64</v>
      </c>
      <c r="D5" s="9">
        <v>220</v>
      </c>
      <c r="E5" s="3" t="s">
        <v>92</v>
      </c>
      <c r="F5" s="1" t="s">
        <v>110</v>
      </c>
      <c r="G5" s="1">
        <f>VLOOKUP(F:F,Kraftwerkspark!$B$2:$F$7,4,FALSE)</f>
        <v>0.42</v>
      </c>
      <c r="H5" s="1">
        <f>VLOOKUP(F:F,Kraftwerkspark!$B$2:$F$7,3,FALSE)</f>
        <v>0.4</v>
      </c>
      <c r="I5" s="1">
        <f>VLOOKUP(F:F,Kraftwerkspark!$B$2:$F$7,5,FALSE)</f>
        <v>3.77</v>
      </c>
      <c r="J5" s="8">
        <v>682.05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IF(F5=Kraftwerkspark!$B$6,J5*Kraftwerkspark!$H$6/100,0)))))</f>
        <v>204.61500000000001</v>
      </c>
    </row>
    <row r="6" spans="1:12" x14ac:dyDescent="0.25">
      <c r="A6" s="3" t="s">
        <v>36</v>
      </c>
      <c r="B6" s="3" t="s">
        <v>67</v>
      </c>
      <c r="C6" s="7" t="s">
        <v>64</v>
      </c>
      <c r="D6" s="9">
        <v>380</v>
      </c>
      <c r="E6" s="3" t="s">
        <v>93</v>
      </c>
      <c r="F6" s="1" t="s">
        <v>110</v>
      </c>
      <c r="G6" s="1">
        <f>VLOOKUP(F:F,Kraftwerkspark!$B$2:$F$7,4,FALSE)</f>
        <v>0.42</v>
      </c>
      <c r="H6" s="1">
        <f>VLOOKUP(F:F,Kraftwerkspark!$B$2:$F$7,3,FALSE)</f>
        <v>0.4</v>
      </c>
      <c r="I6" s="1">
        <f>VLOOKUP(F:F,Kraftwerkspark!$B$2:$F$7,5,FALSE)</f>
        <v>3.77</v>
      </c>
      <c r="J6" s="8">
        <v>133.05000000000001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IF(F6=Kraftwerkspark!$B$6,J6*Kraftwerkspark!$H$6/100,0)))))</f>
        <v>39.915000000000006</v>
      </c>
    </row>
    <row r="7" spans="1:12" x14ac:dyDescent="0.25">
      <c r="A7" s="3" t="s">
        <v>37</v>
      </c>
      <c r="B7" s="3" t="s">
        <v>68</v>
      </c>
      <c r="C7" s="7" t="s">
        <v>64</v>
      </c>
      <c r="D7" s="9">
        <v>380</v>
      </c>
      <c r="E7" s="3" t="s">
        <v>68</v>
      </c>
      <c r="F7" s="1" t="s">
        <v>110</v>
      </c>
      <c r="G7" s="1">
        <f>VLOOKUP(F:F,Kraftwerkspark!$B$2:$F$7,4,FALSE)</f>
        <v>0.42</v>
      </c>
      <c r="H7" s="1">
        <f>VLOOKUP(F:F,Kraftwerkspark!$B$2:$F$7,3,FALSE)</f>
        <v>0.4</v>
      </c>
      <c r="I7" s="1">
        <f>VLOOKUP(F:F,Kraftwerkspark!$B$2:$F$7,5,FALSE)</f>
        <v>3.77</v>
      </c>
      <c r="J7" s="8">
        <v>842.05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IF(F7=Kraftwerkspark!$B$6,J7*Kraftwerkspark!$H$6/100,0)))))</f>
        <v>252.61500000000001</v>
      </c>
    </row>
    <row r="8" spans="1:12" x14ac:dyDescent="0.25">
      <c r="A8" s="3" t="s">
        <v>38</v>
      </c>
      <c r="B8" s="3" t="s">
        <v>69</v>
      </c>
      <c r="C8" s="7" t="s">
        <v>70</v>
      </c>
      <c r="D8" s="9">
        <v>380</v>
      </c>
      <c r="E8" s="3" t="s">
        <v>69</v>
      </c>
      <c r="F8" s="1" t="s">
        <v>4</v>
      </c>
      <c r="G8" s="1">
        <f>VLOOKUP(F:F,Kraftwerkspark!$B$2:$F$7,4,FALSE)</f>
        <v>0.85</v>
      </c>
      <c r="H8" s="1">
        <f>VLOOKUP(F:F,Kraftwerkspark!$B$2:$F$7,3,FALSE)</f>
        <v>0</v>
      </c>
      <c r="I8" s="1">
        <f>VLOOKUP(F:F,Kraftwerkspark!$B$2:$F$7,5,FALSE)</f>
        <v>0</v>
      </c>
      <c r="J8" s="8">
        <v>486.39</v>
      </c>
      <c r="K8" s="1">
        <v>-450</v>
      </c>
    </row>
    <row r="9" spans="1:12" x14ac:dyDescent="0.25">
      <c r="A9" s="3" t="s">
        <v>39</v>
      </c>
      <c r="B9" s="3" t="s">
        <v>71</v>
      </c>
      <c r="C9" s="7" t="s">
        <v>70</v>
      </c>
      <c r="D9" s="28">
        <v>380</v>
      </c>
      <c r="E9" s="3" t="s">
        <v>94</v>
      </c>
      <c r="F9" s="1" t="s">
        <v>95</v>
      </c>
      <c r="G9" s="1">
        <f>VLOOKUP(F:F,Kraftwerkspark!$B$2:$F$7,4,FALSE)</f>
        <v>0.85</v>
      </c>
      <c r="H9" s="1">
        <f>VLOOKUP(F:F,Kraftwerkspark!$B$2:$F$7,3,FALSE)</f>
        <v>0</v>
      </c>
      <c r="I9" s="1">
        <f>VLOOKUP(F:F,Kraftwerkspark!$B$2:$F$7,5,FALSE)</f>
        <v>0</v>
      </c>
      <c r="J9" s="8">
        <v>127.89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IF(F9=Kraftwerkspark!$B$6,J9*Kraftwerkspark!$H$6/100,0)))))</f>
        <v>0</v>
      </c>
    </row>
    <row r="10" spans="1:12" x14ac:dyDescent="0.25">
      <c r="A10" s="3" t="s">
        <v>40</v>
      </c>
      <c r="B10" s="3" t="s">
        <v>72</v>
      </c>
      <c r="C10" s="7" t="s">
        <v>70</v>
      </c>
      <c r="D10" s="9">
        <v>380</v>
      </c>
      <c r="E10" s="3" t="s">
        <v>72</v>
      </c>
      <c r="F10" s="1" t="s">
        <v>4</v>
      </c>
      <c r="G10" s="1">
        <f>VLOOKUP(F:F,Kraftwerkspark!$B$2:$F$7,4,FALSE)</f>
        <v>0.85</v>
      </c>
      <c r="H10" s="1">
        <f>VLOOKUP(F:F,Kraftwerkspark!$B$2:$F$7,3,FALSE)</f>
        <v>0</v>
      </c>
      <c r="I10" s="1">
        <f>VLOOKUP(F:F,Kraftwerkspark!$B$2:$F$7,5,FALSE)</f>
        <v>0</v>
      </c>
      <c r="J10" s="8">
        <v>656.39</v>
      </c>
      <c r="K10" s="1">
        <v>-624</v>
      </c>
    </row>
    <row r="11" spans="1:12" x14ac:dyDescent="0.25">
      <c r="A11" s="3" t="s">
        <v>41</v>
      </c>
      <c r="B11" s="3" t="s">
        <v>73</v>
      </c>
      <c r="C11" s="7" t="s">
        <v>64</v>
      </c>
      <c r="D11" s="9">
        <v>380</v>
      </c>
      <c r="E11" s="3" t="s">
        <v>73</v>
      </c>
      <c r="F11" s="1" t="s">
        <v>2</v>
      </c>
      <c r="G11" s="1">
        <f>VLOOKUP(F:F,Kraftwerkspark!$B$2:$F$7,4,FALSE)</f>
        <v>0.36</v>
      </c>
      <c r="H11" s="1">
        <f>VLOOKUP(F:F,Kraftwerkspark!$B$2:$F$7,3,FALSE)</f>
        <v>0</v>
      </c>
      <c r="I11" s="1">
        <f>VLOOKUP(F:F,Kraftwerkspark!$B$2:$F$7,5,FALSE)</f>
        <v>0.36</v>
      </c>
      <c r="J11" s="8">
        <v>1822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IF(F11=Kraftwerkspark!$B$6,J11*Kraftwerkspark!$H$6/100,0)))))</f>
        <v>1275.4000000000001</v>
      </c>
    </row>
    <row r="12" spans="1:12" x14ac:dyDescent="0.25">
      <c r="A12" s="3" t="s">
        <v>42</v>
      </c>
      <c r="B12" s="3" t="s">
        <v>74</v>
      </c>
      <c r="C12" s="7" t="s">
        <v>64</v>
      </c>
      <c r="D12" s="9">
        <v>380</v>
      </c>
      <c r="E12" s="3" t="s">
        <v>96</v>
      </c>
      <c r="F12" s="1" t="s">
        <v>110</v>
      </c>
      <c r="G12" s="1">
        <f>VLOOKUP(F:F,Kraftwerkspark!$B$2:$F$7,4,FALSE)</f>
        <v>0.42</v>
      </c>
      <c r="H12" s="1">
        <f>VLOOKUP(F:F,Kraftwerkspark!$B$2:$F$7,3,FALSE)</f>
        <v>0.4</v>
      </c>
      <c r="I12" s="1">
        <f>VLOOKUP(F:F,Kraftwerkspark!$B$2:$F$7,5,FALSE)</f>
        <v>3.77</v>
      </c>
      <c r="J12" s="8">
        <v>475.05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IF(F12=Kraftwerkspark!$B$6,J12*Kraftwerkspark!$H$6/100,0)))))</f>
        <v>142.51499999999999</v>
      </c>
    </row>
    <row r="13" spans="1:12" x14ac:dyDescent="0.25">
      <c r="A13" s="3" t="s">
        <v>43</v>
      </c>
      <c r="B13" s="3" t="s">
        <v>75</v>
      </c>
      <c r="C13" s="7" t="s">
        <v>70</v>
      </c>
      <c r="D13" s="9">
        <v>380</v>
      </c>
      <c r="E13" s="3" t="s">
        <v>97</v>
      </c>
      <c r="F13" s="1" t="s">
        <v>95</v>
      </c>
      <c r="G13" s="1">
        <f>VLOOKUP(F:F,Kraftwerkspark!$B$2:$F$7,4,FALSE)</f>
        <v>0.85</v>
      </c>
      <c r="H13" s="1">
        <f>VLOOKUP(F:F,Kraftwerkspark!$B$2:$F$7,3,FALSE)</f>
        <v>0</v>
      </c>
      <c r="I13" s="1">
        <f>VLOOKUP(F:F,Kraftwerkspark!$B$2:$F$7,5,FALSE)</f>
        <v>0</v>
      </c>
      <c r="J13" s="8">
        <v>8.94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IF(F13=Kraftwerkspark!$B$6,J13*Kraftwerkspark!$H$6/100,0)))))</f>
        <v>0</v>
      </c>
    </row>
    <row r="14" spans="1:12" x14ac:dyDescent="0.25">
      <c r="A14" s="3" t="s">
        <v>44</v>
      </c>
      <c r="B14" s="3" t="s">
        <v>75</v>
      </c>
      <c r="C14" s="7" t="s">
        <v>70</v>
      </c>
      <c r="D14" s="9">
        <v>380</v>
      </c>
      <c r="E14" s="3" t="s">
        <v>98</v>
      </c>
      <c r="F14" s="1" t="s">
        <v>4</v>
      </c>
      <c r="G14" s="1">
        <f>VLOOKUP(F:F,Kraftwerkspark!$B$2:$F$7,4,FALSE)</f>
        <v>0.85</v>
      </c>
      <c r="H14" s="1">
        <f>VLOOKUP(F:F,Kraftwerkspark!$B$2:$F$7,3,FALSE)</f>
        <v>0</v>
      </c>
      <c r="I14" s="1">
        <f>VLOOKUP(F:F,Kraftwerkspark!$B$2:$F$7,5,FALSE)</f>
        <v>0</v>
      </c>
      <c r="J14" s="8">
        <v>8.2999999999999989</v>
      </c>
      <c r="K14" s="1">
        <v>-1.91</v>
      </c>
    </row>
    <row r="15" spans="1:12" x14ac:dyDescent="0.25">
      <c r="A15" s="3" t="s">
        <v>45</v>
      </c>
      <c r="B15" s="3" t="s">
        <v>76</v>
      </c>
      <c r="C15" s="7" t="s">
        <v>70</v>
      </c>
      <c r="D15" s="9">
        <v>380</v>
      </c>
      <c r="E15" s="3" t="s">
        <v>99</v>
      </c>
      <c r="F15" s="1" t="s">
        <v>4</v>
      </c>
      <c r="G15" s="1">
        <f>VLOOKUP(F:F,Kraftwerkspark!$B$2:$F$7,4,FALSE)</f>
        <v>0.85</v>
      </c>
      <c r="H15" s="1">
        <f>VLOOKUP(F:F,Kraftwerkspark!$B$2:$F$7,3,FALSE)</f>
        <v>0</v>
      </c>
      <c r="I15" s="1">
        <f>VLOOKUP(F:F,Kraftwerkspark!$B$2:$F$7,5,FALSE)</f>
        <v>0</v>
      </c>
      <c r="J15" s="8">
        <v>9.39</v>
      </c>
      <c r="K15" s="1">
        <v>-3</v>
      </c>
    </row>
    <row r="16" spans="1:12" x14ac:dyDescent="0.25">
      <c r="A16" s="3" t="s">
        <v>46</v>
      </c>
      <c r="B16" s="3" t="s">
        <v>77</v>
      </c>
      <c r="C16" s="7" t="s">
        <v>64</v>
      </c>
      <c r="D16" s="9">
        <v>380</v>
      </c>
      <c r="E16" s="3" t="s">
        <v>77</v>
      </c>
      <c r="F16" s="1" t="s">
        <v>110</v>
      </c>
      <c r="G16" s="1">
        <f>VLOOKUP(F:F,Kraftwerkspark!$B$2:$F$7,4,FALSE)</f>
        <v>0.42</v>
      </c>
      <c r="H16" s="1">
        <f>VLOOKUP(F:F,Kraftwerkspark!$B$2:$F$7,3,FALSE)</f>
        <v>0.4</v>
      </c>
      <c r="I16" s="1">
        <f>VLOOKUP(F:F,Kraftwerkspark!$B$2:$F$7,5,FALSE)</f>
        <v>3.77</v>
      </c>
      <c r="J16" s="8">
        <v>1114.05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IF(F16=Kraftwerkspark!$B$6,J16*Kraftwerkspark!$H$6/100,0)))))</f>
        <v>334.21499999999997</v>
      </c>
    </row>
    <row r="17" spans="1:11" x14ac:dyDescent="0.25">
      <c r="A17" s="3" t="s">
        <v>47</v>
      </c>
      <c r="B17" s="3" t="s">
        <v>77</v>
      </c>
      <c r="C17" s="7" t="s">
        <v>64</v>
      </c>
      <c r="D17" s="9">
        <v>380</v>
      </c>
      <c r="E17" s="3" t="s">
        <v>100</v>
      </c>
      <c r="F17" s="1" t="s">
        <v>110</v>
      </c>
      <c r="G17" s="1">
        <f>VLOOKUP(F:F,Kraftwerkspark!$B$2:$F$7,4,FALSE)</f>
        <v>0.42</v>
      </c>
      <c r="H17" s="1">
        <f>VLOOKUP(F:F,Kraftwerkspark!$B$2:$F$7,3,FALSE)</f>
        <v>0.4</v>
      </c>
      <c r="I17" s="1">
        <f>VLOOKUP(F:F,Kraftwerkspark!$B$2:$F$7,5,FALSE)</f>
        <v>3.77</v>
      </c>
      <c r="J17" s="8">
        <v>122.05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IF(F17=Kraftwerkspark!$B$6,J17*Kraftwerkspark!$H$6/100,0)))))</f>
        <v>36.615000000000002</v>
      </c>
    </row>
    <row r="18" spans="1:11" x14ac:dyDescent="0.25">
      <c r="A18" s="3" t="s">
        <v>48</v>
      </c>
      <c r="B18" s="3" t="s">
        <v>78</v>
      </c>
      <c r="C18" s="7" t="s">
        <v>64</v>
      </c>
      <c r="D18" s="9">
        <v>380</v>
      </c>
      <c r="E18" s="3" t="s">
        <v>101</v>
      </c>
      <c r="F18" s="1" t="s">
        <v>110</v>
      </c>
      <c r="G18" s="1">
        <f>VLOOKUP(F:F,Kraftwerkspark!$B$2:$F$7,4,FALSE)</f>
        <v>0.42</v>
      </c>
      <c r="H18" s="1">
        <f>VLOOKUP(F:F,Kraftwerkspark!$B$2:$F$7,3,FALSE)</f>
        <v>0.4</v>
      </c>
      <c r="I18" s="1">
        <f>VLOOKUP(F:F,Kraftwerkspark!$B$2:$F$7,5,FALSE)</f>
        <v>3.77</v>
      </c>
      <c r="J18" s="8">
        <v>405.05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IF(F18=Kraftwerkspark!$B$6,J18*Kraftwerkspark!$H$6/100,0)))))</f>
        <v>121.515</v>
      </c>
    </row>
    <row r="19" spans="1:11" x14ac:dyDescent="0.25">
      <c r="A19" s="3" t="s">
        <v>49</v>
      </c>
      <c r="B19" s="3" t="s">
        <v>78</v>
      </c>
      <c r="C19" s="7" t="s">
        <v>64</v>
      </c>
      <c r="D19" s="9">
        <v>380</v>
      </c>
      <c r="E19" s="3" t="s">
        <v>102</v>
      </c>
      <c r="F19" s="1" t="s">
        <v>110</v>
      </c>
      <c r="G19" s="1">
        <f>VLOOKUP(F:F,Kraftwerkspark!$B$2:$F$7,4,FALSE)</f>
        <v>0.42</v>
      </c>
      <c r="H19" s="1">
        <f>VLOOKUP(F:F,Kraftwerkspark!$B$2:$F$7,3,FALSE)</f>
        <v>0.4</v>
      </c>
      <c r="I19" s="1">
        <f>VLOOKUP(F:F,Kraftwerkspark!$B$2:$F$7,5,FALSE)</f>
        <v>3.77</v>
      </c>
      <c r="J19" s="8">
        <v>207.05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IF(F19=Kraftwerkspark!$B$6,J19*Kraftwerkspark!$H$6/100,0)))))</f>
        <v>62.115000000000002</v>
      </c>
    </row>
    <row r="20" spans="1:11" x14ac:dyDescent="0.25">
      <c r="A20" s="3" t="s">
        <v>50</v>
      </c>
      <c r="B20" s="3" t="s">
        <v>79</v>
      </c>
      <c r="C20" s="7" t="s">
        <v>70</v>
      </c>
      <c r="D20" s="9">
        <v>220</v>
      </c>
      <c r="E20" s="3" t="s">
        <v>103</v>
      </c>
      <c r="F20" s="1" t="s">
        <v>95</v>
      </c>
      <c r="G20" s="1">
        <f>VLOOKUP(F:F,Kraftwerkspark!$B$2:$F$7,4,FALSE)</f>
        <v>0.85</v>
      </c>
      <c r="H20" s="1">
        <f>VLOOKUP(F:F,Kraftwerkspark!$B$2:$F$7,3,FALSE)</f>
        <v>0</v>
      </c>
      <c r="I20" s="1">
        <f>VLOOKUP(F:F,Kraftwerkspark!$B$2:$F$7,5,FALSE)</f>
        <v>0</v>
      </c>
      <c r="J20" s="8">
        <v>16.14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IF(F20=Kraftwerkspark!$B$6,J20*Kraftwerkspark!$H$6/100,0)))))</f>
        <v>0</v>
      </c>
    </row>
    <row r="21" spans="1:11" x14ac:dyDescent="0.25">
      <c r="A21" s="3" t="s">
        <v>51</v>
      </c>
      <c r="B21" s="3" t="s">
        <v>80</v>
      </c>
      <c r="C21" s="7" t="s">
        <v>64</v>
      </c>
      <c r="D21" s="9">
        <v>380</v>
      </c>
      <c r="E21" s="3" t="s">
        <v>80</v>
      </c>
      <c r="F21" s="1" t="s">
        <v>110</v>
      </c>
      <c r="G21" s="1">
        <f>VLOOKUP(F:F,Kraftwerkspark!$B$2:$F$7,4,FALSE)</f>
        <v>0.42</v>
      </c>
      <c r="H21" s="1">
        <f>VLOOKUP(F:F,Kraftwerkspark!$B$2:$F$7,3,FALSE)</f>
        <v>0.4</v>
      </c>
      <c r="I21" s="1">
        <f>VLOOKUP(F:F,Kraftwerkspark!$B$2:$F$7,5,FALSE)</f>
        <v>3.77</v>
      </c>
      <c r="J21" s="8">
        <v>1242.05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IF(F21=Kraftwerkspark!$B$6,J21*Kraftwerkspark!$H$6/100,0)))))</f>
        <v>372.61500000000001</v>
      </c>
    </row>
    <row r="22" spans="1:11" x14ac:dyDescent="0.25">
      <c r="A22" s="3" t="s">
        <v>52</v>
      </c>
      <c r="B22" s="3" t="s">
        <v>81</v>
      </c>
      <c r="C22" s="7" t="s">
        <v>64</v>
      </c>
      <c r="D22" s="9">
        <v>380</v>
      </c>
      <c r="E22" s="3" t="s">
        <v>104</v>
      </c>
      <c r="F22" s="1" t="s">
        <v>110</v>
      </c>
      <c r="G22" s="1">
        <f>VLOOKUP(F:F,Kraftwerkspark!$B$2:$F$7,4,FALSE)</f>
        <v>0.42</v>
      </c>
      <c r="H22" s="1">
        <f>VLOOKUP(F:F,Kraftwerkspark!$B$2:$F$7,3,FALSE)</f>
        <v>0.4</v>
      </c>
      <c r="I22" s="1">
        <f>VLOOKUP(F:F,Kraftwerkspark!$B$2:$F$7,5,FALSE)</f>
        <v>3.77</v>
      </c>
      <c r="J22" s="8">
        <v>100.05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IF(F22=Kraftwerkspark!$B$6,J22*Kraftwerkspark!$H$6/100,0)))))</f>
        <v>30.015000000000001</v>
      </c>
    </row>
    <row r="23" spans="1:11" x14ac:dyDescent="0.25">
      <c r="A23" s="3" t="s">
        <v>53</v>
      </c>
      <c r="B23" s="3" t="s">
        <v>81</v>
      </c>
      <c r="C23" s="7" t="s">
        <v>64</v>
      </c>
      <c r="D23" s="9">
        <v>380</v>
      </c>
      <c r="E23" s="3" t="s">
        <v>105</v>
      </c>
      <c r="F23" s="1" t="s">
        <v>110</v>
      </c>
      <c r="G23" s="1">
        <f>VLOOKUP(F:F,Kraftwerkspark!$B$2:$F$7,4,FALSE)</f>
        <v>0.42</v>
      </c>
      <c r="H23" s="1">
        <f>VLOOKUP(F:F,Kraftwerkspark!$B$2:$F$7,3,FALSE)</f>
        <v>0.4</v>
      </c>
      <c r="I23" s="1">
        <f>VLOOKUP(F:F,Kraftwerkspark!$B$2:$F$7,5,FALSE)</f>
        <v>3.77</v>
      </c>
      <c r="J23" s="8">
        <v>108.05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IF(F23=Kraftwerkspark!$B$6,J23*Kraftwerkspark!$H$6/100,0)))))</f>
        <v>32.414999999999999</v>
      </c>
    </row>
    <row r="24" spans="1:11" x14ac:dyDescent="0.25">
      <c r="A24" s="3" t="s">
        <v>54</v>
      </c>
      <c r="B24" s="3" t="s">
        <v>81</v>
      </c>
      <c r="C24" s="7" t="s">
        <v>64</v>
      </c>
      <c r="D24" s="9">
        <v>380</v>
      </c>
      <c r="E24" s="3" t="s">
        <v>106</v>
      </c>
      <c r="F24" s="1" t="s">
        <v>110</v>
      </c>
      <c r="G24" s="1">
        <f>VLOOKUP(F:F,Kraftwerkspark!$B$2:$F$7,4,FALSE)</f>
        <v>0.42</v>
      </c>
      <c r="H24" s="1">
        <f>VLOOKUP(F:F,Kraftwerkspark!$B$2:$F$7,3,FALSE)</f>
        <v>0.4</v>
      </c>
      <c r="I24" s="1">
        <f>VLOOKUP(F:F,Kraftwerkspark!$B$2:$F$7,5,FALSE)</f>
        <v>3.77</v>
      </c>
      <c r="J24" s="8">
        <v>82.05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IF(F24=Kraftwerkspark!$B$6,J24*Kraftwerkspark!$H$6/100,0)))))</f>
        <v>24.614999999999998</v>
      </c>
    </row>
    <row r="25" spans="1:11" x14ac:dyDescent="0.25">
      <c r="A25" s="3" t="s">
        <v>55</v>
      </c>
      <c r="B25" s="3" t="s">
        <v>82</v>
      </c>
      <c r="C25" s="7" t="s">
        <v>64</v>
      </c>
      <c r="D25" s="9">
        <v>380</v>
      </c>
      <c r="E25" s="3" t="s">
        <v>82</v>
      </c>
      <c r="F25" s="1" t="s">
        <v>110</v>
      </c>
      <c r="G25" s="1">
        <f>VLOOKUP(F:F,Kraftwerkspark!$B$2:$F$7,4,FALSE)</f>
        <v>0.42</v>
      </c>
      <c r="H25" s="1">
        <f>VLOOKUP(F:F,Kraftwerkspark!$B$2:$F$7,3,FALSE)</f>
        <v>0.4</v>
      </c>
      <c r="I25" s="1">
        <f>VLOOKUP(F:F,Kraftwerkspark!$B$2:$F$7,5,FALSE)</f>
        <v>3.77</v>
      </c>
      <c r="J25" s="8">
        <v>1752.05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IF(F25=Kraftwerkspark!$B$6,J25*Kraftwerkspark!$H$6/100,0)))))</f>
        <v>525.61500000000001</v>
      </c>
    </row>
    <row r="26" spans="1:11" x14ac:dyDescent="0.25">
      <c r="A26" s="3" t="s">
        <v>56</v>
      </c>
      <c r="B26" s="3" t="s">
        <v>83</v>
      </c>
      <c r="C26" s="7" t="s">
        <v>64</v>
      </c>
      <c r="D26" s="9">
        <v>380</v>
      </c>
      <c r="E26" s="3" t="s">
        <v>107</v>
      </c>
      <c r="F26" s="1" t="s">
        <v>110</v>
      </c>
      <c r="G26" s="1">
        <f>VLOOKUP(F:F,Kraftwerkspark!$B$2:$F$7,4,FALSE)</f>
        <v>0.42</v>
      </c>
      <c r="H26" s="1">
        <f>VLOOKUP(F:F,Kraftwerkspark!$B$2:$F$7,3,FALSE)</f>
        <v>0.4</v>
      </c>
      <c r="I26" s="1">
        <f>VLOOKUP(F:F,Kraftwerkspark!$B$2:$F$7,5,FALSE)</f>
        <v>3.77</v>
      </c>
      <c r="J26" s="8">
        <v>152.05000000000001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IF(F26=Kraftwerkspark!$B$6,J26*Kraftwerkspark!$H$6/100,0)))))</f>
        <v>45.615000000000002</v>
      </c>
    </row>
    <row r="27" spans="1:11" x14ac:dyDescent="0.25">
      <c r="A27" s="3" t="s">
        <v>57</v>
      </c>
      <c r="B27" s="3" t="s">
        <v>83</v>
      </c>
      <c r="C27" s="7" t="s">
        <v>70</v>
      </c>
      <c r="D27" s="9">
        <v>380</v>
      </c>
      <c r="E27" s="3" t="s">
        <v>108</v>
      </c>
      <c r="F27" s="1" t="s">
        <v>95</v>
      </c>
      <c r="G27" s="1">
        <f>VLOOKUP(F:F,Kraftwerkspark!$B$2:$F$7,4,FALSE)</f>
        <v>0.85</v>
      </c>
      <c r="H27" s="1">
        <f>VLOOKUP(F:F,Kraftwerkspark!$B$2:$F$7,3,FALSE)</f>
        <v>0</v>
      </c>
      <c r="I27" s="1">
        <f>VLOOKUP(F:F,Kraftwerkspark!$B$2:$F$7,5,FALSE)</f>
        <v>0</v>
      </c>
      <c r="J27" s="8">
        <v>9.49</v>
      </c>
      <c r="K27" s="1">
        <f>IF(F27=Kraftwerkspark!$B$2,J27*Kraftwerkspark!$H$2/100,
IF(F27=Kraftwerkspark!$B$3,J27*Kraftwerkspark!$H$3/100,
IF(F27=Kraftwerkspark!$B$4,J27*Kraftwerkspark!$H$4/100,
IF(F27=Kraftwerkspark!$B$5,J27*Kraftwerkspark!$H$5/100,
IF(F27=Kraftwerkspark!$B$6,J27*Kraftwerkspark!$H$6/100,0)))))</f>
        <v>0</v>
      </c>
    </row>
    <row r="28" spans="1:11" x14ac:dyDescent="0.25">
      <c r="A28" s="3" t="s">
        <v>58</v>
      </c>
      <c r="B28" s="3" t="s">
        <v>84</v>
      </c>
      <c r="C28" s="7" t="s">
        <v>64</v>
      </c>
      <c r="D28" s="9">
        <v>380</v>
      </c>
      <c r="E28" s="3" t="s">
        <v>84</v>
      </c>
      <c r="F28" s="1" t="s">
        <v>2</v>
      </c>
      <c r="G28" s="1">
        <f>VLOOKUP(F:F,Kraftwerkspark!$B$2:$F$7,4,FALSE)</f>
        <v>0.36</v>
      </c>
      <c r="H28" s="1">
        <f>VLOOKUP(F:F,Kraftwerkspark!$B$2:$F$7,3,FALSE)</f>
        <v>0</v>
      </c>
      <c r="I28" s="1">
        <f>VLOOKUP(F:F,Kraftwerkspark!$B$2:$F$7,5,FALSE)</f>
        <v>0.36</v>
      </c>
      <c r="J28" s="8">
        <v>1870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IF(F28=Kraftwerkspark!$B$6,J28*Kraftwerkspark!$H$6/100,0)))))</f>
        <v>1309</v>
      </c>
    </row>
    <row r="29" spans="1:11" x14ac:dyDescent="0.25">
      <c r="A29" s="3" t="s">
        <v>59</v>
      </c>
      <c r="B29" s="3" t="s">
        <v>85</v>
      </c>
      <c r="C29" s="7" t="s">
        <v>64</v>
      </c>
      <c r="D29" s="9">
        <v>220</v>
      </c>
      <c r="E29" s="3" t="s">
        <v>85</v>
      </c>
      <c r="F29" s="1" t="s">
        <v>110</v>
      </c>
      <c r="G29" s="1">
        <f>VLOOKUP(F:F,Kraftwerkspark!$B$2:$F$7,4,FALSE)</f>
        <v>0.42</v>
      </c>
      <c r="H29" s="1">
        <f>VLOOKUP(F:F,Kraftwerkspark!$B$2:$F$7,3,FALSE)</f>
        <v>0.4</v>
      </c>
      <c r="I29" s="1">
        <f>VLOOKUP(F:F,Kraftwerkspark!$B$2:$F$7,5,FALSE)</f>
        <v>3.77</v>
      </c>
      <c r="J29" s="8">
        <v>542.04999999999995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IF(F29=Kraftwerkspark!$B$6,J29*Kraftwerkspark!$H$6/100,0)))))</f>
        <v>162.61499999999998</v>
      </c>
    </row>
    <row r="30" spans="1:11" x14ac:dyDescent="0.25">
      <c r="A30" s="3" t="s">
        <v>60</v>
      </c>
      <c r="B30" s="3" t="s">
        <v>86</v>
      </c>
      <c r="C30" s="7" t="s">
        <v>64</v>
      </c>
      <c r="D30" s="9">
        <v>380</v>
      </c>
      <c r="E30" s="3" t="s">
        <v>86</v>
      </c>
      <c r="F30" s="1" t="s">
        <v>110</v>
      </c>
      <c r="G30" s="1">
        <f>VLOOKUP(F:F,Kraftwerkspark!$B$2:$F$7,4,FALSE)</f>
        <v>0.42</v>
      </c>
      <c r="H30" s="1">
        <f>VLOOKUP(F:F,Kraftwerkspark!$B$2:$F$7,3,FALSE)</f>
        <v>0.4</v>
      </c>
      <c r="I30" s="1">
        <f>VLOOKUP(F:F,Kraftwerkspark!$B$2:$F$7,5,FALSE)</f>
        <v>3.77</v>
      </c>
      <c r="J30" s="8">
        <v>842.05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IF(F30=Kraftwerkspark!$B$6,J30*Kraftwerkspark!$H$6/100,0)))))</f>
        <v>252.61500000000001</v>
      </c>
    </row>
    <row r="31" spans="1:11" x14ac:dyDescent="0.25">
      <c r="A31" s="3" t="s">
        <v>61</v>
      </c>
      <c r="B31" s="3" t="s">
        <v>87</v>
      </c>
      <c r="C31" s="7" t="s">
        <v>64</v>
      </c>
      <c r="D31" s="9">
        <v>380</v>
      </c>
      <c r="E31" s="3" t="s">
        <v>109</v>
      </c>
      <c r="F31" s="1" t="s">
        <v>110</v>
      </c>
      <c r="G31" s="1">
        <f>VLOOKUP(F:F,Kraftwerkspark!$B$2:$F$7,4,FALSE)</f>
        <v>0.42</v>
      </c>
      <c r="H31" s="1">
        <f>VLOOKUP(F:F,Kraftwerkspark!$B$2:$F$7,3,FALSE)</f>
        <v>0.4</v>
      </c>
      <c r="I31" s="1">
        <f>VLOOKUP(F:F,Kraftwerkspark!$B$2:$F$7,5,FALSE)</f>
        <v>3.77</v>
      </c>
      <c r="J31" s="8">
        <v>58.05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IF(F31=Kraftwerkspark!$B$6,J31*Kraftwerkspark!$H$6/100,0)))))</f>
        <v>17.414999999999999</v>
      </c>
    </row>
    <row r="32" spans="1:11" x14ac:dyDescent="0.25">
      <c r="A32" s="3" t="s">
        <v>62</v>
      </c>
      <c r="B32" s="3" t="s">
        <v>88</v>
      </c>
      <c r="C32" s="7" t="s">
        <v>64</v>
      </c>
      <c r="D32" s="9">
        <v>220</v>
      </c>
      <c r="E32" s="3" t="s">
        <v>88</v>
      </c>
      <c r="F32" s="1" t="s">
        <v>110</v>
      </c>
      <c r="G32" s="1">
        <f>VLOOKUP(F:F,Kraftwerkspark!$B$2:$F$7,4,FALSE)</f>
        <v>0.42</v>
      </c>
      <c r="H32" s="1">
        <f>VLOOKUP(F:F,Kraftwerkspark!$B$2:$F$7,3,FALSE)</f>
        <v>0.4</v>
      </c>
      <c r="I32" s="1">
        <f>VLOOKUP(F:F,Kraftwerkspark!$B$2:$F$7,5,FALSE)</f>
        <v>3.77</v>
      </c>
      <c r="J32" s="8">
        <v>662.05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IF(F32=Kraftwerkspark!$B$6,J32*Kraftwerkspark!$H$6/100,0)))))</f>
        <v>198.61500000000001</v>
      </c>
    </row>
    <row r="33" spans="1:11" x14ac:dyDescent="0.25">
      <c r="A33" s="4"/>
      <c r="B33" s="22"/>
      <c r="C33" s="4"/>
      <c r="D33" s="23"/>
      <c r="E33" s="4"/>
      <c r="F33" s="24"/>
      <c r="G33" s="24"/>
      <c r="H33" s="24"/>
      <c r="I33" s="24"/>
      <c r="J33" s="25"/>
      <c r="K33" s="24"/>
    </row>
    <row r="34" spans="1:11" x14ac:dyDescent="0.25">
      <c r="A34" s="4"/>
      <c r="B34" s="22"/>
      <c r="C34" s="26"/>
      <c r="D34" s="23"/>
      <c r="E34" s="4"/>
      <c r="F34" s="25"/>
      <c r="G34" s="24"/>
      <c r="H34" s="24"/>
      <c r="I34" s="24"/>
      <c r="J34" s="25"/>
      <c r="K34" s="24"/>
    </row>
    <row r="35" spans="1:11" x14ac:dyDescent="0.25">
      <c r="A35" s="4"/>
      <c r="B35" s="22"/>
      <c r="C35" s="26"/>
      <c r="D35" s="23"/>
      <c r="E35" s="4"/>
      <c r="F35" s="25"/>
      <c r="G35" s="24"/>
      <c r="H35" s="24"/>
      <c r="I35" s="24"/>
      <c r="J35" s="25"/>
      <c r="K35" s="24"/>
    </row>
    <row r="36" spans="1:11" x14ac:dyDescent="0.25">
      <c r="A36" s="4"/>
      <c r="B36" s="22"/>
      <c r="C36" s="26"/>
      <c r="D36" s="23"/>
      <c r="E36" s="22"/>
      <c r="F36" s="25"/>
      <c r="G36" s="24"/>
      <c r="H36" s="24"/>
      <c r="I36" s="24"/>
      <c r="J36" s="25"/>
      <c r="K36" s="24"/>
    </row>
    <row r="37" spans="1:11" x14ac:dyDescent="0.25">
      <c r="A37" s="4"/>
      <c r="B37" s="22"/>
      <c r="C37" s="26"/>
      <c r="D37" s="23"/>
      <c r="E37" s="22"/>
      <c r="F37" s="25"/>
      <c r="G37" s="24"/>
      <c r="H37" s="24"/>
      <c r="I37" s="24"/>
      <c r="J37" s="25"/>
      <c r="K37" s="24"/>
    </row>
    <row r="38" spans="1:11" x14ac:dyDescent="0.25">
      <c r="A38" s="4"/>
      <c r="B38" s="22"/>
      <c r="C38" s="4"/>
      <c r="D38" s="23"/>
      <c r="E38" s="4"/>
      <c r="F38" s="24"/>
      <c r="G38" s="24"/>
      <c r="H38" s="24"/>
      <c r="I38" s="24"/>
      <c r="J38" s="25"/>
      <c r="K38" s="24"/>
    </row>
    <row r="39" spans="1:11" x14ac:dyDescent="0.25">
      <c r="A39" s="4"/>
      <c r="B39" s="22"/>
      <c r="C39" s="27"/>
      <c r="D39" s="23"/>
      <c r="E39" s="4"/>
      <c r="F39" s="24"/>
      <c r="G39" s="24"/>
      <c r="H39" s="24"/>
      <c r="I39" s="24"/>
      <c r="J39" s="25"/>
      <c r="K39" s="24"/>
    </row>
    <row r="40" spans="1:11" x14ac:dyDescent="0.25">
      <c r="A40" s="4"/>
      <c r="B40" s="22"/>
      <c r="C40" s="4"/>
      <c r="D40" s="23"/>
      <c r="E40" s="4"/>
      <c r="F40" s="24"/>
      <c r="G40" s="24"/>
      <c r="H40" s="24"/>
      <c r="I40" s="24"/>
      <c r="J40" s="25"/>
      <c r="K40" s="24"/>
    </row>
    <row r="41" spans="1:11" x14ac:dyDescent="0.25">
      <c r="A41" s="4"/>
      <c r="B41" s="22"/>
      <c r="C41" s="4"/>
      <c r="D41" s="23"/>
      <c r="E41" s="4"/>
      <c r="F41" s="24"/>
      <c r="G41" s="24"/>
      <c r="H41" s="24"/>
      <c r="I41" s="24"/>
      <c r="J41" s="25"/>
      <c r="K41" s="24"/>
    </row>
    <row r="42" spans="1:11" x14ac:dyDescent="0.25">
      <c r="A42" s="4"/>
      <c r="B42" s="22"/>
      <c r="C42" s="4"/>
      <c r="D42" s="23"/>
      <c r="E42" s="4"/>
      <c r="F42" s="24"/>
      <c r="G42" s="24"/>
      <c r="H42" s="24"/>
      <c r="I42" s="24"/>
      <c r="J42" s="25"/>
      <c r="K42" s="24"/>
    </row>
    <row r="43" spans="1:11" x14ac:dyDescent="0.25">
      <c r="A43" s="4"/>
      <c r="B43" s="22"/>
      <c r="C43" s="4"/>
      <c r="D43" s="23"/>
      <c r="E43" s="4"/>
      <c r="F43" s="24"/>
      <c r="G43" s="24"/>
      <c r="H43" s="24"/>
      <c r="I43" s="24"/>
      <c r="J43" s="25"/>
      <c r="K43" s="24"/>
    </row>
    <row r="44" spans="1:11" x14ac:dyDescent="0.25">
      <c r="A44" s="4"/>
      <c r="B44" s="22"/>
      <c r="C44" s="4"/>
      <c r="D44" s="23"/>
      <c r="E44" s="4"/>
      <c r="F44" s="24"/>
      <c r="G44" s="24"/>
      <c r="H44" s="24"/>
      <c r="I44" s="24"/>
      <c r="J44" s="25"/>
      <c r="K44" s="24"/>
    </row>
    <row r="45" spans="1:11" x14ac:dyDescent="0.25">
      <c r="A45" s="4"/>
      <c r="B45" s="22"/>
      <c r="C45" s="27"/>
      <c r="D45" s="23"/>
      <c r="E45" s="4"/>
      <c r="F45" s="24"/>
      <c r="G45" s="24"/>
      <c r="H45" s="24"/>
      <c r="I45" s="24"/>
      <c r="J45" s="25"/>
      <c r="K45" s="24"/>
    </row>
    <row r="46" spans="1:11" x14ac:dyDescent="0.25">
      <c r="A46" s="4"/>
      <c r="B46" s="22"/>
      <c r="C46" s="4"/>
      <c r="D46" s="23"/>
      <c r="E46" s="4"/>
      <c r="F46" s="24"/>
      <c r="G46" s="24"/>
      <c r="H46" s="24"/>
      <c r="I46" s="24"/>
      <c r="J46" s="25"/>
      <c r="K46" s="24"/>
    </row>
    <row r="47" spans="1:11" x14ac:dyDescent="0.25">
      <c r="A47" s="4"/>
      <c r="B47" s="22"/>
      <c r="C47" s="26"/>
      <c r="D47" s="23"/>
      <c r="E47" s="4"/>
      <c r="F47" s="24"/>
      <c r="G47" s="24"/>
      <c r="H47" s="24"/>
      <c r="I47" s="24"/>
      <c r="J47" s="25"/>
      <c r="K47" s="24"/>
    </row>
    <row r="48" spans="1:11" x14ac:dyDescent="0.25">
      <c r="A48" s="4"/>
      <c r="B48" s="22"/>
      <c r="C48" s="26"/>
      <c r="D48" s="23"/>
      <c r="E48" s="4"/>
      <c r="F48" s="24"/>
      <c r="G48" s="24"/>
      <c r="H48" s="24"/>
      <c r="I48" s="24"/>
      <c r="J48" s="25"/>
      <c r="K48" s="24"/>
    </row>
    <row r="49" spans="1:11" x14ac:dyDescent="0.25">
      <c r="A49" s="4"/>
      <c r="B49" s="22"/>
      <c r="C49" s="4"/>
      <c r="D49" s="23"/>
      <c r="E49" s="4"/>
      <c r="F49" s="24"/>
      <c r="G49" s="24"/>
      <c r="H49" s="24"/>
      <c r="I49" s="24"/>
      <c r="J49" s="25"/>
      <c r="K49" s="24"/>
    </row>
    <row r="50" spans="1:11" x14ac:dyDescent="0.25">
      <c r="A50" s="4"/>
      <c r="B50" s="22"/>
      <c r="C50" s="4"/>
      <c r="D50" s="23"/>
      <c r="E50" s="4"/>
      <c r="F50" s="24"/>
      <c r="G50" s="24"/>
      <c r="H50" s="24"/>
      <c r="I50" s="24"/>
      <c r="J50" s="25"/>
      <c r="K50" s="24"/>
    </row>
    <row r="51" spans="1:11" x14ac:dyDescent="0.25">
      <c r="A51" s="4"/>
      <c r="B51" s="22"/>
      <c r="C51" s="4"/>
      <c r="D51" s="23"/>
      <c r="E51" s="4"/>
      <c r="F51" s="24"/>
      <c r="G51" s="24"/>
      <c r="H51" s="24"/>
      <c r="I51" s="24"/>
      <c r="J51" s="25"/>
      <c r="K51" s="24"/>
    </row>
    <row r="52" spans="1:11" x14ac:dyDescent="0.25">
      <c r="A52" s="4"/>
      <c r="B52" s="22"/>
      <c r="C52" s="4"/>
      <c r="D52" s="23"/>
      <c r="E52" s="4"/>
      <c r="F52" s="24"/>
      <c r="G52" s="24"/>
      <c r="H52" s="24"/>
      <c r="I52" s="24"/>
      <c r="J52" s="25"/>
      <c r="K52" s="24"/>
    </row>
    <row r="53" spans="1:11" x14ac:dyDescent="0.25">
      <c r="C53" s="5"/>
      <c r="F53" s="6"/>
      <c r="G53" s="6"/>
      <c r="H53" s="6"/>
      <c r="I53" s="6"/>
      <c r="J53" s="5"/>
    </row>
    <row r="54" spans="1:11" x14ac:dyDescent="0.25">
      <c r="C54" s="5"/>
      <c r="F54" s="6"/>
      <c r="G54" s="6"/>
      <c r="H54" s="6"/>
      <c r="I54" s="6"/>
      <c r="J54" s="5"/>
    </row>
    <row r="55" spans="1:11" x14ac:dyDescent="0.25">
      <c r="F55" s="6"/>
      <c r="G55" s="6"/>
      <c r="H55" s="6"/>
      <c r="I55" s="6"/>
      <c r="J55" s="5"/>
    </row>
    <row r="56" spans="1:11" x14ac:dyDescent="0.25">
      <c r="F56" s="6"/>
      <c r="G56" s="6"/>
      <c r="H56" s="6"/>
      <c r="I56" s="6"/>
      <c r="J56" s="5"/>
    </row>
  </sheetData>
  <autoFilter ref="A1:K32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9"/>
  <sheetViews>
    <sheetView tabSelected="1" workbookViewId="0">
      <selection activeCell="F6" sqref="F6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6" customWidth="1"/>
  </cols>
  <sheetData>
    <row r="1" spans="1:8" ht="30" x14ac:dyDescent="0.25">
      <c r="A1" s="15" t="s">
        <v>13</v>
      </c>
      <c r="B1" s="11" t="s">
        <v>18</v>
      </c>
      <c r="C1" s="15" t="s">
        <v>14</v>
      </c>
      <c r="D1" s="14" t="s">
        <v>16</v>
      </c>
      <c r="E1" s="11" t="s">
        <v>6</v>
      </c>
      <c r="F1" s="14" t="s">
        <v>17</v>
      </c>
      <c r="G1" s="14" t="s">
        <v>20</v>
      </c>
      <c r="H1" s="11" t="s">
        <v>22</v>
      </c>
    </row>
    <row r="2" spans="1:8" x14ac:dyDescent="0.25">
      <c r="A2" s="1">
        <v>1</v>
      </c>
      <c r="B2" s="1" t="s">
        <v>1</v>
      </c>
      <c r="C2" s="16">
        <f>SUMIF(Kraftwerkszuordnung!$F$2:$F$32,B2,Kraftwerkszuordnung!$J$2:$J$32)</f>
        <v>0</v>
      </c>
      <c r="D2" s="3">
        <v>0.2</v>
      </c>
      <c r="E2" s="3">
        <v>0.52</v>
      </c>
      <c r="F2" s="3">
        <v>7.125</v>
      </c>
      <c r="G2" s="1" t="s">
        <v>19</v>
      </c>
      <c r="H2" s="3">
        <v>20</v>
      </c>
    </row>
    <row r="3" spans="1:8" x14ac:dyDescent="0.25">
      <c r="A3" s="1">
        <v>2</v>
      </c>
      <c r="B3" s="1" t="s">
        <v>3</v>
      </c>
      <c r="C3" s="16">
        <f>SUMIF(Kraftwerkszuordnung!$F$2:$F$32,B3,Kraftwerkszuordnung!$J$2:$J$32)</f>
        <v>0</v>
      </c>
      <c r="D3" s="3">
        <v>0.2</v>
      </c>
      <c r="E3" s="3">
        <v>0.52</v>
      </c>
      <c r="F3" s="3">
        <v>7.125</v>
      </c>
      <c r="G3" s="1" t="s">
        <v>19</v>
      </c>
      <c r="H3" s="3">
        <v>20</v>
      </c>
    </row>
    <row r="4" spans="1:8" x14ac:dyDescent="0.25">
      <c r="A4" s="1">
        <v>3</v>
      </c>
      <c r="B4" s="1" t="s">
        <v>2</v>
      </c>
      <c r="C4" s="16">
        <f>SUMIF(Kraftwerkszuordnung!$F$2:$F$32,B4,Kraftwerkszuordnung!$J$2:$J$32)</f>
        <v>3692</v>
      </c>
      <c r="D4" s="3">
        <v>0</v>
      </c>
      <c r="E4" s="3">
        <v>0.36</v>
      </c>
      <c r="F4" s="2">
        <v>0.36</v>
      </c>
      <c r="G4" s="1"/>
      <c r="H4" s="2">
        <v>70</v>
      </c>
    </row>
    <row r="5" spans="1:8" x14ac:dyDescent="0.25">
      <c r="A5" s="1">
        <v>4</v>
      </c>
      <c r="B5" s="1" t="s">
        <v>110</v>
      </c>
      <c r="C5" s="16">
        <f>SUMIF(Kraftwerkszuordnung!$F$2:$F$32,B5,Kraftwerkszuordnung!$J$2:$J$32)</f>
        <v>10938.049999999997</v>
      </c>
      <c r="D5" s="3">
        <v>0.4</v>
      </c>
      <c r="E5" s="3">
        <v>0.42</v>
      </c>
      <c r="F5" s="2">
        <v>3.77</v>
      </c>
      <c r="G5" s="1"/>
      <c r="H5" s="2">
        <v>30</v>
      </c>
    </row>
    <row r="6" spans="1:8" x14ac:dyDescent="0.25">
      <c r="A6" s="1">
        <v>5</v>
      </c>
      <c r="B6" s="1" t="s">
        <v>95</v>
      </c>
      <c r="C6" s="16">
        <f>SUMIF(Kraftwerkszuordnung!$F$2:$F$32,B6,Kraftwerkszuordnung!$J$2:$J$32)</f>
        <v>162.46000000000004</v>
      </c>
      <c r="D6" s="3">
        <v>0</v>
      </c>
      <c r="E6" s="3">
        <v>0.85</v>
      </c>
      <c r="F6" s="3">
        <v>0</v>
      </c>
      <c r="G6" s="1" t="s">
        <v>19</v>
      </c>
      <c r="H6" s="2"/>
    </row>
    <row r="7" spans="1:8" x14ac:dyDescent="0.25">
      <c r="A7" s="1">
        <v>6</v>
      </c>
      <c r="B7" s="1" t="s">
        <v>4</v>
      </c>
      <c r="C7" s="16">
        <f>SUMIF(Kraftwerkszuordnung!$F$2:$F$32,B7,Kraftwerkszuordnung!$J$2:$J$32)</f>
        <v>1160.47</v>
      </c>
      <c r="D7" s="3">
        <v>0</v>
      </c>
      <c r="E7" s="3">
        <v>0.85</v>
      </c>
      <c r="F7" s="3">
        <v>0</v>
      </c>
      <c r="G7" s="1" t="s">
        <v>19</v>
      </c>
      <c r="H7" s="3"/>
    </row>
    <row r="8" spans="1:8" x14ac:dyDescent="0.25">
      <c r="A8" s="13"/>
      <c r="B8" s="13"/>
      <c r="C8" s="17"/>
    </row>
    <row r="9" spans="1:8" x14ac:dyDescent="0.25">
      <c r="B9" s="12" t="s">
        <v>15</v>
      </c>
      <c r="C9" s="18">
        <f>SUM(C2:C8)</f>
        <v>15952.979999999998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56"/>
  <sheetViews>
    <sheetView zoomScaleNormal="100" workbookViewId="0">
      <pane ySplit="1" topLeftCell="A2" activePane="bottomLeft" state="frozen"/>
      <selection pane="bottomLeft" activeCell="K3" sqref="K3"/>
    </sheetView>
  </sheetViews>
  <sheetFormatPr baseColWidth="10" defaultRowHeight="15" x14ac:dyDescent="0.25"/>
  <cols>
    <col min="2" max="2" width="15.42578125" bestFit="1" customWidth="1"/>
    <col min="3" max="3" width="12.7109375" bestFit="1" customWidth="1"/>
    <col min="4" max="4" width="9.42578125" customWidth="1"/>
    <col min="5" max="5" width="20" customWidth="1"/>
    <col min="6" max="6" width="14.5703125" customWidth="1"/>
    <col min="7" max="7" width="13.28515625" customWidth="1"/>
    <col min="8" max="8" width="16.42578125" customWidth="1"/>
  </cols>
  <sheetData>
    <row r="1" spans="1:9" ht="30" x14ac:dyDescent="0.25">
      <c r="A1" s="10" t="s">
        <v>12</v>
      </c>
      <c r="B1" s="10" t="s">
        <v>7</v>
      </c>
      <c r="C1" s="10" t="s">
        <v>8</v>
      </c>
      <c r="D1" s="10" t="s">
        <v>9</v>
      </c>
      <c r="E1" s="10" t="s">
        <v>0</v>
      </c>
      <c r="F1" s="11" t="s">
        <v>5</v>
      </c>
      <c r="G1" s="11" t="s">
        <v>10</v>
      </c>
      <c r="H1" s="11" t="s">
        <v>11</v>
      </c>
      <c r="I1" s="11" t="s">
        <v>21</v>
      </c>
    </row>
    <row r="2" spans="1:9" x14ac:dyDescent="0.25">
      <c r="A2" s="3" t="s">
        <v>32</v>
      </c>
      <c r="B2" s="3" t="s">
        <v>63</v>
      </c>
      <c r="C2" s="7" t="s">
        <v>64</v>
      </c>
      <c r="D2" s="9">
        <v>380</v>
      </c>
      <c r="E2" s="3" t="s">
        <v>89</v>
      </c>
      <c r="F2" s="1" t="s">
        <v>110</v>
      </c>
      <c r="G2" s="8">
        <v>842.05</v>
      </c>
      <c r="H2" s="1">
        <f>Kraftwerkszuordnung!K2</f>
        <v>252.61500000000001</v>
      </c>
      <c r="I2" s="3"/>
    </row>
    <row r="3" spans="1:9" x14ac:dyDescent="0.25">
      <c r="A3" s="3" t="s">
        <v>33</v>
      </c>
      <c r="B3" s="3" t="s">
        <v>63</v>
      </c>
      <c r="C3" s="7" t="s">
        <v>64</v>
      </c>
      <c r="D3" s="9">
        <v>380</v>
      </c>
      <c r="E3" s="3" t="s">
        <v>90</v>
      </c>
      <c r="F3" s="1" t="s">
        <v>110</v>
      </c>
      <c r="G3" s="8">
        <v>296.05</v>
      </c>
      <c r="H3" s="1">
        <f>Kraftwerkszuordnung!K3</f>
        <v>88.814999999999998</v>
      </c>
      <c r="I3" s="3"/>
    </row>
    <row r="4" spans="1:9" x14ac:dyDescent="0.25">
      <c r="A4" s="3" t="s">
        <v>34</v>
      </c>
      <c r="B4" s="3" t="s">
        <v>65</v>
      </c>
      <c r="C4" s="7" t="s">
        <v>64</v>
      </c>
      <c r="D4" s="9">
        <v>220</v>
      </c>
      <c r="E4" s="3" t="s">
        <v>91</v>
      </c>
      <c r="F4" s="1" t="s">
        <v>110</v>
      </c>
      <c r="G4" s="8">
        <v>279.05</v>
      </c>
      <c r="H4" s="1">
        <f>Kraftwerkszuordnung!K4</f>
        <v>83.715000000000003</v>
      </c>
      <c r="I4" s="3"/>
    </row>
    <row r="5" spans="1:9" x14ac:dyDescent="0.25">
      <c r="A5" s="3" t="s">
        <v>35</v>
      </c>
      <c r="B5" s="3" t="s">
        <v>66</v>
      </c>
      <c r="C5" s="7" t="s">
        <v>64</v>
      </c>
      <c r="D5" s="9">
        <v>220</v>
      </c>
      <c r="E5" s="3" t="s">
        <v>92</v>
      </c>
      <c r="F5" s="1" t="s">
        <v>110</v>
      </c>
      <c r="G5" s="8">
        <v>682.05</v>
      </c>
      <c r="H5" s="1">
        <f>Kraftwerkszuordnung!K5</f>
        <v>204.61500000000001</v>
      </c>
      <c r="I5" s="3"/>
    </row>
    <row r="6" spans="1:9" x14ac:dyDescent="0.25">
      <c r="A6" s="3" t="s">
        <v>36</v>
      </c>
      <c r="B6" s="3" t="s">
        <v>67</v>
      </c>
      <c r="C6" s="7" t="s">
        <v>64</v>
      </c>
      <c r="D6" s="9">
        <v>380</v>
      </c>
      <c r="E6" s="3" t="s">
        <v>93</v>
      </c>
      <c r="F6" s="1" t="s">
        <v>110</v>
      </c>
      <c r="G6" s="8">
        <v>133.05000000000001</v>
      </c>
      <c r="H6" s="1">
        <f>Kraftwerkszuordnung!K6</f>
        <v>39.915000000000006</v>
      </c>
      <c r="I6" s="3"/>
    </row>
    <row r="7" spans="1:9" x14ac:dyDescent="0.25">
      <c r="A7" s="3" t="s">
        <v>37</v>
      </c>
      <c r="B7" s="3" t="s">
        <v>68</v>
      </c>
      <c r="C7" s="7" t="s">
        <v>64</v>
      </c>
      <c r="D7" s="9">
        <v>380</v>
      </c>
      <c r="E7" s="3" t="s">
        <v>68</v>
      </c>
      <c r="F7" s="1" t="s">
        <v>110</v>
      </c>
      <c r="G7" s="8">
        <v>842.05</v>
      </c>
      <c r="H7" s="1">
        <f>Kraftwerkszuordnung!K7</f>
        <v>252.61500000000001</v>
      </c>
      <c r="I7" s="3"/>
    </row>
    <row r="8" spans="1:9" x14ac:dyDescent="0.25">
      <c r="A8" s="3" t="s">
        <v>38</v>
      </c>
      <c r="B8" s="3" t="s">
        <v>69</v>
      </c>
      <c r="C8" s="7" t="s">
        <v>70</v>
      </c>
      <c r="D8" s="9">
        <v>380</v>
      </c>
      <c r="E8" s="3" t="s">
        <v>69</v>
      </c>
      <c r="F8" s="1" t="s">
        <v>4</v>
      </c>
      <c r="G8" s="8">
        <v>486.39</v>
      </c>
      <c r="H8" s="1">
        <f>Kraftwerkszuordnung!K8</f>
        <v>-450</v>
      </c>
      <c r="I8" s="3"/>
    </row>
    <row r="9" spans="1:9" x14ac:dyDescent="0.25">
      <c r="A9" s="3" t="s">
        <v>39</v>
      </c>
      <c r="B9" s="3" t="s">
        <v>71</v>
      </c>
      <c r="C9" s="7" t="s">
        <v>70</v>
      </c>
      <c r="D9" s="28">
        <v>380</v>
      </c>
      <c r="E9" s="3" t="s">
        <v>94</v>
      </c>
      <c r="F9" s="1" t="s">
        <v>95</v>
      </c>
      <c r="G9" s="8">
        <v>127.89</v>
      </c>
      <c r="H9" s="1">
        <f>Kraftwerkszuordnung!K9</f>
        <v>0</v>
      </c>
      <c r="I9" s="3"/>
    </row>
    <row r="10" spans="1:9" x14ac:dyDescent="0.25">
      <c r="A10" s="3" t="s">
        <v>40</v>
      </c>
      <c r="B10" s="3" t="s">
        <v>72</v>
      </c>
      <c r="C10" s="7" t="s">
        <v>70</v>
      </c>
      <c r="D10" s="9">
        <v>380</v>
      </c>
      <c r="E10" s="3" t="s">
        <v>72</v>
      </c>
      <c r="F10" s="1" t="s">
        <v>4</v>
      </c>
      <c r="G10" s="8">
        <v>656.39</v>
      </c>
      <c r="H10" s="1">
        <f>Kraftwerkszuordnung!K10</f>
        <v>-624</v>
      </c>
      <c r="I10" s="3"/>
    </row>
    <row r="11" spans="1:9" x14ac:dyDescent="0.25">
      <c r="A11" s="3" t="s">
        <v>41</v>
      </c>
      <c r="B11" s="3" t="s">
        <v>73</v>
      </c>
      <c r="C11" s="7" t="s">
        <v>64</v>
      </c>
      <c r="D11" s="9">
        <v>380</v>
      </c>
      <c r="E11" s="3" t="s">
        <v>73</v>
      </c>
      <c r="F11" s="1" t="s">
        <v>2</v>
      </c>
      <c r="G11" s="8">
        <v>1822</v>
      </c>
      <c r="H11" s="1">
        <f>Kraftwerkszuordnung!K11</f>
        <v>1275.4000000000001</v>
      </c>
      <c r="I11" s="3"/>
    </row>
    <row r="12" spans="1:9" x14ac:dyDescent="0.25">
      <c r="A12" s="3" t="s">
        <v>42</v>
      </c>
      <c r="B12" s="3" t="s">
        <v>74</v>
      </c>
      <c r="C12" s="7" t="s">
        <v>64</v>
      </c>
      <c r="D12" s="9">
        <v>380</v>
      </c>
      <c r="E12" s="3" t="s">
        <v>96</v>
      </c>
      <c r="F12" s="1" t="s">
        <v>110</v>
      </c>
      <c r="G12" s="8">
        <v>475.05</v>
      </c>
      <c r="H12" s="1">
        <f>Kraftwerkszuordnung!K12</f>
        <v>142.51499999999999</v>
      </c>
      <c r="I12" s="3"/>
    </row>
    <row r="13" spans="1:9" x14ac:dyDescent="0.25">
      <c r="A13" s="3" t="s">
        <v>43</v>
      </c>
      <c r="B13" s="3" t="s">
        <v>75</v>
      </c>
      <c r="C13" s="7" t="s">
        <v>70</v>
      </c>
      <c r="D13" s="9">
        <v>380</v>
      </c>
      <c r="E13" s="3" t="s">
        <v>97</v>
      </c>
      <c r="F13" s="1" t="s">
        <v>95</v>
      </c>
      <c r="G13" s="8">
        <v>8.94</v>
      </c>
      <c r="H13" s="1">
        <f>Kraftwerkszuordnung!K13</f>
        <v>0</v>
      </c>
      <c r="I13" s="3"/>
    </row>
    <row r="14" spans="1:9" x14ac:dyDescent="0.25">
      <c r="A14" s="3" t="s">
        <v>44</v>
      </c>
      <c r="B14" s="3" t="s">
        <v>75</v>
      </c>
      <c r="C14" s="7" t="s">
        <v>70</v>
      </c>
      <c r="D14" s="9">
        <v>380</v>
      </c>
      <c r="E14" s="3" t="s">
        <v>98</v>
      </c>
      <c r="F14" s="1" t="s">
        <v>4</v>
      </c>
      <c r="G14" s="8">
        <v>8.2999999999999989</v>
      </c>
      <c r="H14" s="1">
        <f>Kraftwerkszuordnung!K14</f>
        <v>-1.91</v>
      </c>
      <c r="I14" s="3"/>
    </row>
    <row r="15" spans="1:9" x14ac:dyDescent="0.25">
      <c r="A15" s="3" t="s">
        <v>45</v>
      </c>
      <c r="B15" s="3" t="s">
        <v>76</v>
      </c>
      <c r="C15" s="7" t="s">
        <v>70</v>
      </c>
      <c r="D15" s="9">
        <v>380</v>
      </c>
      <c r="E15" s="3" t="s">
        <v>99</v>
      </c>
      <c r="F15" s="1" t="s">
        <v>4</v>
      </c>
      <c r="G15" s="8">
        <v>9.39</v>
      </c>
      <c r="H15" s="1">
        <f>Kraftwerkszuordnung!K15</f>
        <v>-3</v>
      </c>
      <c r="I15" s="3"/>
    </row>
    <row r="16" spans="1:9" x14ac:dyDescent="0.25">
      <c r="A16" s="3" t="s">
        <v>46</v>
      </c>
      <c r="B16" s="3" t="s">
        <v>77</v>
      </c>
      <c r="C16" s="7" t="s">
        <v>64</v>
      </c>
      <c r="D16" s="9">
        <v>380</v>
      </c>
      <c r="E16" s="3" t="s">
        <v>77</v>
      </c>
      <c r="F16" s="1" t="s">
        <v>110</v>
      </c>
      <c r="G16" s="8">
        <v>1114.05</v>
      </c>
      <c r="H16" s="1">
        <f>Kraftwerkszuordnung!K16</f>
        <v>334.21499999999997</v>
      </c>
      <c r="I16" s="3"/>
    </row>
    <row r="17" spans="1:9" x14ac:dyDescent="0.25">
      <c r="A17" s="3" t="s">
        <v>47</v>
      </c>
      <c r="B17" s="3" t="s">
        <v>77</v>
      </c>
      <c r="C17" s="7" t="s">
        <v>64</v>
      </c>
      <c r="D17" s="9">
        <v>380</v>
      </c>
      <c r="E17" s="3" t="s">
        <v>100</v>
      </c>
      <c r="F17" s="1" t="s">
        <v>110</v>
      </c>
      <c r="G17" s="8">
        <v>122.05</v>
      </c>
      <c r="H17" s="1">
        <f>Kraftwerkszuordnung!K17</f>
        <v>36.615000000000002</v>
      </c>
      <c r="I17" s="3"/>
    </row>
    <row r="18" spans="1:9" x14ac:dyDescent="0.25">
      <c r="A18" s="3" t="s">
        <v>48</v>
      </c>
      <c r="B18" s="3" t="s">
        <v>78</v>
      </c>
      <c r="C18" s="7" t="s">
        <v>64</v>
      </c>
      <c r="D18" s="9">
        <v>380</v>
      </c>
      <c r="E18" s="3" t="s">
        <v>101</v>
      </c>
      <c r="F18" s="1" t="s">
        <v>110</v>
      </c>
      <c r="G18" s="8">
        <v>405.05</v>
      </c>
      <c r="H18" s="1">
        <f>Kraftwerkszuordnung!K18</f>
        <v>121.515</v>
      </c>
      <c r="I18" s="3"/>
    </row>
    <row r="19" spans="1:9" x14ac:dyDescent="0.25">
      <c r="A19" s="3" t="s">
        <v>49</v>
      </c>
      <c r="B19" s="3" t="s">
        <v>78</v>
      </c>
      <c r="C19" s="7" t="s">
        <v>64</v>
      </c>
      <c r="D19" s="9">
        <v>380</v>
      </c>
      <c r="E19" s="3" t="s">
        <v>102</v>
      </c>
      <c r="F19" s="1" t="s">
        <v>110</v>
      </c>
      <c r="G19" s="8">
        <v>207.05</v>
      </c>
      <c r="H19" s="1">
        <f>Kraftwerkszuordnung!K19</f>
        <v>62.115000000000002</v>
      </c>
      <c r="I19" s="3"/>
    </row>
    <row r="20" spans="1:9" x14ac:dyDescent="0.25">
      <c r="A20" s="3" t="s">
        <v>50</v>
      </c>
      <c r="B20" s="3" t="s">
        <v>79</v>
      </c>
      <c r="C20" s="7" t="s">
        <v>70</v>
      </c>
      <c r="D20" s="9">
        <v>220</v>
      </c>
      <c r="E20" s="3" t="s">
        <v>103</v>
      </c>
      <c r="F20" s="1" t="s">
        <v>95</v>
      </c>
      <c r="G20" s="8">
        <v>16.14</v>
      </c>
      <c r="H20" s="1">
        <f>Kraftwerkszuordnung!K20</f>
        <v>0</v>
      </c>
      <c r="I20" s="3"/>
    </row>
    <row r="21" spans="1:9" x14ac:dyDescent="0.25">
      <c r="A21" s="3" t="s">
        <v>51</v>
      </c>
      <c r="B21" s="3" t="s">
        <v>80</v>
      </c>
      <c r="C21" s="7" t="s">
        <v>64</v>
      </c>
      <c r="D21" s="9">
        <v>380</v>
      </c>
      <c r="E21" s="3" t="s">
        <v>80</v>
      </c>
      <c r="F21" s="1" t="s">
        <v>110</v>
      </c>
      <c r="G21" s="8">
        <v>1242.05</v>
      </c>
      <c r="H21" s="1">
        <f>Kraftwerkszuordnung!K21</f>
        <v>372.61500000000001</v>
      </c>
      <c r="I21" s="3"/>
    </row>
    <row r="22" spans="1:9" x14ac:dyDescent="0.25">
      <c r="A22" s="3" t="s">
        <v>52</v>
      </c>
      <c r="B22" s="3" t="s">
        <v>81</v>
      </c>
      <c r="C22" s="7" t="s">
        <v>64</v>
      </c>
      <c r="D22" s="9">
        <v>380</v>
      </c>
      <c r="E22" s="3" t="s">
        <v>104</v>
      </c>
      <c r="F22" s="1" t="s">
        <v>110</v>
      </c>
      <c r="G22" s="8">
        <v>100.05</v>
      </c>
      <c r="H22" s="1">
        <f>Kraftwerkszuordnung!K22</f>
        <v>30.015000000000001</v>
      </c>
      <c r="I22" s="3"/>
    </row>
    <row r="23" spans="1:9" x14ac:dyDescent="0.25">
      <c r="A23" s="3" t="s">
        <v>53</v>
      </c>
      <c r="B23" s="3" t="s">
        <v>81</v>
      </c>
      <c r="C23" s="7" t="s">
        <v>64</v>
      </c>
      <c r="D23" s="9">
        <v>380</v>
      </c>
      <c r="E23" s="3" t="s">
        <v>105</v>
      </c>
      <c r="F23" s="1" t="s">
        <v>110</v>
      </c>
      <c r="G23" s="8">
        <v>108.05</v>
      </c>
      <c r="H23" s="1">
        <f>Kraftwerkszuordnung!K23</f>
        <v>32.414999999999999</v>
      </c>
      <c r="I23" s="3"/>
    </row>
    <row r="24" spans="1:9" x14ac:dyDescent="0.25">
      <c r="A24" s="3" t="s">
        <v>54</v>
      </c>
      <c r="B24" s="3" t="s">
        <v>81</v>
      </c>
      <c r="C24" s="7" t="s">
        <v>64</v>
      </c>
      <c r="D24" s="9">
        <v>380</v>
      </c>
      <c r="E24" s="3" t="s">
        <v>106</v>
      </c>
      <c r="F24" s="1" t="s">
        <v>110</v>
      </c>
      <c r="G24" s="8">
        <v>82.05</v>
      </c>
      <c r="H24" s="1">
        <f>Kraftwerkszuordnung!K24</f>
        <v>24.614999999999998</v>
      </c>
      <c r="I24" s="3"/>
    </row>
    <row r="25" spans="1:9" x14ac:dyDescent="0.25">
      <c r="A25" s="3" t="s">
        <v>55</v>
      </c>
      <c r="B25" s="3" t="s">
        <v>82</v>
      </c>
      <c r="C25" s="7" t="s">
        <v>64</v>
      </c>
      <c r="D25" s="9">
        <v>380</v>
      </c>
      <c r="E25" s="3" t="s">
        <v>82</v>
      </c>
      <c r="F25" s="1" t="s">
        <v>110</v>
      </c>
      <c r="G25" s="8">
        <v>1752.05</v>
      </c>
      <c r="H25" s="1">
        <f>Kraftwerkszuordnung!K25</f>
        <v>525.61500000000001</v>
      </c>
      <c r="I25" s="3"/>
    </row>
    <row r="26" spans="1:9" x14ac:dyDescent="0.25">
      <c r="A26" s="3" t="s">
        <v>56</v>
      </c>
      <c r="B26" s="3" t="s">
        <v>83</v>
      </c>
      <c r="C26" s="7" t="s">
        <v>64</v>
      </c>
      <c r="D26" s="9">
        <v>380</v>
      </c>
      <c r="E26" s="3" t="s">
        <v>107</v>
      </c>
      <c r="F26" s="1" t="s">
        <v>110</v>
      </c>
      <c r="G26" s="8">
        <v>152.05000000000001</v>
      </c>
      <c r="H26" s="1">
        <f>Kraftwerkszuordnung!K26</f>
        <v>45.615000000000002</v>
      </c>
      <c r="I26" s="3"/>
    </row>
    <row r="27" spans="1:9" x14ac:dyDescent="0.25">
      <c r="A27" s="3" t="s">
        <v>57</v>
      </c>
      <c r="B27" s="3" t="s">
        <v>83</v>
      </c>
      <c r="C27" s="7" t="s">
        <v>70</v>
      </c>
      <c r="D27" s="9">
        <v>380</v>
      </c>
      <c r="E27" s="3" t="s">
        <v>108</v>
      </c>
      <c r="F27" s="1" t="s">
        <v>95</v>
      </c>
      <c r="G27" s="8">
        <v>9.49</v>
      </c>
      <c r="H27" s="1">
        <f>Kraftwerkszuordnung!K27</f>
        <v>0</v>
      </c>
      <c r="I27" s="3"/>
    </row>
    <row r="28" spans="1:9" x14ac:dyDescent="0.25">
      <c r="A28" s="3" t="s">
        <v>58</v>
      </c>
      <c r="B28" s="3" t="s">
        <v>84</v>
      </c>
      <c r="C28" s="7" t="s">
        <v>64</v>
      </c>
      <c r="D28" s="9">
        <v>380</v>
      </c>
      <c r="E28" s="3" t="s">
        <v>84</v>
      </c>
      <c r="F28" s="1" t="s">
        <v>2</v>
      </c>
      <c r="G28" s="8">
        <v>1870</v>
      </c>
      <c r="H28" s="1">
        <f>Kraftwerkszuordnung!K28</f>
        <v>1309</v>
      </c>
      <c r="I28" s="3"/>
    </row>
    <row r="29" spans="1:9" x14ac:dyDescent="0.25">
      <c r="A29" s="3" t="s">
        <v>59</v>
      </c>
      <c r="B29" s="3" t="s">
        <v>85</v>
      </c>
      <c r="C29" s="7" t="s">
        <v>64</v>
      </c>
      <c r="D29" s="9">
        <v>220</v>
      </c>
      <c r="E29" s="3" t="s">
        <v>85</v>
      </c>
      <c r="F29" s="1" t="s">
        <v>110</v>
      </c>
      <c r="G29" s="8">
        <v>542.04999999999995</v>
      </c>
      <c r="H29" s="1">
        <f>Kraftwerkszuordnung!K29</f>
        <v>162.61499999999998</v>
      </c>
      <c r="I29" s="3"/>
    </row>
    <row r="30" spans="1:9" x14ac:dyDescent="0.25">
      <c r="A30" s="3" t="s">
        <v>60</v>
      </c>
      <c r="B30" s="3" t="s">
        <v>86</v>
      </c>
      <c r="C30" s="7" t="s">
        <v>64</v>
      </c>
      <c r="D30" s="9">
        <v>380</v>
      </c>
      <c r="E30" s="3" t="s">
        <v>86</v>
      </c>
      <c r="F30" s="1" t="s">
        <v>110</v>
      </c>
      <c r="G30" s="8">
        <v>842.05</v>
      </c>
      <c r="H30" s="1">
        <f>Kraftwerkszuordnung!K30</f>
        <v>252.61500000000001</v>
      </c>
      <c r="I30" s="3"/>
    </row>
    <row r="31" spans="1:9" x14ac:dyDescent="0.25">
      <c r="A31" s="3" t="s">
        <v>61</v>
      </c>
      <c r="B31" s="3" t="s">
        <v>87</v>
      </c>
      <c r="C31" s="7" t="s">
        <v>64</v>
      </c>
      <c r="D31" s="9">
        <v>380</v>
      </c>
      <c r="E31" s="3" t="s">
        <v>109</v>
      </c>
      <c r="F31" s="1" t="s">
        <v>110</v>
      </c>
      <c r="G31" s="8">
        <v>58.05</v>
      </c>
      <c r="H31" s="1">
        <f>Kraftwerkszuordnung!K31</f>
        <v>17.414999999999999</v>
      </c>
      <c r="I31" s="3"/>
    </row>
    <row r="32" spans="1:9" x14ac:dyDescent="0.25">
      <c r="A32" s="3" t="s">
        <v>62</v>
      </c>
      <c r="B32" s="3" t="s">
        <v>88</v>
      </c>
      <c r="C32" s="7" t="s">
        <v>64</v>
      </c>
      <c r="D32" s="9">
        <v>220</v>
      </c>
      <c r="E32" s="3" t="s">
        <v>88</v>
      </c>
      <c r="F32" s="1" t="s">
        <v>110</v>
      </c>
      <c r="G32" s="8">
        <v>662.05</v>
      </c>
      <c r="H32" s="1">
        <f>Kraftwerkszuordnung!K32</f>
        <v>198.61500000000001</v>
      </c>
      <c r="I32" s="3"/>
    </row>
    <row r="33" spans="1:9" x14ac:dyDescent="0.25">
      <c r="A33" s="4"/>
      <c r="B33" s="22"/>
      <c r="C33" s="4"/>
      <c r="D33" s="23"/>
      <c r="E33" s="4"/>
      <c r="F33" s="24"/>
      <c r="G33" s="25"/>
      <c r="H33" s="24"/>
      <c r="I33" s="4"/>
    </row>
    <row r="34" spans="1:9" x14ac:dyDescent="0.25">
      <c r="A34" s="4"/>
      <c r="B34" s="22"/>
      <c r="C34" s="26"/>
      <c r="D34" s="23"/>
      <c r="E34" s="4"/>
      <c r="F34" s="25"/>
      <c r="G34" s="25"/>
      <c r="H34" s="24"/>
      <c r="I34" s="4"/>
    </row>
    <row r="35" spans="1:9" x14ac:dyDescent="0.25">
      <c r="A35" s="4"/>
      <c r="B35" s="22"/>
      <c r="C35" s="26"/>
      <c r="D35" s="23"/>
      <c r="E35" s="4"/>
      <c r="F35" s="25"/>
      <c r="G35" s="25"/>
      <c r="H35" s="24"/>
      <c r="I35" s="4"/>
    </row>
    <row r="36" spans="1:9" x14ac:dyDescent="0.25">
      <c r="A36" s="4"/>
      <c r="B36" s="22"/>
      <c r="C36" s="26"/>
      <c r="D36" s="23"/>
      <c r="E36" s="22"/>
      <c r="F36" s="25"/>
      <c r="G36" s="25"/>
      <c r="H36" s="24"/>
      <c r="I36" s="4"/>
    </row>
    <row r="37" spans="1:9" x14ac:dyDescent="0.25">
      <c r="A37" s="4"/>
      <c r="B37" s="22"/>
      <c r="C37" s="26"/>
      <c r="D37" s="23"/>
      <c r="E37" s="22"/>
      <c r="F37" s="25"/>
      <c r="G37" s="25"/>
      <c r="H37" s="24"/>
      <c r="I37" s="4"/>
    </row>
    <row r="38" spans="1:9" x14ac:dyDescent="0.25">
      <c r="A38" s="4"/>
      <c r="B38" s="22"/>
      <c r="C38" s="4"/>
      <c r="D38" s="23"/>
      <c r="E38" s="4"/>
      <c r="F38" s="24"/>
      <c r="G38" s="25"/>
      <c r="H38" s="24"/>
      <c r="I38" s="4"/>
    </row>
    <row r="39" spans="1:9" x14ac:dyDescent="0.25">
      <c r="A39" s="4"/>
      <c r="B39" s="22"/>
      <c r="C39" s="27"/>
      <c r="D39" s="23"/>
      <c r="E39" s="4"/>
      <c r="F39" s="24"/>
      <c r="G39" s="25"/>
      <c r="H39" s="24"/>
      <c r="I39" s="4"/>
    </row>
    <row r="40" spans="1:9" x14ac:dyDescent="0.25">
      <c r="A40" s="4"/>
      <c r="B40" s="22"/>
      <c r="C40" s="4"/>
      <c r="D40" s="23"/>
      <c r="E40" s="4"/>
      <c r="F40" s="24"/>
      <c r="G40" s="25"/>
      <c r="H40" s="24"/>
      <c r="I40" s="4"/>
    </row>
    <row r="41" spans="1:9" x14ac:dyDescent="0.25">
      <c r="A41" s="4"/>
      <c r="B41" s="22"/>
      <c r="C41" s="4"/>
      <c r="D41" s="23"/>
      <c r="E41" s="4"/>
      <c r="F41" s="24"/>
      <c r="G41" s="25"/>
      <c r="H41" s="24"/>
      <c r="I41" s="4"/>
    </row>
    <row r="42" spans="1:9" x14ac:dyDescent="0.25">
      <c r="A42" s="4"/>
      <c r="B42" s="22"/>
      <c r="C42" s="4"/>
      <c r="D42" s="23"/>
      <c r="E42" s="4"/>
      <c r="F42" s="24"/>
      <c r="G42" s="25"/>
      <c r="H42" s="24"/>
      <c r="I42" s="4"/>
    </row>
    <row r="43" spans="1:9" x14ac:dyDescent="0.25">
      <c r="A43" s="4"/>
      <c r="B43" s="22"/>
      <c r="C43" s="4"/>
      <c r="D43" s="23"/>
      <c r="E43" s="4"/>
      <c r="F43" s="24"/>
      <c r="G43" s="25"/>
      <c r="H43" s="24"/>
      <c r="I43" s="4"/>
    </row>
    <row r="44" spans="1:9" x14ac:dyDescent="0.25">
      <c r="A44" s="4"/>
      <c r="B44" s="22"/>
      <c r="C44" s="4"/>
      <c r="D44" s="23"/>
      <c r="E44" s="4"/>
      <c r="F44" s="24"/>
      <c r="G44" s="25"/>
      <c r="H44" s="24"/>
      <c r="I44" s="4"/>
    </row>
    <row r="45" spans="1:9" x14ac:dyDescent="0.25">
      <c r="A45" s="4"/>
      <c r="B45" s="22"/>
      <c r="C45" s="27"/>
      <c r="D45" s="23"/>
      <c r="E45" s="4"/>
      <c r="F45" s="24"/>
      <c r="G45" s="25"/>
      <c r="H45" s="24"/>
      <c r="I45" s="4"/>
    </row>
    <row r="46" spans="1:9" x14ac:dyDescent="0.25">
      <c r="A46" s="4"/>
      <c r="B46" s="22"/>
      <c r="C46" s="4"/>
      <c r="D46" s="23"/>
      <c r="E46" s="4"/>
      <c r="F46" s="24"/>
      <c r="G46" s="25"/>
      <c r="H46" s="24"/>
      <c r="I46" s="4"/>
    </row>
    <row r="47" spans="1:9" x14ac:dyDescent="0.25">
      <c r="A47" s="4"/>
      <c r="B47" s="22"/>
      <c r="C47" s="26"/>
      <c r="D47" s="23"/>
      <c r="E47" s="4"/>
      <c r="F47" s="24"/>
      <c r="G47" s="25"/>
      <c r="H47" s="24"/>
      <c r="I47" s="4"/>
    </row>
    <row r="48" spans="1:9" x14ac:dyDescent="0.25">
      <c r="A48" s="4"/>
      <c r="B48" s="22"/>
      <c r="C48" s="26"/>
      <c r="D48" s="23"/>
      <c r="E48" s="4"/>
      <c r="F48" s="24"/>
      <c r="G48" s="25"/>
      <c r="H48" s="24"/>
      <c r="I48" s="4"/>
    </row>
    <row r="49" spans="1:9" x14ac:dyDescent="0.25">
      <c r="A49" s="4"/>
      <c r="B49" s="22"/>
      <c r="C49" s="4"/>
      <c r="D49" s="23"/>
      <c r="E49" s="4"/>
      <c r="F49" s="24"/>
      <c r="G49" s="25"/>
      <c r="H49" s="24"/>
      <c r="I49" s="4"/>
    </row>
    <row r="50" spans="1:9" x14ac:dyDescent="0.25">
      <c r="A50" s="4"/>
      <c r="B50" s="22"/>
      <c r="C50" s="4"/>
      <c r="D50" s="23"/>
      <c r="E50" s="4"/>
      <c r="F50" s="24"/>
      <c r="G50" s="25"/>
      <c r="H50" s="24"/>
      <c r="I50" s="4"/>
    </row>
    <row r="51" spans="1:9" x14ac:dyDescent="0.25">
      <c r="A51" s="4"/>
      <c r="B51" s="22"/>
      <c r="C51" s="4"/>
      <c r="D51" s="23"/>
      <c r="E51" s="4"/>
      <c r="F51" s="24"/>
      <c r="G51" s="25"/>
      <c r="H51" s="24"/>
      <c r="I51" s="4"/>
    </row>
    <row r="52" spans="1:9" x14ac:dyDescent="0.25">
      <c r="A52" s="4"/>
      <c r="B52" s="22"/>
      <c r="C52" s="4"/>
      <c r="D52" s="23"/>
      <c r="E52" s="4"/>
      <c r="F52" s="24"/>
      <c r="G52" s="25"/>
      <c r="H52" s="24"/>
      <c r="I52" s="4"/>
    </row>
    <row r="53" spans="1:9" x14ac:dyDescent="0.25">
      <c r="A53" s="4"/>
      <c r="B53" s="4"/>
      <c r="C53" s="24"/>
      <c r="D53" s="4"/>
      <c r="E53" s="4"/>
      <c r="F53" s="24"/>
      <c r="G53" s="24"/>
      <c r="H53" s="4"/>
      <c r="I53" s="4"/>
    </row>
    <row r="54" spans="1:9" x14ac:dyDescent="0.25">
      <c r="C54" s="6"/>
      <c r="F54" s="6"/>
      <c r="G54" s="6"/>
    </row>
    <row r="55" spans="1:9" x14ac:dyDescent="0.25">
      <c r="F55" s="6"/>
      <c r="G55" s="6"/>
    </row>
    <row r="56" spans="1:9" x14ac:dyDescent="0.25">
      <c r="F56" s="6"/>
      <c r="G56" s="6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34"/>
  <sheetViews>
    <sheetView zoomScaleNormal="100" workbookViewId="0">
      <pane ySplit="3" topLeftCell="A4" activePane="bottomLeft" state="frozen"/>
      <selection pane="bottomLeft" activeCell="J7" sqref="J7"/>
    </sheetView>
  </sheetViews>
  <sheetFormatPr baseColWidth="10" defaultRowHeight="15" x14ac:dyDescent="0.25"/>
  <cols>
    <col min="1" max="1" width="15.42578125" bestFit="1" customWidth="1"/>
    <col min="2" max="3" width="15.42578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10" t="s">
        <v>26</v>
      </c>
      <c r="B2" s="10" t="s">
        <v>111</v>
      </c>
      <c r="C2" s="10" t="s">
        <v>112</v>
      </c>
      <c r="D2" s="10" t="s">
        <v>27</v>
      </c>
      <c r="E2" s="10" t="s">
        <v>28</v>
      </c>
      <c r="F2" s="11" t="s">
        <v>23</v>
      </c>
      <c r="G2" s="11" t="s">
        <v>24</v>
      </c>
      <c r="H2" s="11" t="s">
        <v>25</v>
      </c>
    </row>
    <row r="3" spans="1:8" x14ac:dyDescent="0.25">
      <c r="A3" s="10"/>
      <c r="B3" s="10"/>
      <c r="C3" s="10"/>
      <c r="D3" s="10"/>
      <c r="E3" s="10" t="s">
        <v>30</v>
      </c>
      <c r="F3" s="11" t="s">
        <v>31</v>
      </c>
      <c r="G3" s="11" t="s">
        <v>31</v>
      </c>
      <c r="H3" s="11" t="s">
        <v>31</v>
      </c>
    </row>
    <row r="4" spans="1:8" x14ac:dyDescent="0.25">
      <c r="A4" s="3" t="s">
        <v>63</v>
      </c>
      <c r="B4" s="2" t="s">
        <v>113</v>
      </c>
      <c r="C4" s="2" t="s">
        <v>113</v>
      </c>
      <c r="D4" s="7" t="s">
        <v>64</v>
      </c>
      <c r="E4" s="9">
        <v>380</v>
      </c>
      <c r="F4" s="8">
        <f>SUMIFS('Ergebnis KEP'!G$2:G$32,'Ergebnis KEP'!$B$2:$B$32,'Importtabelle E001'!$A4,'Ergebnis KEP'!$C$2:$C$32,'Importtabelle E001'!$D4)</f>
        <v>1138.0999999999999</v>
      </c>
      <c r="G4" s="8">
        <f>Pmin_E001!C5</f>
        <v>88.814999999999998</v>
      </c>
      <c r="H4" s="8">
        <f>SUMIFS('Ergebnis KEP'!I$2:I$32,'Ergebnis KEP'!$B$2:$B$32,'Importtabelle E001'!$A4,'Ergebnis KEP'!$C$2:$C$32,'Importtabelle E001'!$D4)</f>
        <v>0</v>
      </c>
    </row>
    <row r="5" spans="1:8" x14ac:dyDescent="0.25">
      <c r="A5" s="3" t="s">
        <v>65</v>
      </c>
      <c r="B5" s="2" t="s">
        <v>113</v>
      </c>
      <c r="C5" s="2" t="s">
        <v>113</v>
      </c>
      <c r="D5" s="7" t="s">
        <v>64</v>
      </c>
      <c r="E5" s="9">
        <v>220</v>
      </c>
      <c r="F5" s="8">
        <f>SUMIFS('Ergebnis KEP'!G$2:G$32,'Ergebnis KEP'!$B$2:$B$32,'Importtabelle E001'!$A5,'Ergebnis KEP'!$C$2:$C$32,'Importtabelle E001'!$D5)</f>
        <v>279.05</v>
      </c>
      <c r="G5" s="8">
        <f>Pmin_E001!C6</f>
        <v>83.715000000000003</v>
      </c>
      <c r="H5" s="8">
        <f>SUMIFS('Ergebnis KEP'!I$2:I$32,'Ergebnis KEP'!$B$2:$B$32,'Importtabelle E001'!$A5,'Ergebnis KEP'!$C$2:$C$32,'Importtabelle E001'!$D5)</f>
        <v>0</v>
      </c>
    </row>
    <row r="6" spans="1:8" x14ac:dyDescent="0.25">
      <c r="A6" s="3" t="s">
        <v>66</v>
      </c>
      <c r="B6" s="2" t="s">
        <v>113</v>
      </c>
      <c r="C6" s="2" t="s">
        <v>113</v>
      </c>
      <c r="D6" s="7" t="s">
        <v>64</v>
      </c>
      <c r="E6" s="9">
        <v>220</v>
      </c>
      <c r="F6" s="8">
        <f>SUMIFS('Ergebnis KEP'!G$2:G$32,'Ergebnis KEP'!$B$2:$B$32,'Importtabelle E001'!$A6,'Ergebnis KEP'!$C$2:$C$32,'Importtabelle E001'!$D6)</f>
        <v>682.05</v>
      </c>
      <c r="G6" s="8">
        <f>Pmin_E001!C7</f>
        <v>204.61500000000001</v>
      </c>
      <c r="H6" s="8">
        <f>SUMIFS('Ergebnis KEP'!I$2:I$32,'Ergebnis KEP'!$B$2:$B$32,'Importtabelle E001'!$A6,'Ergebnis KEP'!$C$2:$C$32,'Importtabelle E001'!$D6)</f>
        <v>0</v>
      </c>
    </row>
    <row r="7" spans="1:8" x14ac:dyDescent="0.25">
      <c r="A7" s="3" t="s">
        <v>67</v>
      </c>
      <c r="B7" s="2" t="s">
        <v>113</v>
      </c>
      <c r="C7" s="2" t="s">
        <v>113</v>
      </c>
      <c r="D7" s="7" t="s">
        <v>64</v>
      </c>
      <c r="E7" s="9">
        <v>380</v>
      </c>
      <c r="F7" s="8">
        <f>SUMIFS('Ergebnis KEP'!G$2:G$32,'Ergebnis KEP'!$B$2:$B$32,'Importtabelle E001'!$A7,'Ergebnis KEP'!$C$2:$C$32,'Importtabelle E001'!$D7)</f>
        <v>133.05000000000001</v>
      </c>
      <c r="G7" s="8">
        <f>Pmin_E001!C8</f>
        <v>39.915000000000006</v>
      </c>
      <c r="H7" s="8">
        <f>SUMIFS('Ergebnis KEP'!I$2:I$32,'Ergebnis KEP'!$B$2:$B$32,'Importtabelle E001'!$A7,'Ergebnis KEP'!$C$2:$C$32,'Importtabelle E001'!$D7)</f>
        <v>0</v>
      </c>
    </row>
    <row r="8" spans="1:8" x14ac:dyDescent="0.25">
      <c r="A8" s="3" t="s">
        <v>68</v>
      </c>
      <c r="B8" s="2" t="s">
        <v>113</v>
      </c>
      <c r="C8" s="2" t="s">
        <v>113</v>
      </c>
      <c r="D8" s="7" t="s">
        <v>64</v>
      </c>
      <c r="E8" s="9">
        <v>380</v>
      </c>
      <c r="F8" s="8">
        <f>SUMIFS('Ergebnis KEP'!G$2:G$32,'Ergebnis KEP'!$B$2:$B$32,'Importtabelle E001'!$A8,'Ergebnis KEP'!$C$2:$C$32,'Importtabelle E001'!$D8)</f>
        <v>842.05</v>
      </c>
      <c r="G8" s="8">
        <f>Pmin_E001!C9</f>
        <v>252.61500000000001</v>
      </c>
      <c r="H8" s="8">
        <f>SUMIFS('Ergebnis KEP'!I$2:I$32,'Ergebnis KEP'!$B$2:$B$32,'Importtabelle E001'!$A8,'Ergebnis KEP'!$C$2:$C$32,'Importtabelle E001'!$D8)</f>
        <v>0</v>
      </c>
    </row>
    <row r="9" spans="1:8" x14ac:dyDescent="0.25">
      <c r="A9" s="3" t="s">
        <v>73</v>
      </c>
      <c r="B9" s="2" t="s">
        <v>113</v>
      </c>
      <c r="C9" s="2" t="s">
        <v>113</v>
      </c>
      <c r="D9" s="7" t="s">
        <v>64</v>
      </c>
      <c r="E9" s="9">
        <v>380</v>
      </c>
      <c r="F9" s="8">
        <f>SUMIFS('Ergebnis KEP'!G$2:G$32,'Ergebnis KEP'!$B$2:$B$32,'Importtabelle E001'!$A9,'Ergebnis KEP'!$C$2:$C$32,'Importtabelle E001'!$D9)</f>
        <v>1822</v>
      </c>
      <c r="G9" s="8">
        <f>Pmin_E001!C10</f>
        <v>1275.4000000000001</v>
      </c>
      <c r="H9" s="8">
        <f>SUMIFS('Ergebnis KEP'!I$2:I$32,'Ergebnis KEP'!$B$2:$B$32,'Importtabelle E001'!$A9,'Ergebnis KEP'!$C$2:$C$32,'Importtabelle E001'!$D9)</f>
        <v>0</v>
      </c>
    </row>
    <row r="10" spans="1:8" x14ac:dyDescent="0.25">
      <c r="A10" s="3" t="s">
        <v>74</v>
      </c>
      <c r="B10" s="2" t="s">
        <v>113</v>
      </c>
      <c r="C10" s="2" t="s">
        <v>113</v>
      </c>
      <c r="D10" s="7" t="s">
        <v>64</v>
      </c>
      <c r="E10" s="9">
        <v>380</v>
      </c>
      <c r="F10" s="8">
        <f>SUMIFS('Ergebnis KEP'!G$2:G$32,'Ergebnis KEP'!$B$2:$B$32,'Importtabelle E001'!$A10,'Ergebnis KEP'!$C$2:$C$32,'Importtabelle E001'!$D10)</f>
        <v>475.05</v>
      </c>
      <c r="G10" s="8">
        <f>Pmin_E001!C11</f>
        <v>142.51499999999999</v>
      </c>
      <c r="H10" s="8">
        <f>SUMIFS('Ergebnis KEP'!I$2:I$32,'Ergebnis KEP'!$B$2:$B$32,'Importtabelle E001'!$A10,'Ergebnis KEP'!$C$2:$C$32,'Importtabelle E001'!$D10)</f>
        <v>0</v>
      </c>
    </row>
    <row r="11" spans="1:8" x14ac:dyDescent="0.25">
      <c r="A11" s="3" t="s">
        <v>77</v>
      </c>
      <c r="B11" s="2" t="s">
        <v>113</v>
      </c>
      <c r="C11" s="2" t="s">
        <v>113</v>
      </c>
      <c r="D11" s="7" t="s">
        <v>64</v>
      </c>
      <c r="E11" s="9">
        <v>380</v>
      </c>
      <c r="F11" s="8">
        <f>SUMIFS('Ergebnis KEP'!G$2:G$32,'Ergebnis KEP'!$B$2:$B$32,'Importtabelle E001'!$A11,'Ergebnis KEP'!$C$2:$C$32,'Importtabelle E001'!$D11)</f>
        <v>1236.0999999999999</v>
      </c>
      <c r="G11" s="8">
        <f>Pmin_E001!C12</f>
        <v>36.615000000000002</v>
      </c>
      <c r="H11" s="8">
        <f>SUMIFS('Ergebnis KEP'!I$2:I$32,'Ergebnis KEP'!$B$2:$B$32,'Importtabelle E001'!$A11,'Ergebnis KEP'!$C$2:$C$32,'Importtabelle E001'!$D11)</f>
        <v>0</v>
      </c>
    </row>
    <row r="12" spans="1:8" x14ac:dyDescent="0.25">
      <c r="A12" s="3" t="s">
        <v>78</v>
      </c>
      <c r="B12" s="2" t="s">
        <v>113</v>
      </c>
      <c r="C12" s="2" t="s">
        <v>113</v>
      </c>
      <c r="D12" s="7" t="s">
        <v>64</v>
      </c>
      <c r="E12" s="9">
        <v>380</v>
      </c>
      <c r="F12" s="8">
        <f>SUMIFS('Ergebnis KEP'!G$2:G$32,'Ergebnis KEP'!$B$2:$B$32,'Importtabelle E001'!$A12,'Ergebnis KEP'!$C$2:$C$32,'Importtabelle E001'!$D12)</f>
        <v>612.1</v>
      </c>
      <c r="G12" s="8">
        <f>Pmin_E001!C13</f>
        <v>62.115000000000002</v>
      </c>
      <c r="H12" s="8">
        <f>SUMIFS('Ergebnis KEP'!I$2:I$32,'Ergebnis KEP'!$B$2:$B$32,'Importtabelle E001'!$A12,'Ergebnis KEP'!$C$2:$C$32,'Importtabelle E001'!$D12)</f>
        <v>0</v>
      </c>
    </row>
    <row r="13" spans="1:8" x14ac:dyDescent="0.25">
      <c r="A13" s="3" t="s">
        <v>80</v>
      </c>
      <c r="B13" s="2" t="s">
        <v>113</v>
      </c>
      <c r="C13" s="2" t="s">
        <v>113</v>
      </c>
      <c r="D13" s="7" t="s">
        <v>64</v>
      </c>
      <c r="E13" s="9">
        <v>380</v>
      </c>
      <c r="F13" s="8">
        <f>SUMIFS('Ergebnis KEP'!G$2:G$32,'Ergebnis KEP'!$B$2:$B$32,'Importtabelle E001'!$A13,'Ergebnis KEP'!$C$2:$C$32,'Importtabelle E001'!$D13)</f>
        <v>1242.05</v>
      </c>
      <c r="G13" s="8">
        <f>Pmin_E001!C14</f>
        <v>372.61500000000001</v>
      </c>
      <c r="H13" s="8">
        <f>SUMIFS('Ergebnis KEP'!I$2:I$32,'Ergebnis KEP'!$B$2:$B$32,'Importtabelle E001'!$A13,'Ergebnis KEP'!$C$2:$C$32,'Importtabelle E001'!$D13)</f>
        <v>0</v>
      </c>
    </row>
    <row r="14" spans="1:8" x14ac:dyDescent="0.25">
      <c r="A14" s="3" t="s">
        <v>81</v>
      </c>
      <c r="B14" s="2" t="s">
        <v>113</v>
      </c>
      <c r="C14" s="2" t="s">
        <v>113</v>
      </c>
      <c r="D14" s="7" t="s">
        <v>64</v>
      </c>
      <c r="E14" s="9">
        <v>380</v>
      </c>
      <c r="F14" s="8">
        <f>SUMIFS('Ergebnis KEP'!G$2:G$32,'Ergebnis KEP'!$B$2:$B$32,'Importtabelle E001'!$A14,'Ergebnis KEP'!$C$2:$C$32,'Importtabelle E001'!$D14)</f>
        <v>290.14999999999998</v>
      </c>
      <c r="G14" s="8">
        <f>Pmin_E001!C15</f>
        <v>24.614999999999998</v>
      </c>
      <c r="H14" s="8">
        <f>SUMIFS('Ergebnis KEP'!I$2:I$32,'Ergebnis KEP'!$B$2:$B$32,'Importtabelle E001'!$A14,'Ergebnis KEP'!$C$2:$C$32,'Importtabelle E001'!$D14)</f>
        <v>0</v>
      </c>
    </row>
    <row r="15" spans="1:8" x14ac:dyDescent="0.25">
      <c r="A15" s="3" t="s">
        <v>82</v>
      </c>
      <c r="B15" s="2" t="s">
        <v>113</v>
      </c>
      <c r="C15" s="2" t="s">
        <v>113</v>
      </c>
      <c r="D15" s="7" t="s">
        <v>64</v>
      </c>
      <c r="E15" s="9">
        <v>380</v>
      </c>
      <c r="F15" s="8">
        <f>SUMIFS('Ergebnis KEP'!G$2:G$32,'Ergebnis KEP'!$B$2:$B$32,'Importtabelle E001'!$A15,'Ergebnis KEP'!$C$2:$C$32,'Importtabelle E001'!$D15)</f>
        <v>1752.05</v>
      </c>
      <c r="G15" s="8">
        <f>Pmin_E001!C16</f>
        <v>525.61500000000001</v>
      </c>
      <c r="H15" s="8">
        <f>SUMIFS('Ergebnis KEP'!I$2:I$32,'Ergebnis KEP'!$B$2:$B$32,'Importtabelle E001'!$A15,'Ergebnis KEP'!$C$2:$C$32,'Importtabelle E001'!$D15)</f>
        <v>0</v>
      </c>
    </row>
    <row r="16" spans="1:8" x14ac:dyDescent="0.25">
      <c r="A16" s="3" t="s">
        <v>83</v>
      </c>
      <c r="B16" s="2" t="s">
        <v>113</v>
      </c>
      <c r="C16" s="2" t="s">
        <v>113</v>
      </c>
      <c r="D16" s="7" t="s">
        <v>64</v>
      </c>
      <c r="E16" s="9">
        <v>380</v>
      </c>
      <c r="F16" s="8">
        <f>SUMIFS('Ergebnis KEP'!G$2:G$32,'Ergebnis KEP'!$B$2:$B$32,'Importtabelle E001'!$A16,'Ergebnis KEP'!$C$2:$C$32,'Importtabelle E001'!$D16)</f>
        <v>152.05000000000001</v>
      </c>
      <c r="G16" s="8">
        <f>Pmin_E001!C17</f>
        <v>45.615000000000002</v>
      </c>
      <c r="H16" s="8">
        <f>SUMIFS('Ergebnis KEP'!I$2:I$32,'Ergebnis KEP'!$B$2:$B$32,'Importtabelle E001'!$A16,'Ergebnis KEP'!$C$2:$C$32,'Importtabelle E001'!$D16)</f>
        <v>0</v>
      </c>
    </row>
    <row r="17" spans="1:8" x14ac:dyDescent="0.25">
      <c r="A17" s="3" t="s">
        <v>84</v>
      </c>
      <c r="B17" s="2" t="s">
        <v>113</v>
      </c>
      <c r="C17" s="2" t="s">
        <v>113</v>
      </c>
      <c r="D17" s="7" t="s">
        <v>64</v>
      </c>
      <c r="E17" s="9">
        <v>380</v>
      </c>
      <c r="F17" s="8">
        <f>SUMIFS('Ergebnis KEP'!G$2:G$32,'Ergebnis KEP'!$B$2:$B$32,'Importtabelle E001'!$A17,'Ergebnis KEP'!$C$2:$C$32,'Importtabelle E001'!$D17)</f>
        <v>1870</v>
      </c>
      <c r="G17" s="8">
        <f>Pmin_E001!C18</f>
        <v>1309</v>
      </c>
      <c r="H17" s="8">
        <f>SUMIFS('Ergebnis KEP'!I$2:I$32,'Ergebnis KEP'!$B$2:$B$32,'Importtabelle E001'!$A17,'Ergebnis KEP'!$C$2:$C$32,'Importtabelle E001'!$D17)</f>
        <v>0</v>
      </c>
    </row>
    <row r="18" spans="1:8" x14ac:dyDescent="0.25">
      <c r="A18" s="3" t="s">
        <v>85</v>
      </c>
      <c r="B18" s="2" t="s">
        <v>113</v>
      </c>
      <c r="C18" s="2" t="s">
        <v>113</v>
      </c>
      <c r="D18" s="7" t="s">
        <v>64</v>
      </c>
      <c r="E18" s="9">
        <v>220</v>
      </c>
      <c r="F18" s="8">
        <f>SUMIFS('Ergebnis KEP'!G$2:G$32,'Ergebnis KEP'!$B$2:$B$32,'Importtabelle E001'!$A18,'Ergebnis KEP'!$C$2:$C$32,'Importtabelle E001'!$D18)</f>
        <v>542.04999999999995</v>
      </c>
      <c r="G18" s="8">
        <f>Pmin_E001!C19</f>
        <v>162.61499999999998</v>
      </c>
      <c r="H18" s="8">
        <f>SUMIFS('Ergebnis KEP'!I$2:I$32,'Ergebnis KEP'!$B$2:$B$32,'Importtabelle E001'!$A18,'Ergebnis KEP'!$C$2:$C$32,'Importtabelle E001'!$D18)</f>
        <v>0</v>
      </c>
    </row>
    <row r="19" spans="1:8" x14ac:dyDescent="0.25">
      <c r="A19" s="3" t="s">
        <v>86</v>
      </c>
      <c r="B19" s="2" t="s">
        <v>113</v>
      </c>
      <c r="C19" s="2" t="s">
        <v>113</v>
      </c>
      <c r="D19" s="7" t="s">
        <v>64</v>
      </c>
      <c r="E19" s="9">
        <v>380</v>
      </c>
      <c r="F19" s="8">
        <f>SUMIFS('Ergebnis KEP'!G$2:G$32,'Ergebnis KEP'!$B$2:$B$32,'Importtabelle E001'!$A19,'Ergebnis KEP'!$C$2:$C$32,'Importtabelle E001'!$D19)</f>
        <v>842.05</v>
      </c>
      <c r="G19" s="8">
        <f>Pmin_E001!C20</f>
        <v>252.61500000000001</v>
      </c>
      <c r="H19" s="8">
        <f>SUMIFS('Ergebnis KEP'!I$2:I$32,'Ergebnis KEP'!$B$2:$B$32,'Importtabelle E001'!$A19,'Ergebnis KEP'!$C$2:$C$32,'Importtabelle E001'!$D19)</f>
        <v>0</v>
      </c>
    </row>
    <row r="20" spans="1:8" x14ac:dyDescent="0.25">
      <c r="A20" s="3" t="s">
        <v>87</v>
      </c>
      <c r="B20" s="2" t="s">
        <v>113</v>
      </c>
      <c r="C20" s="2" t="s">
        <v>113</v>
      </c>
      <c r="D20" s="7" t="s">
        <v>64</v>
      </c>
      <c r="E20" s="9">
        <v>380</v>
      </c>
      <c r="F20" s="8">
        <f>SUMIFS('Ergebnis KEP'!G$2:G$32,'Ergebnis KEP'!$B$2:$B$32,'Importtabelle E001'!$A20,'Ergebnis KEP'!$C$2:$C$32,'Importtabelle E001'!$D20)</f>
        <v>58.05</v>
      </c>
      <c r="G20" s="8">
        <f>Pmin_E001!C21</f>
        <v>17.414999999999999</v>
      </c>
      <c r="H20" s="8">
        <f>SUMIFS('Ergebnis KEP'!I$2:I$32,'Ergebnis KEP'!$B$2:$B$32,'Importtabelle E001'!$A20,'Ergebnis KEP'!$C$2:$C$32,'Importtabelle E001'!$D20)</f>
        <v>0</v>
      </c>
    </row>
    <row r="21" spans="1:8" x14ac:dyDescent="0.25">
      <c r="A21" s="3" t="s">
        <v>88</v>
      </c>
      <c r="B21" s="29" t="s">
        <v>113</v>
      </c>
      <c r="C21" s="29" t="s">
        <v>113</v>
      </c>
      <c r="D21" s="7" t="s">
        <v>64</v>
      </c>
      <c r="E21" s="9">
        <v>220</v>
      </c>
      <c r="F21" s="8">
        <f>SUMIFS('Ergebnis KEP'!G$2:G$32,'Ergebnis KEP'!$B$2:$B$32,'Importtabelle E001'!$A21,'Ergebnis KEP'!$C$2:$C$32,'Importtabelle E001'!$D21)</f>
        <v>662.05</v>
      </c>
      <c r="G21" s="8">
        <f>Pmin_E001!C22</f>
        <v>198.61500000000001</v>
      </c>
      <c r="H21" s="8">
        <f>SUMIFS('Ergebnis KEP'!I$2:I$32,'Ergebnis KEP'!$B$2:$B$32,'Importtabelle E001'!$A21,'Ergebnis KEP'!$C$2:$C$32,'Importtabelle E001'!$D21)</f>
        <v>0</v>
      </c>
    </row>
    <row r="22" spans="1:8" x14ac:dyDescent="0.25">
      <c r="B22" s="30"/>
      <c r="C22" s="30"/>
    </row>
    <row r="23" spans="1:8" x14ac:dyDescent="0.25">
      <c r="B23" s="22"/>
      <c r="C23" s="22"/>
    </row>
    <row r="24" spans="1:8" x14ac:dyDescent="0.25">
      <c r="B24" s="22"/>
      <c r="C24" s="22"/>
    </row>
    <row r="25" spans="1:8" x14ac:dyDescent="0.25">
      <c r="B25" s="22"/>
      <c r="C25" s="22"/>
    </row>
    <row r="26" spans="1:8" x14ac:dyDescent="0.25">
      <c r="B26" s="22"/>
      <c r="C26" s="22"/>
    </row>
    <row r="27" spans="1:8" x14ac:dyDescent="0.25">
      <c r="B27" s="22"/>
      <c r="C27" s="22"/>
    </row>
    <row r="28" spans="1:8" x14ac:dyDescent="0.25">
      <c r="B28" s="22"/>
      <c r="C28" s="22"/>
    </row>
    <row r="29" spans="1:8" x14ac:dyDescent="0.25">
      <c r="B29" s="22"/>
      <c r="C29" s="22"/>
    </row>
    <row r="30" spans="1:8" x14ac:dyDescent="0.25">
      <c r="B30" s="22"/>
      <c r="C30" s="22"/>
    </row>
    <row r="31" spans="1:8" x14ac:dyDescent="0.25">
      <c r="B31" s="22"/>
      <c r="C31" s="22"/>
    </row>
    <row r="32" spans="1:8" x14ac:dyDescent="0.25">
      <c r="B32" s="22"/>
      <c r="C32" s="22"/>
    </row>
    <row r="33" spans="2:3" x14ac:dyDescent="0.25">
      <c r="B33" s="22"/>
      <c r="C33" s="22"/>
    </row>
    <row r="34" spans="2:3" x14ac:dyDescent="0.25">
      <c r="B34" s="22"/>
      <c r="C34" s="2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Z22"/>
  <sheetViews>
    <sheetView workbookViewId="0">
      <selection activeCell="B2" sqref="B2"/>
    </sheetView>
  </sheetViews>
  <sheetFormatPr baseColWidth="10" defaultRowHeight="15" x14ac:dyDescent="0.25"/>
  <cols>
    <col min="2" max="2" width="14.5703125" bestFit="1" customWidth="1"/>
  </cols>
  <sheetData>
    <row r="1" spans="2:26" x14ac:dyDescent="0.25">
      <c r="C1" s="31" t="s">
        <v>12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41</v>
      </c>
      <c r="K1" s="3" t="s">
        <v>42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</row>
    <row r="2" spans="2:26" x14ac:dyDescent="0.25">
      <c r="C2" s="10" t="s">
        <v>7</v>
      </c>
      <c r="D2" s="3" t="s">
        <v>63</v>
      </c>
      <c r="E2" s="3" t="s">
        <v>63</v>
      </c>
      <c r="F2" s="3" t="s">
        <v>65</v>
      </c>
      <c r="G2" s="3" t="s">
        <v>66</v>
      </c>
      <c r="H2" s="3" t="s">
        <v>67</v>
      </c>
      <c r="I2" s="3" t="s">
        <v>68</v>
      </c>
      <c r="J2" s="3" t="s">
        <v>73</v>
      </c>
      <c r="K2" s="3" t="s">
        <v>74</v>
      </c>
      <c r="L2" s="3" t="s">
        <v>77</v>
      </c>
      <c r="M2" s="3" t="s">
        <v>77</v>
      </c>
      <c r="N2" s="3" t="s">
        <v>78</v>
      </c>
      <c r="O2" s="3" t="s">
        <v>78</v>
      </c>
      <c r="P2" s="3" t="s">
        <v>80</v>
      </c>
      <c r="Q2" s="3" t="s">
        <v>81</v>
      </c>
      <c r="R2" s="3" t="s">
        <v>81</v>
      </c>
      <c r="S2" s="3" t="s">
        <v>81</v>
      </c>
      <c r="T2" s="3" t="s">
        <v>82</v>
      </c>
      <c r="U2" s="3" t="s">
        <v>83</v>
      </c>
      <c r="V2" s="3" t="s">
        <v>84</v>
      </c>
      <c r="W2" s="3" t="s">
        <v>85</v>
      </c>
      <c r="X2" s="3" t="s">
        <v>86</v>
      </c>
      <c r="Y2" s="3" t="s">
        <v>87</v>
      </c>
      <c r="Z2" s="3" t="s">
        <v>88</v>
      </c>
    </row>
    <row r="3" spans="2:26" x14ac:dyDescent="0.25">
      <c r="C3" s="31" t="s">
        <v>115</v>
      </c>
      <c r="D3" s="3">
        <v>252.61500000000001</v>
      </c>
      <c r="E3" s="3">
        <v>88.814999999999998</v>
      </c>
      <c r="F3" s="3">
        <v>83.715000000000003</v>
      </c>
      <c r="G3" s="3">
        <v>204.61500000000001</v>
      </c>
      <c r="H3" s="3">
        <v>39.915000000000006</v>
      </c>
      <c r="I3" s="3">
        <v>252.61500000000001</v>
      </c>
      <c r="J3" s="3">
        <v>1275.4000000000001</v>
      </c>
      <c r="K3" s="3">
        <v>142.51499999999999</v>
      </c>
      <c r="L3" s="3">
        <v>334.21499999999997</v>
      </c>
      <c r="M3" s="3">
        <v>36.615000000000002</v>
      </c>
      <c r="N3" s="3">
        <v>121.515</v>
      </c>
      <c r="O3" s="3">
        <v>62.115000000000002</v>
      </c>
      <c r="P3" s="3">
        <v>372.61500000000001</v>
      </c>
      <c r="Q3" s="3">
        <v>30.015000000000001</v>
      </c>
      <c r="R3" s="3">
        <v>32.414999999999999</v>
      </c>
      <c r="S3" s="3">
        <v>24.614999999999998</v>
      </c>
      <c r="T3" s="3">
        <v>525.61500000000001</v>
      </c>
      <c r="U3" s="3">
        <v>45.615000000000002</v>
      </c>
      <c r="V3" s="3">
        <v>1309</v>
      </c>
      <c r="W3" s="3">
        <v>162.61499999999998</v>
      </c>
      <c r="X3" s="3">
        <v>252.61500000000001</v>
      </c>
      <c r="Y3" s="3">
        <v>17.414999999999999</v>
      </c>
      <c r="Z3" s="3">
        <v>198.61500000000001</v>
      </c>
    </row>
    <row r="4" spans="2:26" x14ac:dyDescent="0.25">
      <c r="B4" s="10" t="s">
        <v>7</v>
      </c>
      <c r="C4" s="32"/>
    </row>
    <row r="5" spans="2:26" x14ac:dyDescent="0.25">
      <c r="B5" s="3" t="s">
        <v>63</v>
      </c>
      <c r="C5">
        <f>MIN(D5:Z5)</f>
        <v>88.814999999999998</v>
      </c>
      <c r="D5">
        <f>IF($B5=D$2,D$3,"")</f>
        <v>252.61500000000001</v>
      </c>
      <c r="E5">
        <f t="shared" ref="E5:Z16" si="0">IF($B5=E$2,E$3,"")</f>
        <v>88.814999999999998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</row>
    <row r="6" spans="2:26" x14ac:dyDescent="0.25">
      <c r="B6" s="3" t="s">
        <v>65</v>
      </c>
      <c r="C6">
        <f t="shared" ref="C6:C22" si="1">MIN(D6:Z6)</f>
        <v>83.715000000000003</v>
      </c>
      <c r="D6" t="str">
        <f t="shared" ref="D6:S22" si="2">IF($B6=D$2,D$3,"")</f>
        <v/>
      </c>
      <c r="E6" t="str">
        <f t="shared" si="0"/>
        <v/>
      </c>
      <c r="F6">
        <f t="shared" si="0"/>
        <v>83.715000000000003</v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</row>
    <row r="7" spans="2:26" x14ac:dyDescent="0.25">
      <c r="B7" s="3" t="s">
        <v>66</v>
      </c>
      <c r="C7">
        <f t="shared" si="1"/>
        <v>204.61500000000001</v>
      </c>
      <c r="D7" t="str">
        <f t="shared" si="2"/>
        <v/>
      </c>
      <c r="E7" t="str">
        <f t="shared" si="0"/>
        <v/>
      </c>
      <c r="F7" t="str">
        <f t="shared" si="0"/>
        <v/>
      </c>
      <c r="G7">
        <f t="shared" si="0"/>
        <v>204.61500000000001</v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</row>
    <row r="8" spans="2:26" x14ac:dyDescent="0.25">
      <c r="B8" s="3" t="s">
        <v>67</v>
      </c>
      <c r="C8">
        <f t="shared" si="1"/>
        <v>39.915000000000006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>
        <f t="shared" si="0"/>
        <v>39.915000000000006</v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2:26" x14ac:dyDescent="0.25">
      <c r="B9" s="3" t="s">
        <v>68</v>
      </c>
      <c r="C9">
        <f t="shared" si="1"/>
        <v>252.61500000000001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>
        <f t="shared" si="0"/>
        <v>252.61500000000001</v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</row>
    <row r="10" spans="2:26" x14ac:dyDescent="0.25">
      <c r="B10" s="3" t="s">
        <v>73</v>
      </c>
      <c r="C10">
        <f t="shared" si="1"/>
        <v>1275.4000000000001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>
        <f t="shared" si="0"/>
        <v>1275.4000000000001</v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2:26" x14ac:dyDescent="0.25">
      <c r="B11" s="3" t="s">
        <v>74</v>
      </c>
      <c r="C11">
        <f t="shared" si="1"/>
        <v>142.51499999999999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>
        <f t="shared" si="0"/>
        <v>142.51499999999999</v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</row>
    <row r="12" spans="2:26" x14ac:dyDescent="0.25">
      <c r="B12" s="3" t="s">
        <v>77</v>
      </c>
      <c r="C12">
        <f t="shared" si="1"/>
        <v>36.615000000000002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>
        <f t="shared" si="0"/>
        <v>334.21499999999997</v>
      </c>
      <c r="M12">
        <f t="shared" si="0"/>
        <v>36.615000000000002</v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 t="str">
        <f t="shared" si="0"/>
        <v/>
      </c>
      <c r="Y12" t="str">
        <f t="shared" si="0"/>
        <v/>
      </c>
      <c r="Z12" t="str">
        <f t="shared" si="0"/>
        <v/>
      </c>
    </row>
    <row r="13" spans="2:26" x14ac:dyDescent="0.25">
      <c r="B13" s="3" t="s">
        <v>78</v>
      </c>
      <c r="C13">
        <f t="shared" si="1"/>
        <v>62.115000000000002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>
        <f t="shared" si="0"/>
        <v>121.515</v>
      </c>
      <c r="O13">
        <f t="shared" si="0"/>
        <v>62.115000000000002</v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 t="str">
        <f t="shared" si="0"/>
        <v/>
      </c>
    </row>
    <row r="14" spans="2:26" x14ac:dyDescent="0.25">
      <c r="B14" s="3" t="s">
        <v>80</v>
      </c>
      <c r="C14">
        <f t="shared" si="1"/>
        <v>372.61500000000001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>
        <f t="shared" si="0"/>
        <v>372.61500000000001</v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2:26" x14ac:dyDescent="0.25">
      <c r="B15" s="3" t="s">
        <v>81</v>
      </c>
      <c r="C15">
        <f t="shared" si="1"/>
        <v>24.614999999999998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>
        <f t="shared" si="0"/>
        <v>30.015000000000001</v>
      </c>
      <c r="R15">
        <f t="shared" si="0"/>
        <v>32.414999999999999</v>
      </c>
      <c r="S15">
        <f t="shared" si="0"/>
        <v>24.614999999999998</v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2:26" x14ac:dyDescent="0.25">
      <c r="B16" s="3" t="s">
        <v>82</v>
      </c>
      <c r="C16">
        <f t="shared" si="1"/>
        <v>525.61500000000001</v>
      </c>
      <c r="D16" t="str">
        <f t="shared" si="2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ref="R16:Z22" si="3">IF($B16=R$2,R$3,"")</f>
        <v/>
      </c>
      <c r="S16" t="str">
        <f t="shared" si="3"/>
        <v/>
      </c>
      <c r="T16">
        <f t="shared" si="3"/>
        <v>525.61500000000001</v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3"/>
        <v/>
      </c>
    </row>
    <row r="17" spans="2:26" x14ac:dyDescent="0.25">
      <c r="B17" s="3" t="s">
        <v>83</v>
      </c>
      <c r="C17">
        <f t="shared" si="1"/>
        <v>45.615000000000002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3"/>
        <v/>
      </c>
      <c r="U17">
        <f t="shared" si="3"/>
        <v>45.615000000000002</v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3"/>
        <v/>
      </c>
    </row>
    <row r="18" spans="2:26" x14ac:dyDescent="0.25">
      <c r="B18" s="3" t="s">
        <v>84</v>
      </c>
      <c r="C18">
        <f t="shared" si="1"/>
        <v>1309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3"/>
        <v/>
      </c>
      <c r="U18" t="str">
        <f t="shared" si="3"/>
        <v/>
      </c>
      <c r="V18">
        <f t="shared" si="3"/>
        <v>1309</v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</row>
    <row r="19" spans="2:26" x14ac:dyDescent="0.25">
      <c r="B19" s="3" t="s">
        <v>85</v>
      </c>
      <c r="C19">
        <f t="shared" si="1"/>
        <v>162.61499999999998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>
        <f t="shared" si="3"/>
        <v>162.61499999999998</v>
      </c>
      <c r="X19" t="str">
        <f t="shared" si="3"/>
        <v/>
      </c>
      <c r="Y19" t="str">
        <f t="shared" si="3"/>
        <v/>
      </c>
      <c r="Z19" t="str">
        <f t="shared" si="3"/>
        <v/>
      </c>
    </row>
    <row r="20" spans="2:26" x14ac:dyDescent="0.25">
      <c r="B20" s="3" t="s">
        <v>86</v>
      </c>
      <c r="C20">
        <f t="shared" si="1"/>
        <v>252.61500000000001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>
        <f t="shared" si="3"/>
        <v>252.61500000000001</v>
      </c>
      <c r="Y20" t="str">
        <f t="shared" si="3"/>
        <v/>
      </c>
      <c r="Z20" t="str">
        <f t="shared" si="3"/>
        <v/>
      </c>
    </row>
    <row r="21" spans="2:26" x14ac:dyDescent="0.25">
      <c r="B21" s="3" t="s">
        <v>87</v>
      </c>
      <c r="C21">
        <f t="shared" si="1"/>
        <v>17.414999999999999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>
        <f t="shared" si="3"/>
        <v>17.414999999999999</v>
      </c>
      <c r="Z21" t="str">
        <f t="shared" si="3"/>
        <v/>
      </c>
    </row>
    <row r="22" spans="2:26" x14ac:dyDescent="0.25">
      <c r="B22" s="3" t="s">
        <v>88</v>
      </c>
      <c r="C22">
        <f t="shared" si="1"/>
        <v>198.61500000000001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si="3"/>
        <v/>
      </c>
      <c r="Y22" t="str">
        <f t="shared" si="3"/>
        <v/>
      </c>
      <c r="Z22">
        <f t="shared" si="3"/>
        <v>198.61500000000001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11"/>
  <sheetViews>
    <sheetView zoomScaleNormal="100" workbookViewId="0">
      <pane ySplit="3" topLeftCell="A4" activePane="bottomLeft" state="frozen"/>
      <selection pane="bottomLeft" activeCell="J7" sqref="J7"/>
    </sheetView>
  </sheetViews>
  <sheetFormatPr baseColWidth="10" defaultRowHeight="15" x14ac:dyDescent="0.25"/>
  <cols>
    <col min="1" max="1" width="15.42578125" bestFit="1" customWidth="1"/>
    <col min="2" max="3" width="15.42578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10" t="s">
        <v>26</v>
      </c>
      <c r="B2" s="10" t="s">
        <v>111</v>
      </c>
      <c r="C2" s="10" t="s">
        <v>112</v>
      </c>
      <c r="D2" s="10" t="s">
        <v>27</v>
      </c>
      <c r="E2" s="10" t="s">
        <v>28</v>
      </c>
      <c r="F2" s="11" t="s">
        <v>23</v>
      </c>
      <c r="G2" s="11" t="s">
        <v>24</v>
      </c>
      <c r="H2" s="11" t="s">
        <v>25</v>
      </c>
    </row>
    <row r="3" spans="1:8" x14ac:dyDescent="0.25">
      <c r="A3" s="10"/>
      <c r="B3" s="10"/>
      <c r="C3" s="10"/>
      <c r="D3" s="10"/>
      <c r="E3" s="10" t="s">
        <v>30</v>
      </c>
      <c r="F3" s="11" t="s">
        <v>31</v>
      </c>
      <c r="G3" s="11" t="s">
        <v>31</v>
      </c>
      <c r="H3" s="11" t="s">
        <v>31</v>
      </c>
    </row>
    <row r="4" spans="1:8" x14ac:dyDescent="0.25">
      <c r="A4" s="19" t="s">
        <v>69</v>
      </c>
      <c r="B4" s="29" t="s">
        <v>114</v>
      </c>
      <c r="C4" s="29" t="s">
        <v>114</v>
      </c>
      <c r="D4" s="21" t="s">
        <v>70</v>
      </c>
      <c r="E4" s="20">
        <v>380</v>
      </c>
      <c r="F4" s="8">
        <f>SUMIFS('Ergebnis KEP'!G$2:G$32,'Ergebnis KEP'!$B$2:$B$32,'Importtabelle E003'!$A4,'Ergebnis KEP'!$C$2:$C$32,'Importtabelle E003'!$D4)</f>
        <v>486.39</v>
      </c>
      <c r="G4" s="8">
        <f>Pmin_E003!C5</f>
        <v>-450</v>
      </c>
      <c r="H4" s="8">
        <f>SUMIFS('Ergebnis KEP'!I$2:I$32,'Ergebnis KEP'!$B$2:$B$32,'Importtabelle E003'!$A4,'Ergebnis KEP'!$C$2:$C$32,'Importtabelle E003'!$D4)</f>
        <v>0</v>
      </c>
    </row>
    <row r="5" spans="1:8" x14ac:dyDescent="0.25">
      <c r="A5" s="3" t="s">
        <v>71</v>
      </c>
      <c r="B5" s="29" t="s">
        <v>114</v>
      </c>
      <c r="C5" s="29" t="s">
        <v>114</v>
      </c>
      <c r="D5" s="7" t="s">
        <v>70</v>
      </c>
      <c r="E5" s="28">
        <v>380</v>
      </c>
      <c r="F5" s="8">
        <f>SUMIFS('Ergebnis KEP'!G$2:G$32,'Ergebnis KEP'!$B$2:$B$32,'Importtabelle E003'!$A5,'Ergebnis KEP'!$C$2:$C$32,'Importtabelle E003'!$D5)</f>
        <v>127.89</v>
      </c>
      <c r="G5" s="8">
        <f>Pmin_E003!C6</f>
        <v>0</v>
      </c>
      <c r="H5" s="8">
        <f>SUMIFS('Ergebnis KEP'!I$2:I$32,'Ergebnis KEP'!$B$2:$B$32,'Importtabelle E003'!$A5,'Ergebnis KEP'!$C$2:$C$32,'Importtabelle E003'!$D5)</f>
        <v>0</v>
      </c>
    </row>
    <row r="6" spans="1:8" x14ac:dyDescent="0.25">
      <c r="A6" s="3" t="s">
        <v>72</v>
      </c>
      <c r="B6" s="29" t="s">
        <v>114</v>
      </c>
      <c r="C6" s="29" t="s">
        <v>114</v>
      </c>
      <c r="D6" s="7" t="s">
        <v>70</v>
      </c>
      <c r="E6" s="9">
        <v>380</v>
      </c>
      <c r="F6" s="8">
        <f>SUMIFS('Ergebnis KEP'!G$2:G$32,'Ergebnis KEP'!$B$2:$B$32,'Importtabelle E003'!$A6,'Ergebnis KEP'!$C$2:$C$32,'Importtabelle E003'!$D6)</f>
        <v>656.39</v>
      </c>
      <c r="G6" s="8">
        <f>Pmin_E003!C7</f>
        <v>-624</v>
      </c>
      <c r="H6" s="8">
        <f>SUMIFS('Ergebnis KEP'!I$2:I$32,'Ergebnis KEP'!$B$2:$B$32,'Importtabelle E003'!$A6,'Ergebnis KEP'!$C$2:$C$32,'Importtabelle E003'!$D6)</f>
        <v>0</v>
      </c>
    </row>
    <row r="7" spans="1:8" x14ac:dyDescent="0.25">
      <c r="A7" s="3" t="s">
        <v>75</v>
      </c>
      <c r="B7" s="29" t="s">
        <v>114</v>
      </c>
      <c r="C7" s="29" t="s">
        <v>114</v>
      </c>
      <c r="D7" s="7" t="s">
        <v>70</v>
      </c>
      <c r="E7" s="9">
        <v>380</v>
      </c>
      <c r="F7" s="8">
        <f>SUMIFS('Ergebnis KEP'!G$2:G$32,'Ergebnis KEP'!$B$2:$B$32,'Importtabelle E003'!$A7,'Ergebnis KEP'!$C$2:$C$32,'Importtabelle E003'!$D7)</f>
        <v>17.239999999999998</v>
      </c>
      <c r="G7" s="8">
        <f>Pmin_E003!C8</f>
        <v>-1.91</v>
      </c>
      <c r="H7" s="8">
        <f>SUMIFS('Ergebnis KEP'!I$2:I$32,'Ergebnis KEP'!$B$2:$B$32,'Importtabelle E003'!$A7,'Ergebnis KEP'!$C$2:$C$32,'Importtabelle E003'!$D7)</f>
        <v>0</v>
      </c>
    </row>
    <row r="8" spans="1:8" x14ac:dyDescent="0.25">
      <c r="A8" s="3" t="s">
        <v>76</v>
      </c>
      <c r="B8" s="29" t="s">
        <v>114</v>
      </c>
      <c r="C8" s="29" t="s">
        <v>114</v>
      </c>
      <c r="D8" s="7" t="s">
        <v>70</v>
      </c>
      <c r="E8" s="9">
        <v>380</v>
      </c>
      <c r="F8" s="8">
        <f>SUMIFS('Ergebnis KEP'!G$2:G$32,'Ergebnis KEP'!$B$2:$B$32,'Importtabelle E003'!$A8,'Ergebnis KEP'!$C$2:$C$32,'Importtabelle E003'!$D8)</f>
        <v>9.39</v>
      </c>
      <c r="G8" s="8">
        <f>Pmin_E003!C9</f>
        <v>-3</v>
      </c>
      <c r="H8" s="8">
        <f>SUMIFS('Ergebnis KEP'!I$2:I$32,'Ergebnis KEP'!$B$2:$B$32,'Importtabelle E003'!$A8,'Ergebnis KEP'!$C$2:$C$32,'Importtabelle E003'!$D8)</f>
        <v>0</v>
      </c>
    </row>
    <row r="9" spans="1:8" x14ac:dyDescent="0.25">
      <c r="A9" s="3" t="s">
        <v>79</v>
      </c>
      <c r="B9" s="29" t="s">
        <v>114</v>
      </c>
      <c r="C9" s="29" t="s">
        <v>114</v>
      </c>
      <c r="D9" s="7" t="s">
        <v>70</v>
      </c>
      <c r="E9" s="9">
        <v>220</v>
      </c>
      <c r="F9" s="8">
        <f>SUMIFS('Ergebnis KEP'!G$2:G$32,'Ergebnis KEP'!$B$2:$B$32,'Importtabelle E003'!$A9,'Ergebnis KEP'!$C$2:$C$32,'Importtabelle E003'!$D9)</f>
        <v>16.14</v>
      </c>
      <c r="G9" s="8">
        <f>Pmin_E003!C10</f>
        <v>0</v>
      </c>
      <c r="H9" s="8">
        <f>SUMIFS('Ergebnis KEP'!I$2:I$32,'Ergebnis KEP'!$B$2:$B$32,'Importtabelle E003'!$A9,'Ergebnis KEP'!$C$2:$C$32,'Importtabelle E003'!$D9)</f>
        <v>0</v>
      </c>
    </row>
    <row r="10" spans="1:8" x14ac:dyDescent="0.25">
      <c r="A10" s="3" t="s">
        <v>83</v>
      </c>
      <c r="B10" s="29" t="s">
        <v>114</v>
      </c>
      <c r="C10" s="29" t="s">
        <v>114</v>
      </c>
      <c r="D10" s="7" t="s">
        <v>70</v>
      </c>
      <c r="E10" s="9">
        <v>380</v>
      </c>
      <c r="F10" s="8">
        <f>SUMIFS('Ergebnis KEP'!G$2:G$32,'Ergebnis KEP'!$B$2:$B$32,'Importtabelle E003'!$A10,'Ergebnis KEP'!$C$2:$C$32,'Importtabelle E003'!$D10)</f>
        <v>9.49</v>
      </c>
      <c r="G10" s="8">
        <f>Pmin_E003!C11</f>
        <v>0</v>
      </c>
      <c r="H10" s="8">
        <f>SUMIFS('Ergebnis KEP'!I$2:I$32,'Ergebnis KEP'!$B$2:$B$32,'Importtabelle E003'!$A10,'Ergebnis KEP'!$C$2:$C$32,'Importtabelle E003'!$D10)</f>
        <v>0</v>
      </c>
    </row>
    <row r="11" spans="1:8" x14ac:dyDescent="0.25">
      <c r="B11" s="30"/>
      <c r="C11" s="30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K11"/>
  <sheetViews>
    <sheetView workbookViewId="0">
      <selection activeCell="B2" sqref="B2"/>
    </sheetView>
  </sheetViews>
  <sheetFormatPr baseColWidth="10" defaultRowHeight="15" x14ac:dyDescent="0.25"/>
  <cols>
    <col min="2" max="2" width="15.42578125" bestFit="1" customWidth="1"/>
  </cols>
  <sheetData>
    <row r="1" spans="2:11" x14ac:dyDescent="0.25">
      <c r="C1" s="31" t="s">
        <v>12</v>
      </c>
      <c r="D1" s="3" t="s">
        <v>38</v>
      </c>
      <c r="E1" s="3" t="s">
        <v>39</v>
      </c>
      <c r="F1" s="3" t="s">
        <v>40</v>
      </c>
      <c r="G1" s="3" t="s">
        <v>43</v>
      </c>
      <c r="H1" s="3" t="s">
        <v>44</v>
      </c>
      <c r="I1" s="3" t="s">
        <v>45</v>
      </c>
      <c r="J1" s="3" t="s">
        <v>50</v>
      </c>
      <c r="K1" s="3" t="s">
        <v>57</v>
      </c>
    </row>
    <row r="2" spans="2:11" x14ac:dyDescent="0.25">
      <c r="C2" s="10" t="s">
        <v>7</v>
      </c>
      <c r="D2" s="3" t="s">
        <v>69</v>
      </c>
      <c r="E2" s="3" t="s">
        <v>71</v>
      </c>
      <c r="F2" s="3" t="s">
        <v>72</v>
      </c>
      <c r="G2" s="3" t="s">
        <v>75</v>
      </c>
      <c r="H2" s="3" t="s">
        <v>75</v>
      </c>
      <c r="I2" s="3" t="s">
        <v>76</v>
      </c>
      <c r="J2" s="3" t="s">
        <v>79</v>
      </c>
      <c r="K2" s="3" t="s">
        <v>83</v>
      </c>
    </row>
    <row r="3" spans="2:11" x14ac:dyDescent="0.25">
      <c r="C3" s="31" t="s">
        <v>115</v>
      </c>
      <c r="D3" s="3">
        <v>-450</v>
      </c>
      <c r="E3" s="3">
        <v>0</v>
      </c>
      <c r="F3" s="3">
        <v>-624</v>
      </c>
      <c r="G3" s="3">
        <v>0</v>
      </c>
      <c r="H3" s="3">
        <v>-1.91</v>
      </c>
      <c r="I3" s="3">
        <v>-3</v>
      </c>
      <c r="J3" s="3">
        <v>0</v>
      </c>
      <c r="K3" s="3">
        <v>0</v>
      </c>
    </row>
    <row r="4" spans="2:11" x14ac:dyDescent="0.25">
      <c r="B4" s="10" t="s">
        <v>7</v>
      </c>
      <c r="C4" s="32"/>
    </row>
    <row r="5" spans="2:11" x14ac:dyDescent="0.25">
      <c r="B5" s="19" t="s">
        <v>69</v>
      </c>
      <c r="C5">
        <f>MIN(D5:K5)</f>
        <v>-450</v>
      </c>
      <c r="D5">
        <f>IF($B5=D$2,D$3,"")</f>
        <v>-450</v>
      </c>
      <c r="E5" t="str">
        <f t="shared" ref="E5:K11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</row>
    <row r="6" spans="2:11" x14ac:dyDescent="0.25">
      <c r="B6" s="3" t="s">
        <v>71</v>
      </c>
      <c r="C6">
        <f t="shared" ref="C6:C11" si="1">MIN(D6:K6)</f>
        <v>0</v>
      </c>
      <c r="D6" t="str">
        <f t="shared" ref="D6:D11" si="2">IF($B6=D$2,D$3,"")</f>
        <v/>
      </c>
      <c r="E6">
        <f t="shared" si="0"/>
        <v>0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</row>
    <row r="7" spans="2:11" x14ac:dyDescent="0.25">
      <c r="B7" s="3" t="s">
        <v>72</v>
      </c>
      <c r="C7">
        <f t="shared" si="1"/>
        <v>-624</v>
      </c>
      <c r="D7" t="str">
        <f t="shared" si="2"/>
        <v/>
      </c>
      <c r="E7" t="str">
        <f t="shared" si="0"/>
        <v/>
      </c>
      <c r="F7">
        <f t="shared" si="0"/>
        <v>-624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</row>
    <row r="8" spans="2:11" x14ac:dyDescent="0.25">
      <c r="B8" s="3" t="s">
        <v>75</v>
      </c>
      <c r="C8">
        <f t="shared" si="1"/>
        <v>-1.91</v>
      </c>
      <c r="D8" t="str">
        <f t="shared" si="2"/>
        <v/>
      </c>
      <c r="E8" t="str">
        <f t="shared" si="0"/>
        <v/>
      </c>
      <c r="F8" t="str">
        <f t="shared" si="0"/>
        <v/>
      </c>
      <c r="G8">
        <f t="shared" si="0"/>
        <v>0</v>
      </c>
      <c r="H8">
        <f t="shared" si="0"/>
        <v>-1.91</v>
      </c>
      <c r="I8" t="str">
        <f t="shared" si="0"/>
        <v/>
      </c>
      <c r="J8" t="str">
        <f t="shared" si="0"/>
        <v/>
      </c>
      <c r="K8" t="str">
        <f t="shared" si="0"/>
        <v/>
      </c>
    </row>
    <row r="9" spans="2:11" x14ac:dyDescent="0.25">
      <c r="B9" s="3" t="s">
        <v>76</v>
      </c>
      <c r="C9">
        <f t="shared" si="1"/>
        <v>-3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>
        <f t="shared" si="0"/>
        <v>-3</v>
      </c>
      <c r="J9" t="str">
        <f t="shared" si="0"/>
        <v/>
      </c>
      <c r="K9" t="str">
        <f t="shared" si="0"/>
        <v/>
      </c>
    </row>
    <row r="10" spans="2:11" x14ac:dyDescent="0.25">
      <c r="B10" s="3" t="s">
        <v>79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>
        <f t="shared" si="0"/>
        <v>0</v>
      </c>
      <c r="K10" t="str">
        <f t="shared" si="0"/>
        <v/>
      </c>
    </row>
    <row r="11" spans="2:11" x14ac:dyDescent="0.25">
      <c r="B11" s="3" t="s">
        <v>83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Helge Pluntke</cp:lastModifiedBy>
  <dcterms:created xsi:type="dcterms:W3CDTF">2013-02-14T11:48:16Z</dcterms:created>
  <dcterms:modified xsi:type="dcterms:W3CDTF">2014-01-30T13:58:04Z</dcterms:modified>
</cp:coreProperties>
</file>