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autoCompressPictures="0" defaultThemeVersion="166925"/>
  <mc:AlternateContent xmlns:mc="http://schemas.openxmlformats.org/markup-compatibility/2006">
    <mc:Choice Requires="x15">
      <x15ac:absPath xmlns:x15ac="http://schemas.microsoft.com/office/spreadsheetml/2010/11/ac" url="C:\Kan's Document\Kan Li Files\Manuscript\WHOI\NSF Website\Phtotos\Database\"/>
    </mc:Choice>
  </mc:AlternateContent>
  <xr:revisionPtr revIDLastSave="0" documentId="13_ncr:1_{FAA17744-8A6E-415D-B6E9-FA684175015C}" xr6:coauthVersionLast="47" xr6:coauthVersionMax="47" xr10:uidLastSave="{00000000-0000-0000-0000-000000000000}"/>
  <bookViews>
    <workbookView xWindow="-120" yWindow="-120" windowWidth="29040" windowHeight="15720" xr2:uid="{00000000-000D-0000-FFFF-FFFF00000000}"/>
  </bookViews>
  <sheets>
    <sheet name="Sheet1" sheetId="1" r:id="rId1"/>
    <sheet name="kidd creek and sudburry" sheetId="2" r:id="rId2"/>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P13" i="2" l="1"/>
  <c r="N13" i="2"/>
  <c r="O13" i="2" s="1"/>
  <c r="I13" i="2"/>
  <c r="P12" i="2"/>
  <c r="N12" i="2"/>
  <c r="O12" i="2" s="1"/>
  <c r="I12" i="2"/>
  <c r="P10" i="2"/>
  <c r="N10" i="2"/>
  <c r="O10" i="2" s="1"/>
  <c r="I10" i="2"/>
  <c r="P9" i="2"/>
  <c r="N9" i="2"/>
  <c r="O9" i="2" s="1"/>
  <c r="I9" i="2"/>
  <c r="P8" i="2"/>
  <c r="N8" i="2"/>
  <c r="O8" i="2" s="1"/>
  <c r="I8" i="2"/>
  <c r="R6" i="2"/>
  <c r="P6" i="2"/>
  <c r="N6" i="2"/>
  <c r="O6" i="2" s="1"/>
  <c r="I6" i="2"/>
  <c r="R5" i="2"/>
  <c r="P5" i="2"/>
  <c r="O5" i="2"/>
  <c r="N5" i="2"/>
  <c r="I5" i="2"/>
  <c r="AE46" i="1"/>
  <c r="AE42" i="1"/>
  <c r="Z25" i="1"/>
  <c r="X34" i="1"/>
  <c r="P44" i="1"/>
  <c r="P45" i="1"/>
  <c r="P43" i="1"/>
</calcChain>
</file>

<file path=xl/sharedStrings.xml><?xml version="1.0" encoding="utf-8"?>
<sst xmlns="http://schemas.openxmlformats.org/spreadsheetml/2006/main" count="223" uniqueCount="164">
  <si>
    <t>Hawaii</t>
  </si>
  <si>
    <t>Halemaumau Hale06-1b</t>
  </si>
  <si>
    <t>Iceland</t>
  </si>
  <si>
    <t>L3</t>
  </si>
  <si>
    <t>G2</t>
  </si>
  <si>
    <t xml:space="preserve">AYROLAF-5G - AFAR </t>
  </si>
  <si>
    <t>Yellowstone</t>
  </si>
  <si>
    <t>Eifel</t>
  </si>
  <si>
    <t>victoriaquelle 2-18</t>
  </si>
  <si>
    <t>schwefelquelle 1-18</t>
  </si>
  <si>
    <t>victoriaquelle 2-14</t>
  </si>
  <si>
    <t>schwefelquelle 4-15</t>
  </si>
  <si>
    <t>popping glasses</t>
  </si>
  <si>
    <r>
      <rPr>
        <b/>
        <sz val="10"/>
        <color theme="1"/>
        <rFont val="Symbol"/>
        <family val="1"/>
        <charset val="2"/>
      </rPr>
      <t>d</t>
    </r>
    <r>
      <rPr>
        <b/>
        <vertAlign val="superscript"/>
        <sz val="10"/>
        <color theme="1"/>
        <rFont val="Calibri"/>
        <family val="2"/>
        <scheme val="minor"/>
      </rPr>
      <t>15</t>
    </r>
    <r>
      <rPr>
        <b/>
        <sz val="10"/>
        <color theme="1"/>
        <rFont val="Calibri"/>
        <family val="2"/>
        <scheme val="minor"/>
      </rPr>
      <t>N</t>
    </r>
    <r>
      <rPr>
        <b/>
        <sz val="10"/>
        <color theme="1"/>
        <rFont val="Calibri"/>
        <family val="2"/>
        <scheme val="minor"/>
      </rPr>
      <t xml:space="preserve">         </t>
    </r>
  </si>
  <si>
    <r>
      <rPr>
        <b/>
        <sz val="10"/>
        <color theme="1"/>
        <rFont val="Symbol"/>
        <family val="1"/>
        <charset val="2"/>
      </rPr>
      <t>D</t>
    </r>
    <r>
      <rPr>
        <b/>
        <vertAlign val="subscript"/>
        <sz val="10"/>
        <color theme="1"/>
        <rFont val="Calibri"/>
        <family val="2"/>
        <scheme val="minor"/>
      </rPr>
      <t>30</t>
    </r>
    <r>
      <rPr>
        <b/>
        <sz val="10"/>
        <color theme="1"/>
        <rFont val="Calibri"/>
        <family val="2"/>
        <scheme val="minor"/>
      </rPr>
      <t xml:space="preserve">        </t>
    </r>
  </si>
  <si>
    <t>vs. air</t>
  </si>
  <si>
    <t>vs. stochastic</t>
  </si>
  <si>
    <t>giggenbach</t>
  </si>
  <si>
    <t>temperature (celcius)</t>
  </si>
  <si>
    <t>longitude</t>
  </si>
  <si>
    <t>latitude</t>
  </si>
  <si>
    <t>sample name</t>
  </si>
  <si>
    <t xml:space="preserve">A1 </t>
  </si>
  <si>
    <t xml:space="preserve">F3 </t>
  </si>
  <si>
    <t>H2</t>
  </si>
  <si>
    <t>E2</t>
  </si>
  <si>
    <t>B1</t>
  </si>
  <si>
    <t>M2</t>
  </si>
  <si>
    <t>K1</t>
  </si>
  <si>
    <t>2018 - 4b - 16hrs</t>
  </si>
  <si>
    <t>2018 - 4b- 85 min</t>
  </si>
  <si>
    <t>2018 - 4a- 16hrs</t>
  </si>
  <si>
    <t>2018 - 4a- 45 min</t>
  </si>
  <si>
    <t>2018 - 3c</t>
  </si>
  <si>
    <t>2018 - 3b</t>
  </si>
  <si>
    <t>2018 - 3a</t>
  </si>
  <si>
    <t>2018 - 2a</t>
  </si>
  <si>
    <t>2018 - 2b</t>
  </si>
  <si>
    <t>2018 - 1a</t>
  </si>
  <si>
    <t>2018 - 1b</t>
  </si>
  <si>
    <t>N44.62487</t>
  </si>
  <si>
    <t>W110.43306</t>
  </si>
  <si>
    <t>N44.62315</t>
  </si>
  <si>
    <t>W110.43195</t>
  </si>
  <si>
    <t>N44.54664</t>
  </si>
  <si>
    <t>W110.26041</t>
  </si>
  <si>
    <t>N44.57136</t>
  </si>
  <si>
    <t>W110.28161</t>
  </si>
  <si>
    <t>N44.38841</t>
  </si>
  <si>
    <t>W110.21889</t>
  </si>
  <si>
    <t>N44.38700</t>
  </si>
  <si>
    <t>W110.21915</t>
  </si>
  <si>
    <t>N26.14</t>
  </si>
  <si>
    <t>W44.80</t>
  </si>
  <si>
    <t>N65.42538</t>
  </si>
  <si>
    <t>N65.42955</t>
  </si>
  <si>
    <t xml:space="preserve">N65.42377 </t>
  </si>
  <si>
    <t>N65.53186</t>
  </si>
  <si>
    <t>N65.52452</t>
  </si>
  <si>
    <t xml:space="preserve">N65.52810 </t>
  </si>
  <si>
    <t xml:space="preserve">N64.41141 </t>
  </si>
  <si>
    <t>N65.02484</t>
  </si>
  <si>
    <t>N65.02491</t>
  </si>
  <si>
    <t>W016.44498</t>
  </si>
  <si>
    <t>W016.44997</t>
  </si>
  <si>
    <t xml:space="preserve">W016.45088 </t>
  </si>
  <si>
    <t>W017.18259</t>
  </si>
  <si>
    <t>W016.56093</t>
  </si>
  <si>
    <t xml:space="preserve">W016.56037 </t>
  </si>
  <si>
    <t xml:space="preserve">W016.40254 </t>
  </si>
  <si>
    <t>W016.43289</t>
  </si>
  <si>
    <t>W016.43288</t>
  </si>
  <si>
    <t>N49.899</t>
  </si>
  <si>
    <t>N44.363783</t>
  </si>
  <si>
    <t>W110.261895</t>
  </si>
  <si>
    <t>N44.363626</t>
  </si>
  <si>
    <t>W110.261949</t>
  </si>
  <si>
    <t>bulk He</t>
  </si>
  <si>
    <t>Afar</t>
  </si>
  <si>
    <t>UCLA - this study</t>
  </si>
  <si>
    <t>yeung et al. 2017</t>
  </si>
  <si>
    <t>case color</t>
  </si>
  <si>
    <t>data provenance</t>
  </si>
  <si>
    <t>YES</t>
  </si>
  <si>
    <t>(yes/no)</t>
  </si>
  <si>
    <r>
      <t xml:space="preserve">1 se </t>
    </r>
    <r>
      <rPr>
        <b/>
        <sz val="10"/>
        <color theme="1"/>
        <rFont val="Symbol"/>
        <family val="1"/>
        <charset val="2"/>
      </rPr>
      <t>D</t>
    </r>
    <r>
      <rPr>
        <b/>
        <vertAlign val="subscript"/>
        <sz val="10"/>
        <color theme="1"/>
        <rFont val="Calibri (Body)"/>
      </rPr>
      <t>30</t>
    </r>
    <r>
      <rPr>
        <b/>
        <sz val="10"/>
        <color theme="1"/>
        <rFont val="Calibri"/>
        <family val="2"/>
        <scheme val="minor"/>
      </rPr>
      <t xml:space="preserve">    </t>
    </r>
  </si>
  <si>
    <r>
      <t xml:space="preserve">1 se </t>
    </r>
    <r>
      <rPr>
        <b/>
        <sz val="10"/>
        <color theme="1"/>
        <rFont val="Symbol"/>
        <family val="1"/>
        <charset val="2"/>
      </rPr>
      <t>d</t>
    </r>
    <r>
      <rPr>
        <b/>
        <vertAlign val="superscript"/>
        <sz val="10"/>
        <color theme="1"/>
        <rFont val="Calibri (Body)"/>
      </rPr>
      <t>15</t>
    </r>
    <r>
      <rPr>
        <b/>
        <sz val="10"/>
        <color theme="1"/>
        <rFont val="Calibri (Body)"/>
      </rPr>
      <t>N</t>
    </r>
    <r>
      <rPr>
        <b/>
        <sz val="10"/>
        <color theme="1"/>
        <rFont val="Calibri"/>
        <family val="2"/>
        <scheme val="minor"/>
      </rPr>
      <t xml:space="preserve">    </t>
    </r>
  </si>
  <si>
    <r>
      <t>N</t>
    </r>
    <r>
      <rPr>
        <vertAlign val="subscript"/>
        <sz val="12"/>
        <color theme="1"/>
        <rFont val="Calibri (Body)"/>
      </rPr>
      <t>2</t>
    </r>
    <r>
      <rPr>
        <sz val="12"/>
        <color theme="1"/>
        <rFont val="Calibri"/>
        <family val="2"/>
        <scheme val="minor"/>
      </rPr>
      <t xml:space="preserve"> vol fraction</t>
    </r>
  </si>
  <si>
    <r>
      <t>quantity of processed N</t>
    </r>
    <r>
      <rPr>
        <vertAlign val="subscript"/>
        <sz val="12"/>
        <color rgb="FF000000"/>
        <rFont val="Calibri (Body)"/>
      </rPr>
      <t>2</t>
    </r>
    <r>
      <rPr>
        <sz val="12"/>
        <color rgb="FF000000"/>
        <rFont val="Calibri"/>
        <family val="2"/>
        <scheme val="minor"/>
      </rPr>
      <t xml:space="preserve"> </t>
    </r>
  </si>
  <si>
    <r>
      <t>(R</t>
    </r>
    <r>
      <rPr>
        <vertAlign val="subscript"/>
        <sz val="12"/>
        <color theme="1"/>
        <rFont val="Calibri (Body)"/>
      </rPr>
      <t>A</t>
    </r>
    <r>
      <rPr>
        <sz val="12"/>
        <color theme="1"/>
        <rFont val="Calibri (Body)"/>
      </rPr>
      <t>)</t>
    </r>
  </si>
  <si>
    <r>
      <rPr>
        <vertAlign val="superscript"/>
        <sz val="12"/>
        <color theme="1"/>
        <rFont val="Calibri (Body)"/>
      </rPr>
      <t>3</t>
    </r>
    <r>
      <rPr>
        <sz val="12"/>
        <color theme="1"/>
        <rFont val="Calibri"/>
        <family val="2"/>
        <scheme val="minor"/>
      </rPr>
      <t>He/</t>
    </r>
    <r>
      <rPr>
        <vertAlign val="superscript"/>
        <sz val="12"/>
        <color theme="1"/>
        <rFont val="Calibri (Body)"/>
      </rPr>
      <t>4</t>
    </r>
    <r>
      <rPr>
        <sz val="12"/>
        <color theme="1"/>
        <rFont val="Calibri"/>
        <family val="2"/>
        <scheme val="minor"/>
      </rPr>
      <t xml:space="preserve">He </t>
    </r>
  </si>
  <si>
    <r>
      <rPr>
        <vertAlign val="superscript"/>
        <sz val="12"/>
        <color theme="1"/>
        <rFont val="Calibri (Body)"/>
      </rPr>
      <t>20</t>
    </r>
    <r>
      <rPr>
        <sz val="12"/>
        <color theme="1"/>
        <rFont val="Calibri"/>
        <family val="2"/>
        <scheme val="minor"/>
      </rPr>
      <t>Ne/</t>
    </r>
    <r>
      <rPr>
        <vertAlign val="superscript"/>
        <sz val="12"/>
        <color theme="1"/>
        <rFont val="Calibri (Body)"/>
      </rPr>
      <t>22</t>
    </r>
    <r>
      <rPr>
        <sz val="12"/>
        <color theme="1"/>
        <rFont val="Calibri"/>
        <family val="2"/>
        <scheme val="minor"/>
      </rPr>
      <t>Ne</t>
    </r>
  </si>
  <si>
    <r>
      <rPr>
        <vertAlign val="superscript"/>
        <sz val="12"/>
        <color theme="1"/>
        <rFont val="Calibri (Body)"/>
      </rPr>
      <t>21</t>
    </r>
    <r>
      <rPr>
        <sz val="12"/>
        <color theme="1"/>
        <rFont val="Calibri"/>
        <family val="2"/>
        <scheme val="minor"/>
      </rPr>
      <t>Ne/</t>
    </r>
    <r>
      <rPr>
        <vertAlign val="superscript"/>
        <sz val="12"/>
        <color theme="1"/>
        <rFont val="Calibri (Body)"/>
      </rPr>
      <t>22</t>
    </r>
    <r>
      <rPr>
        <sz val="12"/>
        <color theme="1"/>
        <rFont val="Calibri"/>
        <family val="2"/>
        <scheme val="minor"/>
      </rPr>
      <t>Ne</t>
    </r>
  </si>
  <si>
    <r>
      <rPr>
        <vertAlign val="superscript"/>
        <sz val="12"/>
        <color theme="1"/>
        <rFont val="Calibri (Body)"/>
      </rPr>
      <t>40</t>
    </r>
    <r>
      <rPr>
        <sz val="12"/>
        <color theme="1"/>
        <rFont val="Calibri"/>
        <family val="2"/>
        <scheme val="minor"/>
      </rPr>
      <t>Ar/</t>
    </r>
    <r>
      <rPr>
        <vertAlign val="superscript"/>
        <sz val="12"/>
        <color theme="1"/>
        <rFont val="Calibri (Body)"/>
      </rPr>
      <t>36</t>
    </r>
    <r>
      <rPr>
        <sz val="12"/>
        <color theme="1"/>
        <rFont val="Calibri"/>
        <family val="2"/>
        <scheme val="minor"/>
      </rPr>
      <t>Ar</t>
    </r>
  </si>
  <si>
    <r>
      <t>x10</t>
    </r>
    <r>
      <rPr>
        <vertAlign val="superscript"/>
        <sz val="12"/>
        <color theme="1"/>
        <rFont val="Calibri (Body)"/>
      </rPr>
      <t>-6</t>
    </r>
  </si>
  <si>
    <r>
      <rPr>
        <vertAlign val="superscript"/>
        <sz val="12"/>
        <color theme="1"/>
        <rFont val="Calibri (Body)"/>
      </rPr>
      <t>4</t>
    </r>
    <r>
      <rPr>
        <sz val="12"/>
        <color theme="1"/>
        <rFont val="Calibri"/>
        <family val="2"/>
        <scheme val="minor"/>
      </rPr>
      <t>He cc/ccSTP</t>
    </r>
  </si>
  <si>
    <r>
      <rPr>
        <vertAlign val="superscript"/>
        <sz val="12"/>
        <color theme="1"/>
        <rFont val="Calibri (Body)"/>
      </rPr>
      <t>20</t>
    </r>
    <r>
      <rPr>
        <sz val="12"/>
        <color theme="1"/>
        <rFont val="Calibri"/>
        <family val="2"/>
        <scheme val="minor"/>
      </rPr>
      <t>Ne cc/ccSTP</t>
    </r>
  </si>
  <si>
    <r>
      <rPr>
        <vertAlign val="superscript"/>
        <sz val="12"/>
        <color theme="1"/>
        <rFont val="Calibri (Body)"/>
      </rPr>
      <t>36</t>
    </r>
    <r>
      <rPr>
        <sz val="12"/>
        <color theme="1"/>
        <rFont val="Calibri"/>
        <family val="2"/>
        <scheme val="minor"/>
      </rPr>
      <t>Ar cc/ccSTP</t>
    </r>
  </si>
  <si>
    <r>
      <t>x10</t>
    </r>
    <r>
      <rPr>
        <vertAlign val="superscript"/>
        <sz val="12"/>
        <color theme="1"/>
        <rFont val="Calibri (Body)"/>
      </rPr>
      <t>-9</t>
    </r>
  </si>
  <si>
    <r>
      <t>x10</t>
    </r>
    <r>
      <rPr>
        <vertAlign val="superscript"/>
        <sz val="12"/>
        <color theme="1"/>
        <rFont val="Calibri (Body)"/>
      </rPr>
      <t>-2</t>
    </r>
  </si>
  <si>
    <r>
      <t>N</t>
    </r>
    <r>
      <rPr>
        <vertAlign val="subscript"/>
        <sz val="12"/>
        <color theme="1"/>
        <rFont val="Calibri (Body)"/>
      </rPr>
      <t>2</t>
    </r>
    <r>
      <rPr>
        <sz val="12"/>
        <color theme="1"/>
        <rFont val="Calibri"/>
        <family val="2"/>
        <scheme val="minor"/>
      </rPr>
      <t>/Ar</t>
    </r>
  </si>
  <si>
    <r>
      <t>N</t>
    </r>
    <r>
      <rPr>
        <vertAlign val="subscript"/>
        <sz val="12"/>
        <color theme="1"/>
        <rFont val="Calibri (Body)"/>
      </rPr>
      <t>2</t>
    </r>
    <r>
      <rPr>
        <sz val="12"/>
        <color theme="1"/>
        <rFont val="Calibri"/>
        <family val="2"/>
        <scheme val="minor"/>
      </rPr>
      <t>/</t>
    </r>
    <r>
      <rPr>
        <vertAlign val="superscript"/>
        <sz val="12"/>
        <color theme="1"/>
        <rFont val="Calibri (Body)"/>
      </rPr>
      <t>36</t>
    </r>
    <r>
      <rPr>
        <sz val="12"/>
        <color theme="1"/>
        <rFont val="Calibri"/>
        <family val="2"/>
        <scheme val="minor"/>
      </rPr>
      <t>Ar</t>
    </r>
  </si>
  <si>
    <r>
      <t>N</t>
    </r>
    <r>
      <rPr>
        <vertAlign val="subscript"/>
        <sz val="12"/>
        <color rgb="FF000000"/>
        <rFont val="Calibri (Body)"/>
      </rPr>
      <t>2</t>
    </r>
    <r>
      <rPr>
        <sz val="12"/>
        <color rgb="FF000000"/>
        <rFont val="Calibri"/>
        <family val="2"/>
        <scheme val="minor"/>
      </rPr>
      <t>/He</t>
    </r>
  </si>
  <si>
    <r>
      <t>N</t>
    </r>
    <r>
      <rPr>
        <vertAlign val="subscript"/>
        <sz val="12"/>
        <color theme="1"/>
        <rFont val="Calibri (Body)"/>
      </rPr>
      <t>2</t>
    </r>
    <r>
      <rPr>
        <sz val="12"/>
        <color theme="1"/>
        <rFont val="Calibri"/>
        <family val="2"/>
        <scheme val="minor"/>
      </rPr>
      <t>/</t>
    </r>
    <r>
      <rPr>
        <vertAlign val="superscript"/>
        <sz val="12"/>
        <color theme="1"/>
        <rFont val="Calibri (Body)"/>
      </rPr>
      <t>3</t>
    </r>
    <r>
      <rPr>
        <sz val="12"/>
        <color theme="1"/>
        <rFont val="Calibri"/>
        <family val="2"/>
        <scheme val="minor"/>
      </rPr>
      <t>He</t>
    </r>
  </si>
  <si>
    <t xml:space="preserve">Bulk Ar </t>
  </si>
  <si>
    <r>
      <t>10</t>
    </r>
    <r>
      <rPr>
        <vertAlign val="superscript"/>
        <sz val="12"/>
        <color theme="1"/>
        <rFont val="Calibri (Body)"/>
      </rPr>
      <t>-6</t>
    </r>
    <r>
      <rPr>
        <sz val="12"/>
        <color theme="1"/>
        <rFont val="Calibri"/>
        <family val="2"/>
        <scheme val="minor"/>
      </rPr>
      <t xml:space="preserve"> mol</t>
    </r>
  </si>
  <si>
    <t>16-AS-12</t>
  </si>
  <si>
    <t>15-AS-17</t>
  </si>
  <si>
    <t>schwefelquelle 2-16</t>
  </si>
  <si>
    <t>KN207-2 D-42-4  - 1.5 grams (depth 3433 m)</t>
  </si>
  <si>
    <t>N64.02590</t>
  </si>
  <si>
    <t>W21.20120</t>
  </si>
  <si>
    <t>N63.8275</t>
  </si>
  <si>
    <t>W22.6780</t>
  </si>
  <si>
    <r>
      <t>0</t>
    </r>
    <r>
      <rPr>
        <vertAlign val="subscript"/>
        <sz val="12"/>
        <color theme="1"/>
        <rFont val="Calibri (Body)"/>
      </rPr>
      <t>2</t>
    </r>
    <r>
      <rPr>
        <sz val="12"/>
        <color theme="1"/>
        <rFont val="Calibri"/>
        <family val="2"/>
        <scheme val="minor"/>
      </rPr>
      <t>/N</t>
    </r>
    <r>
      <rPr>
        <vertAlign val="subscript"/>
        <sz val="12"/>
        <color theme="1"/>
        <rFont val="Calibri (Body)"/>
      </rPr>
      <t>2</t>
    </r>
  </si>
  <si>
    <t>Supplementary table 1: Nitrogen and noble gas data for the springs and fumaroles studied here. All the nitrogen data were acquired at UCLA. Noble gas data were acquired in various labs (see legend)</t>
  </si>
  <si>
    <t>bekaert et al. 2019</t>
  </si>
  <si>
    <t>Oxford - this study</t>
  </si>
  <si>
    <t>UNM - this study</t>
  </si>
  <si>
    <t>Palermo - this study</t>
  </si>
  <si>
    <t>yellowstone 9</t>
  </si>
  <si>
    <t>yellowstone 2</t>
  </si>
  <si>
    <t>AL 4820-43 - 0.2 grams (depth 3619 m)</t>
  </si>
  <si>
    <t>N13.769816</t>
  </si>
  <si>
    <t>W45.000762</t>
  </si>
  <si>
    <t>AL 4820-43 - 2.2 grams (depth 3619 m)</t>
  </si>
  <si>
    <t>AL 4821-58 - 2.3 grams (depth 3706 m)</t>
  </si>
  <si>
    <t>N13.773779</t>
  </si>
  <si>
    <t>W45.00908</t>
  </si>
  <si>
    <t xml:space="preserve">elevation </t>
  </si>
  <si>
    <t>(meters above seawater)</t>
  </si>
  <si>
    <t>unknown</t>
  </si>
  <si>
    <t>E6.787</t>
  </si>
  <si>
    <t>E6.788</t>
  </si>
  <si>
    <t>N19.405891</t>
  </si>
  <si>
    <t>W155.280066</t>
  </si>
  <si>
    <t>N11.46542</t>
  </si>
  <si>
    <t>E41.07356</t>
  </si>
  <si>
    <t>Supplementary table 2: Nitrogen and noble gas data for cratonic samples studied here (see supplementary discussion). All the nitrogen isotope data were acquired at UCLA. Noble gas data were acquired at the university of Toronto (see legend)</t>
  </si>
  <si>
    <t>Mine</t>
  </si>
  <si>
    <t>SIL sample ID</t>
  </si>
  <si>
    <t>He  (vol %)</t>
  </si>
  <si>
    <t>Ar (vol%)</t>
  </si>
  <si>
    <r>
      <rPr>
        <b/>
        <sz val="10"/>
        <rFont val="Arial"/>
        <family val="2"/>
      </rPr>
      <t>H</t>
    </r>
    <r>
      <rPr>
        <vertAlign val="subscript"/>
        <sz val="10"/>
        <rFont val="Arial"/>
        <family val="2"/>
      </rPr>
      <t>2</t>
    </r>
    <r>
      <rPr>
        <sz val="12"/>
        <color theme="1"/>
        <rFont val="Calibri"/>
        <family val="2"/>
        <scheme val="minor"/>
      </rPr>
      <t xml:space="preserve"> (vol%)</t>
    </r>
  </si>
  <si>
    <r>
      <rPr>
        <b/>
        <sz val="10"/>
        <rFont val="Arial"/>
        <family val="2"/>
      </rPr>
      <t>O</t>
    </r>
    <r>
      <rPr>
        <vertAlign val="subscript"/>
        <sz val="10"/>
        <rFont val="Arial"/>
        <family val="2"/>
      </rPr>
      <t>2</t>
    </r>
    <r>
      <rPr>
        <sz val="12"/>
        <color theme="1"/>
        <rFont val="Calibri"/>
        <family val="2"/>
        <scheme val="minor"/>
      </rPr>
      <t xml:space="preserve"> (vol%)</t>
    </r>
  </si>
  <si>
    <r>
      <rPr>
        <b/>
        <sz val="10"/>
        <rFont val="Arial"/>
        <family val="2"/>
      </rPr>
      <t>N</t>
    </r>
    <r>
      <rPr>
        <vertAlign val="subscript"/>
        <sz val="10"/>
        <rFont val="Arial"/>
        <family val="2"/>
      </rPr>
      <t>2</t>
    </r>
    <r>
      <rPr>
        <sz val="12"/>
        <color theme="1"/>
        <rFont val="Calibri"/>
        <family val="2"/>
        <scheme val="minor"/>
      </rPr>
      <t xml:space="preserve"> (vol%)</t>
    </r>
  </si>
  <si>
    <r>
      <rPr>
        <b/>
        <sz val="10"/>
        <rFont val="Arial"/>
        <family val="2"/>
      </rPr>
      <t>CH</t>
    </r>
    <r>
      <rPr>
        <vertAlign val="subscript"/>
        <sz val="10"/>
        <rFont val="Arial"/>
        <family val="2"/>
      </rPr>
      <t>4</t>
    </r>
    <r>
      <rPr>
        <sz val="12"/>
        <color theme="1"/>
        <rFont val="Calibri"/>
        <family val="2"/>
        <scheme val="minor"/>
      </rPr>
      <t xml:space="preserve"> (vol%)</t>
    </r>
  </si>
  <si>
    <r>
      <t>N</t>
    </r>
    <r>
      <rPr>
        <vertAlign val="subscript"/>
        <sz val="10"/>
        <rFont val="Arial"/>
        <family val="2"/>
      </rPr>
      <t>2</t>
    </r>
    <r>
      <rPr>
        <sz val="12"/>
        <color theme="1"/>
        <rFont val="Calibri"/>
        <family val="2"/>
        <scheme val="minor"/>
      </rPr>
      <t xml:space="preserve"> (vol%) ucla</t>
    </r>
  </si>
  <si>
    <t>Nickel Rim</t>
  </si>
  <si>
    <t>22.10.2014_NR_1730m_NR170128</t>
  </si>
  <si>
    <t>&lt;DL</t>
  </si>
  <si>
    <t>05.03.2014_NR_1730m_NR170182</t>
  </si>
  <si>
    <t>n.a.</t>
  </si>
  <si>
    <t>Kidd Creek (7850)</t>
  </si>
  <si>
    <t>120716 KC7850-12299b</t>
  </si>
  <si>
    <t>&lt;0.01</t>
  </si>
  <si>
    <t>120716 KC7850-12299b duplicate</t>
  </si>
  <si>
    <t>120716 KC7850-12299b triplicate</t>
  </si>
  <si>
    <t>25.01.2017_KC7850_12299b</t>
  </si>
  <si>
    <t>25.01.2017_KC7850_12261g</t>
  </si>
  <si>
    <t>new data from UCLA</t>
  </si>
  <si>
    <t>published in Warr 2018 (ref 1 in supplement file)</t>
  </si>
  <si>
    <t>new data from UT</t>
  </si>
  <si>
    <t>calculated combining UCLA data, UT data and Warr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</si>
</sst>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E+00"/>
    <numFmt numFmtId="167" formatCode="0.00000"/>
    <numFmt numFmtId="168" formatCode="0.0000"/>
  </numFmts>
  <fonts count="33">
    <font>
      <sz val="12"/>
      <color theme="1"/>
      <name val="Calibri"/>
      <family val="2"/>
      <scheme val="minor"/>
    </font>
    <font>
      <sz val="15"/>
      <color theme="1"/>
      <name val="Calibri"/>
      <family val="2"/>
      <scheme val="minor"/>
    </font>
    <font>
      <sz val="20"/>
      <color theme="1"/>
      <name val="Calibri"/>
      <family val="2"/>
      <scheme val="minor"/>
    </font>
    <font>
      <sz val="10"/>
      <color theme="1"/>
      <name val="Calibri"/>
      <family val="2"/>
      <scheme val="minor"/>
    </font>
    <font>
      <b/>
      <sz val="10"/>
      <color theme="1"/>
      <name val="Calibri"/>
      <family val="2"/>
      <scheme val="minor"/>
    </font>
    <font>
      <b/>
      <sz val="10"/>
      <color theme="1"/>
      <name val="Symbol"/>
      <family val="1"/>
      <charset val="2"/>
    </font>
    <font>
      <b/>
      <vertAlign val="superscript"/>
      <sz val="10"/>
      <color theme="1"/>
      <name val="Calibri"/>
      <family val="2"/>
      <scheme val="minor"/>
    </font>
    <font>
      <b/>
      <vertAlign val="subscript"/>
      <sz val="10"/>
      <color theme="1"/>
      <name val="Calibri"/>
      <family val="2"/>
      <scheme val="minor"/>
    </font>
    <font>
      <sz val="12"/>
      <color rgb="FF000000"/>
      <name val="Calibri"/>
      <family val="2"/>
      <scheme val="minor"/>
    </font>
    <font>
      <sz val="11"/>
      <color theme="1"/>
      <name val="Calibri"/>
      <family val="2"/>
      <scheme val="minor"/>
    </font>
    <font>
      <sz val="12"/>
      <color theme="1"/>
      <name val="Helvetica"/>
      <family val="2"/>
    </font>
    <font>
      <b/>
      <sz val="10"/>
      <color theme="1"/>
      <name val="Calibri"/>
      <family val="1"/>
      <charset val="2"/>
      <scheme val="minor"/>
    </font>
    <font>
      <b/>
      <vertAlign val="subscript"/>
      <sz val="10"/>
      <color theme="1"/>
      <name val="Calibri (Body)"/>
    </font>
    <font>
      <b/>
      <vertAlign val="superscript"/>
      <sz val="10"/>
      <color theme="1"/>
      <name val="Calibri (Body)"/>
    </font>
    <font>
      <b/>
      <sz val="10"/>
      <color theme="1"/>
      <name val="Calibri (Body)"/>
    </font>
    <font>
      <sz val="12"/>
      <name val="Calibri"/>
      <family val="2"/>
    </font>
    <font>
      <vertAlign val="subscript"/>
      <sz val="12"/>
      <color theme="1"/>
      <name val="Calibri (Body)"/>
    </font>
    <font>
      <vertAlign val="subscript"/>
      <sz val="12"/>
      <color rgb="FF000000"/>
      <name val="Calibri (Body)"/>
    </font>
    <font>
      <sz val="12"/>
      <color theme="1"/>
      <name val="Calibri (Body)"/>
    </font>
    <font>
      <vertAlign val="superscript"/>
      <sz val="12"/>
      <color theme="1"/>
      <name val="Calibri (Body)"/>
    </font>
    <font>
      <sz val="12"/>
      <color rgb="FFFF0000"/>
      <name val="Calibri"/>
      <family val="2"/>
      <scheme val="minor"/>
    </font>
    <font>
      <u/>
      <sz val="12"/>
      <color theme="10"/>
      <name val="Calibri"/>
      <family val="2"/>
      <scheme val="minor"/>
    </font>
    <font>
      <u/>
      <sz val="12"/>
      <color theme="11"/>
      <name val="Calibri"/>
      <family val="2"/>
      <scheme val="minor"/>
    </font>
    <font>
      <sz val="12"/>
      <color theme="1"/>
      <name val="Calibri"/>
      <family val="2"/>
    </font>
    <font>
      <sz val="12"/>
      <color rgb="FF000000"/>
      <name val="Calibri"/>
      <family val="2"/>
    </font>
    <font>
      <sz val="13"/>
      <color rgb="FF0B0080"/>
      <name val="Arial"/>
      <family val="2"/>
    </font>
    <font>
      <sz val="10"/>
      <name val="Arial"/>
      <family val="2"/>
    </font>
    <font>
      <sz val="12"/>
      <color rgb="FF999999"/>
      <name val="Arial"/>
      <family val="2"/>
    </font>
    <font>
      <sz val="12"/>
      <color rgb="FF000000"/>
      <name val="Helvetica"/>
      <family val="2"/>
    </font>
    <font>
      <i/>
      <sz val="11"/>
      <color rgb="FF7F7F7F"/>
      <name val="Calibri"/>
      <family val="2"/>
      <scheme val="minor"/>
    </font>
    <font>
      <b/>
      <sz val="10"/>
      <name val="Arial"/>
      <family val="2"/>
    </font>
    <font>
      <vertAlign val="subscript"/>
      <sz val="10"/>
      <name val="Arial"/>
      <family val="2"/>
    </font>
    <font>
      <b/>
      <sz val="18"/>
      <color theme="1"/>
      <name val="Calibri"/>
      <family val="2"/>
      <scheme val="minor"/>
    </font>
  </fonts>
  <fills count="8">
    <fill>
      <patternFill patternType="none"/>
    </fill>
    <fill>
      <patternFill patternType="gray125"/>
    </fill>
    <fill>
      <patternFill patternType="solid">
        <fgColor theme="8"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2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style="hair">
        <color auto="1"/>
      </left>
      <right/>
      <top/>
      <bottom/>
      <diagonal/>
    </border>
  </borders>
  <cellStyleXfs count="6">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9" fillId="0" borderId="0" applyNumberFormat="0" applyFill="0" applyBorder="0" applyAlignment="0" applyProtection="0"/>
  </cellStyleXfs>
  <cellXfs count="138">
    <xf numFmtId="0" fontId="0" fillId="0" borderId="0" xfId="0"/>
    <xf numFmtId="0" fontId="2" fillId="0" borderId="0" xfId="0" applyFont="1"/>
    <xf numFmtId="0" fontId="3" fillId="0" borderId="0" xfId="0" applyFont="1" applyAlignment="1">
      <alignment vertical="center"/>
    </xf>
    <xf numFmtId="165" fontId="0" fillId="0" borderId="0" xfId="0" applyNumberFormat="1"/>
    <xf numFmtId="2" fontId="0" fillId="0" borderId="0" xfId="0" applyNumberFormat="1"/>
    <xf numFmtId="11" fontId="0" fillId="0" borderId="0" xfId="0" applyNumberFormat="1"/>
    <xf numFmtId="0" fontId="10" fillId="0" borderId="0" xfId="0" applyFont="1"/>
    <xf numFmtId="0" fontId="0" fillId="0" borderId="1" xfId="0" applyBorder="1"/>
    <xf numFmtId="0" fontId="0" fillId="0" borderId="2" xfId="0" applyBorder="1"/>
    <xf numFmtId="2" fontId="4" fillId="0" borderId="2" xfId="0" applyNumberFormat="1" applyFont="1" applyBorder="1" applyAlignment="1">
      <alignment horizontal="center" vertical="center" wrapText="1"/>
    </xf>
    <xf numFmtId="2" fontId="11" fillId="0" borderId="2" xfId="0" applyNumberFormat="1" applyFont="1" applyBorder="1" applyAlignment="1">
      <alignment horizontal="center" vertical="center" wrapText="1"/>
    </xf>
    <xf numFmtId="0" fontId="0" fillId="0" borderId="3" xfId="0" applyBorder="1"/>
    <xf numFmtId="0" fontId="0" fillId="0" borderId="4" xfId="0" applyBorder="1"/>
    <xf numFmtId="0" fontId="0" fillId="0" borderId="5" xfId="0" applyBorder="1"/>
    <xf numFmtId="0" fontId="1" fillId="0" borderId="4" xfId="0" applyFont="1" applyBorder="1"/>
    <xf numFmtId="0" fontId="9" fillId="0" borderId="0" xfId="0" applyFont="1"/>
    <xf numFmtId="0" fontId="0" fillId="0" borderId="0" xfId="0" applyAlignment="1">
      <alignment horizontal="center"/>
    </xf>
    <xf numFmtId="11" fontId="0" fillId="0" borderId="0" xfId="0" applyNumberFormat="1" applyAlignment="1">
      <alignment horizontal="center"/>
    </xf>
    <xf numFmtId="0" fontId="0" fillId="0" borderId="6" xfId="0" applyBorder="1"/>
    <xf numFmtId="0" fontId="0" fillId="0" borderId="7" xfId="0" applyBorder="1"/>
    <xf numFmtId="0" fontId="0" fillId="0" borderId="8" xfId="0" applyBorder="1"/>
    <xf numFmtId="2" fontId="4" fillId="0" borderId="7" xfId="0" applyNumberFormat="1" applyFont="1" applyBorder="1" applyAlignment="1">
      <alignment horizontal="center" vertical="center" wrapText="1"/>
    </xf>
    <xf numFmtId="0" fontId="0" fillId="0" borderId="9" xfId="0" applyBorder="1"/>
    <xf numFmtId="0" fontId="0" fillId="0" borderId="10" xfId="0" applyBorder="1"/>
    <xf numFmtId="0" fontId="0" fillId="0" borderId="11" xfId="0" applyBorder="1"/>
    <xf numFmtId="0" fontId="8" fillId="0" borderId="2" xfId="0" applyFont="1" applyBorder="1"/>
    <xf numFmtId="0" fontId="0" fillId="0" borderId="7"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0" fillId="0" borderId="13" xfId="0" applyBorder="1"/>
    <xf numFmtId="0" fontId="0" fillId="0" borderId="14" xfId="0" applyBorder="1"/>
    <xf numFmtId="0" fontId="0" fillId="0" borderId="15" xfId="0" applyBorder="1"/>
    <xf numFmtId="0" fontId="0" fillId="0" borderId="12" xfId="0" applyBorder="1"/>
    <xf numFmtId="0" fontId="0" fillId="0" borderId="16" xfId="0" applyBorder="1"/>
    <xf numFmtId="0" fontId="0" fillId="3" borderId="16" xfId="0" applyFill="1" applyBorder="1"/>
    <xf numFmtId="0" fontId="0" fillId="5" borderId="16" xfId="0" applyFill="1" applyBorder="1"/>
    <xf numFmtId="0" fontId="0" fillId="2" borderId="16" xfId="0" applyFill="1" applyBorder="1"/>
    <xf numFmtId="0" fontId="0" fillId="6" borderId="16" xfId="0" applyFill="1" applyBorder="1"/>
    <xf numFmtId="0" fontId="0" fillId="4" borderId="17" xfId="0" applyFill="1" applyBorder="1"/>
    <xf numFmtId="168" fontId="0" fillId="0" borderId="0" xfId="0" applyNumberFormat="1" applyAlignment="1">
      <alignment horizontal="center"/>
    </xf>
    <xf numFmtId="165" fontId="0" fillId="0" borderId="0" xfId="0" applyNumberFormat="1" applyAlignment="1">
      <alignment horizontal="center"/>
    </xf>
    <xf numFmtId="165" fontId="0" fillId="0" borderId="7" xfId="0" applyNumberFormat="1" applyBorder="1" applyAlignment="1">
      <alignment horizontal="center"/>
    </xf>
    <xf numFmtId="168" fontId="0" fillId="0" borderId="7" xfId="0" applyNumberFormat="1" applyBorder="1" applyAlignment="1">
      <alignment horizontal="center"/>
    </xf>
    <xf numFmtId="164" fontId="8" fillId="0" borderId="5" xfId="0" applyNumberFormat="1" applyFont="1" applyBorder="1" applyAlignment="1">
      <alignment horizontal="center"/>
    </xf>
    <xf numFmtId="0" fontId="0" fillId="0" borderId="5" xfId="0" applyBorder="1" applyAlignment="1">
      <alignment horizontal="center"/>
    </xf>
    <xf numFmtId="1" fontId="0" fillId="0" borderId="0" xfId="0" applyNumberFormat="1" applyAlignment="1">
      <alignment horizontal="center"/>
    </xf>
    <xf numFmtId="0" fontId="0" fillId="0" borderId="11" xfId="0" applyBorder="1" applyAlignment="1">
      <alignment horizontal="center"/>
    </xf>
    <xf numFmtId="0" fontId="0" fillId="0" borderId="10" xfId="0" applyBorder="1" applyAlignment="1">
      <alignment horizontal="center"/>
    </xf>
    <xf numFmtId="0" fontId="3" fillId="0" borderId="5" xfId="0" applyFont="1" applyBorder="1" applyAlignment="1">
      <alignment horizontal="center" vertical="center"/>
    </xf>
    <xf numFmtId="0" fontId="0" fillId="6" borderId="0" xfId="0" applyFill="1" applyAlignment="1">
      <alignment horizontal="center"/>
    </xf>
    <xf numFmtId="11" fontId="10" fillId="6" borderId="0" xfId="0" applyNumberFormat="1" applyFont="1" applyFill="1" applyAlignment="1">
      <alignment horizontal="center"/>
    </xf>
    <xf numFmtId="166" fontId="0" fillId="0" borderId="0" xfId="0" applyNumberFormat="1" applyAlignment="1">
      <alignment horizontal="center"/>
    </xf>
    <xf numFmtId="166" fontId="0" fillId="0" borderId="5" xfId="0" applyNumberFormat="1" applyBorder="1" applyAlignment="1">
      <alignment horizontal="center"/>
    </xf>
    <xf numFmtId="2" fontId="0" fillId="5" borderId="0" xfId="0" applyNumberFormat="1" applyFill="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1" fontId="0" fillId="5" borderId="0" xfId="0" applyNumberFormat="1" applyFill="1" applyAlignment="1">
      <alignment horizontal="center"/>
    </xf>
    <xf numFmtId="2" fontId="0" fillId="5" borderId="5" xfId="0" applyNumberFormat="1" applyFill="1" applyBorder="1" applyAlignment="1">
      <alignment horizontal="center"/>
    </xf>
    <xf numFmtId="11" fontId="0" fillId="0" borderId="5" xfId="0" applyNumberFormat="1" applyBorder="1" applyAlignment="1">
      <alignment horizontal="center"/>
    </xf>
    <xf numFmtId="164" fontId="0" fillId="5" borderId="0" xfId="0" applyNumberFormat="1" applyFill="1" applyAlignment="1">
      <alignment horizontal="center"/>
    </xf>
    <xf numFmtId="165" fontId="0" fillId="5" borderId="0" xfId="0" applyNumberFormat="1" applyFill="1" applyAlignment="1">
      <alignment horizontal="center"/>
    </xf>
    <xf numFmtId="2" fontId="0" fillId="0" borderId="5" xfId="0" applyNumberFormat="1" applyBorder="1" applyAlignment="1">
      <alignment horizontal="center"/>
    </xf>
    <xf numFmtId="0" fontId="0" fillId="4" borderId="0" xfId="0" applyFill="1" applyAlignment="1">
      <alignment horizontal="center"/>
    </xf>
    <xf numFmtId="1" fontId="0" fillId="4" borderId="0" xfId="0" applyNumberFormat="1" applyFill="1" applyAlignment="1">
      <alignment horizontal="center"/>
    </xf>
    <xf numFmtId="11" fontId="10" fillId="4" borderId="0" xfId="0" applyNumberFormat="1" applyFont="1" applyFill="1" applyAlignment="1">
      <alignment horizontal="center"/>
    </xf>
    <xf numFmtId="11" fontId="0" fillId="4" borderId="0" xfId="0" applyNumberFormat="1" applyFill="1" applyAlignment="1">
      <alignment horizontal="center"/>
    </xf>
    <xf numFmtId="167" fontId="0" fillId="0" borderId="0" xfId="0" applyNumberFormat="1" applyAlignment="1">
      <alignment horizontal="center"/>
    </xf>
    <xf numFmtId="165" fontId="15" fillId="0" borderId="0" xfId="0" applyNumberFormat="1" applyFont="1" applyAlignment="1">
      <alignment horizontal="center"/>
    </xf>
    <xf numFmtId="0" fontId="20" fillId="0" borderId="11" xfId="0" applyFont="1" applyBorder="1"/>
    <xf numFmtId="0" fontId="23" fillId="0" borderId="0" xfId="0" applyFont="1" applyAlignment="1">
      <alignment horizontal="center"/>
    </xf>
    <xf numFmtId="1" fontId="24" fillId="2" borderId="0" xfId="0" applyNumberFormat="1" applyFont="1" applyFill="1" applyAlignment="1">
      <alignment horizontal="center"/>
    </xf>
    <xf numFmtId="0" fontId="24" fillId="2" borderId="0" xfId="0" applyFont="1" applyFill="1" applyAlignment="1">
      <alignment horizontal="center"/>
    </xf>
    <xf numFmtId="0" fontId="23" fillId="2" borderId="0" xfId="0" applyFont="1" applyFill="1" applyAlignment="1">
      <alignment horizontal="center"/>
    </xf>
    <xf numFmtId="2" fontId="24" fillId="2" borderId="0" xfId="0" applyNumberFormat="1" applyFont="1" applyFill="1" applyAlignment="1">
      <alignment horizontal="center"/>
    </xf>
    <xf numFmtId="0" fontId="23" fillId="0" borderId="0" xfId="0" applyFont="1"/>
    <xf numFmtId="11" fontId="24" fillId="2" borderId="0" xfId="0" applyNumberFormat="1" applyFont="1" applyFill="1" applyAlignment="1">
      <alignment horizontal="center"/>
    </xf>
    <xf numFmtId="0" fontId="25" fillId="0" borderId="0" xfId="0" applyFont="1"/>
    <xf numFmtId="0" fontId="27" fillId="0" borderId="0" xfId="0" applyFont="1"/>
    <xf numFmtId="0" fontId="28" fillId="0" borderId="0" xfId="0" applyFont="1"/>
    <xf numFmtId="0" fontId="26" fillId="0" borderId="0" xfId="0" applyFont="1" applyAlignment="1">
      <alignment horizontal="center"/>
    </xf>
    <xf numFmtId="0" fontId="26" fillId="0" borderId="7" xfId="0" applyFont="1" applyBorder="1" applyAlignment="1">
      <alignment horizontal="center"/>
    </xf>
    <xf numFmtId="0" fontId="9" fillId="0" borderId="0" xfId="0" applyFont="1" applyAlignment="1">
      <alignment horizontal="center"/>
    </xf>
    <xf numFmtId="165" fontId="0" fillId="3" borderId="0" xfId="0" applyNumberFormat="1" applyFill="1" applyAlignment="1">
      <alignment horizontal="center"/>
    </xf>
    <xf numFmtId="164" fontId="4" fillId="0" borderId="2" xfId="0" applyNumberFormat="1" applyFont="1" applyBorder="1" applyAlignment="1">
      <alignment horizontal="center" vertical="center"/>
    </xf>
    <xf numFmtId="164" fontId="4" fillId="0" borderId="7" xfId="0" applyNumberFormat="1" applyFont="1" applyBorder="1" applyAlignment="1">
      <alignment horizontal="center" vertical="center"/>
    </xf>
    <xf numFmtId="0" fontId="30" fillId="0" borderId="1" xfId="0" applyFont="1" applyBorder="1" applyAlignment="1">
      <alignment horizontal="left"/>
    </xf>
    <xf numFmtId="0" fontId="30" fillId="0" borderId="2" xfId="5" applyFont="1" applyBorder="1" applyAlignment="1">
      <alignment horizontal="left" vertical="center" wrapText="1"/>
    </xf>
    <xf numFmtId="0" fontId="30" fillId="0" borderId="2" xfId="5" applyFont="1" applyBorder="1" applyAlignment="1">
      <alignment horizontal="center" vertical="center" wrapText="1"/>
    </xf>
    <xf numFmtId="0" fontId="0" fillId="0" borderId="6" xfId="0" applyBorder="1" applyAlignment="1">
      <alignment horizontal="left"/>
    </xf>
    <xf numFmtId="0" fontId="0" fillId="0" borderId="7" xfId="5" applyFont="1" applyBorder="1" applyAlignment="1">
      <alignment horizontal="left"/>
    </xf>
    <xf numFmtId="2" fontId="0" fillId="0" borderId="7" xfId="0" applyNumberFormat="1" applyBorder="1" applyAlignment="1">
      <alignment horizontal="center"/>
    </xf>
    <xf numFmtId="2" fontId="29" fillId="0" borderId="7" xfId="5" applyNumberFormat="1" applyBorder="1" applyAlignment="1">
      <alignment horizontal="center"/>
    </xf>
    <xf numFmtId="165" fontId="0" fillId="0" borderId="7" xfId="0" applyNumberFormat="1" applyBorder="1"/>
    <xf numFmtId="11" fontId="0" fillId="0" borderId="7" xfId="0" applyNumberFormat="1" applyBorder="1"/>
    <xf numFmtId="1" fontId="0" fillId="0" borderId="7" xfId="0" applyNumberFormat="1" applyBorder="1"/>
    <xf numFmtId="0" fontId="0" fillId="0" borderId="1" xfId="0" applyBorder="1" applyAlignment="1">
      <alignment horizontal="left"/>
    </xf>
    <xf numFmtId="0" fontId="0" fillId="0" borderId="9" xfId="0" applyBorder="1" applyAlignment="1">
      <alignment horizontal="left"/>
    </xf>
    <xf numFmtId="2" fontId="0" fillId="5" borderId="2" xfId="0" applyNumberFormat="1" applyFill="1" applyBorder="1" applyAlignment="1">
      <alignment horizontal="center"/>
    </xf>
    <xf numFmtId="2" fontId="29" fillId="0" borderId="2" xfId="5" applyNumberFormat="1" applyBorder="1" applyAlignment="1">
      <alignment horizontal="center"/>
    </xf>
    <xf numFmtId="2" fontId="0" fillId="0" borderId="2" xfId="0" applyNumberFormat="1" applyBorder="1"/>
    <xf numFmtId="165" fontId="0" fillId="7" borderId="2" xfId="0" applyNumberFormat="1" applyFill="1" applyBorder="1"/>
    <xf numFmtId="11" fontId="0" fillId="7" borderId="2" xfId="0" applyNumberFormat="1" applyFill="1" applyBorder="1"/>
    <xf numFmtId="1" fontId="0" fillId="7" borderId="2" xfId="0" applyNumberFormat="1" applyFill="1" applyBorder="1"/>
    <xf numFmtId="11" fontId="30" fillId="7" borderId="2" xfId="0" applyNumberFormat="1" applyFont="1" applyFill="1" applyBorder="1"/>
    <xf numFmtId="0" fontId="0" fillId="4" borderId="2" xfId="0" applyFill="1" applyBorder="1"/>
    <xf numFmtId="0" fontId="0" fillId="4" borderId="3" xfId="0" applyFill="1" applyBorder="1"/>
    <xf numFmtId="0" fontId="0" fillId="0" borderId="4" xfId="0" applyBorder="1" applyAlignment="1">
      <alignment horizontal="left"/>
    </xf>
    <xf numFmtId="0" fontId="0" fillId="0" borderId="11" xfId="0" applyBorder="1" applyAlignment="1">
      <alignment horizontal="left"/>
    </xf>
    <xf numFmtId="2" fontId="29" fillId="0" borderId="0" xfId="5" applyNumberFormat="1" applyAlignment="1">
      <alignment horizontal="center"/>
    </xf>
    <xf numFmtId="165" fontId="0" fillId="7" borderId="0" xfId="0" applyNumberFormat="1" applyFill="1"/>
    <xf numFmtId="11" fontId="0" fillId="7" borderId="0" xfId="0" applyNumberFormat="1" applyFill="1"/>
    <xf numFmtId="1" fontId="0" fillId="7" borderId="0" xfId="0" applyNumberFormat="1" applyFill="1"/>
    <xf numFmtId="11" fontId="30" fillId="7" borderId="0" xfId="0" applyNumberFormat="1" applyFont="1" applyFill="1"/>
    <xf numFmtId="0" fontId="0" fillId="4" borderId="0" xfId="0" applyFill="1"/>
    <xf numFmtId="0" fontId="0" fillId="4" borderId="5" xfId="0" applyFill="1" applyBorder="1"/>
    <xf numFmtId="0" fontId="0" fillId="0" borderId="10" xfId="0" applyBorder="1" applyAlignment="1">
      <alignment horizontal="left"/>
    </xf>
    <xf numFmtId="2" fontId="0" fillId="5" borderId="7" xfId="0" applyNumberFormat="1" applyFill="1" applyBorder="1" applyAlignment="1">
      <alignment horizontal="center"/>
    </xf>
    <xf numFmtId="2" fontId="0" fillId="0" borderId="7" xfId="0" applyNumberFormat="1" applyBorder="1"/>
    <xf numFmtId="165" fontId="0" fillId="7" borderId="7" xfId="0" applyNumberFormat="1" applyFill="1" applyBorder="1"/>
    <xf numFmtId="11" fontId="30" fillId="7" borderId="7" xfId="0" applyNumberFormat="1" applyFont="1" applyFill="1" applyBorder="1"/>
    <xf numFmtId="1" fontId="0" fillId="7" borderId="7" xfId="0" applyNumberFormat="1" applyFill="1" applyBorder="1"/>
    <xf numFmtId="0" fontId="0" fillId="4" borderId="7" xfId="0" applyFill="1" applyBorder="1"/>
    <xf numFmtId="0" fontId="0" fillId="4" borderId="8" xfId="0" applyFill="1" applyBorder="1"/>
    <xf numFmtId="0" fontId="0" fillId="0" borderId="0" xfId="0" applyAlignment="1">
      <alignment horizontal="left"/>
    </xf>
    <xf numFmtId="1" fontId="0" fillId="0" borderId="0" xfId="0" applyNumberFormat="1"/>
    <xf numFmtId="0" fontId="30" fillId="0" borderId="0" xfId="0" applyFont="1"/>
    <xf numFmtId="11" fontId="30" fillId="0" borderId="0" xfId="0" applyNumberFormat="1" applyFont="1"/>
    <xf numFmtId="0" fontId="0" fillId="0" borderId="18" xfId="0" applyBorder="1" applyAlignment="1">
      <alignment horizontal="left"/>
    </xf>
    <xf numFmtId="0" fontId="0" fillId="0" borderId="19" xfId="0" applyBorder="1" applyAlignment="1">
      <alignment horizontal="left"/>
    </xf>
    <xf numFmtId="2" fontId="0" fillId="0" borderId="0" xfId="5" applyNumberFormat="1" applyFont="1" applyAlignment="1">
      <alignment horizontal="center"/>
    </xf>
    <xf numFmtId="0" fontId="0" fillId="4" borderId="16" xfId="0" applyFill="1" applyBorder="1" applyAlignment="1">
      <alignment horizontal="left"/>
    </xf>
    <xf numFmtId="0" fontId="0" fillId="0" borderId="13" xfId="0" applyBorder="1" applyAlignment="1">
      <alignment horizontal="left"/>
    </xf>
    <xf numFmtId="0" fontId="0" fillId="5" borderId="16" xfId="0" applyFill="1" applyBorder="1" applyAlignment="1">
      <alignment horizontal="left"/>
    </xf>
    <xf numFmtId="0" fontId="0" fillId="7" borderId="17" xfId="0" applyFill="1" applyBorder="1" applyAlignment="1">
      <alignment horizontal="left"/>
    </xf>
    <xf numFmtId="0" fontId="0" fillId="0" borderId="14" xfId="0" applyBorder="1" applyAlignment="1">
      <alignment horizontal="left"/>
    </xf>
    <xf numFmtId="0" fontId="0" fillId="0" borderId="20" xfId="0" applyBorder="1"/>
    <xf numFmtId="0" fontId="32" fillId="0" borderId="0" xfId="0" applyFont="1"/>
  </cellXfs>
  <cellStyles count="6">
    <cellStyle name="Explanatory Text" xfId="5" builtinId="53"/>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colors>
    <mruColors>
      <color rgb="FFF4EB00"/>
      <color rgb="FFB6FF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AI67"/>
  <sheetViews>
    <sheetView tabSelected="1" zoomScale="90" zoomScaleNormal="150" zoomScalePageLayoutView="150" workbookViewId="0">
      <selection activeCell="E3" sqref="E3"/>
    </sheetView>
  </sheetViews>
  <sheetFormatPr defaultColWidth="11" defaultRowHeight="15.75"/>
  <cols>
    <col min="3" max="3" width="17.375" bestFit="1" customWidth="1"/>
    <col min="5" max="5" width="23.875" bestFit="1" customWidth="1"/>
    <col min="6" max="6" width="38" bestFit="1" customWidth="1"/>
    <col min="7" max="7" width="12" bestFit="1" customWidth="1"/>
    <col min="8" max="8" width="13.625" bestFit="1" customWidth="1"/>
    <col min="9" max="9" width="22.125" bestFit="1" customWidth="1"/>
    <col min="10" max="10" width="19" bestFit="1" customWidth="1"/>
    <col min="13" max="13" width="21.5" bestFit="1" customWidth="1"/>
    <col min="14" max="14" width="13.125" bestFit="1" customWidth="1"/>
    <col min="15" max="15" width="21.5" bestFit="1" customWidth="1"/>
    <col min="16" max="16" width="12.875" bestFit="1" customWidth="1"/>
    <col min="20" max="20" width="11.125" bestFit="1" customWidth="1"/>
    <col min="23" max="24" width="12.625" bestFit="1" customWidth="1"/>
    <col min="25" max="25" width="12.125" bestFit="1" customWidth="1"/>
    <col min="26" max="26" width="12.125" customWidth="1"/>
    <col min="27" max="27" width="22.125" bestFit="1" customWidth="1"/>
    <col min="28" max="28" width="22.5" bestFit="1" customWidth="1"/>
    <col min="30" max="30" width="11" bestFit="1" customWidth="1"/>
    <col min="31" max="31" width="12.5" bestFit="1" customWidth="1"/>
  </cols>
  <sheetData>
    <row r="3" spans="2:35" ht="24" thickBot="1">
      <c r="E3" s="137" t="s">
        <v>115</v>
      </c>
    </row>
    <row r="4" spans="2:35" ht="16.5" thickBot="1">
      <c r="B4" s="33" t="s">
        <v>81</v>
      </c>
      <c r="C4" s="32" t="s">
        <v>82</v>
      </c>
    </row>
    <row r="5" spans="2:35">
      <c r="B5" s="34"/>
      <c r="C5" s="30" t="s">
        <v>79</v>
      </c>
    </row>
    <row r="6" spans="2:35" ht="20.25">
      <c r="B6" s="37"/>
      <c r="C6" s="30" t="s">
        <v>116</v>
      </c>
      <c r="E6" s="7"/>
      <c r="F6" s="11" t="s">
        <v>21</v>
      </c>
      <c r="G6" s="8" t="s">
        <v>20</v>
      </c>
      <c r="H6" s="8" t="s">
        <v>19</v>
      </c>
      <c r="I6" s="8" t="s">
        <v>129</v>
      </c>
      <c r="J6" s="11" t="s">
        <v>18</v>
      </c>
      <c r="K6" s="9" t="s">
        <v>13</v>
      </c>
      <c r="L6" s="10" t="s">
        <v>14</v>
      </c>
      <c r="M6" s="84" t="s">
        <v>86</v>
      </c>
      <c r="N6" s="84" t="s">
        <v>85</v>
      </c>
      <c r="O6" s="25" t="s">
        <v>88</v>
      </c>
      <c r="P6" s="11" t="s">
        <v>87</v>
      </c>
      <c r="Q6" s="28" t="s">
        <v>114</v>
      </c>
      <c r="R6" s="22" t="s">
        <v>17</v>
      </c>
      <c r="S6" s="27" t="s">
        <v>90</v>
      </c>
      <c r="T6" s="27" t="s">
        <v>91</v>
      </c>
      <c r="U6" s="8" t="s">
        <v>92</v>
      </c>
      <c r="V6" s="8" t="s">
        <v>93</v>
      </c>
      <c r="W6" s="27" t="s">
        <v>95</v>
      </c>
      <c r="X6" s="27" t="s">
        <v>96</v>
      </c>
      <c r="Y6" s="28" t="s">
        <v>97</v>
      </c>
      <c r="Z6" s="27" t="s">
        <v>77</v>
      </c>
      <c r="AA6" s="27" t="s">
        <v>104</v>
      </c>
      <c r="AB6" s="27" t="s">
        <v>87</v>
      </c>
      <c r="AC6" s="8" t="s">
        <v>100</v>
      </c>
      <c r="AD6" s="8" t="s">
        <v>101</v>
      </c>
      <c r="AE6" s="25" t="s">
        <v>102</v>
      </c>
      <c r="AF6" s="11" t="s">
        <v>103</v>
      </c>
    </row>
    <row r="7" spans="2:35" ht="20.25">
      <c r="B7" s="35"/>
      <c r="C7" s="30" t="s">
        <v>80</v>
      </c>
      <c r="E7" s="18"/>
      <c r="F7" s="20"/>
      <c r="G7" s="19"/>
      <c r="H7" s="19"/>
      <c r="I7" s="19" t="s">
        <v>130</v>
      </c>
      <c r="J7" s="20"/>
      <c r="K7" s="21" t="s">
        <v>15</v>
      </c>
      <c r="L7" s="21" t="s">
        <v>16</v>
      </c>
      <c r="M7" s="85"/>
      <c r="N7" s="85"/>
      <c r="O7" s="26" t="s">
        <v>105</v>
      </c>
      <c r="P7" s="29" t="s">
        <v>99</v>
      </c>
      <c r="Q7" s="20"/>
      <c r="R7" s="23" t="s">
        <v>84</v>
      </c>
      <c r="S7" s="26" t="s">
        <v>89</v>
      </c>
      <c r="T7" s="19"/>
      <c r="U7" s="19"/>
      <c r="V7" s="19"/>
      <c r="W7" s="26" t="s">
        <v>94</v>
      </c>
      <c r="X7" s="26" t="s">
        <v>98</v>
      </c>
      <c r="Y7" s="29" t="s">
        <v>94</v>
      </c>
      <c r="Z7" s="26" t="s">
        <v>94</v>
      </c>
      <c r="AA7" s="26" t="s">
        <v>94</v>
      </c>
      <c r="AB7" s="26" t="s">
        <v>99</v>
      </c>
      <c r="AC7" s="19"/>
      <c r="AD7" s="19"/>
      <c r="AE7" s="19"/>
      <c r="AF7" s="20"/>
    </row>
    <row r="8" spans="2:35" ht="19.5">
      <c r="B8" s="36"/>
      <c r="C8" s="30" t="s">
        <v>117</v>
      </c>
      <c r="E8" s="14" t="s">
        <v>0</v>
      </c>
      <c r="F8" s="11"/>
      <c r="J8" s="11"/>
      <c r="K8" s="16"/>
      <c r="L8" s="16"/>
      <c r="P8" s="13"/>
      <c r="Q8" s="6"/>
      <c r="R8" s="24"/>
      <c r="Y8" s="13"/>
      <c r="AF8" s="13"/>
      <c r="AG8" s="6"/>
      <c r="AH8" s="6"/>
      <c r="AI8" s="5"/>
    </row>
    <row r="9" spans="2:35">
      <c r="B9" s="38"/>
      <c r="C9" s="30" t="s">
        <v>118</v>
      </c>
      <c r="E9" s="12"/>
      <c r="F9" s="13" t="s">
        <v>1</v>
      </c>
      <c r="G9" s="15" t="s">
        <v>134</v>
      </c>
      <c r="H9" s="15" t="s">
        <v>135</v>
      </c>
      <c r="I9" s="82">
        <v>3600</v>
      </c>
      <c r="J9" s="45">
        <v>200</v>
      </c>
      <c r="K9" s="41">
        <v>-7.34</v>
      </c>
      <c r="L9" s="41">
        <v>18.2</v>
      </c>
      <c r="M9" s="41">
        <v>3.7999999999999999E-2</v>
      </c>
      <c r="N9" s="41">
        <v>0.222</v>
      </c>
      <c r="O9" s="41">
        <v>4.2</v>
      </c>
      <c r="P9" s="44">
        <v>0.44400000000000001</v>
      </c>
      <c r="Q9" s="16">
        <v>0</v>
      </c>
      <c r="R9" s="24" t="s">
        <v>83</v>
      </c>
      <c r="S9" s="50">
        <v>12</v>
      </c>
      <c r="T9" s="17"/>
      <c r="U9" s="16"/>
      <c r="V9" s="16"/>
      <c r="W9" s="16"/>
      <c r="X9" s="16"/>
      <c r="Y9" s="45"/>
      <c r="Z9" s="51">
        <v>5.9747300000000003E-5</v>
      </c>
      <c r="AA9" s="51">
        <v>5.7475100000000001E-5</v>
      </c>
      <c r="AB9" s="51">
        <v>3.34732E-3</v>
      </c>
      <c r="AC9" s="46">
        <v>58.239481097031586</v>
      </c>
      <c r="AD9" s="16"/>
      <c r="AE9" s="52">
        <v>56.024623706845325</v>
      </c>
      <c r="AF9" s="53">
        <v>3337182.732120879</v>
      </c>
    </row>
    <row r="10" spans="2:35" ht="16.5" thickBot="1">
      <c r="B10" s="39"/>
      <c r="C10" s="31" t="s">
        <v>119</v>
      </c>
      <c r="E10" s="12"/>
      <c r="F10" s="13"/>
      <c r="G10" s="78"/>
      <c r="I10" s="16"/>
      <c r="J10" s="45"/>
      <c r="K10" s="16"/>
      <c r="L10" s="16"/>
      <c r="M10" s="41"/>
      <c r="N10" s="41"/>
      <c r="O10" s="41"/>
      <c r="P10" s="45"/>
      <c r="Q10" s="16"/>
      <c r="R10" s="24"/>
      <c r="S10" s="16"/>
      <c r="T10" s="16"/>
      <c r="U10" s="16"/>
      <c r="V10" s="16"/>
      <c r="W10" s="16"/>
      <c r="X10" s="16"/>
      <c r="Y10" s="45"/>
      <c r="Z10" s="17"/>
      <c r="AA10" s="17"/>
      <c r="AB10" s="17"/>
      <c r="AC10" s="16"/>
      <c r="AD10" s="16"/>
      <c r="AE10" s="16"/>
      <c r="AF10" s="45"/>
    </row>
    <row r="11" spans="2:35" ht="19.5">
      <c r="E11" s="14" t="s">
        <v>2</v>
      </c>
      <c r="F11" s="13"/>
      <c r="I11" s="16"/>
      <c r="J11" s="45"/>
      <c r="K11" s="16"/>
      <c r="L11" s="16"/>
      <c r="M11" s="41"/>
      <c r="N11" s="41"/>
      <c r="O11" s="41"/>
      <c r="P11" s="45"/>
      <c r="Q11" s="16"/>
      <c r="R11" s="24"/>
      <c r="S11" s="16"/>
      <c r="T11" s="16"/>
      <c r="U11" s="16"/>
      <c r="V11" s="16"/>
      <c r="W11" s="16"/>
      <c r="X11" s="16"/>
      <c r="Y11" s="45"/>
      <c r="Z11" s="17"/>
      <c r="AA11" s="17"/>
      <c r="AB11" s="17"/>
      <c r="AC11" s="16"/>
      <c r="AD11" s="16"/>
      <c r="AE11" s="16"/>
      <c r="AF11" s="45"/>
    </row>
    <row r="12" spans="2:35">
      <c r="E12" s="12"/>
      <c r="F12" s="13" t="s">
        <v>22</v>
      </c>
      <c r="G12" s="15" t="s">
        <v>54</v>
      </c>
      <c r="H12" s="15" t="s">
        <v>63</v>
      </c>
      <c r="I12" s="82">
        <v>603</v>
      </c>
      <c r="J12" s="45">
        <v>96.7</v>
      </c>
      <c r="K12" s="41">
        <v>-4.1399999999999997</v>
      </c>
      <c r="L12" s="41">
        <v>18.18</v>
      </c>
      <c r="M12" s="41">
        <v>2.1999999999999999E-2</v>
      </c>
      <c r="N12" s="41">
        <v>1.5</v>
      </c>
      <c r="O12" s="41">
        <v>2.96</v>
      </c>
      <c r="P12" s="44">
        <v>4.7512038523274481E-3</v>
      </c>
      <c r="Q12" s="16">
        <v>0</v>
      </c>
      <c r="R12" s="24"/>
      <c r="S12" s="54">
        <v>9.1913780845062281</v>
      </c>
      <c r="T12" s="55"/>
      <c r="U12" s="56"/>
      <c r="V12" s="57">
        <v>285.09540996405019</v>
      </c>
      <c r="W12" s="54">
        <v>11.517909639183404</v>
      </c>
      <c r="X12" s="41"/>
      <c r="Y12" s="58">
        <v>1.0474299534676343</v>
      </c>
      <c r="Z12" s="17"/>
      <c r="AA12" s="17"/>
      <c r="AB12" s="17"/>
      <c r="AC12" s="46">
        <v>15.855056169322202</v>
      </c>
      <c r="AD12" s="52">
        <v>4520.2037385959566</v>
      </c>
      <c r="AE12" s="52">
        <v>412.50574116019015</v>
      </c>
      <c r="AF12" s="59">
        <v>32079799.983309824</v>
      </c>
    </row>
    <row r="13" spans="2:35">
      <c r="E13" s="12"/>
      <c r="F13" s="13" t="s">
        <v>26</v>
      </c>
      <c r="G13" s="15" t="s">
        <v>55</v>
      </c>
      <c r="H13" s="15" t="s">
        <v>64</v>
      </c>
      <c r="I13" s="82" t="s">
        <v>131</v>
      </c>
      <c r="J13" s="45">
        <v>52.5</v>
      </c>
      <c r="K13" s="41">
        <v>-1.1000000000000001</v>
      </c>
      <c r="L13" s="41">
        <v>18.8</v>
      </c>
      <c r="M13" s="41">
        <v>0.23499999999999999</v>
      </c>
      <c r="N13" s="41">
        <v>0.94299999999999995</v>
      </c>
      <c r="O13" s="41">
        <v>11.299200000000001</v>
      </c>
      <c r="P13" s="44">
        <v>1.8136757624398075E-2</v>
      </c>
      <c r="Q13" s="16">
        <v>0</v>
      </c>
      <c r="R13" s="24"/>
      <c r="S13" s="54">
        <v>9.2845329810081001</v>
      </c>
      <c r="T13" s="54">
        <v>9.3541913366999836</v>
      </c>
      <c r="U13" s="60">
        <v>2.5362581568003226E-2</v>
      </c>
      <c r="V13" s="57">
        <v>282.62935944933645</v>
      </c>
      <c r="W13" s="54">
        <v>1.4012176698332011</v>
      </c>
      <c r="X13" s="61">
        <v>492.43</v>
      </c>
      <c r="Y13" s="58">
        <v>1.9336522405580288</v>
      </c>
      <c r="Z13" s="17"/>
      <c r="AA13" s="17"/>
      <c r="AB13" s="17"/>
      <c r="AC13" s="46">
        <v>33.069687760816841</v>
      </c>
      <c r="AD13" s="52">
        <v>9346.4646690292248</v>
      </c>
      <c r="AE13" s="52">
        <v>12943.569022047124</v>
      </c>
      <c r="AF13" s="59">
        <v>996497620.87188756</v>
      </c>
    </row>
    <row r="14" spans="2:35">
      <c r="E14" s="12"/>
      <c r="F14" s="13" t="s">
        <v>25</v>
      </c>
      <c r="G14" s="15" t="s">
        <v>56</v>
      </c>
      <c r="H14" t="s">
        <v>65</v>
      </c>
      <c r="I14" s="16">
        <v>584</v>
      </c>
      <c r="J14" s="45" t="s">
        <v>131</v>
      </c>
      <c r="K14" s="41">
        <v>-6.31</v>
      </c>
      <c r="L14" s="41">
        <v>19.05</v>
      </c>
      <c r="M14" s="41">
        <v>0.03</v>
      </c>
      <c r="N14" s="41">
        <v>0.40899999999999997</v>
      </c>
      <c r="O14" s="41">
        <v>5.68</v>
      </c>
      <c r="P14" s="44">
        <v>9.1171749598715889E-3</v>
      </c>
      <c r="Q14" s="16">
        <v>0</v>
      </c>
      <c r="R14" s="24"/>
      <c r="S14" s="16"/>
      <c r="T14" s="16"/>
      <c r="U14" s="16"/>
      <c r="V14" s="46"/>
      <c r="W14" s="55"/>
      <c r="X14" s="41"/>
      <c r="Y14" s="62"/>
      <c r="Z14" s="17"/>
      <c r="AA14" s="17"/>
      <c r="AB14" s="17"/>
      <c r="AC14" s="46"/>
      <c r="AD14" s="52"/>
      <c r="AE14" s="52"/>
      <c r="AF14" s="59"/>
    </row>
    <row r="15" spans="2:35" ht="16.5">
      <c r="C15" s="77"/>
      <c r="E15" s="12"/>
      <c r="F15" s="13" t="s">
        <v>23</v>
      </c>
      <c r="G15" s="15" t="s">
        <v>57</v>
      </c>
      <c r="H15" s="15" t="s">
        <v>66</v>
      </c>
      <c r="I15" s="82">
        <v>156</v>
      </c>
      <c r="J15" s="45" t="s">
        <v>131</v>
      </c>
      <c r="K15" s="41">
        <v>0.35</v>
      </c>
      <c r="L15" s="41">
        <v>18.68</v>
      </c>
      <c r="M15" s="41">
        <v>7.0000000000000001E-3</v>
      </c>
      <c r="N15" s="41">
        <v>0.12</v>
      </c>
      <c r="O15" s="41">
        <v>420</v>
      </c>
      <c r="P15" s="44">
        <v>0.6741573033707865</v>
      </c>
      <c r="Q15" s="16">
        <v>0.01</v>
      </c>
      <c r="R15" s="24"/>
      <c r="S15" s="54">
        <v>10.524842931422414</v>
      </c>
      <c r="T15" s="54">
        <v>9.7714634783946419</v>
      </c>
      <c r="U15" s="60">
        <v>3.0934458307243399E-2</v>
      </c>
      <c r="V15" s="57">
        <v>292.50478053950036</v>
      </c>
      <c r="W15" s="54">
        <v>2.4528363625774552</v>
      </c>
      <c r="X15" s="61">
        <v>991.57</v>
      </c>
      <c r="Y15" s="58">
        <v>4.7431318435831011</v>
      </c>
      <c r="Z15" s="17"/>
      <c r="AA15" s="17"/>
      <c r="AB15" s="17"/>
      <c r="AC15" s="46">
        <v>484.26253108717106</v>
      </c>
      <c r="AD15" s="52">
        <v>141649.10537915595</v>
      </c>
      <c r="AE15" s="52">
        <v>274848.05495234014</v>
      </c>
      <c r="AF15" s="59">
        <v>18666346791.691967</v>
      </c>
    </row>
    <row r="16" spans="2:35">
      <c r="E16" s="12"/>
      <c r="F16" s="13" t="s">
        <v>4</v>
      </c>
      <c r="G16" s="15" t="s">
        <v>58</v>
      </c>
      <c r="H16" s="15" t="s">
        <v>67</v>
      </c>
      <c r="I16" s="82">
        <v>380</v>
      </c>
      <c r="J16" s="45" t="s">
        <v>131</v>
      </c>
      <c r="K16" s="41">
        <v>-4.0999999999999996</v>
      </c>
      <c r="L16" s="41">
        <v>20</v>
      </c>
      <c r="M16" s="41">
        <v>2.1999999999999999E-2</v>
      </c>
      <c r="N16" s="41">
        <v>0.33300000000000002</v>
      </c>
      <c r="O16" s="41">
        <v>6.0165059288537535</v>
      </c>
      <c r="P16" s="44">
        <v>9.657312887405704E-3</v>
      </c>
      <c r="Q16" s="16">
        <v>0</v>
      </c>
      <c r="R16" s="24"/>
      <c r="S16" s="54">
        <v>9.5931510633330053</v>
      </c>
      <c r="T16" s="54">
        <v>10.076040402611968</v>
      </c>
      <c r="U16" s="60">
        <v>3.3446732112929249E-2</v>
      </c>
      <c r="V16" s="57">
        <v>282.11197140696675</v>
      </c>
      <c r="W16" s="54">
        <v>8.0802367227519323E-2</v>
      </c>
      <c r="X16" s="61">
        <v>15.07</v>
      </c>
      <c r="Y16" s="58">
        <v>7.904067000494977E-2</v>
      </c>
      <c r="Z16" s="17"/>
      <c r="AA16" s="17"/>
      <c r="AB16" s="17"/>
      <c r="AC16" s="46">
        <v>431.56623157458517</v>
      </c>
      <c r="AD16" s="52">
        <v>121750.00038218177</v>
      </c>
      <c r="AE16" s="52">
        <v>119517.69754731466</v>
      </c>
      <c r="AF16" s="59">
        <v>8905395672.6652184</v>
      </c>
    </row>
    <row r="17" spans="3:32">
      <c r="E17" s="12"/>
      <c r="F17" s="13" t="s">
        <v>24</v>
      </c>
      <c r="G17" s="15" t="s">
        <v>59</v>
      </c>
      <c r="H17" t="s">
        <v>68</v>
      </c>
      <c r="I17" s="16" t="s">
        <v>131</v>
      </c>
      <c r="J17" s="45">
        <v>86</v>
      </c>
      <c r="K17" s="41">
        <v>0.38</v>
      </c>
      <c r="L17" s="41">
        <v>19.16</v>
      </c>
      <c r="M17" s="41">
        <v>5.0000000000000001E-3</v>
      </c>
      <c r="N17" s="41">
        <v>9.4E-2</v>
      </c>
      <c r="O17" s="41">
        <v>274.8</v>
      </c>
      <c r="P17" s="44">
        <v>4.4109149277688602E-2</v>
      </c>
      <c r="Q17" s="16">
        <v>0.06</v>
      </c>
      <c r="R17" s="24"/>
      <c r="S17" s="54">
        <v>9.672052536255908</v>
      </c>
      <c r="T17" s="54">
        <v>10.007668943977464</v>
      </c>
      <c r="U17" s="60">
        <v>3.2486719594378072E-2</v>
      </c>
      <c r="V17" s="57">
        <v>273.90506821523519</v>
      </c>
      <c r="W17" s="54">
        <v>2.83121821978881E-2</v>
      </c>
      <c r="X17" s="61">
        <v>5.84</v>
      </c>
      <c r="Y17" s="58">
        <v>1.9719468619337866E-2</v>
      </c>
      <c r="Z17" s="17"/>
      <c r="AA17" s="17"/>
      <c r="AB17" s="17"/>
      <c r="AC17" s="46"/>
      <c r="AD17" s="52"/>
      <c r="AE17" s="52"/>
      <c r="AF17" s="59"/>
    </row>
    <row r="18" spans="3:32">
      <c r="C18" s="79"/>
      <c r="E18" s="12"/>
      <c r="F18" s="13" t="s">
        <v>28</v>
      </c>
      <c r="G18" s="15" t="s">
        <v>60</v>
      </c>
      <c r="H18" s="15" t="s">
        <v>69</v>
      </c>
      <c r="I18" s="82">
        <v>1633</v>
      </c>
      <c r="J18" s="45" t="s">
        <v>131</v>
      </c>
      <c r="K18" s="41">
        <v>-1.03</v>
      </c>
      <c r="L18" s="41">
        <v>20.52</v>
      </c>
      <c r="M18" s="41">
        <v>0.13400000000000001</v>
      </c>
      <c r="N18" s="41">
        <v>0.997</v>
      </c>
      <c r="O18" s="41">
        <v>1.6192</v>
      </c>
      <c r="P18" s="44">
        <v>2.5990369181380416E-3</v>
      </c>
      <c r="Q18" s="16">
        <v>0</v>
      </c>
      <c r="R18" s="24"/>
      <c r="S18" s="54">
        <v>8.463511623816192</v>
      </c>
      <c r="T18" s="54">
        <v>9.7525124115974489</v>
      </c>
      <c r="U18" s="60">
        <v>2.7711849461320888E-2</v>
      </c>
      <c r="V18" s="57">
        <v>345.24115329606775</v>
      </c>
      <c r="W18" s="54">
        <v>1.0774025976476103</v>
      </c>
      <c r="X18" s="61">
        <v>30.22</v>
      </c>
      <c r="Y18" s="58">
        <v>0.11543134196502368</v>
      </c>
      <c r="Z18" s="17"/>
      <c r="AA18" s="17"/>
      <c r="AB18" s="17"/>
      <c r="AC18" s="46">
        <v>65.029440608574902</v>
      </c>
      <c r="AD18" s="52">
        <v>22450.839073902542</v>
      </c>
      <c r="AE18" s="52">
        <v>2412.3172932873485</v>
      </c>
      <c r="AF18" s="59">
        <v>203735223.79875258</v>
      </c>
    </row>
    <row r="19" spans="3:32">
      <c r="C19" s="79"/>
      <c r="E19" s="12"/>
      <c r="F19" s="13" t="s">
        <v>3</v>
      </c>
      <c r="G19" s="15" t="s">
        <v>61</v>
      </c>
      <c r="H19" s="15" t="s">
        <v>70</v>
      </c>
      <c r="I19" s="82">
        <v>818</v>
      </c>
      <c r="J19" s="45">
        <v>25</v>
      </c>
      <c r="K19" s="41">
        <v>0.51</v>
      </c>
      <c r="L19" s="41">
        <v>19.11</v>
      </c>
      <c r="M19" s="41">
        <v>0.09</v>
      </c>
      <c r="N19" s="41">
        <v>2.25</v>
      </c>
      <c r="O19" s="41">
        <v>0.55151304347826013</v>
      </c>
      <c r="P19" s="44">
        <v>8.852536813455219E-4</v>
      </c>
      <c r="Q19" s="16">
        <v>0</v>
      </c>
      <c r="R19" s="24"/>
      <c r="S19" s="54">
        <v>10.326852663151717</v>
      </c>
      <c r="T19" s="54">
        <v>10.01036314017807</v>
      </c>
      <c r="U19" s="60">
        <v>2.7176582267000517E-2</v>
      </c>
      <c r="V19" s="57">
        <v>321.95629732160768</v>
      </c>
      <c r="W19" s="54">
        <v>4.706660021806476</v>
      </c>
      <c r="X19" s="61">
        <v>14.49</v>
      </c>
      <c r="Y19" s="58">
        <v>6.0599682228776645E-2</v>
      </c>
      <c r="Z19" s="17"/>
      <c r="AA19" s="17"/>
      <c r="AB19" s="17"/>
      <c r="AC19" s="46">
        <v>45.232817194994468</v>
      </c>
      <c r="AD19" s="52">
        <v>14562.990341525567</v>
      </c>
      <c r="AE19" s="52">
        <v>188.08532531435111</v>
      </c>
      <c r="AF19" s="59">
        <v>13018747.901034864</v>
      </c>
    </row>
    <row r="20" spans="3:32">
      <c r="E20" s="12"/>
      <c r="F20" s="13" t="s">
        <v>27</v>
      </c>
      <c r="G20" s="15" t="s">
        <v>62</v>
      </c>
      <c r="H20" s="15" t="s">
        <v>71</v>
      </c>
      <c r="I20" s="82" t="s">
        <v>131</v>
      </c>
      <c r="J20" s="45">
        <v>100</v>
      </c>
      <c r="K20" s="41">
        <v>-1.7</v>
      </c>
      <c r="L20" s="41">
        <v>19.29</v>
      </c>
      <c r="M20" s="41">
        <v>0.08</v>
      </c>
      <c r="N20" s="41">
        <v>1.8180000000000001</v>
      </c>
      <c r="O20" s="41">
        <v>0.91520000000000079</v>
      </c>
      <c r="P20" s="44">
        <v>1.4690208667736771E-3</v>
      </c>
      <c r="Q20" s="16">
        <v>0</v>
      </c>
      <c r="R20" s="24"/>
      <c r="S20" s="54">
        <v>10.147991873994131</v>
      </c>
      <c r="T20" s="54">
        <v>9.96482913897737</v>
      </c>
      <c r="U20" s="60">
        <v>2.9235975452302821E-2</v>
      </c>
      <c r="V20" s="57">
        <v>339.57427274050394</v>
      </c>
      <c r="W20" s="54">
        <v>4.3310566196670468</v>
      </c>
      <c r="X20" s="61">
        <v>12.35</v>
      </c>
      <c r="Y20" s="58">
        <v>6.5537108710380682E-2</v>
      </c>
      <c r="Z20" s="17"/>
      <c r="AA20" s="17"/>
      <c r="AB20" s="17"/>
      <c r="AC20" s="46">
        <v>65.815600646925603</v>
      </c>
      <c r="AD20" s="52">
        <v>22349.284724659203</v>
      </c>
      <c r="AE20" s="52">
        <v>339.18302062894975</v>
      </c>
      <c r="AF20" s="59">
        <v>23891107.268593471</v>
      </c>
    </row>
    <row r="21" spans="3:32">
      <c r="C21" s="79"/>
      <c r="E21" s="12"/>
      <c r="F21" s="13" t="s">
        <v>106</v>
      </c>
      <c r="G21" s="15" t="s">
        <v>110</v>
      </c>
      <c r="H21" s="15" t="s">
        <v>111</v>
      </c>
      <c r="I21" s="82" t="s">
        <v>131</v>
      </c>
      <c r="J21" s="45">
        <v>100</v>
      </c>
      <c r="K21" s="41">
        <v>-0.08</v>
      </c>
      <c r="L21" s="41">
        <v>19.170000000000002</v>
      </c>
      <c r="M21" s="41">
        <v>3.1E-2</v>
      </c>
      <c r="N21" s="41">
        <v>0.25900000000000001</v>
      </c>
      <c r="O21" s="41">
        <v>13</v>
      </c>
      <c r="P21" s="44">
        <v>2.8000000000000001E-2</v>
      </c>
      <c r="Q21" s="16">
        <v>0.2</v>
      </c>
      <c r="R21" s="24"/>
      <c r="S21" s="54">
        <v>16.34000218149545</v>
      </c>
      <c r="T21" s="54">
        <v>9.7953572388066892</v>
      </c>
      <c r="U21" s="60">
        <v>2.8999016941722754E-2</v>
      </c>
      <c r="V21" s="57">
        <v>305.57223414016073</v>
      </c>
      <c r="W21" s="54">
        <v>9.9812146404932474</v>
      </c>
      <c r="X21" s="61">
        <v>1165.514002616439</v>
      </c>
      <c r="Y21" s="58">
        <v>4.0991453056063563</v>
      </c>
      <c r="AA21" s="17"/>
      <c r="AB21" s="17"/>
      <c r="AC21" s="46">
        <v>223.53772593214902</v>
      </c>
      <c r="AD21" s="52">
        <v>6830.6922327697694</v>
      </c>
      <c r="AE21" s="52">
        <v>2805.2698001709646</v>
      </c>
      <c r="AF21" s="59">
        <v>122717023.15998542</v>
      </c>
    </row>
    <row r="22" spans="3:32">
      <c r="E22" s="12"/>
      <c r="F22" s="13" t="s">
        <v>107</v>
      </c>
      <c r="G22" s="15" t="s">
        <v>112</v>
      </c>
      <c r="H22" s="15" t="s">
        <v>113</v>
      </c>
      <c r="I22" s="82" t="s">
        <v>131</v>
      </c>
      <c r="J22" s="45">
        <v>212</v>
      </c>
      <c r="K22" s="41">
        <v>-5.8</v>
      </c>
      <c r="L22" s="41">
        <v>18.61</v>
      </c>
      <c r="M22" s="41">
        <v>2.1999999999999999E-2</v>
      </c>
      <c r="N22" s="41">
        <v>0.42199999999999999</v>
      </c>
      <c r="O22" s="41">
        <v>5</v>
      </c>
      <c r="P22" s="44">
        <v>0.01</v>
      </c>
      <c r="Q22" s="16">
        <v>0</v>
      </c>
      <c r="R22" s="24"/>
      <c r="S22" s="54">
        <v>14.497888189065993</v>
      </c>
      <c r="T22" s="54">
        <v>9.8644795641182359</v>
      </c>
      <c r="U22" s="60">
        <v>2.9115253325556242E-2</v>
      </c>
      <c r="V22" s="57">
        <v>305.054723522828</v>
      </c>
      <c r="W22" s="54">
        <v>37.177696125058709</v>
      </c>
      <c r="X22" s="61">
        <v>956.54026791830233</v>
      </c>
      <c r="Y22" s="58">
        <v>2.9940817428694153</v>
      </c>
      <c r="AA22" s="17"/>
      <c r="AB22" s="17"/>
      <c r="AC22" s="46">
        <v>109.48600087774699</v>
      </c>
      <c r="AD22" s="52">
        <v>3339.922172738135</v>
      </c>
      <c r="AE22" s="52">
        <v>268.97847479203392</v>
      </c>
      <c r="AF22" s="59">
        <v>13261573.789023643</v>
      </c>
    </row>
    <row r="23" spans="3:32">
      <c r="E23" s="12"/>
      <c r="F23" s="13"/>
      <c r="I23" s="16"/>
      <c r="J23" s="45"/>
      <c r="K23" s="16"/>
      <c r="L23" s="41"/>
      <c r="M23" s="41"/>
      <c r="N23" s="41"/>
      <c r="O23" s="16"/>
      <c r="P23" s="45"/>
      <c r="Q23" s="16"/>
      <c r="R23" s="24"/>
      <c r="Z23" s="17"/>
      <c r="AA23" s="17"/>
      <c r="AB23" s="17"/>
      <c r="AC23" s="16"/>
      <c r="AD23" s="52"/>
      <c r="AE23" s="16"/>
      <c r="AF23" s="59"/>
    </row>
    <row r="24" spans="3:32" ht="19.5">
      <c r="E24" s="14" t="s">
        <v>78</v>
      </c>
      <c r="F24" s="13"/>
      <c r="I24" s="16"/>
      <c r="J24" s="45"/>
      <c r="K24" s="16"/>
      <c r="L24" s="16"/>
      <c r="M24" s="41"/>
      <c r="N24" s="41"/>
      <c r="O24" s="16"/>
      <c r="P24" s="45"/>
      <c r="Q24" s="16"/>
      <c r="R24" s="24"/>
      <c r="S24" s="16"/>
      <c r="T24" s="16"/>
      <c r="U24" s="16"/>
      <c r="V24" s="16"/>
      <c r="W24" s="16"/>
      <c r="X24" s="16"/>
      <c r="Y24" s="45"/>
      <c r="Z24" s="17"/>
      <c r="AA24" s="17"/>
      <c r="AB24" s="17"/>
      <c r="AC24" s="16"/>
      <c r="AD24" s="17"/>
      <c r="AE24" s="16"/>
      <c r="AF24" s="59"/>
    </row>
    <row r="25" spans="3:32">
      <c r="E25" s="12"/>
      <c r="F25" s="13" t="s">
        <v>5</v>
      </c>
      <c r="G25" s="15" t="s">
        <v>136</v>
      </c>
      <c r="H25" s="15" t="s">
        <v>137</v>
      </c>
      <c r="I25" s="16">
        <v>366</v>
      </c>
      <c r="J25" s="45"/>
      <c r="K25" s="41">
        <v>-4.6100000000000003</v>
      </c>
      <c r="L25" s="41">
        <v>18.23</v>
      </c>
      <c r="M25" s="41">
        <v>4.0000000000000001E-3</v>
      </c>
      <c r="N25" s="41">
        <v>8.7999999999999995E-2</v>
      </c>
      <c r="O25" s="46">
        <v>84</v>
      </c>
      <c r="P25" s="44">
        <v>0.1</v>
      </c>
      <c r="Q25" s="16">
        <v>0.09</v>
      </c>
      <c r="R25" s="24"/>
      <c r="S25" s="63">
        <v>11.52</v>
      </c>
      <c r="T25" s="16"/>
      <c r="U25" s="16"/>
      <c r="V25" s="64">
        <v>299.00452912632039</v>
      </c>
      <c r="W25" s="63">
        <v>50.7</v>
      </c>
      <c r="X25" s="16"/>
      <c r="Y25" s="45"/>
      <c r="Z25" s="65">
        <f>50.7*10^-6</f>
        <v>5.0699999999999999E-5</v>
      </c>
      <c r="AA25" s="17"/>
      <c r="AB25" s="66">
        <v>0.1</v>
      </c>
      <c r="AC25" s="16"/>
      <c r="AD25" s="16"/>
      <c r="AE25" s="52">
        <v>2071.0059171597632</v>
      </c>
      <c r="AF25" s="59">
        <v>129356274.33173259</v>
      </c>
    </row>
    <row r="26" spans="3:32" ht="19.5">
      <c r="E26" s="14" t="s">
        <v>6</v>
      </c>
      <c r="F26" s="13"/>
      <c r="J26" s="45"/>
      <c r="K26" s="16"/>
      <c r="L26" s="16"/>
      <c r="M26" s="41"/>
      <c r="N26" s="41"/>
      <c r="O26" s="16"/>
      <c r="P26" s="45"/>
      <c r="Q26" s="16"/>
      <c r="R26" s="24"/>
      <c r="S26" s="16"/>
      <c r="T26" s="16"/>
      <c r="U26" s="16"/>
      <c r="V26" s="16"/>
      <c r="W26" s="16"/>
      <c r="X26" s="16"/>
      <c r="Y26" s="45"/>
      <c r="Z26" s="17"/>
      <c r="AA26" s="17"/>
      <c r="AB26" s="17"/>
      <c r="AC26" s="16"/>
      <c r="AD26" s="16"/>
      <c r="AE26" s="16"/>
      <c r="AF26" s="59"/>
    </row>
    <row r="27" spans="3:32">
      <c r="E27" s="12"/>
      <c r="F27" s="13" t="s">
        <v>38</v>
      </c>
      <c r="G27" s="16" t="s">
        <v>40</v>
      </c>
      <c r="H27" s="16" t="s">
        <v>41</v>
      </c>
      <c r="I27" s="16">
        <v>2353</v>
      </c>
      <c r="J27" s="45">
        <v>93</v>
      </c>
      <c r="K27" s="41">
        <v>-10.63</v>
      </c>
      <c r="L27" s="41">
        <v>17.2</v>
      </c>
      <c r="M27" s="41">
        <v>1.7999999999999999E-2</v>
      </c>
      <c r="N27" s="41">
        <v>0.314</v>
      </c>
      <c r="O27" s="41">
        <v>1.1280948616600781</v>
      </c>
      <c r="P27" s="44">
        <v>1.8107461663885683E-3</v>
      </c>
      <c r="Q27" s="16">
        <v>0</v>
      </c>
      <c r="R27" s="24"/>
      <c r="S27" s="54">
        <v>14.400081957611562</v>
      </c>
      <c r="T27" s="54">
        <v>10.037732529886542</v>
      </c>
      <c r="U27" s="60">
        <v>2.9419303926955329E-2</v>
      </c>
      <c r="V27" s="71">
        <v>350.2</v>
      </c>
      <c r="W27" s="54">
        <v>19.743591621539981</v>
      </c>
      <c r="X27" s="61">
        <v>73.486165860904691</v>
      </c>
      <c r="Y27" s="58">
        <v>0.28746135361984754</v>
      </c>
      <c r="Z27" s="17"/>
      <c r="AA27" s="17"/>
      <c r="AB27" s="17"/>
      <c r="AC27" s="46">
        <v>18.152941186916287</v>
      </c>
      <c r="AD27" s="52">
        <v>6280.9413321364627</v>
      </c>
      <c r="AE27" s="52">
        <v>91.713108794909928</v>
      </c>
      <c r="AF27" s="59">
        <v>4552487.2335720174</v>
      </c>
    </row>
    <row r="28" spans="3:32">
      <c r="E28" s="12"/>
      <c r="F28" s="13" t="s">
        <v>39</v>
      </c>
      <c r="G28" s="16" t="s">
        <v>40</v>
      </c>
      <c r="H28" s="16" t="s">
        <v>41</v>
      </c>
      <c r="I28" s="16">
        <v>2353</v>
      </c>
      <c r="J28" s="45">
        <v>84.9</v>
      </c>
      <c r="K28" s="41">
        <v>-0.77</v>
      </c>
      <c r="L28" s="41">
        <v>6.27</v>
      </c>
      <c r="M28" s="41">
        <v>4.9000000000000002E-2</v>
      </c>
      <c r="N28" s="41">
        <v>0.58899999999999997</v>
      </c>
      <c r="O28" s="41">
        <v>1.0779573122529644</v>
      </c>
      <c r="P28" s="44">
        <v>1.7302685589935223E-3</v>
      </c>
      <c r="Q28" s="16">
        <v>0</v>
      </c>
      <c r="R28" s="24"/>
      <c r="S28" s="54">
        <v>14.439468446693937</v>
      </c>
      <c r="T28" s="54">
        <v>10.070954956088135</v>
      </c>
      <c r="U28" s="60">
        <v>2.9602898158546397E-2</v>
      </c>
      <c r="V28" s="71">
        <v>525.20000000000005</v>
      </c>
      <c r="W28" s="54">
        <v>15.948774993094938</v>
      </c>
      <c r="X28" s="61">
        <v>24.146450006054973</v>
      </c>
      <c r="Y28" s="58">
        <v>7.1541149668103418E-2</v>
      </c>
      <c r="Z28" s="17"/>
      <c r="AA28" s="17"/>
      <c r="AB28" s="17"/>
      <c r="AC28" s="46">
        <v>45.958527263164584</v>
      </c>
      <c r="AD28" s="52">
        <v>24139.682422325342</v>
      </c>
      <c r="AE28" s="52">
        <v>108.48911968114457</v>
      </c>
      <c r="AF28" s="59">
        <v>5370531.4559703236</v>
      </c>
    </row>
    <row r="29" spans="3:32">
      <c r="E29" s="12"/>
      <c r="F29" s="13" t="s">
        <v>36</v>
      </c>
      <c r="G29" s="16" t="s">
        <v>42</v>
      </c>
      <c r="H29" s="16" t="s">
        <v>43</v>
      </c>
      <c r="I29" s="16">
        <v>2362</v>
      </c>
      <c r="J29" s="45">
        <v>81.599999999999994</v>
      </c>
      <c r="K29" s="41">
        <v>-8.6</v>
      </c>
      <c r="L29" s="41">
        <v>15.87</v>
      </c>
      <c r="M29" s="41">
        <v>2.5999999999999999E-2</v>
      </c>
      <c r="N29" s="41">
        <v>0.28699999999999998</v>
      </c>
      <c r="O29" s="41">
        <v>2.7324964426877463</v>
      </c>
      <c r="P29" s="44">
        <v>4.3860296030300899E-3</v>
      </c>
      <c r="Q29" s="16">
        <v>0</v>
      </c>
      <c r="R29" s="24"/>
      <c r="S29" s="54">
        <v>13.799534213762778</v>
      </c>
      <c r="T29" s="54">
        <v>10.203392616591039</v>
      </c>
      <c r="U29" s="60">
        <v>2.9834042388742966E-2</v>
      </c>
      <c r="V29" s="71">
        <v>414.1</v>
      </c>
      <c r="W29" s="54">
        <v>17.313185496699425</v>
      </c>
      <c r="X29" s="61">
        <v>44.539681864528347</v>
      </c>
      <c r="Y29" s="58">
        <v>0.13176696258953935</v>
      </c>
      <c r="Z29" s="17"/>
      <c r="AA29" s="17"/>
      <c r="AB29" s="17"/>
      <c r="AC29" s="46">
        <v>80.191585347209752</v>
      </c>
      <c r="AD29" s="52">
        <v>33206.070136362127</v>
      </c>
      <c r="AE29" s="52">
        <v>253.33463930518391</v>
      </c>
      <c r="AF29" s="59">
        <v>13122374.693264697</v>
      </c>
    </row>
    <row r="30" spans="3:32">
      <c r="E30" s="12"/>
      <c r="F30" s="13" t="s">
        <v>37</v>
      </c>
      <c r="G30" s="16" t="s">
        <v>42</v>
      </c>
      <c r="H30" s="16" t="s">
        <v>43</v>
      </c>
      <c r="I30" s="16">
        <v>2362</v>
      </c>
      <c r="J30" s="45">
        <v>61.5</v>
      </c>
      <c r="K30" s="41">
        <v>-1.9293879999999763</v>
      </c>
      <c r="L30" s="41">
        <v>15</v>
      </c>
      <c r="M30" s="41">
        <v>4.7E-2</v>
      </c>
      <c r="N30" s="41">
        <v>0.71499999999999997</v>
      </c>
      <c r="O30" s="41">
        <v>1</v>
      </c>
      <c r="P30" s="44"/>
      <c r="Q30" s="16">
        <v>0</v>
      </c>
      <c r="R30" s="24" t="s">
        <v>83</v>
      </c>
      <c r="S30" s="16"/>
      <c r="T30" s="55"/>
      <c r="U30" s="56"/>
      <c r="V30" s="71">
        <v>450</v>
      </c>
      <c r="W30" s="55"/>
      <c r="X30" s="41"/>
      <c r="Y30" s="62"/>
      <c r="Z30" s="17"/>
      <c r="AA30" s="17"/>
      <c r="AB30" s="17"/>
      <c r="AC30" s="46"/>
      <c r="AD30" s="52"/>
      <c r="AE30" s="52"/>
      <c r="AF30" s="59"/>
    </row>
    <row r="31" spans="3:32">
      <c r="E31" s="12"/>
      <c r="F31" s="13" t="s">
        <v>35</v>
      </c>
      <c r="G31" s="16" t="s">
        <v>44</v>
      </c>
      <c r="H31" s="16" t="s">
        <v>45</v>
      </c>
      <c r="I31" s="16">
        <v>2360</v>
      </c>
      <c r="J31" s="45">
        <v>78.599999999999994</v>
      </c>
      <c r="K31" s="41">
        <v>-1.87</v>
      </c>
      <c r="L31" s="41">
        <v>10.99</v>
      </c>
      <c r="M31" s="41">
        <v>6.8000000000000005E-2</v>
      </c>
      <c r="N31" s="41">
        <v>0.501</v>
      </c>
      <c r="O31" s="41">
        <v>2.7324964426877463</v>
      </c>
      <c r="P31" s="44">
        <v>4.3860296030300899E-3</v>
      </c>
      <c r="Q31" s="16">
        <v>0</v>
      </c>
      <c r="R31" s="24"/>
      <c r="S31" s="16"/>
      <c r="T31" s="55"/>
      <c r="U31" s="56"/>
      <c r="V31" s="71"/>
      <c r="W31" s="55"/>
      <c r="X31" s="41"/>
      <c r="Y31" s="62"/>
      <c r="Z31" s="17"/>
      <c r="AA31" s="17"/>
      <c r="AB31" s="17"/>
      <c r="AC31" s="46"/>
      <c r="AD31" s="52"/>
      <c r="AE31" s="52"/>
      <c r="AF31" s="59"/>
    </row>
    <row r="32" spans="3:32">
      <c r="E32" s="12"/>
      <c r="F32" s="13" t="s">
        <v>34</v>
      </c>
      <c r="G32" s="16" t="s">
        <v>44</v>
      </c>
      <c r="H32" s="16" t="s">
        <v>45</v>
      </c>
      <c r="I32" s="16">
        <v>2360</v>
      </c>
      <c r="J32" s="45">
        <v>79.599999999999994</v>
      </c>
      <c r="K32" s="41">
        <v>-9.9499999999999993</v>
      </c>
      <c r="L32" s="41">
        <v>19.190000000000001</v>
      </c>
      <c r="M32" s="41">
        <v>5.0000000000000001E-3</v>
      </c>
      <c r="N32" s="41">
        <v>0.106</v>
      </c>
      <c r="O32" s="41">
        <v>50</v>
      </c>
      <c r="P32" s="44">
        <v>8.0256821829855537E-2</v>
      </c>
      <c r="Q32" s="16">
        <v>0</v>
      </c>
      <c r="R32" s="24"/>
      <c r="S32" s="16"/>
      <c r="T32" s="55"/>
      <c r="U32" s="56"/>
      <c r="V32" s="71"/>
      <c r="W32" s="55"/>
      <c r="X32" s="41"/>
      <c r="Y32" s="62"/>
      <c r="Z32" s="17"/>
      <c r="AA32" s="17"/>
      <c r="AB32" s="17"/>
      <c r="AC32" s="46"/>
      <c r="AD32" s="52"/>
      <c r="AE32" s="52"/>
      <c r="AF32" s="59"/>
    </row>
    <row r="33" spans="5:32">
      <c r="E33" s="12"/>
      <c r="F33" s="13" t="s">
        <v>33</v>
      </c>
      <c r="G33" s="16" t="s">
        <v>46</v>
      </c>
      <c r="H33" s="16" t="s">
        <v>47</v>
      </c>
      <c r="I33" s="16">
        <v>2355</v>
      </c>
      <c r="J33" s="45">
        <v>7.5</v>
      </c>
      <c r="K33" s="41">
        <v>-0.1</v>
      </c>
      <c r="L33" s="41">
        <v>17.100000000000001</v>
      </c>
      <c r="M33" s="41">
        <v>1.7000000000000001E-2</v>
      </c>
      <c r="N33" s="41">
        <v>0.33300000000000002</v>
      </c>
      <c r="O33" s="41">
        <v>8</v>
      </c>
      <c r="P33" s="44">
        <v>1.2841091492776886E-2</v>
      </c>
      <c r="Q33" s="16">
        <v>0</v>
      </c>
      <c r="R33" s="24"/>
      <c r="S33" s="54">
        <v>2.1831746072814728</v>
      </c>
      <c r="T33" s="54">
        <v>9.7281999511659301</v>
      </c>
      <c r="U33" s="60">
        <v>2.9189345494999717E-2</v>
      </c>
      <c r="V33" s="71">
        <v>340.3</v>
      </c>
      <c r="W33" s="54">
        <v>115.67104408865332</v>
      </c>
      <c r="X33" s="61">
        <v>151.90472266744453</v>
      </c>
      <c r="Y33" s="58">
        <v>0.84250436992582201</v>
      </c>
      <c r="Z33" s="17"/>
      <c r="AA33" s="17"/>
      <c r="AB33" s="17"/>
      <c r="AC33" s="46">
        <v>44.76498329148562</v>
      </c>
      <c r="AD33" s="52">
        <v>15196.807584346918</v>
      </c>
      <c r="AE33" s="52">
        <v>111.01388073349747</v>
      </c>
      <c r="AF33" s="59">
        <v>36347211.556800961</v>
      </c>
    </row>
    <row r="34" spans="5:32">
      <c r="E34" s="12"/>
      <c r="F34" s="13" t="s">
        <v>31</v>
      </c>
      <c r="G34" s="16" t="s">
        <v>48</v>
      </c>
      <c r="H34" s="16" t="s">
        <v>49</v>
      </c>
      <c r="I34" s="16">
        <v>2389</v>
      </c>
      <c r="J34" s="45">
        <v>21.24</v>
      </c>
      <c r="K34" s="41">
        <v>0.2</v>
      </c>
      <c r="L34" s="41">
        <v>3.79</v>
      </c>
      <c r="M34" s="41">
        <v>7.8E-2</v>
      </c>
      <c r="N34" s="41">
        <v>0.85499999999999998</v>
      </c>
      <c r="O34" s="41">
        <v>1.3537138339920955</v>
      </c>
      <c r="P34" s="44">
        <v>1.7289539966629001E-3</v>
      </c>
      <c r="Q34" s="16">
        <v>0</v>
      </c>
      <c r="R34" s="24"/>
      <c r="S34" s="55">
        <v>2.7651056328016153</v>
      </c>
      <c r="T34" s="55"/>
      <c r="U34" s="56"/>
      <c r="V34" s="71">
        <v>1536.3823486167485</v>
      </c>
      <c r="W34" s="55">
        <v>71.97</v>
      </c>
      <c r="X34" s="68">
        <f>1000*0.202649950338931</f>
        <v>202.64995033893098</v>
      </c>
      <c r="Y34" s="62">
        <v>0.06</v>
      </c>
      <c r="Z34" s="17"/>
      <c r="AA34" s="17"/>
      <c r="AB34" s="17"/>
      <c r="AC34" s="46">
        <v>13.198122111930534</v>
      </c>
      <c r="AD34" s="52">
        <v>28815.899944381672</v>
      </c>
      <c r="AE34" s="52">
        <v>24.023259645170214</v>
      </c>
      <c r="AF34" s="59">
        <v>6210155.7704102444</v>
      </c>
    </row>
    <row r="35" spans="5:32">
      <c r="E35" s="12"/>
      <c r="F35" s="13" t="s">
        <v>32</v>
      </c>
      <c r="G35" s="16" t="s">
        <v>48</v>
      </c>
      <c r="H35" s="16" t="s">
        <v>49</v>
      </c>
      <c r="I35" s="16">
        <v>2389</v>
      </c>
      <c r="J35" s="45">
        <v>21.24</v>
      </c>
      <c r="K35" s="41">
        <v>-5.37</v>
      </c>
      <c r="L35" s="41">
        <v>12.15</v>
      </c>
      <c r="M35" s="41">
        <v>4.2999999999999997E-2</v>
      </c>
      <c r="N35" s="41">
        <v>0.61699999999999999</v>
      </c>
      <c r="O35" s="41">
        <v>1.6044015810276682</v>
      </c>
      <c r="P35" s="44">
        <v>2.5752834366415218E-3</v>
      </c>
      <c r="Q35" s="16">
        <v>0</v>
      </c>
      <c r="R35" s="69"/>
      <c r="S35" s="55">
        <v>2.5179785250687852</v>
      </c>
      <c r="T35" s="55">
        <v>10.267089803551903</v>
      </c>
      <c r="U35" s="56">
        <v>3.2876950814808389E-2</v>
      </c>
      <c r="V35" s="71">
        <v>1244.4665675841134</v>
      </c>
      <c r="W35" s="55">
        <v>271.25974023206157</v>
      </c>
      <c r="X35" s="41">
        <v>12.356300792639482</v>
      </c>
      <c r="Y35" s="62">
        <v>3.1258124354894778E-2</v>
      </c>
      <c r="Z35" s="17"/>
      <c r="AA35" s="17"/>
      <c r="AB35" s="17"/>
      <c r="AC35" s="46">
        <v>53.589564728764593</v>
      </c>
      <c r="AD35" s="52">
        <v>82334.061319328612</v>
      </c>
      <c r="AE35" s="52">
        <v>9.4937915756992819</v>
      </c>
      <c r="AF35" s="59">
        <v>2695069.422907182</v>
      </c>
    </row>
    <row r="36" spans="5:32">
      <c r="E36" s="12"/>
      <c r="F36" s="13" t="s">
        <v>29</v>
      </c>
      <c r="G36" s="16" t="s">
        <v>50</v>
      </c>
      <c r="H36" s="16" t="s">
        <v>51</v>
      </c>
      <c r="I36" s="16">
        <v>2438</v>
      </c>
      <c r="J36" s="45" t="s">
        <v>131</v>
      </c>
      <c r="K36" s="41">
        <v>-1.43</v>
      </c>
      <c r="L36" s="41">
        <v>7.31</v>
      </c>
      <c r="M36" s="41">
        <v>0.05</v>
      </c>
      <c r="N36" s="41">
        <v>0.59899999999999998</v>
      </c>
      <c r="O36" s="41">
        <v>1.1782324110671931</v>
      </c>
      <c r="P36" s="44">
        <v>1.8912237737836166E-3</v>
      </c>
      <c r="Q36" s="16">
        <v>0</v>
      </c>
      <c r="R36" s="24"/>
      <c r="S36" s="55">
        <v>2.3412183623401965</v>
      </c>
      <c r="T36" s="55">
        <v>10.278944745981923</v>
      </c>
      <c r="U36" s="56">
        <v>3.3308758801010613E-2</v>
      </c>
      <c r="V36" s="71">
        <v>1417.076596861531</v>
      </c>
      <c r="W36" s="55">
        <v>80.214652339156942</v>
      </c>
      <c r="X36" s="41">
        <v>10.797978710923125</v>
      </c>
      <c r="Y36" s="62">
        <v>2.8361419900876768E-2</v>
      </c>
      <c r="Z36" s="17"/>
      <c r="AA36" s="17"/>
      <c r="AB36" s="17"/>
      <c r="AC36" s="46">
        <v>47.023533363183731</v>
      </c>
      <c r="AD36" s="52">
        <v>66635.948630705068</v>
      </c>
      <c r="AE36" s="52">
        <v>23.577036347266098</v>
      </c>
      <c r="AF36" s="59">
        <v>7198293.9386034301</v>
      </c>
    </row>
    <row r="37" spans="5:32">
      <c r="E37" s="12"/>
      <c r="F37" s="13" t="s">
        <v>30</v>
      </c>
      <c r="G37" s="16" t="s">
        <v>50</v>
      </c>
      <c r="H37" s="16" t="s">
        <v>51</v>
      </c>
      <c r="I37" s="16">
        <v>2438</v>
      </c>
      <c r="J37" s="45" t="s">
        <v>131</v>
      </c>
      <c r="K37" s="41">
        <v>-2.39</v>
      </c>
      <c r="L37" s="41">
        <v>7.71</v>
      </c>
      <c r="M37" s="41">
        <v>4.7E-2</v>
      </c>
      <c r="N37" s="41">
        <v>0.871</v>
      </c>
      <c r="O37" s="41">
        <v>1.3035762845849801</v>
      </c>
      <c r="P37" s="44">
        <v>2.0924177922712361E-3</v>
      </c>
      <c r="Q37" s="16">
        <v>0</v>
      </c>
      <c r="R37" s="69"/>
      <c r="S37" s="16"/>
      <c r="T37" s="55"/>
      <c r="U37" s="56"/>
      <c r="V37" s="71">
        <v>687.7952236777536</v>
      </c>
      <c r="W37" s="55"/>
      <c r="X37" s="41"/>
      <c r="Y37" s="62"/>
      <c r="Z37" s="17"/>
      <c r="AA37" s="17"/>
      <c r="AB37" s="17"/>
      <c r="AC37" s="46"/>
      <c r="AD37" s="52"/>
      <c r="AE37" s="52"/>
      <c r="AF37" s="59"/>
    </row>
    <row r="38" spans="5:32">
      <c r="E38" s="12"/>
      <c r="F38" s="13" t="s">
        <v>120</v>
      </c>
      <c r="G38" s="16" t="s">
        <v>73</v>
      </c>
      <c r="H38" s="16" t="s">
        <v>74</v>
      </c>
      <c r="I38" s="16">
        <v>2359</v>
      </c>
      <c r="J38" s="45">
        <v>85</v>
      </c>
      <c r="K38" s="83">
        <v>-1.82</v>
      </c>
      <c r="L38" s="83">
        <v>11.6</v>
      </c>
      <c r="M38" s="83"/>
      <c r="N38" s="83">
        <v>0.3</v>
      </c>
      <c r="O38" s="16"/>
      <c r="P38" s="44"/>
      <c r="Q38" s="16">
        <v>0</v>
      </c>
      <c r="R38" s="24" t="s">
        <v>83</v>
      </c>
      <c r="S38" s="50">
        <v>14.69</v>
      </c>
      <c r="T38" s="4"/>
      <c r="U38" s="16"/>
      <c r="V38" s="16"/>
      <c r="W38" s="67"/>
      <c r="X38" s="16"/>
      <c r="Y38" s="62"/>
      <c r="Z38" s="51">
        <v>1.82653903758839E-5</v>
      </c>
      <c r="AA38" s="51">
        <v>3.8174307037063503E-5</v>
      </c>
      <c r="AB38" s="51">
        <v>2.85026213511927E-3</v>
      </c>
      <c r="AC38" s="46">
        <v>74.66441060349689</v>
      </c>
      <c r="AD38" s="52"/>
      <c r="AE38" s="52">
        <v>156.04715127701374</v>
      </c>
      <c r="AF38" s="59">
        <v>7593051.3080194853</v>
      </c>
    </row>
    <row r="39" spans="5:32">
      <c r="E39" s="12"/>
      <c r="F39" s="13" t="s">
        <v>121</v>
      </c>
      <c r="G39" s="16" t="s">
        <v>75</v>
      </c>
      <c r="H39" s="16" t="s">
        <v>76</v>
      </c>
      <c r="I39" s="16">
        <v>2359</v>
      </c>
      <c r="J39" s="45">
        <v>88</v>
      </c>
      <c r="K39" s="41">
        <v>-2.5204822400000104</v>
      </c>
      <c r="L39" s="41">
        <v>17.791034267685248</v>
      </c>
      <c r="M39" s="41"/>
      <c r="N39" s="41">
        <v>0.3</v>
      </c>
      <c r="O39" s="16"/>
      <c r="P39" s="44"/>
      <c r="Q39" s="16">
        <v>0.13</v>
      </c>
      <c r="R39" s="24" t="s">
        <v>83</v>
      </c>
      <c r="S39" s="50">
        <v>11.65</v>
      </c>
      <c r="T39" s="4"/>
      <c r="U39" s="16"/>
      <c r="V39" s="16"/>
      <c r="W39" s="67"/>
      <c r="X39" s="16"/>
      <c r="Y39" s="62"/>
      <c r="Z39" s="51">
        <v>2.3543892056937797E-4</v>
      </c>
      <c r="AA39" s="51">
        <v>1.6415334151081301E-3</v>
      </c>
      <c r="AB39" s="51">
        <v>0.10870474829794401</v>
      </c>
      <c r="AC39" s="46">
        <v>66.221465428276687</v>
      </c>
      <c r="AD39" s="52"/>
      <c r="AE39" s="52">
        <v>461.71103755936116</v>
      </c>
      <c r="AF39" s="59">
        <v>28328698.154068422</v>
      </c>
    </row>
    <row r="40" spans="5:32">
      <c r="E40" s="12"/>
      <c r="F40" s="13"/>
      <c r="J40" s="45"/>
      <c r="K40" s="16"/>
      <c r="L40" s="16"/>
      <c r="M40" s="41"/>
      <c r="N40" s="41"/>
      <c r="O40" s="16"/>
      <c r="P40" s="45"/>
      <c r="Q40" s="16"/>
      <c r="R40" s="24"/>
      <c r="S40" s="16"/>
      <c r="T40" s="4"/>
      <c r="U40" s="16"/>
      <c r="V40" s="16"/>
      <c r="W40" s="55"/>
      <c r="X40" s="16"/>
      <c r="Y40" s="62"/>
      <c r="Z40" s="16"/>
      <c r="AA40" s="16"/>
      <c r="AB40" s="16"/>
      <c r="AC40" s="46"/>
      <c r="AD40" s="52"/>
      <c r="AE40" s="52"/>
      <c r="AF40" s="45"/>
    </row>
    <row r="41" spans="5:32" ht="19.5">
      <c r="E41" s="14" t="s">
        <v>7</v>
      </c>
      <c r="F41" s="13"/>
      <c r="J41" s="45"/>
      <c r="K41" s="16"/>
      <c r="L41" s="16"/>
      <c r="M41" s="41"/>
      <c r="N41" s="41"/>
      <c r="O41" s="16"/>
      <c r="P41" s="45"/>
      <c r="Q41" s="16"/>
      <c r="R41" s="24"/>
      <c r="S41" s="16"/>
      <c r="T41" s="4"/>
      <c r="U41" s="16"/>
      <c r="V41" s="16"/>
      <c r="W41" s="16"/>
      <c r="X41" s="16"/>
      <c r="Y41" s="45"/>
      <c r="Z41" s="16"/>
      <c r="AA41" s="16"/>
      <c r="AB41" s="16"/>
      <c r="AC41" s="16"/>
      <c r="AD41" s="16"/>
      <c r="AE41" s="16"/>
      <c r="AF41" s="45"/>
    </row>
    <row r="42" spans="5:32">
      <c r="E42" s="12"/>
      <c r="F42" s="13" t="s">
        <v>9</v>
      </c>
      <c r="G42" s="16" t="s">
        <v>72</v>
      </c>
      <c r="H42" t="s">
        <v>132</v>
      </c>
      <c r="I42" s="16">
        <v>370</v>
      </c>
      <c r="J42" s="45">
        <v>12</v>
      </c>
      <c r="K42" s="41">
        <v>-1.1000000000000001</v>
      </c>
      <c r="L42" s="41">
        <v>0.3</v>
      </c>
      <c r="M42" s="41">
        <v>2.1999999999999999E-2</v>
      </c>
      <c r="N42" s="41">
        <v>0.35699999999999998</v>
      </c>
      <c r="O42" s="41">
        <v>10.119999999999999</v>
      </c>
      <c r="P42" s="44"/>
      <c r="Q42" s="16">
        <v>0</v>
      </c>
      <c r="R42" s="24" t="s">
        <v>83</v>
      </c>
      <c r="S42" s="74">
        <v>4.3795180927637807</v>
      </c>
      <c r="U42" s="16"/>
      <c r="V42" s="72">
        <v>8287</v>
      </c>
      <c r="W42" s="74">
        <v>178.42876799999999</v>
      </c>
      <c r="X42" s="16"/>
      <c r="Y42" s="45"/>
      <c r="Z42" s="16"/>
      <c r="AA42" s="16"/>
      <c r="AB42" s="76">
        <v>1.21</v>
      </c>
      <c r="AC42" s="16"/>
      <c r="AD42" s="16"/>
      <c r="AE42" s="52">
        <f>W42/AB42</f>
        <v>147.46179173553719</v>
      </c>
      <c r="AF42" s="59">
        <v>11395909.874411829</v>
      </c>
    </row>
    <row r="43" spans="5:32">
      <c r="E43" s="12"/>
      <c r="F43" s="13" t="s">
        <v>108</v>
      </c>
      <c r="G43" s="16" t="s">
        <v>72</v>
      </c>
      <c r="H43" t="s">
        <v>132</v>
      </c>
      <c r="I43" s="16">
        <v>370</v>
      </c>
      <c r="J43" s="45">
        <v>12</v>
      </c>
      <c r="K43" s="41">
        <v>-2.3199999999999998</v>
      </c>
      <c r="L43" s="41">
        <v>7.6</v>
      </c>
      <c r="M43" s="41">
        <v>0.03</v>
      </c>
      <c r="N43" s="41">
        <v>0.74199999999999999</v>
      </c>
      <c r="O43" s="41">
        <v>5.12</v>
      </c>
      <c r="P43" s="44">
        <f>5/1642</f>
        <v>3.0450669914738123E-3</v>
      </c>
      <c r="Q43" s="16">
        <v>0</v>
      </c>
      <c r="R43" s="24"/>
      <c r="S43" s="75"/>
      <c r="U43" s="16"/>
      <c r="V43" s="73">
        <v>581</v>
      </c>
      <c r="W43" s="16"/>
      <c r="X43" s="16"/>
      <c r="Y43" s="45"/>
      <c r="Z43" s="16"/>
      <c r="AA43" s="16"/>
      <c r="AB43" s="70"/>
      <c r="AC43" s="16"/>
      <c r="AD43" s="16"/>
      <c r="AE43" s="16"/>
      <c r="AF43" s="59"/>
    </row>
    <row r="44" spans="5:32">
      <c r="E44" s="12"/>
      <c r="F44" s="13" t="s">
        <v>11</v>
      </c>
      <c r="G44" s="16" t="s">
        <v>72</v>
      </c>
      <c r="H44" t="s">
        <v>132</v>
      </c>
      <c r="I44" s="16">
        <v>370</v>
      </c>
      <c r="J44" s="45">
        <v>12</v>
      </c>
      <c r="K44" s="41">
        <v>-2.44</v>
      </c>
      <c r="L44" s="41">
        <v>8.4</v>
      </c>
      <c r="M44" s="41">
        <v>2.1000000000000001E-2</v>
      </c>
      <c r="N44" s="41">
        <v>0.49299999999999999</v>
      </c>
      <c r="O44" s="41">
        <v>4</v>
      </c>
      <c r="P44" s="44">
        <f>4/1534</f>
        <v>2.6075619295958278E-3</v>
      </c>
      <c r="Q44" s="16">
        <v>0</v>
      </c>
      <c r="R44" s="24"/>
      <c r="S44" s="70"/>
      <c r="T44" s="16"/>
      <c r="U44" s="16"/>
      <c r="V44" s="73">
        <v>660</v>
      </c>
      <c r="W44" s="16"/>
      <c r="X44" s="16"/>
      <c r="Y44" s="45"/>
      <c r="Z44" s="16"/>
      <c r="AA44" s="16"/>
      <c r="AB44" s="70"/>
      <c r="AC44" s="16"/>
      <c r="AD44" s="16"/>
      <c r="AE44" s="16"/>
      <c r="AF44" s="59"/>
    </row>
    <row r="45" spans="5:32">
      <c r="E45" s="12"/>
      <c r="F45" s="13" t="s">
        <v>10</v>
      </c>
      <c r="G45" s="16" t="s">
        <v>72</v>
      </c>
      <c r="H45" t="s">
        <v>133</v>
      </c>
      <c r="I45" s="16">
        <v>370</v>
      </c>
      <c r="J45" s="45">
        <v>11</v>
      </c>
      <c r="K45" s="41">
        <v>-1.37</v>
      </c>
      <c r="L45" s="41">
        <v>1.5</v>
      </c>
      <c r="M45" s="41">
        <v>3.5000000000000003E-2</v>
      </c>
      <c r="N45" s="41">
        <v>0.57999999999999996</v>
      </c>
      <c r="O45" s="41">
        <v>2.4</v>
      </c>
      <c r="P45" s="44">
        <f>2/1110</f>
        <v>1.8018018018018018E-3</v>
      </c>
      <c r="Q45" s="16">
        <v>0</v>
      </c>
      <c r="R45" s="24"/>
      <c r="S45" s="70"/>
      <c r="T45" s="16"/>
      <c r="U45" s="16"/>
      <c r="V45" s="73">
        <v>1974</v>
      </c>
      <c r="W45" s="16"/>
      <c r="X45" s="16"/>
      <c r="Y45" s="45"/>
      <c r="Z45" s="16"/>
      <c r="AA45" s="16"/>
      <c r="AB45" s="70"/>
      <c r="AC45" s="16"/>
      <c r="AD45" s="16"/>
      <c r="AE45" s="16"/>
      <c r="AF45" s="59"/>
    </row>
    <row r="46" spans="5:32">
      <c r="E46" s="12"/>
      <c r="F46" s="13" t="s">
        <v>8</v>
      </c>
      <c r="G46" s="16" t="s">
        <v>72</v>
      </c>
      <c r="H46" t="s">
        <v>133</v>
      </c>
      <c r="I46" s="16">
        <v>370</v>
      </c>
      <c r="J46" s="45">
        <v>11</v>
      </c>
      <c r="K46" s="41">
        <v>-1.4</v>
      </c>
      <c r="L46" s="41">
        <v>1.1000000000000001</v>
      </c>
      <c r="M46" s="41">
        <v>1.7000000000000001E-2</v>
      </c>
      <c r="N46" s="41">
        <v>0.217</v>
      </c>
      <c r="O46" s="41">
        <v>13.48</v>
      </c>
      <c r="P46" s="44"/>
      <c r="Q46" s="16">
        <v>0</v>
      </c>
      <c r="R46" s="24" t="s">
        <v>83</v>
      </c>
      <c r="S46" s="74">
        <v>4.2881863935673197</v>
      </c>
      <c r="T46" s="16"/>
      <c r="U46" s="16"/>
      <c r="V46" s="73">
        <v>4040</v>
      </c>
      <c r="W46" s="74">
        <v>177.18713599999998</v>
      </c>
      <c r="X46" s="16"/>
      <c r="Y46" s="45"/>
      <c r="Z46" s="16"/>
      <c r="AA46" s="16"/>
      <c r="AB46" s="76">
        <v>1.3027078476233573</v>
      </c>
      <c r="AC46" s="16"/>
      <c r="AD46" s="16"/>
      <c r="AE46" s="52">
        <f>W46/AB46</f>
        <v>136.014484232407</v>
      </c>
      <c r="AF46" s="59">
        <v>12419784.465022679</v>
      </c>
    </row>
    <row r="47" spans="5:32">
      <c r="E47" s="12"/>
      <c r="F47" s="13"/>
      <c r="I47" s="16"/>
      <c r="J47" s="45"/>
      <c r="K47" s="16"/>
      <c r="L47" s="16"/>
      <c r="O47" s="16"/>
      <c r="P47" s="45"/>
      <c r="Q47" s="16"/>
      <c r="R47" s="24"/>
      <c r="S47" s="16"/>
      <c r="T47" s="16"/>
      <c r="U47" s="16"/>
      <c r="V47" s="16"/>
      <c r="W47" s="16"/>
      <c r="X47" s="16"/>
      <c r="Y47" s="45"/>
      <c r="Z47" s="16"/>
      <c r="AA47" s="16"/>
      <c r="AB47" s="16"/>
      <c r="AC47" s="16"/>
      <c r="AD47" s="16"/>
      <c r="AE47" s="16"/>
      <c r="AF47" s="45"/>
    </row>
    <row r="48" spans="5:32" ht="19.5">
      <c r="E48" s="14" t="s">
        <v>12</v>
      </c>
      <c r="F48" s="13"/>
      <c r="I48" s="16"/>
      <c r="J48" s="45"/>
      <c r="K48" s="16"/>
      <c r="L48" s="16"/>
      <c r="O48" s="16"/>
      <c r="P48" s="45"/>
      <c r="Q48" s="16"/>
      <c r="R48" s="24"/>
      <c r="S48" s="16"/>
      <c r="T48" s="16"/>
      <c r="U48" s="16"/>
      <c r="V48" s="16"/>
      <c r="W48" s="16"/>
      <c r="X48" s="16"/>
      <c r="Y48" s="45"/>
      <c r="Z48" s="16"/>
      <c r="AA48" s="16"/>
      <c r="AB48" s="16"/>
      <c r="AC48" s="16"/>
      <c r="AD48" s="16"/>
      <c r="AE48" s="16"/>
      <c r="AF48" s="45"/>
    </row>
    <row r="49" spans="5:32">
      <c r="E49" s="12"/>
      <c r="F49" s="13" t="s">
        <v>109</v>
      </c>
      <c r="G49" s="16" t="s">
        <v>52</v>
      </c>
      <c r="H49" s="16" t="s">
        <v>53</v>
      </c>
      <c r="I49" s="80">
        <v>-3433</v>
      </c>
      <c r="J49" s="45"/>
      <c r="K49" s="41">
        <v>-5.2</v>
      </c>
      <c r="L49" s="41">
        <v>1.66</v>
      </c>
      <c r="M49" s="41">
        <v>1.2</v>
      </c>
      <c r="N49" s="41">
        <v>3.8</v>
      </c>
      <c r="O49" s="16">
        <v>0.05</v>
      </c>
      <c r="P49" s="40">
        <v>2E-3</v>
      </c>
      <c r="Q49" s="47">
        <v>0</v>
      </c>
      <c r="R49" s="24"/>
      <c r="S49" s="16"/>
      <c r="T49" s="16"/>
      <c r="U49" s="16"/>
      <c r="V49" s="16"/>
      <c r="W49" s="16"/>
      <c r="X49" s="16"/>
      <c r="Y49" s="45"/>
      <c r="Z49" s="16"/>
      <c r="AA49" s="16"/>
      <c r="AB49" s="16"/>
      <c r="AC49" s="16"/>
      <c r="AD49" s="16"/>
      <c r="AE49" s="16"/>
      <c r="AF49" s="45"/>
    </row>
    <row r="50" spans="5:32">
      <c r="E50" s="12"/>
      <c r="F50" s="13" t="s">
        <v>122</v>
      </c>
      <c r="G50" s="16" t="s">
        <v>123</v>
      </c>
      <c r="H50" s="16" t="s">
        <v>124</v>
      </c>
      <c r="I50" s="80">
        <v>-3619</v>
      </c>
      <c r="J50" s="49"/>
      <c r="K50" s="41">
        <v>-3.23</v>
      </c>
      <c r="L50" s="41">
        <v>1.45</v>
      </c>
      <c r="M50" s="41">
        <v>1.5</v>
      </c>
      <c r="N50" s="41">
        <v>2.52</v>
      </c>
      <c r="O50" s="41">
        <v>0.1</v>
      </c>
      <c r="P50" s="40">
        <v>1.5E-3</v>
      </c>
      <c r="Q50" s="47">
        <v>0</v>
      </c>
      <c r="R50" s="24"/>
      <c r="S50" s="16"/>
      <c r="T50" s="16"/>
      <c r="U50" s="16"/>
      <c r="V50" s="16"/>
      <c r="W50" s="16"/>
      <c r="X50" s="16"/>
      <c r="Y50" s="45"/>
      <c r="Z50" s="16"/>
      <c r="AA50" s="16"/>
      <c r="AB50" s="16"/>
      <c r="AC50" s="16"/>
      <c r="AD50" s="16"/>
      <c r="AE50" s="16"/>
      <c r="AF50" s="45"/>
    </row>
    <row r="51" spans="5:32">
      <c r="E51" s="12"/>
      <c r="F51" s="13" t="s">
        <v>125</v>
      </c>
      <c r="G51" s="16" t="s">
        <v>123</v>
      </c>
      <c r="H51" s="16" t="s">
        <v>124</v>
      </c>
      <c r="I51" s="80">
        <v>-3619</v>
      </c>
      <c r="J51" s="45"/>
      <c r="K51" s="41">
        <v>-4.78</v>
      </c>
      <c r="L51" s="41">
        <v>1.2</v>
      </c>
      <c r="M51" s="41">
        <v>0.28899999999999998</v>
      </c>
      <c r="N51" s="41">
        <v>1.2829999999999999</v>
      </c>
      <c r="O51" s="41">
        <v>0.6</v>
      </c>
      <c r="P51" s="40">
        <v>1.5E-3</v>
      </c>
      <c r="Q51" s="47">
        <v>0</v>
      </c>
      <c r="R51" s="24"/>
      <c r="S51" s="16"/>
      <c r="T51" s="16"/>
      <c r="U51" s="16"/>
      <c r="V51" s="16"/>
      <c r="W51" s="16"/>
      <c r="X51" s="16"/>
      <c r="Y51" s="45"/>
      <c r="Z51" s="16"/>
      <c r="AA51" s="16"/>
      <c r="AB51" s="16"/>
      <c r="AC51" s="16"/>
      <c r="AD51" s="16"/>
      <c r="AE51" s="16"/>
      <c r="AF51" s="45"/>
    </row>
    <row r="52" spans="5:32">
      <c r="E52" s="18"/>
      <c r="F52" s="20" t="s">
        <v>126</v>
      </c>
      <c r="G52" s="26" t="s">
        <v>127</v>
      </c>
      <c r="H52" s="26" t="s">
        <v>128</v>
      </c>
      <c r="I52" s="81">
        <v>-2706</v>
      </c>
      <c r="J52" s="29"/>
      <c r="K52" s="42">
        <v>-3.99</v>
      </c>
      <c r="L52" s="42">
        <v>3.02</v>
      </c>
      <c r="M52" s="42">
        <v>0.19</v>
      </c>
      <c r="N52" s="42">
        <v>1.8</v>
      </c>
      <c r="O52" s="26">
        <v>1.2</v>
      </c>
      <c r="P52" s="43">
        <v>3.0000000000000001E-3</v>
      </c>
      <c r="Q52" s="48">
        <v>0</v>
      </c>
      <c r="R52" s="23"/>
      <c r="S52" s="26"/>
      <c r="T52" s="26"/>
      <c r="U52" s="26"/>
      <c r="V52" s="26"/>
      <c r="W52" s="26"/>
      <c r="X52" s="26"/>
      <c r="Y52" s="29"/>
      <c r="Z52" s="26"/>
      <c r="AA52" s="26"/>
      <c r="AB52" s="26"/>
      <c r="AC52" s="26"/>
      <c r="AD52" s="26"/>
      <c r="AE52" s="26"/>
      <c r="AF52" s="29"/>
    </row>
    <row r="53" spans="5:32">
      <c r="K53" s="41"/>
      <c r="L53" s="41"/>
      <c r="M53" s="41"/>
      <c r="N53" s="41"/>
    </row>
    <row r="54" spans="5:32" ht="26.25">
      <c r="E54" s="1"/>
      <c r="K54" s="4"/>
      <c r="L54" s="4"/>
    </row>
    <row r="55" spans="5:32">
      <c r="G55" s="3"/>
      <c r="H55" s="3"/>
      <c r="I55" s="3"/>
      <c r="K55" s="4"/>
      <c r="L55" s="4"/>
    </row>
    <row r="56" spans="5:32">
      <c r="F56" s="2"/>
      <c r="G56" s="3"/>
      <c r="H56" s="3"/>
      <c r="I56" s="3"/>
      <c r="J56" s="2"/>
    </row>
    <row r="57" spans="5:32">
      <c r="G57" s="3"/>
      <c r="H57" s="3"/>
      <c r="I57" s="3"/>
    </row>
    <row r="58" spans="5:32">
      <c r="G58" s="3"/>
      <c r="H58" s="3"/>
      <c r="I58" s="3"/>
    </row>
    <row r="59" spans="5:32">
      <c r="G59" s="3"/>
      <c r="H59" s="3"/>
      <c r="I59" s="3"/>
    </row>
    <row r="60" spans="5:32">
      <c r="G60" s="3"/>
      <c r="H60" s="3"/>
      <c r="I60" s="3"/>
      <c r="K60" s="4"/>
      <c r="N60" s="4"/>
    </row>
    <row r="61" spans="5:32">
      <c r="G61" s="3"/>
      <c r="H61" s="3"/>
      <c r="I61" s="3"/>
      <c r="K61" s="4"/>
      <c r="L61" s="4"/>
    </row>
    <row r="62" spans="5:32">
      <c r="G62" s="3"/>
      <c r="H62" s="3"/>
      <c r="I62" s="3"/>
      <c r="K62" s="4"/>
      <c r="L62" s="4"/>
    </row>
    <row r="63" spans="5:32">
      <c r="G63" s="3"/>
      <c r="H63" s="3"/>
      <c r="I63" s="3"/>
    </row>
    <row r="64" spans="5:32">
      <c r="G64" s="3"/>
      <c r="H64" s="3"/>
      <c r="I64" s="3"/>
    </row>
    <row r="65" spans="7:9">
      <c r="G65" s="3"/>
      <c r="H65" s="3"/>
      <c r="I65" s="3"/>
    </row>
    <row r="66" spans="7:9">
      <c r="G66" s="3"/>
      <c r="H66" s="3"/>
      <c r="I66" s="3"/>
    </row>
    <row r="67" spans="7:9">
      <c r="G67" s="3"/>
      <c r="H67" s="3"/>
      <c r="I67" s="3"/>
    </row>
  </sheetData>
  <sortState xmlns:xlrd2="http://schemas.microsoft.com/office/spreadsheetml/2017/richdata2" ref="F38:AD41">
    <sortCondition ref="F38:F41"/>
  </sortState>
  <mergeCells count="2">
    <mergeCell ref="M6:M7"/>
    <mergeCell ref="N6:N7"/>
  </mergeCell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96368-2171-4C5A-82EA-931790D64C90}">
  <dimension ref="A1:AE121"/>
  <sheetViews>
    <sheetView workbookViewId="0">
      <selection activeCell="B1" sqref="B1"/>
    </sheetView>
  </sheetViews>
  <sheetFormatPr defaultColWidth="7.75" defaultRowHeight="15.75"/>
  <cols>
    <col min="1" max="1" width="13.75" bestFit="1" customWidth="1"/>
    <col min="2" max="2" width="45.875" bestFit="1" customWidth="1"/>
    <col min="9" max="9" width="10.25" bestFit="1" customWidth="1"/>
    <col min="10" max="10" width="7.375" bestFit="1" customWidth="1"/>
    <col min="11" max="11" width="10.375" bestFit="1" customWidth="1"/>
    <col min="12" max="12" width="13" bestFit="1" customWidth="1"/>
    <col min="13" max="13" width="15.875" bestFit="1" customWidth="1"/>
  </cols>
  <sheetData>
    <row r="1" spans="1:19" ht="23.25">
      <c r="B1" s="137" t="s">
        <v>138</v>
      </c>
    </row>
    <row r="3" spans="1:19" ht="32.25">
      <c r="A3" s="86" t="s">
        <v>139</v>
      </c>
      <c r="B3" s="87" t="s">
        <v>140</v>
      </c>
      <c r="C3" s="88" t="s">
        <v>141</v>
      </c>
      <c r="D3" s="88" t="s">
        <v>142</v>
      </c>
      <c r="E3" s="88" t="s">
        <v>143</v>
      </c>
      <c r="F3" s="88" t="s">
        <v>144</v>
      </c>
      <c r="G3" s="88" t="s">
        <v>145</v>
      </c>
      <c r="H3" s="88" t="s">
        <v>146</v>
      </c>
      <c r="I3" s="88" t="s">
        <v>147</v>
      </c>
      <c r="J3" s="9" t="s">
        <v>13</v>
      </c>
      <c r="K3" s="10" t="s">
        <v>14</v>
      </c>
      <c r="L3" s="84" t="s">
        <v>86</v>
      </c>
      <c r="M3" s="84" t="s">
        <v>85</v>
      </c>
      <c r="N3" s="25" t="s">
        <v>102</v>
      </c>
      <c r="O3" s="8" t="s">
        <v>103</v>
      </c>
      <c r="P3" s="8" t="s">
        <v>100</v>
      </c>
      <c r="Q3" s="8" t="s">
        <v>101</v>
      </c>
      <c r="R3" s="27" t="s">
        <v>90</v>
      </c>
      <c r="S3" s="8" t="s">
        <v>93</v>
      </c>
    </row>
    <row r="4" spans="1:19" ht="19.5">
      <c r="A4" s="89"/>
      <c r="B4" s="90"/>
      <c r="C4" s="91"/>
      <c r="D4" s="91"/>
      <c r="E4" s="91"/>
      <c r="F4" s="91"/>
      <c r="G4" s="91"/>
      <c r="H4" s="91"/>
      <c r="I4" s="92"/>
      <c r="J4" s="21" t="s">
        <v>15</v>
      </c>
      <c r="K4" s="21" t="s">
        <v>16</v>
      </c>
      <c r="L4" s="85"/>
      <c r="M4" s="85"/>
      <c r="N4" s="93"/>
      <c r="O4" s="94"/>
      <c r="P4" s="95"/>
      <c r="Q4" s="19"/>
      <c r="R4" s="26" t="s">
        <v>89</v>
      </c>
      <c r="S4" s="20"/>
    </row>
    <row r="5" spans="1:19">
      <c r="A5" s="96" t="s">
        <v>148</v>
      </c>
      <c r="B5" s="97" t="s">
        <v>149</v>
      </c>
      <c r="C5" s="98">
        <v>24.12</v>
      </c>
      <c r="D5" s="98">
        <v>1.61</v>
      </c>
      <c r="E5" s="98">
        <v>0.01</v>
      </c>
      <c r="F5" s="98" t="s">
        <v>150</v>
      </c>
      <c r="G5" s="98">
        <v>47.73</v>
      </c>
      <c r="H5" s="98">
        <v>24.34</v>
      </c>
      <c r="I5" s="99">
        <f>100*0.512906903938046</f>
        <v>51.290690393804603</v>
      </c>
      <c r="J5" s="100">
        <v>2.84</v>
      </c>
      <c r="K5" s="100">
        <v>0.5</v>
      </c>
      <c r="L5" s="100">
        <v>2.5999999999999999E-2</v>
      </c>
      <c r="M5" s="100">
        <v>9.0999999999999998E-2</v>
      </c>
      <c r="N5" s="101">
        <f>G5/C5</f>
        <v>1.9788557213930347</v>
      </c>
      <c r="O5" s="102">
        <f>N5/(R5*1.399*10^-6)</f>
        <v>72537369.967303932</v>
      </c>
      <c r="P5" s="103">
        <f>G5/D5</f>
        <v>29.645962732919251</v>
      </c>
      <c r="Q5" s="104">
        <v>115849.51456310677</v>
      </c>
      <c r="R5" s="105">
        <f>0.0195</f>
        <v>1.95E-2</v>
      </c>
      <c r="S5" s="106">
        <v>4430</v>
      </c>
    </row>
    <row r="6" spans="1:19">
      <c r="A6" s="107" t="s">
        <v>148</v>
      </c>
      <c r="B6" s="108" t="s">
        <v>151</v>
      </c>
      <c r="C6" s="54">
        <v>27.73</v>
      </c>
      <c r="D6" s="54">
        <v>1.51</v>
      </c>
      <c r="E6" s="54">
        <v>1.64</v>
      </c>
      <c r="F6" s="54">
        <v>0.05</v>
      </c>
      <c r="G6" s="54">
        <v>48.87</v>
      </c>
      <c r="H6" s="54" t="s">
        <v>152</v>
      </c>
      <c r="I6" s="109">
        <f>100*0.481472682276794</f>
        <v>48.147268227679405</v>
      </c>
      <c r="J6" s="4">
        <v>2.56</v>
      </c>
      <c r="K6" s="4">
        <v>0.51</v>
      </c>
      <c r="L6" s="4">
        <v>4.0000000000000001E-3</v>
      </c>
      <c r="M6" s="4">
        <v>7.2999999999999995E-2</v>
      </c>
      <c r="N6" s="110">
        <f>G6/C6</f>
        <v>1.7623512441399205</v>
      </c>
      <c r="O6" s="111">
        <f>N6/(R6*1.399*10^-6)</f>
        <v>64601134.295189627</v>
      </c>
      <c r="P6" s="112">
        <f>G6/D6</f>
        <v>32.364238410596023</v>
      </c>
      <c r="Q6" s="113">
        <v>70621.387283236996</v>
      </c>
      <c r="R6" s="114">
        <f>0.0195</f>
        <v>1.95E-2</v>
      </c>
      <c r="S6" s="115">
        <v>4310</v>
      </c>
    </row>
    <row r="7" spans="1:19">
      <c r="A7" s="107"/>
      <c r="B7" s="108"/>
      <c r="C7" s="54"/>
      <c r="D7" s="54"/>
      <c r="E7" s="54"/>
      <c r="F7" s="54"/>
      <c r="G7" s="54"/>
      <c r="H7" s="54"/>
      <c r="I7" s="109"/>
      <c r="J7" s="4"/>
      <c r="K7" s="4"/>
      <c r="L7" s="4"/>
      <c r="M7" s="4"/>
      <c r="N7" s="110"/>
      <c r="O7" s="111"/>
      <c r="P7" s="112"/>
      <c r="Q7" s="113"/>
      <c r="R7" s="114"/>
      <c r="S7" s="115"/>
    </row>
    <row r="8" spans="1:19">
      <c r="A8" s="107" t="s">
        <v>153</v>
      </c>
      <c r="B8" s="108" t="s">
        <v>154</v>
      </c>
      <c r="C8" s="54">
        <v>2.41</v>
      </c>
      <c r="D8" s="54">
        <v>0.35</v>
      </c>
      <c r="E8" s="54">
        <v>3.6</v>
      </c>
      <c r="F8" s="54" t="s">
        <v>155</v>
      </c>
      <c r="G8" s="54">
        <v>13.36</v>
      </c>
      <c r="H8" s="54">
        <v>71.25</v>
      </c>
      <c r="I8" s="109">
        <f>100*0.13</f>
        <v>13</v>
      </c>
      <c r="J8" s="4">
        <v>6.6</v>
      </c>
      <c r="K8" s="4">
        <v>0.78</v>
      </c>
      <c r="L8" s="4">
        <v>7.0000000000000001E-3</v>
      </c>
      <c r="M8" s="4">
        <v>0.15</v>
      </c>
      <c r="N8" s="110">
        <f>G8/C8</f>
        <v>5.5435684647302903</v>
      </c>
      <c r="O8" s="113">
        <f>N8/(R8*1.399*10^-6)</f>
        <v>198126106.67370588</v>
      </c>
      <c r="P8" s="112">
        <f>G8/D8</f>
        <v>38.171428571428571</v>
      </c>
      <c r="Q8" s="113">
        <v>413622.29102167179</v>
      </c>
      <c r="R8" s="114">
        <v>0.02</v>
      </c>
      <c r="S8" s="115">
        <v>15100</v>
      </c>
    </row>
    <row r="9" spans="1:19">
      <c r="A9" s="107" t="s">
        <v>153</v>
      </c>
      <c r="B9" s="108" t="s">
        <v>156</v>
      </c>
      <c r="C9" s="54">
        <v>2.41</v>
      </c>
      <c r="D9" s="54">
        <v>0.35</v>
      </c>
      <c r="E9" s="54">
        <v>3.6</v>
      </c>
      <c r="F9" s="54" t="s">
        <v>155</v>
      </c>
      <c r="G9" s="54">
        <v>13.36</v>
      </c>
      <c r="H9" s="54">
        <v>71.25</v>
      </c>
      <c r="I9" s="109">
        <f>100*0.13</f>
        <v>13</v>
      </c>
      <c r="J9" s="4">
        <v>6.64</v>
      </c>
      <c r="K9" s="4">
        <v>0.55000000000000004</v>
      </c>
      <c r="L9" s="4">
        <v>2.1999999999999999E-2</v>
      </c>
      <c r="M9" s="4">
        <v>0.13900000000000001</v>
      </c>
      <c r="N9" s="110">
        <f>G9/C9</f>
        <v>5.5435684647302903</v>
      </c>
      <c r="O9" s="113">
        <f>N9/(R9*1.399*10^-6)</f>
        <v>198126106.67370588</v>
      </c>
      <c r="P9" s="112">
        <f>G9/D9</f>
        <v>38.171428571428571</v>
      </c>
      <c r="Q9" s="113">
        <v>413622.29102167179</v>
      </c>
      <c r="R9" s="114">
        <v>0.02</v>
      </c>
      <c r="S9" s="115">
        <v>15100</v>
      </c>
    </row>
    <row r="10" spans="1:19">
      <c r="A10" s="107" t="s">
        <v>153</v>
      </c>
      <c r="B10" s="108" t="s">
        <v>157</v>
      </c>
      <c r="C10" s="54">
        <v>2.41</v>
      </c>
      <c r="D10" s="54">
        <v>0.35</v>
      </c>
      <c r="E10" s="54">
        <v>3.6</v>
      </c>
      <c r="F10" s="54" t="s">
        <v>155</v>
      </c>
      <c r="G10" s="54">
        <v>13.36</v>
      </c>
      <c r="H10" s="54">
        <v>71.25</v>
      </c>
      <c r="I10" s="109">
        <f>100*0.13</f>
        <v>13</v>
      </c>
      <c r="J10" s="4">
        <v>6.61</v>
      </c>
      <c r="K10" s="4">
        <v>0.85</v>
      </c>
      <c r="L10" s="4">
        <v>5.0000000000000001E-3</v>
      </c>
      <c r="M10" s="4">
        <v>0.12</v>
      </c>
      <c r="N10" s="110">
        <f>G10/C10</f>
        <v>5.5435684647302903</v>
      </c>
      <c r="O10" s="113">
        <f>N10/(R10*1.399*10^-6)</f>
        <v>198126106.67370588</v>
      </c>
      <c r="P10" s="112">
        <f>G10/D10</f>
        <v>38.171428571428571</v>
      </c>
      <c r="Q10" s="113">
        <v>413622.29102167179</v>
      </c>
      <c r="R10" s="114">
        <v>0.02</v>
      </c>
      <c r="S10" s="115">
        <v>15100</v>
      </c>
    </row>
    <row r="11" spans="1:19">
      <c r="A11" s="107"/>
      <c r="B11" s="108"/>
      <c r="C11" s="54"/>
      <c r="D11" s="54"/>
      <c r="E11" s="54"/>
      <c r="F11" s="54"/>
      <c r="G11" s="54"/>
      <c r="H11" s="54"/>
      <c r="I11" s="109"/>
      <c r="J11" s="4"/>
      <c r="K11" s="4"/>
      <c r="L11" s="4"/>
      <c r="M11" s="4"/>
      <c r="N11" s="110"/>
      <c r="O11" s="113"/>
      <c r="P11" s="112"/>
      <c r="Q11" s="113"/>
      <c r="R11" s="114"/>
      <c r="S11" s="115"/>
    </row>
    <row r="12" spans="1:19">
      <c r="A12" s="107" t="s">
        <v>153</v>
      </c>
      <c r="B12" s="108" t="s">
        <v>158</v>
      </c>
      <c r="C12" s="54">
        <v>2.6</v>
      </c>
      <c r="D12" s="54">
        <v>0.5</v>
      </c>
      <c r="E12" s="54">
        <v>3.9</v>
      </c>
      <c r="F12" s="54">
        <v>1.43</v>
      </c>
      <c r="G12" s="54">
        <v>14.4</v>
      </c>
      <c r="H12" s="54">
        <v>71.52</v>
      </c>
      <c r="I12" s="109">
        <f>100*0.11</f>
        <v>11</v>
      </c>
      <c r="J12" s="4">
        <v>6.72</v>
      </c>
      <c r="K12" s="4">
        <v>1.1200000000000001</v>
      </c>
      <c r="L12" s="4">
        <v>1.0999999999999999E-2</v>
      </c>
      <c r="M12" s="4">
        <v>0.20799999999999999</v>
      </c>
      <c r="N12" s="110">
        <f>G12/C12</f>
        <v>5.5384615384615383</v>
      </c>
      <c r="O12" s="113">
        <f>N12/(R12*1.399*10^-6)</f>
        <v>197943586.07796776</v>
      </c>
      <c r="P12" s="112">
        <f>G12/D12</f>
        <v>28.8</v>
      </c>
      <c r="Q12" s="113">
        <v>434908.8</v>
      </c>
      <c r="R12" s="114">
        <v>0.02</v>
      </c>
      <c r="S12" s="115">
        <v>15100</v>
      </c>
    </row>
    <row r="13" spans="1:19">
      <c r="A13" s="89" t="s">
        <v>153</v>
      </c>
      <c r="B13" s="116" t="s">
        <v>159</v>
      </c>
      <c r="C13" s="117">
        <v>3.7</v>
      </c>
      <c r="D13" s="117">
        <v>0.54</v>
      </c>
      <c r="E13" s="117">
        <v>4.8</v>
      </c>
      <c r="F13" s="117">
        <v>0.11</v>
      </c>
      <c r="G13" s="117">
        <v>15.4</v>
      </c>
      <c r="H13" s="117">
        <v>71.62</v>
      </c>
      <c r="I13" s="92">
        <f>100*0.14</f>
        <v>14.000000000000002</v>
      </c>
      <c r="J13" s="118">
        <v>6.9260424299999457</v>
      </c>
      <c r="K13" s="118">
        <v>0.96715828051863184</v>
      </c>
      <c r="L13" s="118">
        <v>1.0999999999999999E-2</v>
      </c>
      <c r="M13" s="118">
        <v>0.17699999999999999</v>
      </c>
      <c r="N13" s="119">
        <f>G13/C13</f>
        <v>4.1621621621621623</v>
      </c>
      <c r="O13" s="120">
        <f>N13/(R13*1.399*10^-6)</f>
        <v>148754902.15018451</v>
      </c>
      <c r="P13" s="121">
        <f>G13/D13</f>
        <v>28.518518518518519</v>
      </c>
      <c r="Q13" s="120">
        <v>430658.14814814815</v>
      </c>
      <c r="R13" s="122">
        <v>0.02</v>
      </c>
      <c r="S13" s="123">
        <v>15100</v>
      </c>
    </row>
    <row r="14" spans="1:19">
      <c r="A14" s="124"/>
      <c r="B14" s="124"/>
      <c r="C14" s="55"/>
      <c r="D14" s="55"/>
      <c r="E14" s="55"/>
      <c r="F14" s="55"/>
      <c r="G14" s="55"/>
      <c r="H14" s="55"/>
      <c r="I14" s="109"/>
      <c r="J14" s="4"/>
      <c r="K14" s="4"/>
      <c r="L14" s="4"/>
      <c r="M14" s="4"/>
      <c r="N14" s="3"/>
      <c r="O14" s="5"/>
      <c r="P14" s="125"/>
      <c r="Q14" s="126"/>
    </row>
    <row r="15" spans="1:19" ht="16.5" thickBot="1">
      <c r="A15" s="124"/>
      <c r="B15" s="124"/>
      <c r="C15" s="55"/>
      <c r="D15" s="55"/>
      <c r="E15" s="55"/>
      <c r="F15" s="55"/>
      <c r="G15" s="55"/>
      <c r="H15" s="55"/>
      <c r="I15" s="109"/>
      <c r="J15" s="4"/>
      <c r="K15" s="4"/>
      <c r="L15" s="4"/>
      <c r="M15" s="4"/>
      <c r="N15" s="3"/>
      <c r="O15" s="5"/>
      <c r="P15" s="125"/>
      <c r="Q15" s="127"/>
    </row>
    <row r="16" spans="1:19">
      <c r="A16" s="128"/>
      <c r="B16" s="129" t="s">
        <v>160</v>
      </c>
      <c r="C16" s="55"/>
      <c r="D16" s="55"/>
      <c r="E16" s="55"/>
      <c r="F16" s="55"/>
      <c r="G16" s="55"/>
      <c r="H16" s="55"/>
      <c r="I16" s="130"/>
      <c r="J16" s="4"/>
      <c r="K16" s="4"/>
      <c r="L16" s="4"/>
      <c r="M16" s="4"/>
      <c r="N16" s="3"/>
      <c r="O16" s="5"/>
      <c r="P16" s="125"/>
      <c r="Q16" s="127"/>
    </row>
    <row r="17" spans="1:17">
      <c r="A17" s="131"/>
      <c r="B17" s="132" t="s">
        <v>161</v>
      </c>
      <c r="C17" s="55"/>
      <c r="D17" s="55"/>
      <c r="E17" s="55"/>
      <c r="F17" s="55"/>
      <c r="G17" s="55"/>
      <c r="H17" s="55"/>
      <c r="I17" s="130"/>
      <c r="J17" s="4"/>
      <c r="K17" s="4"/>
      <c r="L17" s="4"/>
      <c r="M17" s="4"/>
      <c r="N17" s="3"/>
      <c r="O17" s="5"/>
      <c r="P17" s="125"/>
      <c r="Q17" s="127"/>
    </row>
    <row r="18" spans="1:17">
      <c r="A18" s="133"/>
      <c r="B18" s="132" t="s">
        <v>162</v>
      </c>
      <c r="C18" s="55"/>
      <c r="D18" s="55"/>
      <c r="E18" s="55"/>
      <c r="F18" s="55"/>
      <c r="G18" s="55"/>
      <c r="H18" s="55"/>
      <c r="I18" s="130"/>
      <c r="J18" s="4"/>
      <c r="K18" s="4"/>
      <c r="L18" s="4"/>
      <c r="M18" s="4"/>
      <c r="N18" s="3"/>
      <c r="O18" s="5"/>
      <c r="P18" s="125"/>
      <c r="Q18" s="126"/>
    </row>
    <row r="19" spans="1:17" ht="16.5" thickBot="1">
      <c r="A19" s="134"/>
      <c r="B19" s="135" t="s">
        <v>163</v>
      </c>
      <c r="C19" s="55"/>
      <c r="D19" s="55"/>
      <c r="E19" s="55"/>
      <c r="F19" s="55"/>
      <c r="G19" s="55"/>
      <c r="H19" s="55"/>
      <c r="I19" s="130"/>
      <c r="J19" s="4"/>
      <c r="K19" s="4"/>
      <c r="L19" s="4"/>
      <c r="M19" s="4"/>
      <c r="N19" s="3"/>
      <c r="O19" s="5"/>
      <c r="P19" s="125"/>
      <c r="Q19" s="127"/>
    </row>
    <row r="20" spans="1:17">
      <c r="C20" s="55"/>
      <c r="D20" s="55"/>
      <c r="E20" s="55"/>
      <c r="F20" s="55"/>
      <c r="G20" s="55"/>
      <c r="H20" s="55"/>
    </row>
    <row r="21" spans="1:17">
      <c r="A21" s="124"/>
      <c r="B21" s="136"/>
      <c r="C21" s="55"/>
      <c r="D21" s="55"/>
      <c r="E21" s="55"/>
      <c r="F21" s="55"/>
      <c r="G21" s="55"/>
      <c r="H21" s="55"/>
      <c r="I21" s="130"/>
      <c r="J21" s="4"/>
      <c r="K21" s="4"/>
      <c r="L21" s="4"/>
      <c r="M21" s="4"/>
      <c r="O21" s="5"/>
    </row>
    <row r="22" spans="1:17">
      <c r="C22" s="55"/>
      <c r="D22" s="55"/>
      <c r="E22" s="55"/>
      <c r="F22" s="55"/>
      <c r="G22" s="55"/>
      <c r="H22" s="55"/>
      <c r="J22" s="4"/>
      <c r="K22" s="4"/>
      <c r="L22" s="4"/>
      <c r="M22" s="4"/>
    </row>
    <row r="23" spans="1:17">
      <c r="A23" s="124"/>
      <c r="C23" s="55"/>
      <c r="D23" s="55"/>
      <c r="E23" s="55"/>
      <c r="F23" s="55"/>
      <c r="G23" s="55"/>
      <c r="H23" s="55"/>
      <c r="I23" s="130"/>
      <c r="J23" s="4"/>
      <c r="K23" s="4"/>
      <c r="L23" s="4"/>
      <c r="M23" s="4"/>
      <c r="O23" s="5"/>
    </row>
    <row r="24" spans="1:17">
      <c r="A24" s="124"/>
      <c r="C24" s="55"/>
      <c r="D24" s="55"/>
      <c r="E24" s="55"/>
      <c r="F24" s="55"/>
      <c r="G24" s="55"/>
      <c r="H24" s="55"/>
      <c r="I24" s="109"/>
      <c r="J24" s="4"/>
      <c r="K24" s="4"/>
      <c r="L24" s="4"/>
      <c r="M24" s="4"/>
      <c r="O24" s="5"/>
    </row>
    <row r="25" spans="1:17">
      <c r="A25" s="124"/>
      <c r="C25" s="55"/>
      <c r="D25" s="55"/>
      <c r="E25" s="55"/>
      <c r="F25" s="55"/>
      <c r="G25" s="55"/>
      <c r="H25" s="55"/>
      <c r="I25" s="109"/>
      <c r="J25" s="4"/>
      <c r="K25" s="4"/>
      <c r="L25" s="4"/>
      <c r="M25" s="4"/>
      <c r="O25" s="5"/>
    </row>
    <row r="26" spans="1:17">
      <c r="A26" s="124"/>
      <c r="C26" s="55"/>
      <c r="D26" s="55"/>
      <c r="E26" s="55"/>
      <c r="F26" s="55"/>
      <c r="G26" s="55"/>
      <c r="H26" s="55"/>
      <c r="I26" s="109"/>
      <c r="J26" s="4"/>
      <c r="K26" s="4"/>
      <c r="L26" s="4"/>
      <c r="M26" s="4"/>
      <c r="O26" s="5"/>
    </row>
    <row r="27" spans="1:17">
      <c r="A27" s="124"/>
      <c r="C27" s="16"/>
      <c r="F27" s="16"/>
      <c r="G27" s="16"/>
      <c r="H27" s="16"/>
      <c r="J27" s="3"/>
      <c r="K27" s="3"/>
      <c r="O27" s="5"/>
    </row>
    <row r="28" spans="1:17">
      <c r="A28" s="124"/>
      <c r="C28" s="16"/>
      <c r="F28" s="16"/>
      <c r="G28" s="16"/>
      <c r="H28" s="16"/>
      <c r="J28" s="3"/>
      <c r="K28" s="3"/>
      <c r="O28" s="5"/>
    </row>
    <row r="29" spans="1:17">
      <c r="A29" s="124"/>
      <c r="C29" s="16"/>
      <c r="F29" s="16"/>
      <c r="G29" s="16"/>
      <c r="H29" s="16"/>
      <c r="J29" s="3"/>
      <c r="K29" s="3"/>
      <c r="O29" s="5"/>
    </row>
    <row r="31" spans="1:17">
      <c r="A31" s="124"/>
      <c r="J31" s="3"/>
      <c r="K31" s="3"/>
    </row>
    <row r="32" spans="1:17">
      <c r="J32" s="3"/>
      <c r="K32" s="3"/>
    </row>
    <row r="33" spans="9:11">
      <c r="J33" s="3"/>
      <c r="K33" s="3"/>
    </row>
    <row r="34" spans="9:11">
      <c r="J34" s="3"/>
      <c r="K34" s="3"/>
    </row>
    <row r="35" spans="9:11">
      <c r="J35" s="3"/>
      <c r="K35" s="3"/>
    </row>
    <row r="36" spans="9:11">
      <c r="I36" s="5"/>
      <c r="J36" s="3"/>
      <c r="K36" s="3"/>
    </row>
    <row r="37" spans="9:11">
      <c r="I37" s="4"/>
    </row>
    <row r="51" spans="23:31">
      <c r="W51" s="4"/>
      <c r="X51" s="3"/>
      <c r="Y51" s="3"/>
      <c r="Z51" s="3"/>
      <c r="AB51" s="4"/>
      <c r="AC51" s="3"/>
      <c r="AD51" s="3"/>
      <c r="AE51" s="3"/>
    </row>
    <row r="52" spans="23:31">
      <c r="W52" s="4"/>
      <c r="X52" s="3"/>
      <c r="Y52" s="3"/>
      <c r="Z52" s="3"/>
      <c r="AB52" s="4"/>
      <c r="AC52" s="3"/>
      <c r="AD52" s="3"/>
      <c r="AE52" s="3"/>
    </row>
    <row r="53" spans="23:31">
      <c r="W53" s="4"/>
      <c r="X53" s="3"/>
      <c r="Y53" s="3"/>
      <c r="Z53" s="3"/>
      <c r="AB53" s="4"/>
      <c r="AC53" s="3"/>
      <c r="AD53" s="3"/>
      <c r="AE53" s="3"/>
    </row>
    <row r="54" spans="23:31">
      <c r="W54" s="4"/>
      <c r="X54" s="3"/>
      <c r="Y54" s="3"/>
      <c r="Z54" s="3"/>
      <c r="AB54" s="4"/>
      <c r="AC54" s="3"/>
      <c r="AD54" s="3"/>
      <c r="AE54" s="3"/>
    </row>
    <row r="55" spans="23:31">
      <c r="W55" s="4"/>
      <c r="X55" s="3"/>
      <c r="Y55" s="3"/>
      <c r="Z55" s="3"/>
      <c r="AB55" s="4"/>
      <c r="AC55" s="3"/>
      <c r="AD55" s="3"/>
      <c r="AE55" s="3"/>
    </row>
    <row r="56" spans="23:31">
      <c r="W56" s="4"/>
      <c r="X56" s="3"/>
      <c r="Y56" s="3"/>
      <c r="Z56" s="3"/>
      <c r="AB56" s="4"/>
      <c r="AC56" s="3"/>
      <c r="AD56" s="3"/>
      <c r="AE56" s="3"/>
    </row>
    <row r="57" spans="23:31">
      <c r="W57" s="4"/>
      <c r="X57" s="3"/>
      <c r="Y57" s="3"/>
      <c r="Z57" s="3"/>
      <c r="AB57" s="4"/>
      <c r="AC57" s="3"/>
      <c r="AD57" s="3"/>
      <c r="AE57" s="3"/>
    </row>
    <row r="58" spans="23:31">
      <c r="W58" s="4"/>
      <c r="X58" s="3"/>
      <c r="Y58" s="3"/>
      <c r="Z58" s="3"/>
      <c r="AB58" s="4"/>
      <c r="AC58" s="3"/>
      <c r="AD58" s="3"/>
      <c r="AE58" s="3"/>
    </row>
    <row r="59" spans="23:31">
      <c r="W59" s="4"/>
      <c r="X59" s="3"/>
      <c r="Y59" s="3"/>
      <c r="Z59" s="3"/>
      <c r="AB59" s="4"/>
      <c r="AC59" s="3"/>
      <c r="AD59" s="3"/>
      <c r="AE59" s="3"/>
    </row>
    <row r="60" spans="23:31">
      <c r="W60" s="4"/>
      <c r="X60" s="3"/>
      <c r="Y60" s="3"/>
      <c r="Z60" s="3"/>
      <c r="AB60" s="4"/>
      <c r="AC60" s="3"/>
      <c r="AD60" s="3"/>
      <c r="AE60" s="3"/>
    </row>
    <row r="61" spans="23:31">
      <c r="W61" s="4"/>
      <c r="X61" s="3"/>
      <c r="Y61" s="3"/>
      <c r="Z61" s="3"/>
      <c r="AB61" s="4"/>
      <c r="AC61" s="3"/>
      <c r="AD61" s="3"/>
      <c r="AE61" s="3"/>
    </row>
    <row r="115" spans="9:9">
      <c r="I115" s="109"/>
    </row>
    <row r="116" spans="9:9">
      <c r="I116" s="109"/>
    </row>
    <row r="117" spans="9:9">
      <c r="I117" s="109"/>
    </row>
    <row r="118" spans="9:9">
      <c r="I118" s="109"/>
    </row>
    <row r="119" spans="9:9">
      <c r="I119" s="109"/>
    </row>
    <row r="120" spans="9:9">
      <c r="I120" s="109"/>
    </row>
    <row r="121" spans="9:9">
      <c r="I121" s="109"/>
    </row>
  </sheetData>
  <mergeCells count="2">
    <mergeCell ref="L3:L4"/>
    <mergeCell ref="M3:M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kidd creek and sudburry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Jabrane</dc:creator>
  <cp:lastModifiedBy>Kan Li</cp:lastModifiedBy>
  <dcterms:created xsi:type="dcterms:W3CDTF">2019-03-04T23:41:37Z</dcterms:created>
  <dcterms:modified xsi:type="dcterms:W3CDTF">2023-08-28T16:10:03Z</dcterms:modified>
</cp:coreProperties>
</file>