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7785375-A93B-4E63-9056-02113F87B998}" xr6:coauthVersionLast="46" xr6:coauthVersionMax="46" xr10:uidLastSave="{00000000-0000-0000-0000-000000000000}"/>
  <bookViews>
    <workbookView xWindow="0" yWindow="0" windowWidth="23040" windowHeight="12360" xr2:uid="{B4572CC9-5CB9-4F4A-8344-A4F1F7799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B23" i="1"/>
  <c r="M22" i="1" l="1"/>
  <c r="L22" i="1"/>
  <c r="K22" i="1"/>
  <c r="J22" i="1"/>
  <c r="I22" i="1"/>
  <c r="E31" i="1"/>
  <c r="D31" i="1"/>
  <c r="C31" i="1"/>
  <c r="B31" i="1"/>
  <c r="F16" i="1"/>
  <c r="F17" i="1"/>
  <c r="F18" i="1"/>
  <c r="F19" i="1"/>
  <c r="F15" i="1"/>
  <c r="E16" i="1"/>
  <c r="E17" i="1"/>
  <c r="E18" i="1"/>
  <c r="E19" i="1"/>
  <c r="E15" i="1"/>
  <c r="E21" i="1" s="1"/>
  <c r="E23" i="1" s="1"/>
  <c r="E33" i="1" s="1"/>
  <c r="E36" i="1" s="1"/>
  <c r="E37" i="1" s="1"/>
  <c r="D16" i="1"/>
  <c r="D17" i="1"/>
  <c r="D18" i="1"/>
  <c r="D19" i="1"/>
  <c r="D15" i="1"/>
  <c r="C16" i="1"/>
  <c r="C17" i="1"/>
  <c r="C18" i="1"/>
  <c r="C19" i="1"/>
  <c r="C15" i="1"/>
  <c r="B16" i="1"/>
  <c r="B17" i="1"/>
  <c r="B18" i="1"/>
  <c r="B19" i="1"/>
  <c r="B15" i="1"/>
  <c r="E49" i="1" l="1"/>
  <c r="E50" i="1" s="1"/>
  <c r="E44" i="1"/>
  <c r="E45" i="1" s="1"/>
  <c r="B21" i="1"/>
  <c r="E40" i="1"/>
  <c r="E41" i="1" s="1"/>
  <c r="C21" i="1"/>
  <c r="C23" i="1" s="1"/>
  <c r="C33" i="1" s="1"/>
  <c r="C49" i="1" s="1"/>
  <c r="C50" i="1" s="1"/>
  <c r="F21" i="1"/>
  <c r="F23" i="1" s="1"/>
  <c r="F33" i="1" s="1"/>
  <c r="F49" i="1" s="1"/>
  <c r="F50" i="1" s="1"/>
  <c r="D21" i="1"/>
  <c r="D23" i="1" s="1"/>
  <c r="D33" i="1" s="1"/>
  <c r="D49" i="1" s="1"/>
  <c r="D50" i="1" s="1"/>
  <c r="B33" i="1"/>
  <c r="B49" i="1" s="1"/>
  <c r="B50" i="1" s="1"/>
  <c r="F36" i="1" l="1"/>
  <c r="F37" i="1" s="1"/>
  <c r="F44" i="1"/>
  <c r="F45" i="1" s="1"/>
  <c r="F40" i="1"/>
  <c r="F41" i="1" s="1"/>
  <c r="B44" i="1"/>
  <c r="B45" i="1" s="1"/>
  <c r="B40" i="1"/>
  <c r="B41" i="1" s="1"/>
  <c r="B36" i="1"/>
  <c r="B37" i="1" s="1"/>
  <c r="D44" i="1"/>
  <c r="D45" i="1" s="1"/>
  <c r="D40" i="1"/>
  <c r="D41" i="1" s="1"/>
  <c r="D36" i="1"/>
  <c r="D37" i="1" s="1"/>
  <c r="C44" i="1"/>
  <c r="C45" i="1" s="1"/>
  <c r="C40" i="1"/>
  <c r="C41" i="1" s="1"/>
  <c r="C36" i="1"/>
  <c r="C37" i="1" s="1"/>
</calcChain>
</file>

<file path=xl/sharedStrings.xml><?xml version="1.0" encoding="utf-8"?>
<sst xmlns="http://schemas.openxmlformats.org/spreadsheetml/2006/main" count="83" uniqueCount="57">
  <si>
    <t>P1</t>
  </si>
  <si>
    <t>P2</t>
  </si>
  <si>
    <t>P3</t>
  </si>
  <si>
    <t>P4</t>
  </si>
  <si>
    <t>P5</t>
  </si>
  <si>
    <t>M1</t>
  </si>
  <si>
    <t>M2</t>
  </si>
  <si>
    <t>M3</t>
  </si>
  <si>
    <t>M4</t>
  </si>
  <si>
    <t>M5</t>
  </si>
  <si>
    <t>Net Distance from all markets (in kms)</t>
  </si>
  <si>
    <r>
      <rPr>
        <sz val="8"/>
        <color rgb="FF2F2F2F"/>
        <rFont val="Arial"/>
        <family val="2"/>
      </rPr>
      <t>TRANSPORTA</t>
    </r>
    <r>
      <rPr>
        <sz val="8"/>
        <color rgb="FF151515"/>
        <rFont val="Arial"/>
        <family val="2"/>
      </rPr>
      <t>T</t>
    </r>
    <r>
      <rPr>
        <sz val="8"/>
        <color rgb="FF2F2F2F"/>
        <rFont val="Arial"/>
        <family val="2"/>
      </rPr>
      <t xml:space="preserve">ION
</t>
    </r>
    <r>
      <rPr>
        <sz val="8"/>
        <color rgb="FF2F2F2F"/>
        <rFont val="Arial"/>
        <family val="2"/>
      </rPr>
      <t>COST / unit /km</t>
    </r>
  </si>
  <si>
    <r>
      <rPr>
        <sz val="8"/>
        <color rgb="FF2F2F2F"/>
        <rFont val="Arial"/>
        <family val="2"/>
      </rPr>
      <t>P2</t>
    </r>
  </si>
  <si>
    <r>
      <rPr>
        <sz val="8"/>
        <color rgb="FF2F2F2F"/>
        <rFont val="Arial"/>
        <family val="2"/>
      </rPr>
      <t>P3</t>
    </r>
  </si>
  <si>
    <r>
      <rPr>
        <sz val="8"/>
        <color rgb="FF2F2F2F"/>
        <rFont val="Arial"/>
        <family val="2"/>
      </rPr>
      <t>P4</t>
    </r>
  </si>
  <si>
    <t>Net transportations costs/unit</t>
  </si>
  <si>
    <t>Distances b/n market and Plants</t>
  </si>
  <si>
    <t>PLANT</t>
  </si>
  <si>
    <t>Market</t>
  </si>
  <si>
    <t>X-coordinate</t>
  </si>
  <si>
    <t>Y-coordinate</t>
  </si>
  <si>
    <t>Plant</t>
  </si>
  <si>
    <t>Variable costs/unit</t>
  </si>
  <si>
    <r>
      <rPr>
        <b/>
        <sz val="16"/>
        <color rgb="FF212121"/>
        <rFont val="Arial"/>
        <family val="2"/>
      </rPr>
      <t>P2</t>
    </r>
  </si>
  <si>
    <r>
      <rPr>
        <b/>
        <sz val="16"/>
        <color rgb="FF212121"/>
        <rFont val="Arial"/>
        <family val="2"/>
      </rPr>
      <t>P3</t>
    </r>
  </si>
  <si>
    <r>
      <rPr>
        <b/>
        <sz val="16"/>
        <color rgb="FF212121"/>
        <rFont val="Arial"/>
        <family val="2"/>
      </rPr>
      <t>P4</t>
    </r>
  </si>
  <si>
    <r>
      <rPr>
        <b/>
        <sz val="8"/>
        <color rgb="FF494949"/>
        <rFont val="Arial"/>
        <family val="2"/>
      </rPr>
      <t>LABOUR</t>
    </r>
  </si>
  <si>
    <r>
      <rPr>
        <b/>
        <sz val="8"/>
        <color rgb="FF494949"/>
        <rFont val="Arial"/>
        <family val="2"/>
      </rPr>
      <t>POWER</t>
    </r>
  </si>
  <si>
    <r>
      <rPr>
        <b/>
        <sz val="8"/>
        <color rgb="FF494949"/>
        <rFont val="Arial"/>
        <family val="2"/>
      </rPr>
      <t xml:space="preserve">RAW </t>
    </r>
    <r>
      <rPr>
        <b/>
        <sz val="8"/>
        <color rgb="FF383838"/>
        <rFont val="Arial"/>
        <family val="2"/>
      </rPr>
      <t>MA</t>
    </r>
    <r>
      <rPr>
        <b/>
        <sz val="8"/>
        <color rgb="FF626262"/>
        <rFont val="Arial"/>
        <family val="2"/>
      </rPr>
      <t>TE</t>
    </r>
    <r>
      <rPr>
        <b/>
        <sz val="8"/>
        <color rgb="FF383838"/>
        <rFont val="Arial"/>
        <family val="2"/>
      </rPr>
      <t>R</t>
    </r>
    <r>
      <rPr>
        <b/>
        <sz val="8"/>
        <color rgb="FF626262"/>
        <rFont val="Arial"/>
        <family val="2"/>
      </rPr>
      <t>I</t>
    </r>
    <r>
      <rPr>
        <b/>
        <sz val="8"/>
        <color rgb="FF494949"/>
        <rFont val="Arial"/>
        <family val="2"/>
      </rPr>
      <t>A</t>
    </r>
    <r>
      <rPr>
        <b/>
        <sz val="8"/>
        <color rgb="FF626262"/>
        <rFont val="Arial"/>
        <family val="2"/>
      </rPr>
      <t>L</t>
    </r>
  </si>
  <si>
    <r>
      <rPr>
        <b/>
        <sz val="8"/>
        <color rgb="FF494949"/>
        <rFont val="Arial"/>
        <family val="2"/>
      </rPr>
      <t>E</t>
    </r>
    <r>
      <rPr>
        <b/>
        <sz val="8"/>
        <color rgb="FF212121"/>
        <rFont val="Arial"/>
        <family val="2"/>
      </rPr>
      <t>MI</t>
    </r>
    <r>
      <rPr>
        <b/>
        <sz val="8"/>
        <color rgb="FF494949"/>
        <rFont val="Arial"/>
        <family val="2"/>
      </rPr>
      <t>SS</t>
    </r>
    <r>
      <rPr>
        <b/>
        <sz val="8"/>
        <color rgb="FF212121"/>
        <rFont val="Arial"/>
        <family val="2"/>
      </rPr>
      <t>IO</t>
    </r>
    <r>
      <rPr>
        <b/>
        <sz val="8"/>
        <color rgb="FF494949"/>
        <rFont val="Arial"/>
        <family val="2"/>
      </rPr>
      <t>N</t>
    </r>
  </si>
  <si>
    <r>
      <rPr>
        <b/>
        <sz val="8"/>
        <color rgb="FF494949"/>
        <rFont val="Arial"/>
        <family val="2"/>
      </rPr>
      <t xml:space="preserve">TEMP </t>
    </r>
    <r>
      <rPr>
        <b/>
        <sz val="8"/>
        <color rgb="FF383838"/>
        <rFont val="Arial"/>
        <family val="2"/>
      </rPr>
      <t>MACHIN</t>
    </r>
  </si>
  <si>
    <t xml:space="preserve">Net variable costs/unit </t>
  </si>
  <si>
    <t>Transportation+ Variable costs</t>
  </si>
  <si>
    <t>Major Fixed Costs</t>
  </si>
  <si>
    <r>
      <rPr>
        <sz val="15"/>
        <color rgb="FF212121"/>
        <rFont val="Courier New"/>
        <family val="3"/>
      </rPr>
      <t>P2</t>
    </r>
  </si>
  <si>
    <r>
      <rPr>
        <sz val="15"/>
        <color rgb="FF212121"/>
        <rFont val="Courier New"/>
        <family val="3"/>
      </rPr>
      <t>P3</t>
    </r>
  </si>
  <si>
    <r>
      <rPr>
        <sz val="15"/>
        <color rgb="FF212121"/>
        <rFont val="Courier New"/>
        <family val="3"/>
      </rPr>
      <t>P4</t>
    </r>
  </si>
  <si>
    <t>LAND</t>
  </si>
  <si>
    <r>
      <rPr>
        <sz val="10"/>
        <color rgb="FF4B4B4B"/>
        <rFont val="Arial Rounded MT Bold"/>
        <family val="2"/>
      </rPr>
      <t>ESTBLISHMEHT</t>
    </r>
  </si>
  <si>
    <r>
      <rPr>
        <sz val="10"/>
        <color rgb="FF4B4B4B"/>
        <rFont val="Arial Rounded MT Bold"/>
        <family val="2"/>
      </rPr>
      <t>REVE</t>
    </r>
    <r>
      <rPr>
        <sz val="10"/>
        <color rgb="FF212121"/>
        <rFont val="Arial Rounded MT Bold"/>
        <family val="2"/>
      </rPr>
      <t>N</t>
    </r>
    <r>
      <rPr>
        <sz val="10"/>
        <color rgb="FF4B4B4B"/>
        <rFont val="Arial Rounded MT Bold"/>
        <family val="2"/>
      </rPr>
      <t>UE</t>
    </r>
  </si>
  <si>
    <r>
      <rPr>
        <sz val="10"/>
        <color rgb="FF363636"/>
        <rFont val="Arial Rounded MT Bold"/>
        <family val="2"/>
      </rPr>
      <t>MACHIN</t>
    </r>
    <r>
      <rPr>
        <sz val="10"/>
        <color rgb="FF646464"/>
        <rFont val="Arial Rounded MT Bold"/>
        <family val="2"/>
      </rPr>
      <t>E</t>
    </r>
    <r>
      <rPr>
        <sz val="10"/>
        <color rgb="FF4B4B4B"/>
        <rFont val="Arial Rounded MT Bold"/>
        <family val="2"/>
      </rPr>
      <t>RY</t>
    </r>
  </si>
  <si>
    <r>
      <rPr>
        <sz val="10"/>
        <color rgb="FF4B4B4B"/>
        <rFont val="Arial Rounded MT Bold"/>
        <family val="2"/>
      </rPr>
      <t>DOCUM</t>
    </r>
    <r>
      <rPr>
        <sz val="10"/>
        <color rgb="FF646464"/>
        <rFont val="Arial Rounded MT Bold"/>
        <family val="2"/>
      </rPr>
      <t>E</t>
    </r>
    <r>
      <rPr>
        <sz val="10"/>
        <color rgb="FF363636"/>
        <rFont val="Arial Rounded MT Bold"/>
        <family val="2"/>
      </rPr>
      <t>NTA</t>
    </r>
    <r>
      <rPr>
        <sz val="10"/>
        <color rgb="FF646464"/>
        <rFont val="Arial Rounded MT Bold"/>
        <family val="2"/>
      </rPr>
      <t xml:space="preserve">T </t>
    </r>
    <r>
      <rPr>
        <sz val="10"/>
        <color rgb="FF363636"/>
        <rFont val="Arial Rounded MT Bold"/>
        <family val="2"/>
      </rPr>
      <t>ON</t>
    </r>
  </si>
  <si>
    <r>
      <rPr>
        <b/>
        <sz val="9"/>
        <color rgb="FF4B4B4B"/>
        <rFont val="Times New Roman"/>
        <family val="1"/>
      </rPr>
      <t>2</t>
    </r>
    <r>
      <rPr>
        <b/>
        <sz val="9"/>
        <color rgb="FF646464"/>
        <rFont val="Times New Roman"/>
        <family val="1"/>
      </rPr>
      <t>0.00</t>
    </r>
    <r>
      <rPr>
        <b/>
        <sz val="9"/>
        <color rgb="FF4B4B4B"/>
        <rFont val="Times New Roman"/>
        <family val="1"/>
      </rPr>
      <t>.</t>
    </r>
    <r>
      <rPr>
        <b/>
        <sz val="9"/>
        <color rgb="FF797979"/>
        <rFont val="Times New Roman"/>
        <family val="1"/>
      </rPr>
      <t>00.000</t>
    </r>
  </si>
  <si>
    <r>
      <rPr>
        <sz val="10"/>
        <color rgb="FF4B4B4B"/>
        <rFont val="Arial Rounded MT Bold"/>
        <family val="2"/>
      </rPr>
      <t>PLANNING</t>
    </r>
  </si>
  <si>
    <t>Total Fixed Cost</t>
  </si>
  <si>
    <t>For, 1 million units</t>
  </si>
  <si>
    <t>For, 1 lakh units</t>
  </si>
  <si>
    <t>For, 10k units</t>
  </si>
  <si>
    <t xml:space="preserve">Net total cost </t>
  </si>
  <si>
    <t xml:space="preserve">P1 </t>
  </si>
  <si>
    <t>For, 10mn units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</si>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</sst>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;###0.0000"/>
    <numFmt numFmtId="165" formatCode="&quot;₹&quot;\ #,##0.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Arial"/>
      <family val="2"/>
    </font>
    <font>
      <sz val="8"/>
      <color rgb="FF444444"/>
      <name val="Arial"/>
      <family val="2"/>
    </font>
    <font>
      <sz val="8"/>
      <color rgb="FF2F2F2F"/>
      <name val="Arial"/>
      <family val="2"/>
    </font>
    <font>
      <sz val="8"/>
      <color rgb="FF151515"/>
      <name val="Arial"/>
      <family val="2"/>
    </font>
    <font>
      <b/>
      <sz val="10"/>
      <color rgb="FF000000"/>
      <name val="Times New Roman"/>
      <family val="1"/>
    </font>
    <font>
      <b/>
      <sz val="10"/>
      <color rgb="FF000000"/>
      <name val="Arial"/>
      <family val="2"/>
    </font>
    <font>
      <b/>
      <sz val="16"/>
      <color rgb="FF212121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8"/>
      <color rgb="FF494949"/>
      <name val="Arial"/>
      <family val="2"/>
    </font>
    <font>
      <b/>
      <sz val="9"/>
      <color theme="1"/>
      <name val="Arial"/>
      <family val="2"/>
    </font>
    <font>
      <b/>
      <sz val="8"/>
      <color rgb="FF383838"/>
      <name val="Arial"/>
      <family val="2"/>
    </font>
    <font>
      <b/>
      <sz val="8"/>
      <color rgb="FF626262"/>
      <name val="Arial"/>
      <family val="2"/>
    </font>
    <font>
      <b/>
      <sz val="8"/>
      <color rgb="FF212121"/>
      <name val="Arial"/>
      <family val="2"/>
    </font>
    <font>
      <sz val="10"/>
      <color rgb="FF000000"/>
      <name val="Times New Roman"/>
      <family val="1"/>
      <charset val="204"/>
    </font>
    <font>
      <sz val="15"/>
      <color rgb="FF212121"/>
      <name val="Courier New"/>
      <family val="3"/>
    </font>
    <font>
      <sz val="15"/>
      <name val="Courier New"/>
      <family val="3"/>
    </font>
    <font>
      <sz val="13"/>
      <color rgb="FF363636"/>
      <name val="Arial"/>
      <family val="2"/>
    </font>
    <font>
      <sz val="10"/>
      <color rgb="FF4B4B4B"/>
      <name val="Arial Rounded MT Bold"/>
      <family val="2"/>
    </font>
    <font>
      <b/>
      <sz val="9"/>
      <color rgb="FF797979"/>
      <name val="Times New Roman"/>
      <family val="1"/>
    </font>
    <font>
      <b/>
      <sz val="9"/>
      <color rgb="FF646464"/>
      <name val="Times New Roman"/>
      <family val="1"/>
    </font>
    <font>
      <sz val="10"/>
      <name val="Arial Rounded MT Bold"/>
      <family val="2"/>
    </font>
    <font>
      <sz val="10"/>
      <color rgb="FF212121"/>
      <name val="Arial Rounded MT Bold"/>
      <family val="2"/>
    </font>
    <font>
      <b/>
      <sz val="9"/>
      <color rgb="FF4B4B4B"/>
      <name val="Times New Roman"/>
      <family val="1"/>
    </font>
    <font>
      <b/>
      <sz val="9"/>
      <color rgb="FF363636"/>
      <name val="Times New Roman"/>
      <family val="1"/>
    </font>
    <font>
      <sz val="10"/>
      <color rgb="FF363636"/>
      <name val="Arial Rounded MT Bold"/>
      <family val="2"/>
    </font>
    <font>
      <sz val="10"/>
      <color rgb="FF646464"/>
      <name val="Arial Rounded MT Bold"/>
      <family val="2"/>
    </font>
    <font>
      <b/>
      <sz val="9"/>
      <name val="Times New Roman"/>
      <family val="1"/>
    </font>
    <font>
      <sz val="9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7" fillId="0" borderId="0" xfId="0" applyFont="1" applyAlignment="1">
      <alignment horizontal="left" vertical="top"/>
    </xf>
    <xf numFmtId="165" fontId="0" fillId="0" borderId="0" xfId="0" applyNumberFormat="1"/>
    <xf numFmtId="0" fontId="5" fillId="0" borderId="2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164" fontId="4" fillId="0" borderId="3" xfId="1" applyNumberFormat="1" applyFont="1" applyFill="1" applyBorder="1" applyAlignment="1">
      <alignment horizontal="left" vertical="top" wrapText="1"/>
    </xf>
    <xf numFmtId="164" fontId="5" fillId="0" borderId="3" xfId="1" applyNumberFormat="1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horizontal="left" vertical="top" wrapText="1"/>
    </xf>
    <xf numFmtId="0" fontId="2" fillId="0" borderId="5" xfId="1" applyFill="1" applyBorder="1" applyAlignment="1">
      <alignment horizontal="left" vertical="top" wrapText="1"/>
    </xf>
    <xf numFmtId="164" fontId="4" fillId="0" borderId="7" xfId="1" applyNumberFormat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left" vertical="top" wrapText="1"/>
    </xf>
    <xf numFmtId="165" fontId="13" fillId="0" borderId="3" xfId="0" applyNumberFormat="1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left" vertical="center" wrapText="1"/>
    </xf>
    <xf numFmtId="165" fontId="13" fillId="0" borderId="3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top" wrapText="1"/>
    </xf>
    <xf numFmtId="165" fontId="13" fillId="0" borderId="9" xfId="0" applyNumberFormat="1" applyFont="1" applyBorder="1" applyAlignment="1">
      <alignment horizontal="lef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165" fontId="0" fillId="0" borderId="0" xfId="0" applyNumberFormat="1" applyAlignment="1">
      <alignment horizontal="left" vertical="top"/>
    </xf>
    <xf numFmtId="0" fontId="1" fillId="0" borderId="0" xfId="0" applyFont="1"/>
    <xf numFmtId="0" fontId="17" fillId="0" borderId="4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left" vertical="top" wrapText="1"/>
    </xf>
    <xf numFmtId="165" fontId="22" fillId="0" borderId="1" xfId="0" applyNumberFormat="1" applyFont="1" applyBorder="1" applyAlignment="1">
      <alignment horizontal="left" vertical="top" wrapText="1"/>
    </xf>
    <xf numFmtId="165" fontId="23" fillId="0" borderId="1" xfId="0" applyNumberFormat="1" applyFont="1" applyBorder="1" applyAlignment="1">
      <alignment horizontal="left" vertical="top" wrapText="1"/>
    </xf>
    <xf numFmtId="165" fontId="23" fillId="0" borderId="3" xfId="0" applyNumberFormat="1" applyFont="1" applyBorder="1" applyAlignment="1">
      <alignment horizontal="left" vertical="top" wrapText="1"/>
    </xf>
    <xf numFmtId="0" fontId="24" fillId="0" borderId="2" xfId="0" applyFont="1" applyBorder="1" applyAlignment="1">
      <alignment horizontal="left" vertical="top" wrapText="1"/>
    </xf>
    <xf numFmtId="165" fontId="22" fillId="0" borderId="1" xfId="0" applyNumberFormat="1" applyFont="1" applyBorder="1" applyAlignment="1">
      <alignment horizontal="left" vertical="top"/>
    </xf>
    <xf numFmtId="165" fontId="22" fillId="0" borderId="3" xfId="0" applyNumberFormat="1" applyFont="1" applyBorder="1" applyAlignment="1">
      <alignment horizontal="left" vertical="top" wrapText="1"/>
    </xf>
    <xf numFmtId="165" fontId="26" fillId="0" borderId="1" xfId="0" applyNumberFormat="1" applyFont="1" applyBorder="1" applyAlignment="1">
      <alignment horizontal="left" vertical="top" wrapText="1"/>
    </xf>
    <xf numFmtId="165" fontId="27" fillId="0" borderId="1" xfId="0" applyNumberFormat="1" applyFont="1" applyBorder="1" applyAlignment="1">
      <alignment horizontal="left" vertical="top" wrapText="1"/>
    </xf>
    <xf numFmtId="165" fontId="30" fillId="0" borderId="1" xfId="0" applyNumberFormat="1" applyFont="1" applyBorder="1" applyAlignment="1">
      <alignment horizontal="left" vertical="top" wrapText="1"/>
    </xf>
    <xf numFmtId="165" fontId="26" fillId="0" borderId="3" xfId="0" applyNumberFormat="1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165" fontId="30" fillId="0" borderId="9" xfId="0" applyNumberFormat="1" applyFont="1" applyBorder="1" applyAlignment="1">
      <alignment horizontal="left" vertical="top" wrapText="1"/>
    </xf>
    <xf numFmtId="165" fontId="26" fillId="0" borderId="9" xfId="0" applyNumberFormat="1" applyFont="1" applyBorder="1" applyAlignment="1">
      <alignment horizontal="left" vertical="top" wrapText="1"/>
    </xf>
    <xf numFmtId="165" fontId="23" fillId="0" borderId="9" xfId="0" applyNumberFormat="1" applyFont="1" applyBorder="1" applyAlignment="1">
      <alignment horizontal="left" vertical="top" wrapText="1"/>
    </xf>
    <xf numFmtId="165" fontId="23" fillId="0" borderId="7" xfId="0" applyNumberFormat="1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165" fontId="31" fillId="0" borderId="10" xfId="0" applyNumberFormat="1" applyFont="1" applyBorder="1" applyAlignment="1">
      <alignment horizontal="left" vertical="top"/>
    </xf>
    <xf numFmtId="0" fontId="32" fillId="0" borderId="0" xfId="0" applyFont="1"/>
  </cellXfs>
  <cellStyles count="2">
    <cellStyle name="Normal" xfId="0" builtinId="0"/>
    <cellStyle name="Normal 2" xfId="1" xr:uid="{904D2954-6DD1-495B-AA0F-BFCCB9DB8BCA}"/>
  </cellStyles>
  <dxfs count="47"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46464"/>
        <name val="Times New Roman"/>
        <family val="1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46464"/>
        <name val="Times New Roman"/>
        <family val="1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46464"/>
        <name val="Times New Roman"/>
        <family val="1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9"/>
        <name val="Times New Roman"/>
        <family val="1"/>
        <scheme val="none"/>
      </font>
      <numFmt numFmtId="165" formatCode="&quot;₹&quot;\ #,##0.00"/>
      <border outline="0">
        <left style="thin">
          <color rgb="FF000000"/>
        </left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46464"/>
        <name val="Times New Roman"/>
        <family val="1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Rounded MT Bold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Rounded MT Bold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646464"/>
        <name val="Times New Roman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ourier New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₹&quot;\ #,##0.00"/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₹&quot;\ #,##0.00"/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₹&quot;\ 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F2F2F"/>
        <name val="Arial"/>
        <family val="2"/>
        <scheme val="none"/>
      </font>
      <numFmt numFmtId="164" formatCode="###0.0000;###0.0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2A7A2-AD6C-45BB-B1AD-A35BF7975D2C}" name="Table1" displayName="Table1" ref="A14:F19" totalsRowShown="0" headerRowDxfId="46" dataDxfId="45">
  <autoFilter ref="A14:F19" xr:uid="{AAFCD74D-7849-495D-97DE-27C4683B0E9B}"/>
  <tableColumns count="6">
    <tableColumn id="1" xr3:uid="{9E3F9B92-C63D-45D7-8B21-D5EF4FD1D319}" name="Distances b/n market and Plants" dataDxfId="44"/>
    <tableColumn id="2" xr3:uid="{84D06039-9D91-432B-88F3-6EFB97D23654}" name="P1" dataDxfId="43">
      <calculatedColumnFormula>SQRT(($B$2-B8)^2 + ($C$2-C8)^2 )</calculatedColumnFormula>
    </tableColumn>
    <tableColumn id="3" xr3:uid="{E92800A4-6521-48DF-BBFD-978DCC7A6AF1}" name="P2" dataDxfId="42">
      <calculatedColumnFormula>SQRT(($B$3-B8)^2 + ($C$3-C8)^2 )</calculatedColumnFormula>
    </tableColumn>
    <tableColumn id="4" xr3:uid="{F3A5D14B-04FD-4B83-AC84-7989FDDB8594}" name="P3" dataDxfId="41">
      <calculatedColumnFormula>SQRT(($B$4-B8)^2 + ($C$4-C8)^2 )</calculatedColumnFormula>
    </tableColumn>
    <tableColumn id="5" xr3:uid="{1DF94739-E34D-4599-A82C-4612E5A41DCB}" name="P4" dataDxfId="40">
      <calculatedColumnFormula>SQRT(($B$5-B8)^2 + ($C$5-C8)^2 )</calculatedColumnFormula>
    </tableColumn>
    <tableColumn id="6" xr3:uid="{465FCABD-8AF3-4B72-962C-82C0EE4B271A}" name="P5" dataDxfId="39">
      <calculatedColumnFormula>SQRT(($B$6-B8)^2 + ($C$6-C8)^2 )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B6198-59E9-40F2-A9D6-7EBD4738F6D9}" name="Table2" displayName="Table2" ref="A7:C12" totalsRowShown="0">
  <autoFilter ref="A7:C12" xr:uid="{BB7684E5-ECC9-4DAE-9240-9BFA66163A7D}"/>
  <tableColumns count="3">
    <tableColumn id="1" xr3:uid="{A0F81FE0-AF27-48F8-9D9C-188F9DD78632}" name="Market"/>
    <tableColumn id="2" xr3:uid="{F88446DD-075F-479F-9FDF-E9E567FBC0A0}" name="X-coordinate"/>
    <tableColumn id="3" xr3:uid="{8A8F79F3-764A-4705-A88B-B516DB26DC87}" name="Y-coordinat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40948D-6232-4401-A3D7-D2FF76C5076F}" name="Table3" displayName="Table3" ref="A1:C6" totalsRowShown="0">
  <autoFilter ref="A1:C6" xr:uid="{06CCA7F1-5107-4C33-A6BD-950483EA24EA}"/>
  <tableColumns count="3">
    <tableColumn id="1" xr3:uid="{8B756285-CD7D-4625-8BAA-3CA7E5C7E15E}" name="Plant"/>
    <tableColumn id="2" xr3:uid="{FCB4C5AA-23C2-490E-886B-7C4A1A9AEF52}" name="X-coordinate"/>
    <tableColumn id="3" xr3:uid="{863155B6-C21B-49B1-8E34-271FC3BCAEAA}" name="Y-coordinat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D907F-CB99-4C46-A219-3EB9E1577E2C}" name="Table4" displayName="Table4" ref="D7:E12" totalsRowShown="0" headerRowBorderDxfId="38" tableBorderDxfId="37" totalsRowBorderDxfId="36">
  <autoFilter ref="D7:E12" xr:uid="{1C9B19F2-03A3-4020-BC44-D5AF9303C26E}"/>
  <tableColumns count="2">
    <tableColumn id="1" xr3:uid="{65F0C935-D8EF-494D-B3C2-AE5FC7CD58BA}" name="PLANT" dataDxfId="35" dataCellStyle="Normal 2"/>
    <tableColumn id="2" xr3:uid="{1CD1A793-DA06-4CA5-B0AA-EA0E553BC2E4}" name="TRANSPORTATION_x000a_COST / unit /km" dataDxfId="34" dataCellStyle="Normal 2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07D0D9-2D3B-4A2B-B05F-D08326ED63C4}" name="Table16" displayName="Table16" ref="A24:F29" totalsRowShown="0" headerRowDxfId="33" headerRowBorderDxfId="32" tableBorderDxfId="31" totalsRowBorderDxfId="30">
  <autoFilter ref="A24:F29" xr:uid="{3514FD1E-F446-48ED-973A-50F154F60751}"/>
  <tableColumns count="6">
    <tableColumn id="1" xr3:uid="{B9C3D6E5-267B-4962-BBA5-4DD5A10D7B3E}" name="Variable costs/unit" dataDxfId="29"/>
    <tableColumn id="2" xr3:uid="{DE21043D-F4DE-42D8-9BC5-19A0E6C4FE07}" name="P1" dataDxfId="28"/>
    <tableColumn id="3" xr3:uid="{32487A95-4226-432F-B169-D9F5A0A6850E}" name="P2" dataDxfId="27"/>
    <tableColumn id="4" xr3:uid="{84BFC0ED-5AEF-4CC8-A3A4-5AA7E4BE87DC}" name="P3" dataDxfId="26"/>
    <tableColumn id="5" xr3:uid="{E15C7158-6E1B-4E63-9DF2-33997F33D417}" name="P4" dataDxfId="25"/>
    <tableColumn id="6" xr3:uid="{CC574B88-F5E5-4500-9631-8CE5C0907571}" name="P5" dataDxfId="24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F9356D-EC18-49F7-85A0-C0F0A4DA4998}" name="Table18" displayName="Table18" ref="H14:M21" totalsRowCount="1" headerRowDxfId="23" dataDxfId="21" headerRowBorderDxfId="22" tableBorderDxfId="20" totalsRowBorderDxfId="19">
  <autoFilter ref="H14:M20" xr:uid="{65D4D737-9A42-44E9-BF46-64A9C8CA4F6C}"/>
  <tableColumns count="6">
    <tableColumn id="1" xr3:uid="{AE9C3848-54D8-45E6-B2B5-4366A5B6888B}" name="Major Fixed Costs" dataDxfId="18" totalsRowDxfId="17"/>
    <tableColumn id="2" xr3:uid="{0CE28F6F-D4FB-46A9-8C0B-D928269A9A6E}" name="P1" dataDxfId="16" totalsRowDxfId="15"/>
    <tableColumn id="3" xr3:uid="{5058C58A-25D4-415B-91F5-E98ECFF82AE7}" name="P2" dataDxfId="14" totalsRowDxfId="13"/>
    <tableColumn id="4" xr3:uid="{A32FB3A1-1B93-4E60-B47B-CD15F683B557}" name="P3" dataDxfId="12" totalsRowDxfId="11"/>
    <tableColumn id="5" xr3:uid="{5C4A2759-7979-4136-BCB9-9ACC58E0A8E3}" name="P4" dataDxfId="10" totalsRowDxfId="9"/>
    <tableColumn id="6" xr3:uid="{1B6A53B2-3AD0-476B-A106-463A84AC035F}" name="P5" dataDxfId="8" totalsRowDxfId="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E7E4-95B3-4C00-AB1B-B80B81F7F4F6}" name="Table6" displayName="Table6" ref="A22:F23" totalsRowShown="0" headerRowDxfId="0">
  <autoFilter ref="A22:F23" xr:uid="{32EE270D-C653-4530-9E36-E25050FC8BA9}"/>
  <tableColumns count="6">
    <tableColumn id="1" xr3:uid="{A8A227E4-FEFD-4A04-9758-46983058570B}" name="Column1" dataDxfId="6"/>
    <tableColumn id="2" xr3:uid="{7E855361-F88D-4BF5-AB6B-0C72AEE79354}" name="Column2" dataDxfId="5">
      <calculatedColumnFormula>B21*E8</calculatedColumnFormula>
    </tableColumn>
    <tableColumn id="3" xr3:uid="{0584F1F2-F611-4153-A756-80240BBC6344}" name="Column3" dataDxfId="4">
      <calculatedColumnFormula>C21*E9</calculatedColumnFormula>
    </tableColumn>
    <tableColumn id="4" xr3:uid="{727FA691-31DB-48A3-BA90-0DA30599E458}" name="Column4" dataDxfId="3">
      <calculatedColumnFormula>D21*E10</calculatedColumnFormula>
    </tableColumn>
    <tableColumn id="5" xr3:uid="{5BC26C35-0F23-4298-B7BE-72E0D3634F67}" name="Column5" dataDxfId="2">
      <calculatedColumnFormula>E21*E11</calculatedColumnFormula>
    </tableColumn>
    <tableColumn id="6" xr3:uid="{5111639F-92E1-4B89-9C7F-3416A7B9F775}" name="Column6" dataDxfId="1">
      <calculatedColumnFormula>F21*E12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64C2-2AC0-47E4-B4EF-F7A683DE8225}">
  <dimension ref="A1:M50"/>
  <sheetViews>
    <sheetView tabSelected="1" topLeftCell="A11" workbookViewId="0">
      <selection activeCell="A22" sqref="A22:F23"/>
    </sheetView>
  </sheetViews>
  <sheetFormatPr defaultRowHeight="14.4" x14ac:dyDescent="0.3"/>
  <cols>
    <col min="1" max="1" width="33.5546875" customWidth="1"/>
    <col min="2" max="2" width="21" customWidth="1"/>
    <col min="3" max="3" width="20.109375" customWidth="1"/>
    <col min="4" max="4" width="20.77734375" customWidth="1"/>
    <col min="5" max="5" width="19.33203125" customWidth="1"/>
    <col min="6" max="6" width="20.21875" customWidth="1"/>
    <col min="7" max="7" width="10.44140625" customWidth="1"/>
    <col min="8" max="8" width="24.109375" customWidth="1"/>
    <col min="9" max="10" width="17.109375" customWidth="1"/>
    <col min="11" max="11" width="20" customWidth="1"/>
    <col min="12" max="12" width="16.88671875" customWidth="1"/>
    <col min="13" max="13" width="20.33203125" customWidth="1"/>
  </cols>
  <sheetData>
    <row r="1" spans="1:13" x14ac:dyDescent="0.3">
      <c r="A1" t="s">
        <v>21</v>
      </c>
      <c r="B1" t="s">
        <v>19</v>
      </c>
      <c r="C1" t="s">
        <v>20</v>
      </c>
    </row>
    <row r="2" spans="1:13" x14ac:dyDescent="0.3">
      <c r="A2" t="s">
        <v>0</v>
      </c>
      <c r="B2">
        <v>2.1</v>
      </c>
      <c r="C2">
        <v>3.7</v>
      </c>
    </row>
    <row r="3" spans="1:13" x14ac:dyDescent="0.3">
      <c r="A3" t="s">
        <v>1</v>
      </c>
      <c r="B3">
        <v>1.2</v>
      </c>
      <c r="C3">
        <v>7.4</v>
      </c>
    </row>
    <row r="4" spans="1:13" x14ac:dyDescent="0.3">
      <c r="A4" t="s">
        <v>2</v>
      </c>
      <c r="B4">
        <v>4.4000000000000004</v>
      </c>
      <c r="C4">
        <v>9</v>
      </c>
    </row>
    <row r="5" spans="1:13" x14ac:dyDescent="0.3">
      <c r="A5" t="s">
        <v>3</v>
      </c>
      <c r="B5">
        <v>5</v>
      </c>
      <c r="C5">
        <v>5.9</v>
      </c>
    </row>
    <row r="6" spans="1:13" x14ac:dyDescent="0.3">
      <c r="A6" t="s">
        <v>4</v>
      </c>
      <c r="B6">
        <v>5.7</v>
      </c>
      <c r="C6">
        <v>2.2999999999999998</v>
      </c>
    </row>
    <row r="7" spans="1:13" ht="20.399999999999999" x14ac:dyDescent="0.3">
      <c r="A7" t="s">
        <v>18</v>
      </c>
      <c r="B7" t="s">
        <v>19</v>
      </c>
      <c r="C7" t="s">
        <v>20</v>
      </c>
      <c r="D7" s="11" t="s">
        <v>17</v>
      </c>
      <c r="E7" s="12" t="s">
        <v>11</v>
      </c>
    </row>
    <row r="8" spans="1:13" x14ac:dyDescent="0.3">
      <c r="A8" t="s">
        <v>5</v>
      </c>
      <c r="B8">
        <v>2.7</v>
      </c>
      <c r="C8">
        <v>2.1</v>
      </c>
      <c r="D8" s="7" t="s">
        <v>0</v>
      </c>
      <c r="E8" s="9">
        <v>0.26869999999999999</v>
      </c>
    </row>
    <row r="9" spans="1:13" x14ac:dyDescent="0.3">
      <c r="A9" t="s">
        <v>6</v>
      </c>
      <c r="B9">
        <v>1</v>
      </c>
      <c r="C9">
        <v>5</v>
      </c>
      <c r="D9" s="8" t="s">
        <v>12</v>
      </c>
      <c r="E9" s="10">
        <v>0.27500000000000002</v>
      </c>
    </row>
    <row r="10" spans="1:13" x14ac:dyDescent="0.3">
      <c r="A10" t="s">
        <v>7</v>
      </c>
      <c r="B10">
        <v>2.2000000000000002</v>
      </c>
      <c r="C10">
        <v>8</v>
      </c>
      <c r="D10" s="8" t="s">
        <v>13</v>
      </c>
      <c r="E10" s="10">
        <v>0.26679999999999998</v>
      </c>
    </row>
    <row r="11" spans="1:13" x14ac:dyDescent="0.3">
      <c r="A11" t="s">
        <v>8</v>
      </c>
      <c r="B11">
        <v>6</v>
      </c>
      <c r="C11">
        <v>8</v>
      </c>
      <c r="D11" s="8" t="s">
        <v>14</v>
      </c>
      <c r="E11" s="10">
        <v>0.3125</v>
      </c>
    </row>
    <row r="12" spans="1:13" x14ac:dyDescent="0.3">
      <c r="A12" t="s">
        <v>9</v>
      </c>
      <c r="B12">
        <v>6.8</v>
      </c>
      <c r="C12">
        <v>4.2</v>
      </c>
      <c r="D12" s="14" t="s">
        <v>4</v>
      </c>
      <c r="E12" s="13">
        <v>0.25</v>
      </c>
    </row>
    <row r="14" spans="1:13" ht="19.8" x14ac:dyDescent="0.3">
      <c r="A14" s="1" t="s">
        <v>16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H14" s="29" t="s">
        <v>33</v>
      </c>
      <c r="I14" s="30" t="s">
        <v>0</v>
      </c>
      <c r="J14" s="31" t="s">
        <v>34</v>
      </c>
      <c r="K14" s="31" t="s">
        <v>35</v>
      </c>
      <c r="L14" s="32" t="s">
        <v>36</v>
      </c>
      <c r="M14" s="33" t="s">
        <v>4</v>
      </c>
    </row>
    <row r="15" spans="1:13" x14ac:dyDescent="0.3">
      <c r="A15" s="2" t="s">
        <v>5</v>
      </c>
      <c r="B15" s="3">
        <f>SQRT(($B$2-B8)^2 + ($C$2-C8)^2 )</f>
        <v>1.7088007490635064</v>
      </c>
      <c r="C15" s="3">
        <f>SQRT(($B$3-B8)^2 + ($C$3-C8)^2 )</f>
        <v>5.5081757415681656</v>
      </c>
      <c r="D15" s="3">
        <f>SQRT(($B$4-B8)^2 + ($C$4-C8)^2 )</f>
        <v>7.1063352017759485</v>
      </c>
      <c r="E15" s="3">
        <f>SQRT(($B$5-B8)^2 + ($C$5-C8)^2 )</f>
        <v>4.4418464629025616</v>
      </c>
      <c r="F15" s="3">
        <f>SQRT(($B$6-B8)^2 + ($C$6-C8)^2 )</f>
        <v>3.0066592756745814</v>
      </c>
      <c r="H15" s="34" t="s">
        <v>37</v>
      </c>
      <c r="I15" s="35">
        <v>280000000</v>
      </c>
      <c r="J15" s="36">
        <v>270000000</v>
      </c>
      <c r="K15" s="36">
        <v>270000000</v>
      </c>
      <c r="L15" s="36">
        <v>280000000</v>
      </c>
      <c r="M15" s="37">
        <v>250000000</v>
      </c>
    </row>
    <row r="16" spans="1:13" x14ac:dyDescent="0.3">
      <c r="A16" s="2" t="s">
        <v>6</v>
      </c>
      <c r="B16" s="3">
        <f>SQRT(($B$2-B9)^2 + ($C$2-C9)^2 )</f>
        <v>1.70293863659264</v>
      </c>
      <c r="C16" s="3">
        <f>SQRT(($B$3-B9)^2 + ($C$3-C9)^2 )</f>
        <v>2.4083189157584592</v>
      </c>
      <c r="D16" s="3">
        <f>SQRT(($B$4-B9)^2 + ($C$4-C9)^2 )</f>
        <v>5.2497618993626753</v>
      </c>
      <c r="E16" s="3">
        <f>SQRT(($B$5-B9)^2 + ($C$5-C9)^2 )</f>
        <v>4.1000000000000005</v>
      </c>
      <c r="F16" s="3">
        <f>SQRT(($B$6-B9)^2 + ($C$6-C9)^2 )</f>
        <v>5.4203320931470609</v>
      </c>
      <c r="H16" s="38" t="s">
        <v>38</v>
      </c>
      <c r="I16" s="39">
        <v>350000000</v>
      </c>
      <c r="J16" s="35">
        <v>320000000</v>
      </c>
      <c r="K16" s="36">
        <v>320000000</v>
      </c>
      <c r="L16" s="36">
        <v>300000000</v>
      </c>
      <c r="M16" s="40">
        <v>350000000</v>
      </c>
    </row>
    <row r="17" spans="1:13" x14ac:dyDescent="0.3">
      <c r="A17" s="2" t="s">
        <v>7</v>
      </c>
      <c r="B17" s="3">
        <f>SQRT(($B$2-B10)^2 + ($C$2-C10)^2 )</f>
        <v>4.3011626335213133</v>
      </c>
      <c r="C17" s="3">
        <f>SQRT(($B$3-B10)^2 + ($C$3-C10)^2 )</f>
        <v>1.1661903789690602</v>
      </c>
      <c r="D17" s="3">
        <f>SQRT(($B$4-B10)^2 + ($C$4-C10)^2 )</f>
        <v>2.4166091947189146</v>
      </c>
      <c r="E17" s="3">
        <f>SQRT(($B$5-B10)^2 + ($C$5-C10)^2 )</f>
        <v>3.4999999999999996</v>
      </c>
      <c r="F17" s="3">
        <f>SQRT(($B$6-B10)^2 + ($C$6-C10)^2 )</f>
        <v>6.6887966032762574</v>
      </c>
      <c r="H17" s="38" t="s">
        <v>39</v>
      </c>
      <c r="I17" s="36">
        <v>420000000</v>
      </c>
      <c r="J17" s="41">
        <v>420000000</v>
      </c>
      <c r="K17" s="42">
        <v>400000000</v>
      </c>
      <c r="L17" s="41">
        <v>380000000</v>
      </c>
      <c r="M17" s="37">
        <v>400000000</v>
      </c>
    </row>
    <row r="18" spans="1:13" x14ac:dyDescent="0.3">
      <c r="A18" s="2" t="s">
        <v>8</v>
      </c>
      <c r="B18" s="3">
        <f>SQRT(($B$2-B11)^2 + ($C$2-C11)^2 )</f>
        <v>5.805170109479997</v>
      </c>
      <c r="C18" s="3">
        <f>SQRT(($B$3-B11)^2 + ($C$3-C11)^2 )</f>
        <v>4.8373546489791295</v>
      </c>
      <c r="D18" s="3">
        <f>SQRT(($B$4-B11)^2 + ($C$4-C11)^2 )</f>
        <v>1.8867962264113205</v>
      </c>
      <c r="E18" s="3">
        <f>SQRT(($B$5-B11)^2 + ($C$5-C11)^2 )</f>
        <v>2.3259406699226011</v>
      </c>
      <c r="F18" s="3">
        <f>SQRT(($B$6-B11)^2 + ($C$6-C11)^2 )</f>
        <v>5.7078892771321348</v>
      </c>
      <c r="H18" s="38" t="s">
        <v>40</v>
      </c>
      <c r="I18" s="36">
        <v>350000000</v>
      </c>
      <c r="J18" s="36">
        <v>360000000</v>
      </c>
      <c r="K18" s="36">
        <v>370000000</v>
      </c>
      <c r="L18" s="36">
        <v>380000000</v>
      </c>
      <c r="M18" s="37">
        <v>350000000</v>
      </c>
    </row>
    <row r="19" spans="1:13" x14ac:dyDescent="0.3">
      <c r="A19" s="2" t="s">
        <v>9</v>
      </c>
      <c r="B19" s="3">
        <f>SQRT(($B$2-B12)^2 + ($C$2-C12)^2 )</f>
        <v>4.7265209192385882</v>
      </c>
      <c r="C19" s="3">
        <f>SQRT(($B$3-B12)^2 + ($C$3-C12)^2 )</f>
        <v>6.4498061986388393</v>
      </c>
      <c r="D19" s="3">
        <f>SQRT(($B$4-B12)^2 + ($C$4-C12)^2 )</f>
        <v>5.3665631459994954</v>
      </c>
      <c r="E19" s="3">
        <f>SQRT(($B$5-B12)^2 + ($C$5-C12)^2 )</f>
        <v>2.4758836806279896</v>
      </c>
      <c r="F19" s="3">
        <f>SQRT(($B$6-B12)^2 + ($C$6-C12)^2 )</f>
        <v>2.1954498400100149</v>
      </c>
      <c r="H19" s="38" t="s">
        <v>41</v>
      </c>
      <c r="I19" s="36">
        <v>220000000</v>
      </c>
      <c r="J19" s="36">
        <v>220000</v>
      </c>
      <c r="K19" s="36">
        <v>220000000</v>
      </c>
      <c r="L19" s="43" t="s">
        <v>42</v>
      </c>
      <c r="M19" s="44">
        <v>200000000</v>
      </c>
    </row>
    <row r="20" spans="1:13" x14ac:dyDescent="0.3">
      <c r="B20" s="4"/>
      <c r="C20" s="4"/>
      <c r="D20" s="4"/>
      <c r="E20" s="4"/>
      <c r="F20" s="4"/>
      <c r="H20" s="45" t="s">
        <v>43</v>
      </c>
      <c r="I20" s="46">
        <v>150000000</v>
      </c>
      <c r="J20" s="47">
        <v>160000000</v>
      </c>
      <c r="K20" s="47">
        <v>150000000</v>
      </c>
      <c r="L20" s="48">
        <v>150000000</v>
      </c>
      <c r="M20" s="49">
        <v>150000000</v>
      </c>
    </row>
    <row r="21" spans="1:13" x14ac:dyDescent="0.3">
      <c r="A21" s="5" t="s">
        <v>10</v>
      </c>
      <c r="B21" s="3">
        <f>SUM(B15:B19) *300</f>
        <v>5473.3779143688134</v>
      </c>
      <c r="C21" s="3">
        <f t="shared" ref="C21:F21" si="0">SUM(C15:C19) *300</f>
        <v>6110.9537651740966</v>
      </c>
      <c r="D21" s="3">
        <f t="shared" si="0"/>
        <v>6607.819700480507</v>
      </c>
      <c r="E21" s="3">
        <f t="shared" si="0"/>
        <v>5053.1012440359464</v>
      </c>
      <c r="F21" s="3">
        <f t="shared" si="0"/>
        <v>6905.7381267720139</v>
      </c>
      <c r="H21" s="50"/>
      <c r="I21" s="51"/>
      <c r="J21" s="51"/>
      <c r="K21" s="51"/>
      <c r="L21" s="51"/>
      <c r="M21" s="51"/>
    </row>
    <row r="22" spans="1:13" x14ac:dyDescent="0.3">
      <c r="A22" s="5" t="s">
        <v>51</v>
      </c>
      <c r="B22" s="6" t="s">
        <v>52</v>
      </c>
      <c r="C22" s="6" t="s">
        <v>53</v>
      </c>
      <c r="D22" s="6" t="s">
        <v>54</v>
      </c>
      <c r="E22" s="6" t="s">
        <v>55</v>
      </c>
      <c r="F22" s="6" t="s">
        <v>56</v>
      </c>
      <c r="H22" s="2" t="s">
        <v>44</v>
      </c>
      <c r="I22" s="37">
        <f>SUM(I15:I20)</f>
        <v>1770000000</v>
      </c>
      <c r="J22" s="37">
        <f>SUM(J15:J20)</f>
        <v>1530220000</v>
      </c>
      <c r="K22" s="37">
        <f>SUM(K15:K20)</f>
        <v>1730000000</v>
      </c>
      <c r="L22" s="37">
        <f>SUM(L15:L20)</f>
        <v>1490000000</v>
      </c>
      <c r="M22" s="36">
        <f>SUM(M15:M20)</f>
        <v>1700000000</v>
      </c>
    </row>
    <row r="23" spans="1:13" x14ac:dyDescent="0.3">
      <c r="A23" s="5" t="s">
        <v>15</v>
      </c>
      <c r="B23" s="6">
        <f>B21*E8</f>
        <v>1470.6966455909001</v>
      </c>
      <c r="C23" s="6">
        <f>C21*E9</f>
        <v>1680.5122854228766</v>
      </c>
      <c r="D23" s="6">
        <f>D21*E10</f>
        <v>1762.9662960881992</v>
      </c>
      <c r="E23" s="6">
        <f>E21*E11</f>
        <v>1579.0941387612334</v>
      </c>
      <c r="F23" s="6">
        <f>F21*E12</f>
        <v>1726.4345316930035</v>
      </c>
    </row>
    <row r="24" spans="1:13" ht="21" x14ac:dyDescent="0.3">
      <c r="A24" s="15" t="s">
        <v>22</v>
      </c>
      <c r="B24" s="16" t="s">
        <v>0</v>
      </c>
      <c r="C24" s="17" t="s">
        <v>23</v>
      </c>
      <c r="D24" s="17" t="s">
        <v>24</v>
      </c>
      <c r="E24" s="17" t="s">
        <v>25</v>
      </c>
      <c r="F24" s="18" t="s">
        <v>4</v>
      </c>
    </row>
    <row r="25" spans="1:13" x14ac:dyDescent="0.3">
      <c r="A25" s="19" t="s">
        <v>26</v>
      </c>
      <c r="B25" s="20">
        <v>620</v>
      </c>
      <c r="C25" s="20">
        <v>620</v>
      </c>
      <c r="D25" s="20">
        <v>580</v>
      </c>
      <c r="E25" s="20">
        <v>600</v>
      </c>
      <c r="F25" s="21">
        <v>600</v>
      </c>
    </row>
    <row r="26" spans="1:13" x14ac:dyDescent="0.3">
      <c r="A26" s="19" t="s">
        <v>27</v>
      </c>
      <c r="B26" s="20">
        <v>625</v>
      </c>
      <c r="C26" s="22">
        <v>600</v>
      </c>
      <c r="D26" s="20">
        <v>600</v>
      </c>
      <c r="E26" s="20">
        <v>600</v>
      </c>
      <c r="F26" s="21">
        <v>600</v>
      </c>
    </row>
    <row r="27" spans="1:13" x14ac:dyDescent="0.3">
      <c r="A27" s="19" t="s">
        <v>28</v>
      </c>
      <c r="B27" s="22">
        <v>590</v>
      </c>
      <c r="C27" s="22">
        <v>600</v>
      </c>
      <c r="D27" s="22">
        <v>580</v>
      </c>
      <c r="E27" s="22">
        <v>610</v>
      </c>
      <c r="F27" s="23">
        <v>600</v>
      </c>
    </row>
    <row r="28" spans="1:13" x14ac:dyDescent="0.3">
      <c r="A28" s="19" t="s">
        <v>29</v>
      </c>
      <c r="B28" s="20">
        <v>170</v>
      </c>
      <c r="C28" s="20">
        <v>180</v>
      </c>
      <c r="D28" s="20">
        <v>165</v>
      </c>
      <c r="E28" s="20">
        <v>185</v>
      </c>
      <c r="F28" s="21">
        <v>165</v>
      </c>
    </row>
    <row r="29" spans="1:13" x14ac:dyDescent="0.3">
      <c r="A29" s="24" t="s">
        <v>30</v>
      </c>
      <c r="B29" s="25">
        <v>240</v>
      </c>
      <c r="C29" s="25">
        <v>230</v>
      </c>
      <c r="D29" s="25">
        <v>280</v>
      </c>
      <c r="E29" s="25">
        <v>280</v>
      </c>
      <c r="F29" s="26">
        <v>250</v>
      </c>
    </row>
    <row r="30" spans="1:13" x14ac:dyDescent="0.3">
      <c r="A30" s="1"/>
      <c r="B30" s="1"/>
      <c r="C30" s="1"/>
      <c r="D30" s="1"/>
      <c r="E30" s="1"/>
      <c r="F30" s="1"/>
    </row>
    <row r="31" spans="1:13" x14ac:dyDescent="0.3">
      <c r="A31" s="5" t="s">
        <v>31</v>
      </c>
      <c r="B31" s="27">
        <f>SUM(B25:B29)</f>
        <v>2245</v>
      </c>
      <c r="C31" s="27">
        <f t="shared" ref="C31:F31" si="1">SUM(C25:C29)</f>
        <v>2230</v>
      </c>
      <c r="D31" s="27">
        <f t="shared" si="1"/>
        <v>2205</v>
      </c>
      <c r="E31" s="27">
        <f t="shared" si="1"/>
        <v>2275</v>
      </c>
      <c r="F31" s="27">
        <f>SUM(F25:F29)</f>
        <v>2215</v>
      </c>
    </row>
    <row r="32" spans="1:13" x14ac:dyDescent="0.3">
      <c r="A32" s="5"/>
      <c r="B32" s="27"/>
      <c r="C32" s="27"/>
      <c r="D32" s="27"/>
      <c r="E32" s="27"/>
      <c r="F32" s="27"/>
    </row>
    <row r="33" spans="1:6" x14ac:dyDescent="0.3">
      <c r="A33" s="28" t="s">
        <v>32</v>
      </c>
      <c r="B33" s="6">
        <f>SUM(B23+B31)</f>
        <v>3715.6966455909001</v>
      </c>
      <c r="C33" s="6">
        <f>SUM(C23+C31)</f>
        <v>3910.5122854228766</v>
      </c>
      <c r="D33" s="6">
        <f>SUM(D23+D31)</f>
        <v>3967.9662960881992</v>
      </c>
      <c r="E33" s="6">
        <f>SUM(E23+E31)</f>
        <v>3854.0941387612334</v>
      </c>
      <c r="F33" s="6">
        <f>SUM(F23+F31)</f>
        <v>3941.4345316930035</v>
      </c>
    </row>
    <row r="35" spans="1:6" x14ac:dyDescent="0.3">
      <c r="A35" t="s">
        <v>45</v>
      </c>
      <c r="B35" s="52" t="s">
        <v>49</v>
      </c>
      <c r="C35" s="52" t="s">
        <v>1</v>
      </c>
      <c r="D35" s="52" t="s">
        <v>2</v>
      </c>
      <c r="E35" s="52" t="s">
        <v>3</v>
      </c>
      <c r="F35" s="52" t="s">
        <v>4</v>
      </c>
    </row>
    <row r="36" spans="1:6" x14ac:dyDescent="0.3">
      <c r="A36" t="s">
        <v>32</v>
      </c>
      <c r="B36" s="6">
        <f>B33*10^6</f>
        <v>3715696645.5908999</v>
      </c>
      <c r="C36" s="6">
        <f>C33*10^6</f>
        <v>3910512285.4228768</v>
      </c>
      <c r="D36" s="6">
        <f t="shared" ref="D36:F36" si="2">D33*10^6</f>
        <v>3967966296.0881991</v>
      </c>
      <c r="E36" s="6">
        <f t="shared" si="2"/>
        <v>3854094138.7612333</v>
      </c>
      <c r="F36" s="6">
        <f t="shared" si="2"/>
        <v>3941434531.6930037</v>
      </c>
    </row>
    <row r="37" spans="1:6" x14ac:dyDescent="0.3">
      <c r="A37" t="s">
        <v>48</v>
      </c>
      <c r="B37" s="6">
        <f>B36+I22</f>
        <v>5485696645.5909004</v>
      </c>
      <c r="C37" s="6">
        <f>C36+J22</f>
        <v>5440732285.4228764</v>
      </c>
      <c r="D37" s="6">
        <f>D36+K22</f>
        <v>5697966296.0881996</v>
      </c>
      <c r="E37" s="6">
        <f t="shared" ref="E37:F37" si="3">E36+L22</f>
        <v>5344094138.7612333</v>
      </c>
      <c r="F37" s="6">
        <f t="shared" si="3"/>
        <v>5641434531.6930037</v>
      </c>
    </row>
    <row r="39" spans="1:6" x14ac:dyDescent="0.3">
      <c r="A39" t="s">
        <v>46</v>
      </c>
    </row>
    <row r="40" spans="1:6" x14ac:dyDescent="0.3">
      <c r="A40" t="s">
        <v>32</v>
      </c>
      <c r="B40" s="6">
        <f>B33*10^5</f>
        <v>371569664.55909002</v>
      </c>
      <c r="C40" s="6">
        <f t="shared" ref="C40:F40" si="4">C33*10^5</f>
        <v>391051228.54228765</v>
      </c>
      <c r="D40" s="6">
        <f t="shared" si="4"/>
        <v>396796629.6088199</v>
      </c>
      <c r="E40" s="6">
        <f t="shared" si="4"/>
        <v>385409413.87612331</v>
      </c>
      <c r="F40" s="6">
        <f t="shared" si="4"/>
        <v>394143453.16930032</v>
      </c>
    </row>
    <row r="41" spans="1:6" x14ac:dyDescent="0.3">
      <c r="B41" s="6">
        <f>B40+I22</f>
        <v>2141569664.5590901</v>
      </c>
      <c r="C41" s="6">
        <f t="shared" ref="C41:F41" si="5">C40+J22</f>
        <v>1921271228.5422876</v>
      </c>
      <c r="D41" s="6">
        <f t="shared" si="5"/>
        <v>2126796629.60882</v>
      </c>
      <c r="E41" s="6">
        <f t="shared" si="5"/>
        <v>1875409413.8761234</v>
      </c>
      <c r="F41" s="6">
        <f t="shared" si="5"/>
        <v>2094143453.1693003</v>
      </c>
    </row>
    <row r="42" spans="1:6" x14ac:dyDescent="0.3">
      <c r="B42" s="6"/>
      <c r="C42" s="6"/>
      <c r="D42" s="6"/>
      <c r="E42" s="6"/>
      <c r="F42" s="6"/>
    </row>
    <row r="43" spans="1:6" x14ac:dyDescent="0.3">
      <c r="A43" t="s">
        <v>47</v>
      </c>
    </row>
    <row r="44" spans="1:6" x14ac:dyDescent="0.3">
      <c r="A44" t="s">
        <v>32</v>
      </c>
      <c r="B44" s="6">
        <f>B33*10^4</f>
        <v>37156966.455908999</v>
      </c>
      <c r="C44" s="6">
        <f t="shared" ref="C44:F44" si="6">C33*10^4</f>
        <v>39105122.854228765</v>
      </c>
      <c r="D44" s="6">
        <f t="shared" si="6"/>
        <v>39679662.960881993</v>
      </c>
      <c r="E44" s="6">
        <f t="shared" si="6"/>
        <v>38540941.387612335</v>
      </c>
      <c r="F44" s="6">
        <f t="shared" si="6"/>
        <v>39414345.316930033</v>
      </c>
    </row>
    <row r="45" spans="1:6" x14ac:dyDescent="0.3">
      <c r="B45" s="6">
        <f>B44+I22</f>
        <v>1807156966.455909</v>
      </c>
      <c r="C45" s="6">
        <f t="shared" ref="C45:F45" si="7">C44+J22</f>
        <v>1569325122.8542287</v>
      </c>
      <c r="D45" s="6">
        <f t="shared" si="7"/>
        <v>1769679662.9608819</v>
      </c>
      <c r="E45" s="6">
        <f t="shared" si="7"/>
        <v>1528540941.3876123</v>
      </c>
      <c r="F45" s="6">
        <f t="shared" si="7"/>
        <v>1739414345.3169301</v>
      </c>
    </row>
    <row r="48" spans="1:6" x14ac:dyDescent="0.3">
      <c r="A48" t="s">
        <v>50</v>
      </c>
    </row>
    <row r="49" spans="1:6" x14ac:dyDescent="0.3">
      <c r="A49" t="s">
        <v>32</v>
      </c>
      <c r="B49" s="6">
        <f>B33*10^7</f>
        <v>37156966455.909004</v>
      </c>
      <c r="C49" s="6">
        <f>C33*10^7</f>
        <v>39105122854.228767</v>
      </c>
      <c r="D49" s="6">
        <f t="shared" ref="D49:F49" si="8">D33*10^7</f>
        <v>39679662960.881989</v>
      </c>
      <c r="E49" s="6">
        <f t="shared" si="8"/>
        <v>38540941387.612335</v>
      </c>
      <c r="F49" s="6">
        <f t="shared" si="8"/>
        <v>39414345316.930038</v>
      </c>
    </row>
    <row r="50" spans="1:6" x14ac:dyDescent="0.3">
      <c r="B50" s="6">
        <f>B49+I22</f>
        <v>38926966455.909004</v>
      </c>
      <c r="C50" s="6">
        <f t="shared" ref="C50:F50" si="9">C49+J22</f>
        <v>40635342854.228767</v>
      </c>
      <c r="D50" s="6">
        <f t="shared" si="9"/>
        <v>41409662960.881989</v>
      </c>
      <c r="E50" s="6">
        <f t="shared" si="9"/>
        <v>40030941387.612335</v>
      </c>
      <c r="F50" s="6">
        <f t="shared" si="9"/>
        <v>41114345316.930038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nitesh kumar singh</cp:lastModifiedBy>
  <dcterms:created xsi:type="dcterms:W3CDTF">2022-04-24T05:30:12Z</dcterms:created>
  <dcterms:modified xsi:type="dcterms:W3CDTF">2022-04-24T17:23:31Z</dcterms:modified>
</cp:coreProperties>
</file>