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nday\Downloads\"/>
    </mc:Choice>
  </mc:AlternateContent>
  <xr:revisionPtr revIDLastSave="0" documentId="13_ncr:b_{1A509335-8CD3-47DD-96A4-C1E7C399DB27}" xr6:coauthVersionLast="47" xr6:coauthVersionMax="47" xr10:uidLastSave="{00000000-0000-0000-0000-000000000000}"/>
  <bookViews>
    <workbookView xWindow="-120" yWindow="-120" windowWidth="29040" windowHeight="15720" firstSheet="2" activeTab="11" xr2:uid="{58850C63-BC87-41BA-965A-B84335B93F41}"/>
  </bookViews>
  <sheets>
    <sheet name="Exhibit 1" sheetId="1" r:id="rId1"/>
    <sheet name="Exhibit 2" sheetId="2" r:id="rId2"/>
    <sheet name="Model (original)" sheetId="3" r:id="rId3"/>
    <sheet name="Sensitivity Report 1" sheetId="6" r:id="rId4"/>
    <sheet name="pt f case 2" sheetId="13" r:id="rId5"/>
    <sheet name="pt g case 2" sheetId="18" r:id="rId6"/>
    <sheet name="pt g case 1" sheetId="16" r:id="rId7"/>
    <sheet name="pt f case 1 " sheetId="12" r:id="rId8"/>
    <sheet name="Copy for pt E)" sheetId="8" r:id="rId9"/>
    <sheet name="pt h" sheetId="21" r:id="rId10"/>
    <sheet name="pt i" sheetId="23" r:id="rId11"/>
    <sheet name="Answers" sheetId="4" r:id="rId12"/>
  </sheets>
  <definedNames>
    <definedName name="a" localSheetId="8">'Copy for pt E)'!$H$21:$K$27</definedName>
    <definedName name="a" localSheetId="7">'pt f case 1 '!$H$21:$K$27</definedName>
    <definedName name="a" localSheetId="4">'pt f case 2'!$H$21:$K$27</definedName>
    <definedName name="a" localSheetId="6">'pt g case 1'!$H$21:$K$27</definedName>
    <definedName name="a" localSheetId="5">'pt g case 2'!$H$21:$K$27</definedName>
    <definedName name="a" localSheetId="9">'pt h'!$H$21:$K$27</definedName>
    <definedName name="a" localSheetId="10">'pt i'!$H$22:$K$28</definedName>
    <definedName name="a">'Model (original)'!$H$21:$K$27</definedName>
    <definedName name="Decision_variables" localSheetId="8">'Copy for pt E)'!$B$8:$E$14</definedName>
    <definedName name="Decision_variables" localSheetId="7">'pt f case 1 '!$B$8:$E$14</definedName>
    <definedName name="Decision_variables" localSheetId="4">'pt f case 2'!$B$8:$E$14</definedName>
    <definedName name="Decision_variables" localSheetId="6">'pt g case 1'!$B$8:$E$14</definedName>
    <definedName name="Decision_variables" localSheetId="5">'pt g case 2'!$B$8:$E$14</definedName>
    <definedName name="Decision_variables" localSheetId="9">'pt h'!$B$8:$E$14</definedName>
    <definedName name="Decision_variables" localSheetId="10">'pt i'!$B$8:$E$14</definedName>
    <definedName name="Decision_variables">'Model (original)'!$B$8:$E$14</definedName>
    <definedName name="Demand" localSheetId="8">'Copy for pt E)'!$B$34:$E$34</definedName>
    <definedName name="Demand" localSheetId="7">'pt f case 1 '!$B$34:$E$34</definedName>
    <definedName name="Demand" localSheetId="4">'pt f case 2'!$B$34:$E$34</definedName>
    <definedName name="Demand" localSheetId="6">'pt g case 1'!$B$34:$E$34</definedName>
    <definedName name="Demand" localSheetId="5">'pt g case 2'!$B$34:$E$34</definedName>
    <definedName name="Demand" localSheetId="9">'pt h'!$B$34:$E$34</definedName>
    <definedName name="Demand" localSheetId="10">'pt i'!$B$35:$E$35</definedName>
    <definedName name="Demand">'Model (original)'!$B$34:$E$34</definedName>
    <definedName name="Distance" localSheetId="8">'Copy for pt E)'!$M$21:$M$27</definedName>
    <definedName name="Distance" localSheetId="7">'pt f case 1 '!$M$21:$M$27</definedName>
    <definedName name="Distance" localSheetId="4">'pt f case 2'!$M$21:$M$27</definedName>
    <definedName name="Distance" localSheetId="6">'pt g case 1'!$M$21:$M$27</definedName>
    <definedName name="Distance" localSheetId="5">'pt g case 2'!$M$21:$M$27</definedName>
    <definedName name="Distance" localSheetId="9">'pt h'!$M$21:$M$27</definedName>
    <definedName name="Distance" localSheetId="10">'pt i'!$M$22:$M$28</definedName>
    <definedName name="Distance">'Model (original)'!$M$21:$M$27</definedName>
    <definedName name="l" localSheetId="8">'Copy for pt E)'!$B$8:$E$14</definedName>
    <definedName name="l" localSheetId="7">'pt f case 1 '!$B$8:$E$14</definedName>
    <definedName name="l" localSheetId="4">'pt f case 2'!$B$8:$E$14</definedName>
    <definedName name="l" localSheetId="6">'pt g case 1'!$B$8:$E$14</definedName>
    <definedName name="l" localSheetId="5">'pt g case 2'!$B$8:$E$14</definedName>
    <definedName name="l" localSheetId="9">'pt h'!$B$8:$E$14</definedName>
    <definedName name="l" localSheetId="10">'pt i'!$B$8:$E$14</definedName>
    <definedName name="l">'Model (original)'!$B$8:$E$14</definedName>
    <definedName name="lssolver_est" localSheetId="8" hidden="1">1</definedName>
    <definedName name="lssolver_est" localSheetId="2" hidden="1">1</definedName>
    <definedName name="lssolver_est" localSheetId="7" hidden="1">1</definedName>
    <definedName name="lssolver_est" localSheetId="4" hidden="1">1</definedName>
    <definedName name="lssolver_est" localSheetId="6" hidden="1">1</definedName>
    <definedName name="lssolver_est" localSheetId="5" hidden="1">1</definedName>
    <definedName name="lssolver_est" localSheetId="9" hidden="1">1</definedName>
    <definedName name="lssolver_est" localSheetId="10" hidden="1">1</definedName>
    <definedName name="lssolver_itr" localSheetId="8" hidden="1">100</definedName>
    <definedName name="lssolver_itr" localSheetId="2" hidden="1">100</definedName>
    <definedName name="lssolver_itr" localSheetId="7" hidden="1">100</definedName>
    <definedName name="lssolver_itr" localSheetId="4" hidden="1">100</definedName>
    <definedName name="lssolver_itr" localSheetId="6" hidden="1">100</definedName>
    <definedName name="lssolver_itr" localSheetId="5" hidden="1">100</definedName>
    <definedName name="lssolver_itr" localSheetId="9" hidden="1">100</definedName>
    <definedName name="lssolver_itr" localSheetId="10" hidden="1">100</definedName>
    <definedName name="lssolver_neg" localSheetId="8" hidden="1">0</definedName>
    <definedName name="lssolver_neg" localSheetId="2" hidden="1">0</definedName>
    <definedName name="lssolver_neg" localSheetId="7" hidden="1">0</definedName>
    <definedName name="lssolver_neg" localSheetId="4" hidden="1">0</definedName>
    <definedName name="lssolver_neg" localSheetId="6" hidden="1">0</definedName>
    <definedName name="lssolver_neg" localSheetId="5" hidden="1">0</definedName>
    <definedName name="lssolver_neg" localSheetId="9" hidden="1">0</definedName>
    <definedName name="lssolver_neg" localSheetId="10" hidden="1">0</definedName>
    <definedName name="lssolver_piv" localSheetId="8" hidden="1">1</definedName>
    <definedName name="lssolver_piv" localSheetId="2" hidden="1">1</definedName>
    <definedName name="lssolver_piv" localSheetId="7" hidden="1">1</definedName>
    <definedName name="lssolver_piv" localSheetId="4" hidden="1">1</definedName>
    <definedName name="lssolver_piv" localSheetId="6" hidden="1">1</definedName>
    <definedName name="lssolver_piv" localSheetId="5" hidden="1">1</definedName>
    <definedName name="lssolver_piv" localSheetId="9" hidden="1">1</definedName>
    <definedName name="lssolver_piv" localSheetId="10" hidden="1">1</definedName>
    <definedName name="lssolver_pre" localSheetId="8" hidden="1">1</definedName>
    <definedName name="lssolver_pre" localSheetId="2" hidden="1">1</definedName>
    <definedName name="lssolver_pre" localSheetId="7" hidden="1">1</definedName>
    <definedName name="lssolver_pre" localSheetId="4" hidden="1">1</definedName>
    <definedName name="lssolver_pre" localSheetId="6" hidden="1">1</definedName>
    <definedName name="lssolver_pre" localSheetId="5" hidden="1">1</definedName>
    <definedName name="lssolver_pre" localSheetId="9" hidden="1">1</definedName>
    <definedName name="lssolver_pre" localSheetId="10" hidden="1">1</definedName>
    <definedName name="lssolver_red" localSheetId="8" hidden="1">1</definedName>
    <definedName name="lssolver_red" localSheetId="2" hidden="1">1</definedName>
    <definedName name="lssolver_red" localSheetId="7" hidden="1">1</definedName>
    <definedName name="lssolver_red" localSheetId="4" hidden="1">1</definedName>
    <definedName name="lssolver_red" localSheetId="6" hidden="1">1</definedName>
    <definedName name="lssolver_red" localSheetId="5" hidden="1">1</definedName>
    <definedName name="lssolver_red" localSheetId="9" hidden="1">1</definedName>
    <definedName name="lssolver_red" localSheetId="10" hidden="1">1</definedName>
    <definedName name="lssolver_rep" localSheetId="8" hidden="1">2</definedName>
    <definedName name="lssolver_rep" localSheetId="2" hidden="1">2</definedName>
    <definedName name="lssolver_rep" localSheetId="7" hidden="1">2</definedName>
    <definedName name="lssolver_rep" localSheetId="4" hidden="1">2</definedName>
    <definedName name="lssolver_rep" localSheetId="6" hidden="1">2</definedName>
    <definedName name="lssolver_rep" localSheetId="5" hidden="1">2</definedName>
    <definedName name="lssolver_rep" localSheetId="9" hidden="1">2</definedName>
    <definedName name="lssolver_rep" localSheetId="10" hidden="1">2</definedName>
    <definedName name="lssolver_scl" localSheetId="8" hidden="1">2</definedName>
    <definedName name="lssolver_scl" localSheetId="2" hidden="1">2</definedName>
    <definedName name="lssolver_scl" localSheetId="7" hidden="1">2</definedName>
    <definedName name="lssolver_scl" localSheetId="4" hidden="1">2</definedName>
    <definedName name="lssolver_scl" localSheetId="6" hidden="1">2</definedName>
    <definedName name="lssolver_scl" localSheetId="5" hidden="1">2</definedName>
    <definedName name="lssolver_scl" localSheetId="9" hidden="1">2</definedName>
    <definedName name="lssolver_scl" localSheetId="10" hidden="1">2</definedName>
    <definedName name="lssolver_sho" localSheetId="8" hidden="1">2</definedName>
    <definedName name="lssolver_sho" localSheetId="2" hidden="1">2</definedName>
    <definedName name="lssolver_sho" localSheetId="7" hidden="1">2</definedName>
    <definedName name="lssolver_sho" localSheetId="4" hidden="1">2</definedName>
    <definedName name="lssolver_sho" localSheetId="6" hidden="1">2</definedName>
    <definedName name="lssolver_sho" localSheetId="5" hidden="1">2</definedName>
    <definedName name="lssolver_sho" localSheetId="9" hidden="1">2</definedName>
    <definedName name="lssolver_sho" localSheetId="10" hidden="1">2</definedName>
    <definedName name="lssolver_sol" localSheetId="8" hidden="1">1</definedName>
    <definedName name="lssolver_sol" localSheetId="2" hidden="1">1</definedName>
    <definedName name="lssolver_sol" localSheetId="7" hidden="1">1</definedName>
    <definedName name="lssolver_sol" localSheetId="4" hidden="1">1</definedName>
    <definedName name="lssolver_sol" localSheetId="6" hidden="1">1</definedName>
    <definedName name="lssolver_sol" localSheetId="5" hidden="1">1</definedName>
    <definedName name="lssolver_sol" localSheetId="9" hidden="1">1</definedName>
    <definedName name="lssolver_sol" localSheetId="10" hidden="1">1</definedName>
    <definedName name="lssolver_tim" localSheetId="8" hidden="1">100</definedName>
    <definedName name="lssolver_tim" localSheetId="2" hidden="1">100</definedName>
    <definedName name="lssolver_tim" localSheetId="7" hidden="1">100</definedName>
    <definedName name="lssolver_tim" localSheetId="4" hidden="1">100</definedName>
    <definedName name="lssolver_tim" localSheetId="6" hidden="1">100</definedName>
    <definedName name="lssolver_tim" localSheetId="5" hidden="1">100</definedName>
    <definedName name="lssolver_tim" localSheetId="9" hidden="1">100</definedName>
    <definedName name="lssolver_tim" localSheetId="10" hidden="1">100</definedName>
    <definedName name="lssolver_tol" localSheetId="8" hidden="1">5</definedName>
    <definedName name="lssolver_tol" localSheetId="2" hidden="1">5</definedName>
    <definedName name="lssolver_tol" localSheetId="7" hidden="1">5</definedName>
    <definedName name="lssolver_tol" localSheetId="4" hidden="1">5</definedName>
    <definedName name="lssolver_tol" localSheetId="6" hidden="1">5</definedName>
    <definedName name="lssolver_tol" localSheetId="5" hidden="1">5</definedName>
    <definedName name="lssolver_tol" localSheetId="9" hidden="1">5</definedName>
    <definedName name="lssolver_tol" localSheetId="10" hidden="1">5</definedName>
    <definedName name="Machine_hours_available" localSheetId="8">'Copy for pt E)'!$M$8:$M$14</definedName>
    <definedName name="Machine_hours_available" localSheetId="2">'Model (original)'!$M$8:$M$14</definedName>
    <definedName name="Machine_hours_available" localSheetId="7">'pt f case 1 '!$M$8:$M$14</definedName>
    <definedName name="Machine_hours_available" localSheetId="4">'pt f case 2'!$M$8:$M$14</definedName>
    <definedName name="Machine_hours_available" localSheetId="6">'pt g case 1'!$M$8:$M$14</definedName>
    <definedName name="Machine_hours_available" localSheetId="5">'pt g case 2'!$M$8:$M$14</definedName>
    <definedName name="Machine_hours_available" localSheetId="9">'pt h'!$M$8:$M$14</definedName>
    <definedName name="Machine_hours_available" localSheetId="10">'pt i'!$M$8:$M$14</definedName>
    <definedName name="Machine_hours_Available">'Model (original)'!$M$21:$M$27</definedName>
    <definedName name="Machine_hours_required" localSheetId="8">'Copy for pt E)'!$H$8:$K$14</definedName>
    <definedName name="Machine_hours_required" localSheetId="7">'pt f case 1 '!$H$8:$K$14</definedName>
    <definedName name="Machine_hours_required" localSheetId="4">'pt f case 2'!$H$8:$K$14</definedName>
    <definedName name="Machine_hours_required" localSheetId="6">'pt g case 1'!$H$8:$K$14</definedName>
    <definedName name="Machine_hours_required" localSheetId="5">'pt g case 2'!$H$8:$K$14</definedName>
    <definedName name="Machine_hours_required" localSheetId="9">'pt h'!$H$8:$K$14</definedName>
    <definedName name="Machine_hours_required" localSheetId="10">'pt i'!$H$8:$K$14</definedName>
    <definedName name="Machine_hours_required">'Model (original)'!$H$8:$K$14</definedName>
    <definedName name="Manual_Schedule">'Exhibit 1'!$B$12:$E$18</definedName>
    <definedName name="_xlnm.Print_Area" localSheetId="8">'Copy for pt E)'!$A$1:$N$60</definedName>
    <definedName name="_xlnm.Print_Area" localSheetId="0">'Exhibit 1'!$A$1:$J$24</definedName>
    <definedName name="_xlnm.Print_Area" localSheetId="1">'Exhibit 2'!$A$1:$N$36</definedName>
    <definedName name="_xlnm.Print_Area" localSheetId="2">'Model (original)'!$A$1:$N$60</definedName>
    <definedName name="_xlnm.Print_Area" localSheetId="7">'pt f case 1 '!$A$1:$N$60</definedName>
    <definedName name="_xlnm.Print_Area" localSheetId="4">'pt f case 2'!$A$1:$N$60</definedName>
    <definedName name="_xlnm.Print_Area" localSheetId="6">'pt g case 1'!$A$1:$N$60</definedName>
    <definedName name="_xlnm.Print_Area" localSheetId="5">'pt g case 2'!$A$1:$N$60</definedName>
    <definedName name="_xlnm.Print_Area" localSheetId="9">'pt h'!$A$1:$N$60</definedName>
    <definedName name="_xlnm.Print_Area" localSheetId="10">'pt i'!$A$1:$N$61</definedName>
    <definedName name="Product_cost" localSheetId="8">'Copy for pt E)'!$B$21:$E$27</definedName>
    <definedName name="Product_cost" localSheetId="2">'Model (original)'!$B$21:$E$27</definedName>
    <definedName name="Product_cost" localSheetId="7">'pt f case 1 '!$B$21:$E$27</definedName>
    <definedName name="Product_cost" localSheetId="4">'pt f case 2'!$B$21:$E$27</definedName>
    <definedName name="Product_cost" localSheetId="6">'pt g case 1'!$B$21:$E$27</definedName>
    <definedName name="Product_cost" localSheetId="5">'pt g case 2'!$B$21:$E$27</definedName>
    <definedName name="Product_cost" localSheetId="9">'pt h'!$B$21:$E$27</definedName>
    <definedName name="Product_cost" localSheetId="10">'pt i'!$B$22:$E$28</definedName>
    <definedName name="qpsolver_itr" localSheetId="8" hidden="1">100</definedName>
    <definedName name="qpsolver_itr" localSheetId="2" hidden="1">100</definedName>
    <definedName name="qpsolver_itr" localSheetId="7" hidden="1">100</definedName>
    <definedName name="qpsolver_itr" localSheetId="4" hidden="1">100</definedName>
    <definedName name="qpsolver_itr" localSheetId="6" hidden="1">100</definedName>
    <definedName name="qpsolver_itr" localSheetId="5" hidden="1">100</definedName>
    <definedName name="qpsolver_itr" localSheetId="9" hidden="1">100</definedName>
    <definedName name="qpsolver_itr" localSheetId="10" hidden="1">100</definedName>
    <definedName name="qpsolver_lin" localSheetId="8" hidden="1">1</definedName>
    <definedName name="qpsolver_lin" localSheetId="2" hidden="1">1</definedName>
    <definedName name="qpsolver_lin" localSheetId="7" hidden="1">1</definedName>
    <definedName name="qpsolver_lin" localSheetId="4" hidden="1">1</definedName>
    <definedName name="qpsolver_lin" localSheetId="6" hidden="1">1</definedName>
    <definedName name="qpsolver_lin" localSheetId="5" hidden="1">1</definedName>
    <definedName name="qpsolver_lin" localSheetId="9" hidden="1">1</definedName>
    <definedName name="qpsolver_lin" localSheetId="10" hidden="1">1</definedName>
    <definedName name="qpsolver_neg" localSheetId="8" hidden="1">1</definedName>
    <definedName name="qpsolver_neg" localSheetId="2" hidden="1">1</definedName>
    <definedName name="qpsolver_neg" localSheetId="7" hidden="1">1</definedName>
    <definedName name="qpsolver_neg" localSheetId="4" hidden="1">1</definedName>
    <definedName name="qpsolver_neg" localSheetId="6" hidden="1">1</definedName>
    <definedName name="qpsolver_neg" localSheetId="5" hidden="1">1</definedName>
    <definedName name="qpsolver_neg" localSheetId="9" hidden="1">1</definedName>
    <definedName name="qpsolver_neg" localSheetId="10" hidden="1">1</definedName>
    <definedName name="qpsolver_piv" localSheetId="8" hidden="1">0.000001</definedName>
    <definedName name="qpsolver_piv" localSheetId="2" hidden="1">0.000001</definedName>
    <definedName name="qpsolver_piv" localSheetId="7" hidden="1">0.000001</definedName>
    <definedName name="qpsolver_piv" localSheetId="4" hidden="1">0.000001</definedName>
    <definedName name="qpsolver_piv" localSheetId="6" hidden="1">0.000001</definedName>
    <definedName name="qpsolver_piv" localSheetId="5" hidden="1">0.000001</definedName>
    <definedName name="qpsolver_piv" localSheetId="9" hidden="1">0.000001</definedName>
    <definedName name="qpsolver_piv" localSheetId="10" hidden="1">0.000001</definedName>
    <definedName name="qpsolver_pre" localSheetId="8" hidden="1">0.00000001</definedName>
    <definedName name="qpsolver_pre" localSheetId="2" hidden="1">0.00000001</definedName>
    <definedName name="qpsolver_pre" localSheetId="7" hidden="1">0.00000001</definedName>
    <definedName name="qpsolver_pre" localSheetId="4" hidden="1">0.00000001</definedName>
    <definedName name="qpsolver_pre" localSheetId="6" hidden="1">0.00000001</definedName>
    <definedName name="qpsolver_pre" localSheetId="5" hidden="1">0.00000001</definedName>
    <definedName name="qpsolver_pre" localSheetId="9" hidden="1">0.00000001</definedName>
    <definedName name="qpsolver_pre" localSheetId="10" hidden="1">0.00000001</definedName>
    <definedName name="qpsolver_red" localSheetId="8" hidden="1">0.000001</definedName>
    <definedName name="qpsolver_red" localSheetId="2" hidden="1">0.000001</definedName>
    <definedName name="qpsolver_red" localSheetId="7" hidden="1">0.000001</definedName>
    <definedName name="qpsolver_red" localSheetId="4" hidden="1">0.000001</definedName>
    <definedName name="qpsolver_red" localSheetId="6" hidden="1">0.000001</definedName>
    <definedName name="qpsolver_red" localSheetId="5" hidden="1">0.000001</definedName>
    <definedName name="qpsolver_red" localSheetId="9" hidden="1">0.000001</definedName>
    <definedName name="qpsolver_red" localSheetId="10" hidden="1">0.000001</definedName>
    <definedName name="qpsolver_rep" localSheetId="8" hidden="1">2</definedName>
    <definedName name="qpsolver_rep" localSheetId="2" hidden="1">2</definedName>
    <definedName name="qpsolver_rep" localSheetId="7" hidden="1">2</definedName>
    <definedName name="qpsolver_rep" localSheetId="4" hidden="1">2</definedName>
    <definedName name="qpsolver_rep" localSheetId="6" hidden="1">2</definedName>
    <definedName name="qpsolver_rep" localSheetId="5" hidden="1">2</definedName>
    <definedName name="qpsolver_rep" localSheetId="9" hidden="1">2</definedName>
    <definedName name="qpsolver_rep" localSheetId="10" hidden="1">2</definedName>
    <definedName name="qpsolver_scl" localSheetId="8" hidden="1">2</definedName>
    <definedName name="qpsolver_scl" localSheetId="2" hidden="1">2</definedName>
    <definedName name="qpsolver_scl" localSheetId="7" hidden="1">2</definedName>
    <definedName name="qpsolver_scl" localSheetId="4" hidden="1">2</definedName>
    <definedName name="qpsolver_scl" localSheetId="6" hidden="1">2</definedName>
    <definedName name="qpsolver_scl" localSheetId="5" hidden="1">2</definedName>
    <definedName name="qpsolver_scl" localSheetId="9" hidden="1">2</definedName>
    <definedName name="qpsolver_scl" localSheetId="10" hidden="1">2</definedName>
    <definedName name="qpsolver_sho" localSheetId="8" hidden="1">2</definedName>
    <definedName name="qpsolver_sho" localSheetId="2" hidden="1">2</definedName>
    <definedName name="qpsolver_sho" localSheetId="7" hidden="1">2</definedName>
    <definedName name="qpsolver_sho" localSheetId="4" hidden="1">2</definedName>
    <definedName name="qpsolver_sho" localSheetId="6" hidden="1">2</definedName>
    <definedName name="qpsolver_sho" localSheetId="5" hidden="1">2</definedName>
    <definedName name="qpsolver_sho" localSheetId="9" hidden="1">2</definedName>
    <definedName name="qpsolver_sho" localSheetId="10" hidden="1">2</definedName>
    <definedName name="qpsolver_tim" localSheetId="8" hidden="1">100</definedName>
    <definedName name="qpsolver_tim" localSheetId="2" hidden="1">100</definedName>
    <definedName name="qpsolver_tim" localSheetId="7" hidden="1">100</definedName>
    <definedName name="qpsolver_tim" localSheetId="4" hidden="1">100</definedName>
    <definedName name="qpsolver_tim" localSheetId="6" hidden="1">100</definedName>
    <definedName name="qpsolver_tim" localSheetId="5" hidden="1">100</definedName>
    <definedName name="qpsolver_tim" localSheetId="9" hidden="1">100</definedName>
    <definedName name="qpsolver_tim" localSheetId="10" hidden="1">100</definedName>
    <definedName name="qpsolver_tol" localSheetId="8" hidden="1">0.05</definedName>
    <definedName name="qpsolver_tol" localSheetId="2" hidden="1">0.05</definedName>
    <definedName name="qpsolver_tol" localSheetId="7" hidden="1">0.05</definedName>
    <definedName name="qpsolver_tol" localSheetId="4" hidden="1">0.05</definedName>
    <definedName name="qpsolver_tol" localSheetId="6" hidden="1">0.05</definedName>
    <definedName name="qpsolver_tol" localSheetId="5" hidden="1">0.05</definedName>
    <definedName name="qpsolver_tol" localSheetId="9" hidden="1">0.05</definedName>
    <definedName name="qpsolver_tol" localSheetId="10" hidden="1">0.05</definedName>
    <definedName name="solver_adj" localSheetId="8" hidden="1">'Copy for pt E)'!$B$8:$E$14</definedName>
    <definedName name="solver_adj" localSheetId="0" hidden="1">'Exhibit 1'!#REF!</definedName>
    <definedName name="solver_adj" localSheetId="1" hidden="1">'Exhibit 2'!$B$10:$E$16</definedName>
    <definedName name="solver_adj" localSheetId="2" hidden="1">'Model (original)'!$B$8:$E$14</definedName>
    <definedName name="solver_adj" localSheetId="7" hidden="1">'pt f case 1 '!$B$8:$E$14</definedName>
    <definedName name="solver_adj" localSheetId="4" hidden="1">'pt f case 2'!$B$8:$E$14</definedName>
    <definedName name="solver_adj" localSheetId="6" hidden="1">'pt g case 1'!$B$8:$E$14</definedName>
    <definedName name="solver_adj" localSheetId="5" hidden="1">'pt g case 2'!$B$8:$E$14</definedName>
    <definedName name="solver_adj" localSheetId="9" hidden="1">'pt h'!$B$8:$E$14</definedName>
    <definedName name="solver_adj" localSheetId="10" hidden="1">'pt i'!$B$8:$E$15</definedName>
    <definedName name="solver_cvg" localSheetId="8" hidden="1">0.001</definedName>
    <definedName name="solver_cvg" localSheetId="2" hidden="1">0.001</definedName>
    <definedName name="solver_cvg" localSheetId="7" hidden="1">0.001</definedName>
    <definedName name="solver_cvg" localSheetId="4" hidden="1">0.001</definedName>
    <definedName name="solver_cvg" localSheetId="6" hidden="1">0.001</definedName>
    <definedName name="solver_cvg" localSheetId="5" hidden="1">0.001</definedName>
    <definedName name="solver_cvg" localSheetId="9" hidden="1">0.001</definedName>
    <definedName name="solver_cvg" localSheetId="10" hidden="1">0.001</definedName>
    <definedName name="solver_drv" localSheetId="8" hidden="1">1</definedName>
    <definedName name="solver_drv" localSheetId="0" hidden="1">1</definedName>
    <definedName name="solver_drv" localSheetId="1" hidden="1">1</definedName>
    <definedName name="solver_drv" localSheetId="2" hidden="1">1</definedName>
    <definedName name="solver_drv" localSheetId="7" hidden="1">1</definedName>
    <definedName name="solver_drv" localSheetId="4" hidden="1">1</definedName>
    <definedName name="solver_drv" localSheetId="6" hidden="1">1</definedName>
    <definedName name="solver_drv" localSheetId="5" hidden="1">1</definedName>
    <definedName name="solver_drv" localSheetId="9" hidden="1">1</definedName>
    <definedName name="solver_drv" localSheetId="10" hidden="1">1</definedName>
    <definedName name="solver_eng" localSheetId="8" hidden="1">2</definedName>
    <definedName name="solver_eng" localSheetId="2" hidden="1">2</definedName>
    <definedName name="solver_eng" localSheetId="7" hidden="1">2</definedName>
    <definedName name="solver_eng" localSheetId="4" hidden="1">2</definedName>
    <definedName name="solver_eng" localSheetId="6" hidden="1">2</definedName>
    <definedName name="solver_eng" localSheetId="5" hidden="1">2</definedName>
    <definedName name="solver_eng" localSheetId="9" hidden="1">2</definedName>
    <definedName name="solver_eng" localSheetId="10" hidden="1">2</definedName>
    <definedName name="solver_est" localSheetId="8" hidden="1">1</definedName>
    <definedName name="solver_est" localSheetId="0" hidden="1">1</definedName>
    <definedName name="solver_est" localSheetId="1" hidden="1">1</definedName>
    <definedName name="solver_est" localSheetId="2" hidden="1">1</definedName>
    <definedName name="solver_est" localSheetId="7" hidden="1">1</definedName>
    <definedName name="solver_est" localSheetId="4" hidden="1">1</definedName>
    <definedName name="solver_est" localSheetId="6" hidden="1">1</definedName>
    <definedName name="solver_est" localSheetId="5" hidden="1">1</definedName>
    <definedName name="solver_est" localSheetId="9" hidden="1">1</definedName>
    <definedName name="solver_est" localSheetId="10" hidden="1">1</definedName>
    <definedName name="solver_ibd" localSheetId="8" hidden="1">2</definedName>
    <definedName name="solver_ibd" localSheetId="2" hidden="1">2</definedName>
    <definedName name="solver_ibd" localSheetId="7" hidden="1">2</definedName>
    <definedName name="solver_ibd" localSheetId="4" hidden="1">2</definedName>
    <definedName name="solver_ibd" localSheetId="6" hidden="1">2</definedName>
    <definedName name="solver_ibd" localSheetId="5" hidden="1">2</definedName>
    <definedName name="solver_ibd" localSheetId="9" hidden="1">2</definedName>
    <definedName name="solver_ibd" localSheetId="10" hidden="1">2</definedName>
    <definedName name="solver_itr" localSheetId="8" hidden="1">100</definedName>
    <definedName name="solver_itr" localSheetId="0" hidden="1">100</definedName>
    <definedName name="solver_itr" localSheetId="1" hidden="1">100</definedName>
    <definedName name="solver_itr" localSheetId="2" hidden="1">100</definedName>
    <definedName name="solver_itr" localSheetId="7" hidden="1">100</definedName>
    <definedName name="solver_itr" localSheetId="4" hidden="1">100</definedName>
    <definedName name="solver_itr" localSheetId="6" hidden="1">100</definedName>
    <definedName name="solver_itr" localSheetId="5" hidden="1">100</definedName>
    <definedName name="solver_itr" localSheetId="9" hidden="1">100</definedName>
    <definedName name="solver_itr" localSheetId="10" hidden="1">100</definedName>
    <definedName name="solver_lhs1" localSheetId="8" hidden="1">'Copy for pt E)'!$C$45</definedName>
    <definedName name="solver_lhs1" localSheetId="0" hidden="1">'Exhibit 1'!#REF!</definedName>
    <definedName name="solver_lhs1" localSheetId="1" hidden="1">'Exhibit 2'!#REF!</definedName>
    <definedName name="solver_lhs1" localSheetId="2" hidden="1">'Model (original)'!$C$45:$C$51</definedName>
    <definedName name="solver_lhs1" localSheetId="7" hidden="1">'pt f case 1 '!$C$45</definedName>
    <definedName name="solver_lhs1" localSheetId="4" hidden="1">'pt f case 2'!$C$45</definedName>
    <definedName name="solver_lhs1" localSheetId="6" hidden="1">'pt g case 1'!$C$45</definedName>
    <definedName name="solver_lhs1" localSheetId="5" hidden="1">'pt g case 2'!$C$45</definedName>
    <definedName name="solver_lhs1" localSheetId="9" hidden="1">'pt h'!$C$45</definedName>
    <definedName name="solver_lhs1" localSheetId="10" hidden="1">'pt i'!$C$46:$C$53</definedName>
    <definedName name="solver_lhs2" localSheetId="8" hidden="1">'Copy for pt E)'!$C$46:$C$51</definedName>
    <definedName name="solver_lhs2" localSheetId="0" hidden="1">'Exhibit 1'!#REF!</definedName>
    <definedName name="solver_lhs2" localSheetId="1" hidden="1">'Exhibit 2'!#REF!</definedName>
    <definedName name="solver_lhs2" localSheetId="2" hidden="1">'Model (original)'!$C$53:$C$56</definedName>
    <definedName name="solver_lhs2" localSheetId="7" hidden="1">'pt f case 1 '!$C$46:$C$51</definedName>
    <definedName name="solver_lhs2" localSheetId="4" hidden="1">'pt f case 2'!$C$46:$C$51</definedName>
    <definedName name="solver_lhs2" localSheetId="6" hidden="1">'pt g case 1'!$C$46:$C$51</definedName>
    <definedName name="solver_lhs2" localSheetId="5" hidden="1">'pt g case 2'!$C$46:$C$51</definedName>
    <definedName name="solver_lhs2" localSheetId="9" hidden="1">'pt h'!$C$46:$C$51</definedName>
    <definedName name="solver_lhs2" localSheetId="10" hidden="1">'pt i'!$C$54:$C$57</definedName>
    <definedName name="solver_lhs3" localSheetId="8" hidden="1">'Copy for pt E)'!$C$53:$C$56</definedName>
    <definedName name="solver_lhs3" localSheetId="0" hidden="1">'Exhibit 1'!#REF!</definedName>
    <definedName name="solver_lhs3" localSheetId="1" hidden="1">'Exhibit 2'!$B$10:$E$16</definedName>
    <definedName name="solver_lhs3" localSheetId="2" hidden="1">'Model (original)'!$C$57:$C$58</definedName>
    <definedName name="solver_lhs3" localSheetId="7" hidden="1">'pt f case 1 '!$C$53:$C$56</definedName>
    <definedName name="solver_lhs3" localSheetId="4" hidden="1">'pt f case 2'!$C$53:$C$56</definedName>
    <definedName name="solver_lhs3" localSheetId="6" hidden="1">'pt g case 1'!$C$53:$C$56</definedName>
    <definedName name="solver_lhs3" localSheetId="5" hidden="1">'pt g case 2'!$C$53:$C$56</definedName>
    <definedName name="solver_lhs3" localSheetId="9" hidden="1">'pt h'!$C$53:$C$56</definedName>
    <definedName name="solver_lhs3" localSheetId="10" hidden="1">'pt i'!$C$58:$C$59</definedName>
    <definedName name="solver_lhs4" localSheetId="8" hidden="1">'Copy for pt E)'!$C$57:$C$58</definedName>
    <definedName name="solver_lhs4" localSheetId="1" hidden="1">'Exhibit 2'!#REF!</definedName>
    <definedName name="solver_lhs4" localSheetId="2" hidden="1">'Model (original)'!$B$8:$E$14</definedName>
    <definedName name="solver_lhs4" localSheetId="7" hidden="1">'pt f case 1 '!$C$57:$C$58</definedName>
    <definedName name="solver_lhs4" localSheetId="4" hidden="1">'pt f case 2'!$C$57:$C$58</definedName>
    <definedName name="solver_lhs4" localSheetId="6" hidden="1">'pt g case 1'!$C$57:$C$58</definedName>
    <definedName name="solver_lhs4" localSheetId="5" hidden="1">'pt g case 2'!$C$57:$C$58</definedName>
    <definedName name="solver_lhs4" localSheetId="9" hidden="1">'pt h'!$C$57:$C$58</definedName>
    <definedName name="solver_lhs4" localSheetId="10" hidden="1">'pt i'!$B$8:$E$14</definedName>
    <definedName name="solver_lhs5" localSheetId="8" hidden="1">'Copy for pt E)'!$B$8:$E$14</definedName>
    <definedName name="solver_lhs5" localSheetId="2" hidden="1">'Model (original)'!$B$8:$E$14</definedName>
    <definedName name="solver_lhs5" localSheetId="7" hidden="1">'pt f case 1 '!$B$8:$E$14</definedName>
    <definedName name="solver_lhs5" localSheetId="4" hidden="1">'pt f case 2'!$B$8:$E$14</definedName>
    <definedName name="solver_lhs5" localSheetId="6" hidden="1">'pt g case 1'!$B$8:$E$14</definedName>
    <definedName name="solver_lhs5" localSheetId="5" hidden="1">'pt g case 2'!$B$8:$E$14</definedName>
    <definedName name="solver_lhs5" localSheetId="9" hidden="1">'pt h'!$C$59</definedName>
    <definedName name="solver_lhs5" localSheetId="10" hidden="1">'pt i'!$B$8:$E$14</definedName>
    <definedName name="solver_lhs6" localSheetId="2" hidden="1">'Model (original)'!$B$8:$E$14</definedName>
    <definedName name="solver_lhs6" localSheetId="9" hidden="1">'pt h'!$B$8:$E$14</definedName>
    <definedName name="solver_lhs6" localSheetId="10" hidden="1">'pt i'!$B$8:$E$14</definedName>
    <definedName name="solver_lin" localSheetId="8" hidden="1">2</definedName>
    <definedName name="solver_lin" localSheetId="0" hidden="1">1</definedName>
    <definedName name="solver_lin" localSheetId="1" hidden="1">1</definedName>
    <definedName name="solver_lin" localSheetId="2" hidden="1">2</definedName>
    <definedName name="solver_lin" localSheetId="7" hidden="1">2</definedName>
    <definedName name="solver_lin" localSheetId="4" hidden="1">2</definedName>
    <definedName name="solver_lin" localSheetId="6" hidden="1">2</definedName>
    <definedName name="solver_lin" localSheetId="5" hidden="1">2</definedName>
    <definedName name="solver_lin" localSheetId="9" hidden="1">2</definedName>
    <definedName name="solver_lin" localSheetId="10" hidden="1">2</definedName>
    <definedName name="solver_mip" localSheetId="8" hidden="1">1000</definedName>
    <definedName name="solver_mip" localSheetId="2" hidden="1">1000</definedName>
    <definedName name="solver_mip" localSheetId="7" hidden="1">1000</definedName>
    <definedName name="solver_mip" localSheetId="4" hidden="1">1000</definedName>
    <definedName name="solver_mip" localSheetId="6" hidden="1">1000</definedName>
    <definedName name="solver_mip" localSheetId="5" hidden="1">1000</definedName>
    <definedName name="solver_mip" localSheetId="9" hidden="1">1000</definedName>
    <definedName name="solver_mip" localSheetId="10" hidden="1">1000</definedName>
    <definedName name="solver_mni" localSheetId="8" hidden="1">30</definedName>
    <definedName name="solver_mni" localSheetId="2" hidden="1">30</definedName>
    <definedName name="solver_mni" localSheetId="7" hidden="1">30</definedName>
    <definedName name="solver_mni" localSheetId="4" hidden="1">30</definedName>
    <definedName name="solver_mni" localSheetId="6" hidden="1">30</definedName>
    <definedName name="solver_mni" localSheetId="5" hidden="1">30</definedName>
    <definedName name="solver_mni" localSheetId="9" hidden="1">30</definedName>
    <definedName name="solver_mni" localSheetId="10" hidden="1">30</definedName>
    <definedName name="solver_mrt" localSheetId="8" hidden="1">0.075</definedName>
    <definedName name="solver_mrt" localSheetId="2" hidden="1">0.075</definedName>
    <definedName name="solver_mrt" localSheetId="7" hidden="1">0.075</definedName>
    <definedName name="solver_mrt" localSheetId="4" hidden="1">0.075</definedName>
    <definedName name="solver_mrt" localSheetId="6" hidden="1">0.075</definedName>
    <definedName name="solver_mrt" localSheetId="5" hidden="1">0.075</definedName>
    <definedName name="solver_mrt" localSheetId="9" hidden="1">0.075</definedName>
    <definedName name="solver_mrt" localSheetId="10" hidden="1">0.075</definedName>
    <definedName name="solver_msl" localSheetId="8" hidden="1">2</definedName>
    <definedName name="solver_msl" localSheetId="2" hidden="1">2</definedName>
    <definedName name="solver_msl" localSheetId="7" hidden="1">2</definedName>
    <definedName name="solver_msl" localSheetId="4" hidden="1">2</definedName>
    <definedName name="solver_msl" localSheetId="6" hidden="1">2</definedName>
    <definedName name="solver_msl" localSheetId="5" hidden="1">2</definedName>
    <definedName name="solver_msl" localSheetId="9" hidden="1">2</definedName>
    <definedName name="solver_msl" localSheetId="10" hidden="1">2</definedName>
    <definedName name="solver_neg" localSheetId="8" hidden="1">1</definedName>
    <definedName name="solver_neg" localSheetId="2" hidden="1">1</definedName>
    <definedName name="solver_neg" localSheetId="7" hidden="1">1</definedName>
    <definedName name="solver_neg" localSheetId="4" hidden="1">1</definedName>
    <definedName name="solver_neg" localSheetId="6" hidden="1">1</definedName>
    <definedName name="solver_neg" localSheetId="5" hidden="1">1</definedName>
    <definedName name="solver_neg" localSheetId="9" hidden="1">1</definedName>
    <definedName name="solver_neg" localSheetId="10" hidden="1">1</definedName>
    <definedName name="solver_nod" localSheetId="8" hidden="1">1000</definedName>
    <definedName name="solver_nod" localSheetId="2" hidden="1">1000</definedName>
    <definedName name="solver_nod" localSheetId="7" hidden="1">1000</definedName>
    <definedName name="solver_nod" localSheetId="4" hidden="1">1000</definedName>
    <definedName name="solver_nod" localSheetId="6" hidden="1">1000</definedName>
    <definedName name="solver_nod" localSheetId="5" hidden="1">1000</definedName>
    <definedName name="solver_nod" localSheetId="9" hidden="1">1000</definedName>
    <definedName name="solver_nod" localSheetId="10" hidden="1">1000</definedName>
    <definedName name="solver_num" localSheetId="8" hidden="1">5</definedName>
    <definedName name="solver_num" localSheetId="0" hidden="1">3</definedName>
    <definedName name="solver_num" localSheetId="1" hidden="1">4</definedName>
    <definedName name="solver_num" localSheetId="2" hidden="1">4</definedName>
    <definedName name="solver_num" localSheetId="7" hidden="1">5</definedName>
    <definedName name="solver_num" localSheetId="4" hidden="1">5</definedName>
    <definedName name="solver_num" localSheetId="6" hidden="1">5</definedName>
    <definedName name="solver_num" localSheetId="5" hidden="1">5</definedName>
    <definedName name="solver_num" localSheetId="9" hidden="1">6</definedName>
    <definedName name="solver_num" localSheetId="10" hidden="1">4</definedName>
    <definedName name="solver_nwt" localSheetId="8" hidden="1">1</definedName>
    <definedName name="solver_nwt" localSheetId="0" hidden="1">1</definedName>
    <definedName name="solver_nwt" localSheetId="1" hidden="1">1</definedName>
    <definedName name="solver_nwt" localSheetId="2" hidden="1">1</definedName>
    <definedName name="solver_nwt" localSheetId="7" hidden="1">1</definedName>
    <definedName name="solver_nwt" localSheetId="4" hidden="1">1</definedName>
    <definedName name="solver_nwt" localSheetId="6" hidden="1">1</definedName>
    <definedName name="solver_nwt" localSheetId="5" hidden="1">1</definedName>
    <definedName name="solver_nwt" localSheetId="9" hidden="1">1</definedName>
    <definedName name="solver_nwt" localSheetId="10" hidden="1">1</definedName>
    <definedName name="solver_ofx" localSheetId="8" hidden="1">2</definedName>
    <definedName name="solver_ofx" localSheetId="2" hidden="1">2</definedName>
    <definedName name="solver_ofx" localSheetId="7" hidden="1">2</definedName>
    <definedName name="solver_ofx" localSheetId="4" hidden="1">2</definedName>
    <definedName name="solver_ofx" localSheetId="6" hidden="1">2</definedName>
    <definedName name="solver_ofx" localSheetId="5" hidden="1">2</definedName>
    <definedName name="solver_ofx" localSheetId="9" hidden="1">2</definedName>
    <definedName name="solver_ofx" localSheetId="10" hidden="1">2</definedName>
    <definedName name="solver_opt" localSheetId="8" hidden="1">'Copy for pt E)'!$E$38</definedName>
    <definedName name="solver_opt" localSheetId="0" hidden="1">'Exhibit 1'!#REF!</definedName>
    <definedName name="solver_opt" localSheetId="1" hidden="1">'Exhibit 2'!#REF!</definedName>
    <definedName name="solver_opt" localSheetId="2" hidden="1">'Model (original)'!$E$38</definedName>
    <definedName name="solver_opt" localSheetId="7" hidden="1">'pt f case 1 '!$E$38</definedName>
    <definedName name="solver_opt" localSheetId="4" hidden="1">'pt f case 2'!$E$38</definedName>
    <definedName name="solver_opt" localSheetId="6" hidden="1">'pt g case 1'!$E$38</definedName>
    <definedName name="solver_opt" localSheetId="5" hidden="1">'pt g case 2'!$E$38</definedName>
    <definedName name="solver_opt" localSheetId="9" hidden="1">'pt h'!$E$38</definedName>
    <definedName name="solver_opt" localSheetId="10" hidden="1">'pt i'!$E$39</definedName>
    <definedName name="solver_piv" localSheetId="8" hidden="1">0.000001</definedName>
    <definedName name="solver_piv" localSheetId="2" hidden="1">0.000001</definedName>
    <definedName name="solver_piv" localSheetId="7" hidden="1">0.000001</definedName>
    <definedName name="solver_piv" localSheetId="4" hidden="1">0.000001</definedName>
    <definedName name="solver_piv" localSheetId="6" hidden="1">0.000001</definedName>
    <definedName name="solver_piv" localSheetId="5" hidden="1">0.000001</definedName>
    <definedName name="solver_piv" localSheetId="9" hidden="1">0.000001</definedName>
    <definedName name="solver_piv" localSheetId="10" hidden="1">0.000001</definedName>
    <definedName name="solver_pre" localSheetId="8" hidden="1">0.000001</definedName>
    <definedName name="solver_pre" localSheetId="0" hidden="1">0.000001</definedName>
    <definedName name="solver_pre" localSheetId="1" hidden="1">0.000001</definedName>
    <definedName name="solver_pre" localSheetId="2" hidden="1">0.000001</definedName>
    <definedName name="solver_pre" localSheetId="7" hidden="1">0.000001</definedName>
    <definedName name="solver_pre" localSheetId="4" hidden="1">0.000001</definedName>
    <definedName name="solver_pre" localSheetId="6" hidden="1">0.000001</definedName>
    <definedName name="solver_pre" localSheetId="5" hidden="1">0.000001</definedName>
    <definedName name="solver_pre" localSheetId="9" hidden="1">0.000001</definedName>
    <definedName name="solver_pre" localSheetId="10" hidden="1">0.000001</definedName>
    <definedName name="solver_pro" localSheetId="8" hidden="1">2</definedName>
    <definedName name="solver_pro" localSheetId="2" hidden="1">2</definedName>
    <definedName name="solver_pro" localSheetId="7" hidden="1">2</definedName>
    <definedName name="solver_pro" localSheetId="4" hidden="1">2</definedName>
    <definedName name="solver_pro" localSheetId="6" hidden="1">2</definedName>
    <definedName name="solver_pro" localSheetId="5" hidden="1">2</definedName>
    <definedName name="solver_pro" localSheetId="9" hidden="1">2</definedName>
    <definedName name="solver_pro" localSheetId="10" hidden="1">2</definedName>
    <definedName name="solver_rbv" localSheetId="8" hidden="1">1</definedName>
    <definedName name="solver_rbv" localSheetId="2" hidden="1">1</definedName>
    <definedName name="solver_rbv" localSheetId="7" hidden="1">1</definedName>
    <definedName name="solver_rbv" localSheetId="4" hidden="1">1</definedName>
    <definedName name="solver_rbv" localSheetId="6" hidden="1">1</definedName>
    <definedName name="solver_rbv" localSheetId="5" hidden="1">1</definedName>
    <definedName name="solver_rbv" localSheetId="9" hidden="1">1</definedName>
    <definedName name="solver_rbv" localSheetId="10" hidden="1">1</definedName>
    <definedName name="solver_red" localSheetId="8" hidden="1">0.000001</definedName>
    <definedName name="solver_red" localSheetId="2" hidden="1">0.000001</definedName>
    <definedName name="solver_red" localSheetId="7" hidden="1">0.000001</definedName>
    <definedName name="solver_red" localSheetId="4" hidden="1">0.000001</definedName>
    <definedName name="solver_red" localSheetId="6" hidden="1">0.000001</definedName>
    <definedName name="solver_red" localSheetId="5" hidden="1">0.000001</definedName>
    <definedName name="solver_red" localSheetId="9" hidden="1">0.000001</definedName>
    <definedName name="solver_red" localSheetId="10" hidden="1">0.000001</definedName>
    <definedName name="solver_rel1" localSheetId="8" hidden="1">1</definedName>
    <definedName name="solver_rel1" localSheetId="0" hidden="1">1</definedName>
    <definedName name="solver_rel1" localSheetId="1" hidden="1">1</definedName>
    <definedName name="solver_rel1" localSheetId="2" hidden="1">1</definedName>
    <definedName name="solver_rel1" localSheetId="7" hidden="1">1</definedName>
    <definedName name="solver_rel1" localSheetId="4" hidden="1">1</definedName>
    <definedName name="solver_rel1" localSheetId="6" hidden="1">1</definedName>
    <definedName name="solver_rel1" localSheetId="5" hidden="1">1</definedName>
    <definedName name="solver_rel1" localSheetId="9" hidden="1">1</definedName>
    <definedName name="solver_rel1" localSheetId="10" hidden="1">1</definedName>
    <definedName name="solver_rel2" localSheetId="8" hidden="1">1</definedName>
    <definedName name="solver_rel2" localSheetId="0" hidden="1">3</definedName>
    <definedName name="solver_rel2" localSheetId="1" hidden="1">3</definedName>
    <definedName name="solver_rel2" localSheetId="2" hidden="1">3</definedName>
    <definedName name="solver_rel2" localSheetId="7" hidden="1">1</definedName>
    <definedName name="solver_rel2" localSheetId="4" hidden="1">1</definedName>
    <definedName name="solver_rel2" localSheetId="6" hidden="1">1</definedName>
    <definedName name="solver_rel2" localSheetId="5" hidden="1">1</definedName>
    <definedName name="solver_rel2" localSheetId="9" hidden="1">1</definedName>
    <definedName name="solver_rel2" localSheetId="10" hidden="1">3</definedName>
    <definedName name="solver_rel3" localSheetId="8" hidden="1">3</definedName>
    <definedName name="solver_rel3" localSheetId="0" hidden="1">3</definedName>
    <definedName name="solver_rel3" localSheetId="1" hidden="1">3</definedName>
    <definedName name="solver_rel3" localSheetId="2" hidden="1">2</definedName>
    <definedName name="solver_rel3" localSheetId="7" hidden="1">3</definedName>
    <definedName name="solver_rel3" localSheetId="4" hidden="1">3</definedName>
    <definedName name="solver_rel3" localSheetId="6" hidden="1">3</definedName>
    <definedName name="solver_rel3" localSheetId="5" hidden="1">3</definedName>
    <definedName name="solver_rel3" localSheetId="9" hidden="1">3</definedName>
    <definedName name="solver_rel3" localSheetId="10" hidden="1">2</definedName>
    <definedName name="solver_rel4" localSheetId="8" hidden="1">2</definedName>
    <definedName name="solver_rel4" localSheetId="1" hidden="1">2</definedName>
    <definedName name="solver_rel4" localSheetId="2" hidden="1">3</definedName>
    <definedName name="solver_rel4" localSheetId="7" hidden="1">2</definedName>
    <definedName name="solver_rel4" localSheetId="4" hidden="1">2</definedName>
    <definedName name="solver_rel4" localSheetId="6" hidden="1">2</definedName>
    <definedName name="solver_rel4" localSheetId="5" hidden="1">2</definedName>
    <definedName name="solver_rel4" localSheetId="9" hidden="1">2</definedName>
    <definedName name="solver_rel4" localSheetId="10" hidden="1">3</definedName>
    <definedName name="solver_rel5" localSheetId="8" hidden="1">3</definedName>
    <definedName name="solver_rel5" localSheetId="2" hidden="1">3</definedName>
    <definedName name="solver_rel5" localSheetId="7" hidden="1">3</definedName>
    <definedName name="solver_rel5" localSheetId="4" hidden="1">3</definedName>
    <definedName name="solver_rel5" localSheetId="6" hidden="1">3</definedName>
    <definedName name="solver_rel5" localSheetId="5" hidden="1">3</definedName>
    <definedName name="solver_rel5" localSheetId="9" hidden="1">2</definedName>
    <definedName name="solver_rel5" localSheetId="10" hidden="1">3</definedName>
    <definedName name="solver_rel6" localSheetId="2" hidden="1">3</definedName>
    <definedName name="solver_rel6" localSheetId="9" hidden="1">3</definedName>
    <definedName name="solver_rel6" localSheetId="10" hidden="1">3</definedName>
    <definedName name="solver_reo" localSheetId="8" hidden="1">2</definedName>
    <definedName name="solver_reo" localSheetId="2" hidden="1">2</definedName>
    <definedName name="solver_reo" localSheetId="7" hidden="1">2</definedName>
    <definedName name="solver_reo" localSheetId="4" hidden="1">2</definedName>
    <definedName name="solver_reo" localSheetId="6" hidden="1">2</definedName>
    <definedName name="solver_reo" localSheetId="5" hidden="1">2</definedName>
    <definedName name="solver_reo" localSheetId="9" hidden="1">2</definedName>
    <definedName name="solver_reo" localSheetId="10" hidden="1">2</definedName>
    <definedName name="solver_rep" localSheetId="8" hidden="1">2</definedName>
    <definedName name="solver_rep" localSheetId="2" hidden="1">2</definedName>
    <definedName name="solver_rep" localSheetId="7" hidden="1">2</definedName>
    <definedName name="solver_rep" localSheetId="4" hidden="1">2</definedName>
    <definedName name="solver_rep" localSheetId="6" hidden="1">2</definedName>
    <definedName name="solver_rep" localSheetId="5" hidden="1">2</definedName>
    <definedName name="solver_rep" localSheetId="9" hidden="1">2</definedName>
    <definedName name="solver_rep" localSheetId="10" hidden="1">2</definedName>
    <definedName name="solver_rhs1" localSheetId="8" hidden="1">'Copy for pt E)'!$E$45</definedName>
    <definedName name="solver_rhs1" localSheetId="0" hidden="1">'Exhibit 1'!#REF!</definedName>
    <definedName name="solver_rhs1" localSheetId="1" hidden="1">'Exhibit 2'!#REF!</definedName>
    <definedName name="solver_rhs1" localSheetId="2" hidden="1">'Model (original)'!$E$45:$E$51</definedName>
    <definedName name="solver_rhs1" localSheetId="7" hidden="1">'pt f case 1 '!$E$45</definedName>
    <definedName name="solver_rhs1" localSheetId="4" hidden="1">'pt f case 2'!$E$45</definedName>
    <definedName name="solver_rhs1" localSheetId="6" hidden="1">'pt g case 1'!$E$45</definedName>
    <definedName name="solver_rhs1" localSheetId="5" hidden="1">'pt g case 2'!$E$45</definedName>
    <definedName name="solver_rhs1" localSheetId="9" hidden="1">'pt h'!$E$45</definedName>
    <definedName name="solver_rhs1" localSheetId="10" hidden="1">'pt i'!$E$46:$E$53</definedName>
    <definedName name="solver_rhs2" localSheetId="8" hidden="1">'Copy for pt E)'!$E$46:$E$51</definedName>
    <definedName name="solver_rhs2" localSheetId="0" hidden="1">'Exhibit 1'!#REF!</definedName>
    <definedName name="solver_rhs2" localSheetId="1" hidden="1">'Exhibit 2'!#REF!</definedName>
    <definedName name="solver_rhs2" localSheetId="2" hidden="1">'Model (original)'!$E$53:$E$56</definedName>
    <definedName name="solver_rhs2" localSheetId="7" hidden="1">'pt f case 1 '!$E$46:$E$51</definedName>
    <definedName name="solver_rhs2" localSheetId="4" hidden="1">'pt f case 2'!$E$46:$E$51</definedName>
    <definedName name="solver_rhs2" localSheetId="6" hidden="1">'pt g case 1'!$E$46:$E$51</definedName>
    <definedName name="solver_rhs2" localSheetId="5" hidden="1">'pt g case 2'!$E$46:$E$51</definedName>
    <definedName name="solver_rhs2" localSheetId="9" hidden="1">'pt h'!$E$46:$E$51</definedName>
    <definedName name="solver_rhs2" localSheetId="10" hidden="1">'pt i'!$E$54:$E$57</definedName>
    <definedName name="solver_rhs3" localSheetId="8" hidden="1">'Copy for pt E)'!$E$53:$E$56</definedName>
    <definedName name="solver_rhs3" localSheetId="0" hidden="1">0</definedName>
    <definedName name="solver_rhs3" localSheetId="1" hidden="1">0</definedName>
    <definedName name="solver_rhs3" localSheetId="2" hidden="1">'Model (original)'!$E$57:$E$58</definedName>
    <definedName name="solver_rhs3" localSheetId="7" hidden="1">'pt f case 1 '!$E$53:$E$56</definedName>
    <definedName name="solver_rhs3" localSheetId="4" hidden="1">'pt f case 2'!$E$53:$E$56</definedName>
    <definedName name="solver_rhs3" localSheetId="6" hidden="1">'pt g case 1'!$E$53:$E$56</definedName>
    <definedName name="solver_rhs3" localSheetId="5" hidden="1">'pt g case 2'!$E$53:$E$56</definedName>
    <definedName name="solver_rhs3" localSheetId="9" hidden="1">'pt h'!$E$53:$E$56</definedName>
    <definedName name="solver_rhs3" localSheetId="10" hidden="1">'pt i'!$E$58:$E$59</definedName>
    <definedName name="solver_rhs4" localSheetId="8" hidden="1">'Copy for pt E)'!$E$57:$E$58</definedName>
    <definedName name="solver_rhs4" localSheetId="1" hidden="1">'Exhibit 2'!#REF!</definedName>
    <definedName name="solver_rhs4" localSheetId="2" hidden="1">0</definedName>
    <definedName name="solver_rhs4" localSheetId="7" hidden="1">'pt f case 1 '!$E$57:$E$58</definedName>
    <definedName name="solver_rhs4" localSheetId="4" hidden="1">'pt f case 2'!$E$57:$E$58</definedName>
    <definedName name="solver_rhs4" localSheetId="6" hidden="1">'pt g case 1'!$E$57:$E$58</definedName>
    <definedName name="solver_rhs4" localSheetId="5" hidden="1">'pt g case 2'!$E$57:$E$58</definedName>
    <definedName name="solver_rhs4" localSheetId="9" hidden="1">'pt h'!$E$57:$E$58</definedName>
    <definedName name="solver_rhs4" localSheetId="10" hidden="1">0</definedName>
    <definedName name="solver_rhs5" localSheetId="8" hidden="1">0</definedName>
    <definedName name="solver_rhs5" localSheetId="2" hidden="1">0</definedName>
    <definedName name="solver_rhs5" localSheetId="7" hidden="1">0</definedName>
    <definedName name="solver_rhs5" localSheetId="4" hidden="1">0</definedName>
    <definedName name="solver_rhs5" localSheetId="6" hidden="1">0</definedName>
    <definedName name="solver_rhs5" localSheetId="5" hidden="1">0</definedName>
    <definedName name="solver_rhs5" localSheetId="9" hidden="1">'pt h'!$E$59</definedName>
    <definedName name="solver_rhs5" localSheetId="10" hidden="1">0</definedName>
    <definedName name="solver_rhs6" localSheetId="2" hidden="1">0</definedName>
    <definedName name="solver_rhs6" localSheetId="9" hidden="1">0</definedName>
    <definedName name="solver_rhs6" localSheetId="10" hidden="1">0</definedName>
    <definedName name="solver_rlx" localSheetId="8" hidden="1">2</definedName>
    <definedName name="solver_rlx" localSheetId="2" hidden="1">2</definedName>
    <definedName name="solver_rlx" localSheetId="7" hidden="1">2</definedName>
    <definedName name="solver_rlx" localSheetId="4" hidden="1">2</definedName>
    <definedName name="solver_rlx" localSheetId="6" hidden="1">2</definedName>
    <definedName name="solver_rlx" localSheetId="5" hidden="1">2</definedName>
    <definedName name="solver_rlx" localSheetId="9" hidden="1">2</definedName>
    <definedName name="solver_rlx" localSheetId="10" hidden="1">2</definedName>
    <definedName name="solver_rsd" localSheetId="8" hidden="1">0</definedName>
    <definedName name="solver_rsd" localSheetId="2" hidden="1">0</definedName>
    <definedName name="solver_rsd" localSheetId="7" hidden="1">0</definedName>
    <definedName name="solver_rsd" localSheetId="4" hidden="1">0</definedName>
    <definedName name="solver_rsd" localSheetId="6" hidden="1">0</definedName>
    <definedName name="solver_rsd" localSheetId="5" hidden="1">0</definedName>
    <definedName name="solver_rsd" localSheetId="9" hidden="1">0</definedName>
    <definedName name="solver_rsd" localSheetId="10" hidden="1">0</definedName>
    <definedName name="solver_scl" localSheetId="8" hidden="1">2</definedName>
    <definedName name="solver_scl" localSheetId="0" hidden="1">0</definedName>
    <definedName name="solver_scl" localSheetId="1" hidden="1">0</definedName>
    <definedName name="solver_scl" localSheetId="2" hidden="1">2</definedName>
    <definedName name="solver_scl" localSheetId="7" hidden="1">2</definedName>
    <definedName name="solver_scl" localSheetId="4" hidden="1">2</definedName>
    <definedName name="solver_scl" localSheetId="6" hidden="1">2</definedName>
    <definedName name="solver_scl" localSheetId="5" hidden="1">2</definedName>
    <definedName name="solver_scl" localSheetId="9" hidden="1">2</definedName>
    <definedName name="solver_scl" localSheetId="10" hidden="1">2</definedName>
    <definedName name="solver_sho" localSheetId="8" hidden="1">2</definedName>
    <definedName name="solver_sho" localSheetId="0" hidden="1">0</definedName>
    <definedName name="solver_sho" localSheetId="1" hidden="1">0</definedName>
    <definedName name="solver_sho" localSheetId="2" hidden="1">2</definedName>
    <definedName name="solver_sho" localSheetId="7" hidden="1">2</definedName>
    <definedName name="solver_sho" localSheetId="4" hidden="1">2</definedName>
    <definedName name="solver_sho" localSheetId="6" hidden="1">2</definedName>
    <definedName name="solver_sho" localSheetId="5" hidden="1">2</definedName>
    <definedName name="solver_sho" localSheetId="9" hidden="1">2</definedName>
    <definedName name="solver_sho" localSheetId="10" hidden="1">2</definedName>
    <definedName name="solver_ssz" localSheetId="8" hidden="1">100</definedName>
    <definedName name="solver_ssz" localSheetId="2" hidden="1">100</definedName>
    <definedName name="solver_ssz" localSheetId="7" hidden="1">100</definedName>
    <definedName name="solver_ssz" localSheetId="4" hidden="1">100</definedName>
    <definedName name="solver_ssz" localSheetId="6" hidden="1">100</definedName>
    <definedName name="solver_ssz" localSheetId="5" hidden="1">100</definedName>
    <definedName name="solver_ssz" localSheetId="9" hidden="1">100</definedName>
    <definedName name="solver_ssz" localSheetId="10" hidden="1">100</definedName>
    <definedName name="solver_tim" localSheetId="8" hidden="1">100</definedName>
    <definedName name="solver_tim" localSheetId="0" hidden="1">100</definedName>
    <definedName name="solver_tim" localSheetId="1" hidden="1">100</definedName>
    <definedName name="solver_tim" localSheetId="2" hidden="1">100</definedName>
    <definedName name="solver_tim" localSheetId="7" hidden="1">100</definedName>
    <definedName name="solver_tim" localSheetId="4" hidden="1">100</definedName>
    <definedName name="solver_tim" localSheetId="6" hidden="1">100</definedName>
    <definedName name="solver_tim" localSheetId="5" hidden="1">100</definedName>
    <definedName name="solver_tim" localSheetId="9" hidden="1">100</definedName>
    <definedName name="solver_tim" localSheetId="10" hidden="1">100</definedName>
    <definedName name="solver_tol" localSheetId="8" hidden="1">0.05</definedName>
    <definedName name="solver_tol" localSheetId="0" hidden="1">0.05</definedName>
    <definedName name="solver_tol" localSheetId="1" hidden="1">0</definedName>
    <definedName name="solver_tol" localSheetId="2" hidden="1">0.05</definedName>
    <definedName name="solver_tol" localSheetId="7" hidden="1">0.05</definedName>
    <definedName name="solver_tol" localSheetId="4" hidden="1">0.05</definedName>
    <definedName name="solver_tol" localSheetId="6" hidden="1">0.05</definedName>
    <definedName name="solver_tol" localSheetId="5" hidden="1">0.05</definedName>
    <definedName name="solver_tol" localSheetId="9" hidden="1">0.05</definedName>
    <definedName name="solver_tol" localSheetId="10" hidden="1">0.05</definedName>
    <definedName name="solver_typ" localSheetId="8" hidden="1">2</definedName>
    <definedName name="solver_typ" localSheetId="0" hidden="1">2</definedName>
    <definedName name="solver_typ" localSheetId="1" hidden="1">2</definedName>
    <definedName name="solver_typ" localSheetId="2" hidden="1">2</definedName>
    <definedName name="solver_typ" localSheetId="7" hidden="1">2</definedName>
    <definedName name="solver_typ" localSheetId="4" hidden="1">2</definedName>
    <definedName name="solver_typ" localSheetId="6" hidden="1">2</definedName>
    <definedName name="solver_typ" localSheetId="5" hidden="1">2</definedName>
    <definedName name="solver_typ" localSheetId="9" hidden="1">2</definedName>
    <definedName name="solver_typ" localSheetId="10" hidden="1">2</definedName>
    <definedName name="solver_val" localSheetId="8" hidden="1">0</definedName>
    <definedName name="solver_val" localSheetId="0" hidden="1">0</definedName>
    <definedName name="solver_val" localSheetId="1" hidden="1">0</definedName>
    <definedName name="solver_val" localSheetId="2" hidden="1">0</definedName>
    <definedName name="solver_val" localSheetId="7" hidden="1">0</definedName>
    <definedName name="solver_val" localSheetId="4" hidden="1">0</definedName>
    <definedName name="solver_val" localSheetId="6" hidden="1">0</definedName>
    <definedName name="solver_val" localSheetId="5" hidden="1">0</definedName>
    <definedName name="solver_val" localSheetId="9" hidden="1">0</definedName>
    <definedName name="solver_val" localSheetId="10" hidden="1">0</definedName>
    <definedName name="solver_ver" localSheetId="8" hidden="1">3</definedName>
    <definedName name="solver_ver" localSheetId="2" hidden="1">3</definedName>
    <definedName name="solver_ver" localSheetId="7" hidden="1">3</definedName>
    <definedName name="solver_ver" localSheetId="4" hidden="1">3</definedName>
    <definedName name="solver_ver" localSheetId="6" hidden="1">3</definedName>
    <definedName name="solver_ver" localSheetId="5" hidden="1">3</definedName>
    <definedName name="solver_ver" localSheetId="9" hidden="1">3</definedName>
    <definedName name="solver_ver" localSheetId="10" hidden="1">3</definedName>
    <definedName name="sssolver_drv" localSheetId="8" hidden="1">1</definedName>
    <definedName name="sssolver_drv" localSheetId="2" hidden="1">1</definedName>
    <definedName name="sssolver_drv" localSheetId="7" hidden="1">1</definedName>
    <definedName name="sssolver_drv" localSheetId="4" hidden="1">1</definedName>
    <definedName name="sssolver_drv" localSheetId="6" hidden="1">1</definedName>
    <definedName name="sssolver_drv" localSheetId="5" hidden="1">1</definedName>
    <definedName name="sssolver_drv" localSheetId="9" hidden="1">1</definedName>
    <definedName name="sssolver_drv" localSheetId="10" hidden="1">1</definedName>
    <definedName name="sssolver_est" localSheetId="8" hidden="1">1</definedName>
    <definedName name="sssolver_est" localSheetId="2" hidden="1">1</definedName>
    <definedName name="sssolver_est" localSheetId="7" hidden="1">1</definedName>
    <definedName name="sssolver_est" localSheetId="4" hidden="1">1</definedName>
    <definedName name="sssolver_est" localSheetId="6" hidden="1">1</definedName>
    <definedName name="sssolver_est" localSheetId="5" hidden="1">1</definedName>
    <definedName name="sssolver_est" localSheetId="9" hidden="1">1</definedName>
    <definedName name="sssolver_est" localSheetId="10" hidden="1">1</definedName>
    <definedName name="sssolver_itr" localSheetId="8" hidden="1">100</definedName>
    <definedName name="sssolver_itr" localSheetId="2" hidden="1">100</definedName>
    <definedName name="sssolver_itr" localSheetId="7" hidden="1">100</definedName>
    <definedName name="sssolver_itr" localSheetId="4" hidden="1">100</definedName>
    <definedName name="sssolver_itr" localSheetId="6" hidden="1">100</definedName>
    <definedName name="sssolver_itr" localSheetId="5" hidden="1">100</definedName>
    <definedName name="sssolver_itr" localSheetId="9" hidden="1">100</definedName>
    <definedName name="sssolver_itr" localSheetId="10" hidden="1">100</definedName>
    <definedName name="sssolver_lin" localSheetId="8" hidden="1">2</definedName>
    <definedName name="sssolver_lin" localSheetId="2" hidden="1">2</definedName>
    <definedName name="sssolver_lin" localSheetId="7" hidden="1">2</definedName>
    <definedName name="sssolver_lin" localSheetId="4" hidden="1">2</definedName>
    <definedName name="sssolver_lin" localSheetId="6" hidden="1">2</definedName>
    <definedName name="sssolver_lin" localSheetId="5" hidden="1">2</definedName>
    <definedName name="sssolver_lin" localSheetId="9" hidden="1">2</definedName>
    <definedName name="sssolver_lin" localSheetId="10" hidden="1">2</definedName>
    <definedName name="sssolver_neg" localSheetId="8" hidden="1">1</definedName>
    <definedName name="sssolver_neg" localSheetId="2" hidden="1">1</definedName>
    <definedName name="sssolver_neg" localSheetId="7" hidden="1">1</definedName>
    <definedName name="sssolver_neg" localSheetId="4" hidden="1">1</definedName>
    <definedName name="sssolver_neg" localSheetId="6" hidden="1">1</definedName>
    <definedName name="sssolver_neg" localSheetId="5" hidden="1">1</definedName>
    <definedName name="sssolver_neg" localSheetId="9" hidden="1">1</definedName>
    <definedName name="sssolver_neg" localSheetId="10" hidden="1">1</definedName>
    <definedName name="sssolver_nwt" localSheetId="8" hidden="1">1</definedName>
    <definedName name="sssolver_nwt" localSheetId="2" hidden="1">1</definedName>
    <definedName name="sssolver_nwt" localSheetId="7" hidden="1">1</definedName>
    <definedName name="sssolver_nwt" localSheetId="4" hidden="1">1</definedName>
    <definedName name="sssolver_nwt" localSheetId="6" hidden="1">1</definedName>
    <definedName name="sssolver_nwt" localSheetId="5" hidden="1">1</definedName>
    <definedName name="sssolver_nwt" localSheetId="9" hidden="1">1</definedName>
    <definedName name="sssolver_nwt" localSheetId="10" hidden="1">1</definedName>
    <definedName name="sssolver_pre" localSheetId="8" hidden="1">0.00000001</definedName>
    <definedName name="sssolver_pre" localSheetId="2" hidden="1">0.00000001</definedName>
    <definedName name="sssolver_pre" localSheetId="7" hidden="1">0.00000001</definedName>
    <definedName name="sssolver_pre" localSheetId="4" hidden="1">0.00000001</definedName>
    <definedName name="sssolver_pre" localSheetId="6" hidden="1">0.00000001</definedName>
    <definedName name="sssolver_pre" localSheetId="5" hidden="1">0.00000001</definedName>
    <definedName name="sssolver_pre" localSheetId="9" hidden="1">0.00000001</definedName>
    <definedName name="sssolver_pre" localSheetId="10" hidden="1">0.00000001</definedName>
    <definedName name="sssolver_rep" localSheetId="8" hidden="1">2</definedName>
    <definedName name="sssolver_rep" localSheetId="2" hidden="1">2</definedName>
    <definedName name="sssolver_rep" localSheetId="7" hidden="1">2</definedName>
    <definedName name="sssolver_rep" localSheetId="4" hidden="1">2</definedName>
    <definedName name="sssolver_rep" localSheetId="6" hidden="1">2</definedName>
    <definedName name="sssolver_rep" localSheetId="5" hidden="1">2</definedName>
    <definedName name="sssolver_rep" localSheetId="9" hidden="1">2</definedName>
    <definedName name="sssolver_rep" localSheetId="10" hidden="1">2</definedName>
    <definedName name="sssolver_scl" localSheetId="8" hidden="1">2</definedName>
    <definedName name="sssolver_scl" localSheetId="2" hidden="1">2</definedName>
    <definedName name="sssolver_scl" localSheetId="7" hidden="1">2</definedName>
    <definedName name="sssolver_scl" localSheetId="4" hidden="1">2</definedName>
    <definedName name="sssolver_scl" localSheetId="6" hidden="1">2</definedName>
    <definedName name="sssolver_scl" localSheetId="5" hidden="1">2</definedName>
    <definedName name="sssolver_scl" localSheetId="9" hidden="1">2</definedName>
    <definedName name="sssolver_scl" localSheetId="10" hidden="1">2</definedName>
    <definedName name="sssolver_sho" localSheetId="8" hidden="1">2</definedName>
    <definedName name="sssolver_sho" localSheetId="2" hidden="1">2</definedName>
    <definedName name="sssolver_sho" localSheetId="7" hidden="1">2</definedName>
    <definedName name="sssolver_sho" localSheetId="4" hidden="1">2</definedName>
    <definedName name="sssolver_sho" localSheetId="6" hidden="1">2</definedName>
    <definedName name="sssolver_sho" localSheetId="5" hidden="1">2</definedName>
    <definedName name="sssolver_sho" localSheetId="9" hidden="1">2</definedName>
    <definedName name="sssolver_sho" localSheetId="10" hidden="1">2</definedName>
    <definedName name="sssolver_tim" localSheetId="8" hidden="1">100</definedName>
    <definedName name="sssolver_tim" localSheetId="2" hidden="1">100</definedName>
    <definedName name="sssolver_tim" localSheetId="7" hidden="1">100</definedName>
    <definedName name="sssolver_tim" localSheetId="4" hidden="1">100</definedName>
    <definedName name="sssolver_tim" localSheetId="6" hidden="1">100</definedName>
    <definedName name="sssolver_tim" localSheetId="5" hidden="1">100</definedName>
    <definedName name="sssolver_tim" localSheetId="9" hidden="1">100</definedName>
    <definedName name="sssolver_tim" localSheetId="10" hidden="1">100</definedName>
    <definedName name="sssolver_tol" localSheetId="8" hidden="1">0.05</definedName>
    <definedName name="sssolver_tol" localSheetId="2" hidden="1">0.05</definedName>
    <definedName name="sssolver_tol" localSheetId="7" hidden="1">0.05</definedName>
    <definedName name="sssolver_tol" localSheetId="4" hidden="1">0.05</definedName>
    <definedName name="sssolver_tol" localSheetId="6" hidden="1">0.05</definedName>
    <definedName name="sssolver_tol" localSheetId="5" hidden="1">0.05</definedName>
    <definedName name="sssolver_tol" localSheetId="9" hidden="1">0.05</definedName>
    <definedName name="sssolver_tol" localSheetId="10" hidden="1">0.05</definedName>
    <definedName name="Total_Cost" localSheetId="8">'Copy for pt E)'!$E$38</definedName>
    <definedName name="Total_Cost" localSheetId="7">'pt f case 1 '!$E$38</definedName>
    <definedName name="Total_Cost" localSheetId="4">'pt f case 2'!$E$38</definedName>
    <definedName name="Total_Cost" localSheetId="6">'pt g case 1'!$E$38</definedName>
    <definedName name="Total_Cost" localSheetId="5">'pt g case 2'!$E$38</definedName>
    <definedName name="Total_Cost" localSheetId="9">'pt h'!$E$38</definedName>
    <definedName name="Total_Cost" localSheetId="10">'pt i'!$E$39</definedName>
    <definedName name="Total_Cost">'Model (original)'!$E$38</definedName>
    <definedName name="Transportation_Cost" localSheetId="8">'Copy for pt E)'!$H$21:$K$27</definedName>
    <definedName name="Transportation_Cost" localSheetId="2">'Model (original)'!$H$21:$K$27</definedName>
    <definedName name="Transportation_Cost" localSheetId="7">'pt f case 1 '!$H$21:$K$27</definedName>
    <definedName name="Transportation_Cost" localSheetId="4">'pt f case 2'!$H$21:$K$27</definedName>
    <definedName name="Transportation_Cost" localSheetId="6">'pt g case 1'!$H$21:$K$27</definedName>
    <definedName name="Transportation_Cost" localSheetId="5">'pt g case 2'!$H$21:$K$27</definedName>
    <definedName name="Transportation_Cost" localSheetId="9">'pt h'!$H$21:$K$27</definedName>
    <definedName name="Transportation_Cost" localSheetId="10">'pt i'!$H$22:$K$28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3" l="1"/>
  <c r="C57" i="3"/>
  <c r="E38" i="3"/>
  <c r="E39" i="23"/>
  <c r="C59" i="23"/>
  <c r="C58" i="23"/>
  <c r="C57" i="23"/>
  <c r="C56" i="23"/>
  <c r="C55" i="23"/>
  <c r="C54" i="23"/>
  <c r="C52" i="23"/>
  <c r="C51" i="23"/>
  <c r="C50" i="23"/>
  <c r="C49" i="23"/>
  <c r="C48" i="23"/>
  <c r="C47" i="23"/>
  <c r="C46" i="23"/>
  <c r="K29" i="23"/>
  <c r="J29" i="23"/>
  <c r="I29" i="23"/>
  <c r="H29" i="23"/>
  <c r="E29" i="23"/>
  <c r="D29" i="23"/>
  <c r="C29" i="23"/>
  <c r="B29" i="23"/>
  <c r="K28" i="23"/>
  <c r="J28" i="23"/>
  <c r="I28" i="23"/>
  <c r="H28" i="23"/>
  <c r="K27" i="23"/>
  <c r="J27" i="23"/>
  <c r="I27" i="23"/>
  <c r="H27" i="23"/>
  <c r="K26" i="23"/>
  <c r="J26" i="23"/>
  <c r="I26" i="23"/>
  <c r="H26" i="23"/>
  <c r="K25" i="23"/>
  <c r="J25" i="23"/>
  <c r="I25" i="23"/>
  <c r="H25" i="23"/>
  <c r="K24" i="23"/>
  <c r="J24" i="23"/>
  <c r="I24" i="23"/>
  <c r="H24" i="23"/>
  <c r="K23" i="23"/>
  <c r="J23" i="23"/>
  <c r="I23" i="23"/>
  <c r="H23" i="23"/>
  <c r="K22" i="23"/>
  <c r="J22" i="23"/>
  <c r="I22" i="23"/>
  <c r="H22" i="23"/>
  <c r="E26" i="21"/>
  <c r="D26" i="21"/>
  <c r="C26" i="21"/>
  <c r="B26" i="21"/>
  <c r="C59" i="21"/>
  <c r="C58" i="21"/>
  <c r="C57" i="21"/>
  <c r="E56" i="21"/>
  <c r="C56" i="21"/>
  <c r="E55" i="21"/>
  <c r="C55" i="21"/>
  <c r="E54" i="21"/>
  <c r="C54" i="21"/>
  <c r="E53" i="21"/>
  <c r="C53" i="21"/>
  <c r="E51" i="21"/>
  <c r="C51" i="21"/>
  <c r="E50" i="21"/>
  <c r="C50" i="21"/>
  <c r="E49" i="21"/>
  <c r="C49" i="21"/>
  <c r="E48" i="21"/>
  <c r="C48" i="21"/>
  <c r="E47" i="21"/>
  <c r="C47" i="21"/>
  <c r="E46" i="21"/>
  <c r="C46" i="21"/>
  <c r="E45" i="21"/>
  <c r="C45" i="21"/>
  <c r="K27" i="21"/>
  <c r="J27" i="21"/>
  <c r="I27" i="21"/>
  <c r="H27" i="21"/>
  <c r="K26" i="21"/>
  <c r="J26" i="21"/>
  <c r="I26" i="21"/>
  <c r="H26" i="21"/>
  <c r="K25" i="21"/>
  <c r="J25" i="21"/>
  <c r="I25" i="21"/>
  <c r="H25" i="21"/>
  <c r="K24" i="21"/>
  <c r="J24" i="21"/>
  <c r="I24" i="21"/>
  <c r="H24" i="21"/>
  <c r="K23" i="21"/>
  <c r="J23" i="21"/>
  <c r="I23" i="21"/>
  <c r="H23" i="21"/>
  <c r="K22" i="21"/>
  <c r="J22" i="21"/>
  <c r="I22" i="21"/>
  <c r="H22" i="21"/>
  <c r="K21" i="21"/>
  <c r="J21" i="21"/>
  <c r="I21" i="21"/>
  <c r="H21" i="21"/>
  <c r="E38" i="21"/>
  <c r="E40" i="21"/>
  <c r="E26" i="18"/>
  <c r="D26" i="18"/>
  <c r="C26" i="18"/>
  <c r="B26" i="18"/>
  <c r="C58" i="18"/>
  <c r="C57" i="18"/>
  <c r="E56" i="18"/>
  <c r="C56" i="18"/>
  <c r="E55" i="18"/>
  <c r="C55" i="18"/>
  <c r="E54" i="18"/>
  <c r="C54" i="18"/>
  <c r="E53" i="18"/>
  <c r="C53" i="18"/>
  <c r="E51" i="18"/>
  <c r="C51" i="18"/>
  <c r="E50" i="18"/>
  <c r="C50" i="18"/>
  <c r="E49" i="18"/>
  <c r="C49" i="18"/>
  <c r="E48" i="18"/>
  <c r="C48" i="18"/>
  <c r="E47" i="18"/>
  <c r="C47" i="18"/>
  <c r="E46" i="18"/>
  <c r="C46" i="18"/>
  <c r="E45" i="18"/>
  <c r="C45" i="18"/>
  <c r="K27" i="18"/>
  <c r="J27" i="18"/>
  <c r="I27" i="18"/>
  <c r="H27" i="18"/>
  <c r="K26" i="18"/>
  <c r="J26" i="18"/>
  <c r="I26" i="18"/>
  <c r="H26" i="18"/>
  <c r="K25" i="18"/>
  <c r="J25" i="18"/>
  <c r="I25" i="18"/>
  <c r="H25" i="18"/>
  <c r="K24" i="18"/>
  <c r="J24" i="18"/>
  <c r="I24" i="18"/>
  <c r="H24" i="18"/>
  <c r="K23" i="18"/>
  <c r="J23" i="18"/>
  <c r="I23" i="18"/>
  <c r="H23" i="18"/>
  <c r="K22" i="18"/>
  <c r="J22" i="18"/>
  <c r="I22" i="18"/>
  <c r="H22" i="18"/>
  <c r="K21" i="18"/>
  <c r="J21" i="18"/>
  <c r="I21" i="18"/>
  <c r="H21" i="18"/>
  <c r="E26" i="16"/>
  <c r="D26" i="16"/>
  <c r="C26" i="16"/>
  <c r="B26" i="16"/>
  <c r="C58" i="16"/>
  <c r="C57" i="16"/>
  <c r="E56" i="16"/>
  <c r="C56" i="16"/>
  <c r="E55" i="16"/>
  <c r="C55" i="16"/>
  <c r="E54" i="16"/>
  <c r="C54" i="16"/>
  <c r="E53" i="16"/>
  <c r="C53" i="16"/>
  <c r="E51" i="16"/>
  <c r="C51" i="16"/>
  <c r="E50" i="16"/>
  <c r="C50" i="16"/>
  <c r="E49" i="16"/>
  <c r="C49" i="16"/>
  <c r="E48" i="16"/>
  <c r="C48" i="16"/>
  <c r="E47" i="16"/>
  <c r="C47" i="16"/>
  <c r="E46" i="16"/>
  <c r="C46" i="16"/>
  <c r="E45" i="16"/>
  <c r="C45" i="16"/>
  <c r="K27" i="16"/>
  <c r="J27" i="16"/>
  <c r="I27" i="16"/>
  <c r="H27" i="16"/>
  <c r="K26" i="16"/>
  <c r="J26" i="16"/>
  <c r="I26" i="16"/>
  <c r="H26" i="16"/>
  <c r="K25" i="16"/>
  <c r="J25" i="16"/>
  <c r="I25" i="16"/>
  <c r="H25" i="16"/>
  <c r="K24" i="16"/>
  <c r="J24" i="16"/>
  <c r="I24" i="16"/>
  <c r="H24" i="16"/>
  <c r="K23" i="16"/>
  <c r="J23" i="16"/>
  <c r="I23" i="16"/>
  <c r="H23" i="16"/>
  <c r="K22" i="16"/>
  <c r="J22" i="16"/>
  <c r="I22" i="16"/>
  <c r="H22" i="16"/>
  <c r="K21" i="16"/>
  <c r="J21" i="16"/>
  <c r="I21" i="16"/>
  <c r="H21" i="16"/>
  <c r="E26" i="13"/>
  <c r="D26" i="13"/>
  <c r="C26" i="13"/>
  <c r="B26" i="13"/>
  <c r="C58" i="13"/>
  <c r="C57" i="13"/>
  <c r="E56" i="13"/>
  <c r="C56" i="13"/>
  <c r="E55" i="13"/>
  <c r="C55" i="13"/>
  <c r="E54" i="13"/>
  <c r="C54" i="13"/>
  <c r="E53" i="13"/>
  <c r="C53" i="13"/>
  <c r="E51" i="13"/>
  <c r="C51" i="13"/>
  <c r="E50" i="13"/>
  <c r="C50" i="13"/>
  <c r="E49" i="13"/>
  <c r="C49" i="13"/>
  <c r="E48" i="13"/>
  <c r="C48" i="13"/>
  <c r="E47" i="13"/>
  <c r="C47" i="13"/>
  <c r="E46" i="13"/>
  <c r="C46" i="13"/>
  <c r="E45" i="13"/>
  <c r="C45" i="13"/>
  <c r="K27" i="13"/>
  <c r="J27" i="13"/>
  <c r="I27" i="13"/>
  <c r="H27" i="13"/>
  <c r="K26" i="13"/>
  <c r="J26" i="13"/>
  <c r="I26" i="13"/>
  <c r="H26" i="13"/>
  <c r="K25" i="13"/>
  <c r="J25" i="13"/>
  <c r="I25" i="13"/>
  <c r="H25" i="13"/>
  <c r="K24" i="13"/>
  <c r="J24" i="13"/>
  <c r="I24" i="13"/>
  <c r="H24" i="13"/>
  <c r="K23" i="13"/>
  <c r="J23" i="13"/>
  <c r="I23" i="13"/>
  <c r="H23" i="13"/>
  <c r="K22" i="13"/>
  <c r="J22" i="13"/>
  <c r="I22" i="13"/>
  <c r="H22" i="13"/>
  <c r="K21" i="13"/>
  <c r="J21" i="13"/>
  <c r="I21" i="13"/>
  <c r="H21" i="13"/>
  <c r="E38" i="13"/>
  <c r="E26" i="12"/>
  <c r="C26" i="12"/>
  <c r="B26" i="12"/>
  <c r="D26" i="12"/>
  <c r="C58" i="12"/>
  <c r="C57" i="12"/>
  <c r="E56" i="12"/>
  <c r="C56" i="12"/>
  <c r="E55" i="12"/>
  <c r="C55" i="12"/>
  <c r="E54" i="12"/>
  <c r="C54" i="12"/>
  <c r="E53" i="12"/>
  <c r="C53" i="12"/>
  <c r="E51" i="12"/>
  <c r="C51" i="12"/>
  <c r="E50" i="12"/>
  <c r="C50" i="12"/>
  <c r="E49" i="12"/>
  <c r="C49" i="12"/>
  <c r="E48" i="12"/>
  <c r="C48" i="12"/>
  <c r="E47" i="12"/>
  <c r="C47" i="12"/>
  <c r="E46" i="12"/>
  <c r="C46" i="12"/>
  <c r="E45" i="12"/>
  <c r="C45" i="12"/>
  <c r="K27" i="12"/>
  <c r="J27" i="12"/>
  <c r="I27" i="12"/>
  <c r="H27" i="12"/>
  <c r="K26" i="12"/>
  <c r="J26" i="12"/>
  <c r="I26" i="12"/>
  <c r="H26" i="12"/>
  <c r="K25" i="12"/>
  <c r="J25" i="12"/>
  <c r="I25" i="12"/>
  <c r="H25" i="12"/>
  <c r="K24" i="12"/>
  <c r="J24" i="12"/>
  <c r="I24" i="12"/>
  <c r="H24" i="12"/>
  <c r="K23" i="12"/>
  <c r="J23" i="12"/>
  <c r="I23" i="12"/>
  <c r="H23" i="12"/>
  <c r="K22" i="12"/>
  <c r="J22" i="12"/>
  <c r="I22" i="12"/>
  <c r="H22" i="12"/>
  <c r="E38" i="12"/>
  <c r="K21" i="12"/>
  <c r="J21" i="12"/>
  <c r="I21" i="12"/>
  <c r="H21" i="12"/>
  <c r="E38" i="18"/>
  <c r="E38" i="16"/>
  <c r="B24" i="4"/>
  <c r="B25" i="4"/>
  <c r="C58" i="8"/>
  <c r="C57" i="8"/>
  <c r="E56" i="8"/>
  <c r="C56" i="8"/>
  <c r="E55" i="8"/>
  <c r="C55" i="8"/>
  <c r="E54" i="8"/>
  <c r="C54" i="8"/>
  <c r="E53" i="8"/>
  <c r="C53" i="8"/>
  <c r="E51" i="8"/>
  <c r="C51" i="8"/>
  <c r="E50" i="8"/>
  <c r="C50" i="8"/>
  <c r="E49" i="8"/>
  <c r="C49" i="8"/>
  <c r="E48" i="8"/>
  <c r="C48" i="8"/>
  <c r="E47" i="8"/>
  <c r="C47" i="8"/>
  <c r="E46" i="8"/>
  <c r="C46" i="8"/>
  <c r="E45" i="8"/>
  <c r="C45" i="8"/>
  <c r="K27" i="8"/>
  <c r="J27" i="8"/>
  <c r="I27" i="8"/>
  <c r="H27" i="8"/>
  <c r="K26" i="8"/>
  <c r="J26" i="8"/>
  <c r="I26" i="8"/>
  <c r="H26" i="8"/>
  <c r="K25" i="8"/>
  <c r="J25" i="8"/>
  <c r="I25" i="8"/>
  <c r="H25" i="8"/>
  <c r="K24" i="8"/>
  <c r="J24" i="8"/>
  <c r="I24" i="8"/>
  <c r="H24" i="8"/>
  <c r="K23" i="8"/>
  <c r="J23" i="8"/>
  <c r="I23" i="8"/>
  <c r="H23" i="8"/>
  <c r="K22" i="8"/>
  <c r="J22" i="8"/>
  <c r="I22" i="8"/>
  <c r="H22" i="8"/>
  <c r="E38" i="8"/>
  <c r="K21" i="8"/>
  <c r="J21" i="8"/>
  <c r="I21" i="8"/>
  <c r="H21" i="8"/>
  <c r="B13" i="4"/>
  <c r="B16" i="4"/>
  <c r="B5" i="4"/>
  <c r="B6" i="4"/>
  <c r="C46" i="3"/>
  <c r="H26" i="3"/>
  <c r="I26" i="3"/>
  <c r="E56" i="3"/>
  <c r="C56" i="3"/>
  <c r="E55" i="3"/>
  <c r="C55" i="3"/>
  <c r="E54" i="3"/>
  <c r="C54" i="3"/>
  <c r="E53" i="3"/>
  <c r="C53" i="3"/>
  <c r="C48" i="3"/>
  <c r="C49" i="3"/>
  <c r="C50" i="3"/>
  <c r="E51" i="3"/>
  <c r="C51" i="3"/>
  <c r="E50" i="3"/>
  <c r="E49" i="3"/>
  <c r="E48" i="3"/>
  <c r="E47" i="3"/>
  <c r="C47" i="3"/>
  <c r="E46" i="3"/>
  <c r="E45" i="3"/>
  <c r="C45" i="3"/>
  <c r="H12" i="1"/>
  <c r="I12" i="1"/>
  <c r="J12" i="1"/>
  <c r="G13" i="1"/>
  <c r="H13" i="1"/>
  <c r="I13" i="1"/>
  <c r="J13" i="1"/>
  <c r="G14" i="1"/>
  <c r="H14" i="1"/>
  <c r="I14" i="1"/>
  <c r="J14" i="1"/>
  <c r="H15" i="1"/>
  <c r="I15" i="1"/>
  <c r="J15" i="1"/>
  <c r="G16" i="1"/>
  <c r="H16" i="1"/>
  <c r="I16" i="1"/>
  <c r="J16" i="1"/>
  <c r="B17" i="1"/>
  <c r="C17" i="1"/>
  <c r="G18" i="1"/>
  <c r="H18" i="1"/>
  <c r="I18" i="1"/>
  <c r="J18" i="1"/>
  <c r="F24" i="1"/>
  <c r="I10" i="2"/>
  <c r="J10" i="2"/>
  <c r="K10" i="2"/>
  <c r="M10" i="2"/>
  <c r="H11" i="2"/>
  <c r="I11" i="2"/>
  <c r="J11" i="2"/>
  <c r="K11" i="2"/>
  <c r="M11" i="2"/>
  <c r="H12" i="2"/>
  <c r="I12" i="2"/>
  <c r="J12" i="2"/>
  <c r="K12" i="2"/>
  <c r="M12" i="2"/>
  <c r="I13" i="2"/>
  <c r="J13" i="2"/>
  <c r="K13" i="2"/>
  <c r="M13" i="2"/>
  <c r="H14" i="2"/>
  <c r="I14" i="2"/>
  <c r="J14" i="2"/>
  <c r="K14" i="2"/>
  <c r="M14" i="2"/>
  <c r="H15" i="2"/>
  <c r="I15" i="2"/>
  <c r="J15" i="2"/>
  <c r="K15" i="2"/>
  <c r="M15" i="2"/>
  <c r="H16" i="2"/>
  <c r="I16" i="2"/>
  <c r="J16" i="2"/>
  <c r="K16" i="2"/>
  <c r="M16" i="2"/>
  <c r="C23" i="2"/>
  <c r="D23" i="2"/>
  <c r="E23" i="2"/>
  <c r="M23" i="2"/>
  <c r="B24" i="2"/>
  <c r="C24" i="2"/>
  <c r="D24" i="2"/>
  <c r="E24" i="2"/>
  <c r="M24" i="2"/>
  <c r="B25" i="2"/>
  <c r="C25" i="2"/>
  <c r="D25" i="2"/>
  <c r="E25" i="2"/>
  <c r="M25" i="2"/>
  <c r="C26" i="2"/>
  <c r="D26" i="2"/>
  <c r="E26" i="2"/>
  <c r="M26" i="2"/>
  <c r="B27" i="2"/>
  <c r="C27" i="2"/>
  <c r="D27" i="2"/>
  <c r="E27" i="2"/>
  <c r="M27" i="2"/>
  <c r="B28" i="2"/>
  <c r="C28" i="2"/>
  <c r="D28" i="2"/>
  <c r="E28" i="2"/>
  <c r="M28" i="2"/>
  <c r="H28" i="2"/>
  <c r="B29" i="2"/>
  <c r="C29" i="2"/>
  <c r="D29" i="2"/>
  <c r="E29" i="2"/>
  <c r="M29" i="2"/>
  <c r="H31" i="2"/>
  <c r="H27" i="2"/>
  <c r="I31" i="2"/>
  <c r="I23" i="2"/>
  <c r="J31" i="2"/>
  <c r="J24" i="2"/>
  <c r="K31" i="2"/>
  <c r="B36" i="2"/>
  <c r="H21" i="3"/>
  <c r="I21" i="3"/>
  <c r="J21" i="3"/>
  <c r="K21" i="3"/>
  <c r="H22" i="3"/>
  <c r="I22" i="3"/>
  <c r="J22" i="3"/>
  <c r="K22" i="3"/>
  <c r="H23" i="3"/>
  <c r="I23" i="3"/>
  <c r="J23" i="3"/>
  <c r="K23" i="3"/>
  <c r="H24" i="3"/>
  <c r="I24" i="3"/>
  <c r="J24" i="3"/>
  <c r="K24" i="3"/>
  <c r="H25" i="3"/>
  <c r="I25" i="3"/>
  <c r="J25" i="3"/>
  <c r="K25" i="3"/>
  <c r="J26" i="3"/>
  <c r="K26" i="3"/>
  <c r="H27" i="3"/>
  <c r="I27" i="3"/>
  <c r="J27" i="3"/>
  <c r="K27" i="3"/>
  <c r="H29" i="2"/>
  <c r="I27" i="2"/>
  <c r="I29" i="2"/>
  <c r="H26" i="2"/>
  <c r="K28" i="2"/>
  <c r="B15" i="4"/>
  <c r="B17" i="4"/>
  <c r="J28" i="2"/>
  <c r="I24" i="2"/>
  <c r="I28" i="2"/>
  <c r="K25" i="2"/>
  <c r="H24" i="2"/>
  <c r="K29" i="2"/>
  <c r="J25" i="2"/>
  <c r="J29" i="2"/>
  <c r="I25" i="2"/>
  <c r="H25" i="2"/>
  <c r="K26" i="2"/>
  <c r="J26" i="2"/>
  <c r="I26" i="2"/>
  <c r="K23" i="2"/>
  <c r="K27" i="2"/>
  <c r="J23" i="2"/>
  <c r="J27" i="2"/>
  <c r="K24" i="2"/>
  <c r="H23" i="2"/>
</calcChain>
</file>

<file path=xl/sharedStrings.xml><?xml version="1.0" encoding="utf-8"?>
<sst xmlns="http://schemas.openxmlformats.org/spreadsheetml/2006/main" count="1026" uniqueCount="181">
  <si>
    <t>Exhibit 1</t>
  </si>
  <si>
    <t>Outsourcing Production Schedule and Prices Charged to Filatoi Riuniti - February</t>
  </si>
  <si>
    <t>PRODUCTION SCHEDULE FOR FEBRUARY</t>
  </si>
  <si>
    <t>PRICES CHARGED TO FILATOI RIUNITI</t>
  </si>
  <si>
    <t>(Kg)</t>
  </si>
  <si>
    <t>($/Kg)</t>
  </si>
  <si>
    <t>Size</t>
  </si>
  <si>
    <t>Supplier</t>
  </si>
  <si>
    <t>Extrafine</t>
  </si>
  <si>
    <t>Fine</t>
  </si>
  <si>
    <t>Medium</t>
  </si>
  <si>
    <t>Coarse</t>
  </si>
  <si>
    <t>Ambrosi</t>
  </si>
  <si>
    <t>Bresciani</t>
  </si>
  <si>
    <t>Castri</t>
  </si>
  <si>
    <t>De Blasi</t>
  </si>
  <si>
    <t>Estensi</t>
  </si>
  <si>
    <t>Filatoi R.</t>
  </si>
  <si>
    <t>Giuliani</t>
  </si>
  <si>
    <t>DEMAND TO MEET</t>
  </si>
  <si>
    <t>total</t>
  </si>
  <si>
    <t>(Kg/month)</t>
  </si>
  <si>
    <t>Exhibit 2</t>
  </si>
  <si>
    <t>Production schedule, costs, and constraints - March</t>
  </si>
  <si>
    <t>DECISION VARIABLES</t>
  </si>
  <si>
    <t>MACHINE HOURS REQUIRED FOR PRODUCTION</t>
  </si>
  <si>
    <t>PRODUCTION</t>
  </si>
  <si>
    <t>Yarn produced by each factory (Kg/month)</t>
  </si>
  <si>
    <t>(Hours/Kg)</t>
  </si>
  <si>
    <t>CAPACITY</t>
  </si>
  <si>
    <t>(Machine hours</t>
  </si>
  <si>
    <t>per month)</t>
  </si>
  <si>
    <t>COST OF PRODUCTION</t>
  </si>
  <si>
    <t>COST OF TRANSPORTATION</t>
  </si>
  <si>
    <t>Round trip
distance</t>
  </si>
  <si>
    <t>(Km)</t>
  </si>
  <si>
    <t>($/Kg/Km)</t>
  </si>
  <si>
    <t>Filatoi Riuniti - Model for optimizing the production schedule - March</t>
  </si>
  <si>
    <t>Product bought from each supplier (Kg/month)</t>
  </si>
  <si>
    <t>OBJECTIVE FUNCTION</t>
  </si>
  <si>
    <t>Total cost (production+transportation) ($)</t>
  </si>
  <si>
    <t>CONSTRAINTS</t>
  </si>
  <si>
    <t>Actual</t>
  </si>
  <si>
    <t>sign</t>
  </si>
  <si>
    <t>RHS</t>
  </si>
  <si>
    <t>&lt;=</t>
  </si>
  <si>
    <t>&gt;=</t>
  </si>
  <si>
    <t>=</t>
  </si>
  <si>
    <t>Worksheet: [FILATOIR.xls]Model (Empty)</t>
  </si>
  <si>
    <t>Cell</t>
  </si>
  <si>
    <t>Name</t>
  </si>
  <si>
    <t>Variable Cells</t>
  </si>
  <si>
    <t>Constraints</t>
  </si>
  <si>
    <t>$B$8</t>
  </si>
  <si>
    <t>Ambrosi Extrafine</t>
  </si>
  <si>
    <t>$C$8</t>
  </si>
  <si>
    <t>Ambrosi Fine</t>
  </si>
  <si>
    <t>$D$8</t>
  </si>
  <si>
    <t>Ambrosi Medium</t>
  </si>
  <si>
    <t>$E$8</t>
  </si>
  <si>
    <t>Ambrosi Coarse</t>
  </si>
  <si>
    <t>$B$9</t>
  </si>
  <si>
    <t>Bresciani Extrafine</t>
  </si>
  <si>
    <t>$C$9</t>
  </si>
  <si>
    <t>Bresciani Fine</t>
  </si>
  <si>
    <t>$D$9</t>
  </si>
  <si>
    <t>Bresciani Medium</t>
  </si>
  <si>
    <t>$E$9</t>
  </si>
  <si>
    <t>Bresciani Coarse</t>
  </si>
  <si>
    <t>$B$10</t>
  </si>
  <si>
    <t>Castri Extrafine</t>
  </si>
  <si>
    <t>$C$10</t>
  </si>
  <si>
    <t>Castri Fine</t>
  </si>
  <si>
    <t>$D$10</t>
  </si>
  <si>
    <t>Castri Medium</t>
  </si>
  <si>
    <t>$E$10</t>
  </si>
  <si>
    <t>Castri Coarse</t>
  </si>
  <si>
    <t>$B$11</t>
  </si>
  <si>
    <t>De Blasi Extrafine</t>
  </si>
  <si>
    <t>$C$11</t>
  </si>
  <si>
    <t>De Blasi Fine</t>
  </si>
  <si>
    <t>$D$11</t>
  </si>
  <si>
    <t>De Blasi Medium</t>
  </si>
  <si>
    <t>$E$11</t>
  </si>
  <si>
    <t>De Blasi Coarse</t>
  </si>
  <si>
    <t>$B$12</t>
  </si>
  <si>
    <t>Estensi Extrafine</t>
  </si>
  <si>
    <t>$C$12</t>
  </si>
  <si>
    <t>Estensi Fine</t>
  </si>
  <si>
    <t>$D$12</t>
  </si>
  <si>
    <t>Estensi Medium</t>
  </si>
  <si>
    <t>$E$12</t>
  </si>
  <si>
    <t>Estensi Coarse</t>
  </si>
  <si>
    <t>$B$13</t>
  </si>
  <si>
    <t>Filatoi R. Extrafine</t>
  </si>
  <si>
    <t>$C$13</t>
  </si>
  <si>
    <t>Filatoi R. Fine</t>
  </si>
  <si>
    <t>$D$13</t>
  </si>
  <si>
    <t>Filatoi R. Medium</t>
  </si>
  <si>
    <t>$E$13</t>
  </si>
  <si>
    <t>Filatoi R. Coarse</t>
  </si>
  <si>
    <t>$B$14</t>
  </si>
  <si>
    <t>Giuliani Extrafine</t>
  </si>
  <si>
    <t>$C$14</t>
  </si>
  <si>
    <t>Giuliani Fine</t>
  </si>
  <si>
    <t>$D$14</t>
  </si>
  <si>
    <t>Giuliani Medium</t>
  </si>
  <si>
    <t>$E$14</t>
  </si>
  <si>
    <t>Giuliani Coarse</t>
  </si>
  <si>
    <t>$C$45</t>
  </si>
  <si>
    <t>$C$46</t>
  </si>
  <si>
    <t>$C$47</t>
  </si>
  <si>
    <t>$C$48</t>
  </si>
  <si>
    <t>$C$49</t>
  </si>
  <si>
    <t>$C$50</t>
  </si>
  <si>
    <t>$C$51</t>
  </si>
  <si>
    <t>$C$53</t>
  </si>
  <si>
    <t>$C$54</t>
  </si>
  <si>
    <t>$C$55</t>
  </si>
  <si>
    <t>$C$56</t>
  </si>
  <si>
    <t>$C$57</t>
  </si>
  <si>
    <t>$C$58</t>
  </si>
  <si>
    <t>Microsoft Excel 16.0 Sensitivity Report</t>
  </si>
  <si>
    <t>Report Created: 12/1/2024 7:43:07 PM</t>
  </si>
  <si>
    <t>Final</t>
  </si>
  <si>
    <t>Value</t>
  </si>
  <si>
    <t>Reduced</t>
  </si>
  <si>
    <t>Cost</t>
  </si>
  <si>
    <t>Objective</t>
  </si>
  <si>
    <t>Coefficient</t>
  </si>
  <si>
    <t>Allowable</t>
  </si>
  <si>
    <t>Increase</t>
  </si>
  <si>
    <t>Decrease</t>
  </si>
  <si>
    <t>Shadow</t>
  </si>
  <si>
    <t>Price</t>
  </si>
  <si>
    <t>Constraint</t>
  </si>
  <si>
    <t>R.H. Side</t>
  </si>
  <si>
    <t>C)</t>
  </si>
  <si>
    <t>Shadow price</t>
  </si>
  <si>
    <t>hours</t>
  </si>
  <si>
    <t>cost</t>
  </si>
  <si>
    <t>revenue</t>
  </si>
  <si>
    <t>Net P/L</t>
  </si>
  <si>
    <t xml:space="preserve">We don't recommend to do the 'slight' upgrade </t>
  </si>
  <si>
    <t>D)</t>
  </si>
  <si>
    <t>new hours</t>
  </si>
  <si>
    <t>hours required per kg</t>
  </si>
  <si>
    <t>kg of medium yarn</t>
  </si>
  <si>
    <t>total cost</t>
  </si>
  <si>
    <t>production cost</t>
  </si>
  <si>
    <t>rental cost</t>
  </si>
  <si>
    <t>E)</t>
  </si>
  <si>
    <t>total cost 2</t>
  </si>
  <si>
    <t>(New Cost)</t>
  </si>
  <si>
    <t>(Existing Cost)</t>
  </si>
  <si>
    <t>We recommend to rent out the spinning machine</t>
  </si>
  <si>
    <t>new cost</t>
  </si>
  <si>
    <t>original cost</t>
  </si>
  <si>
    <t>cost diff</t>
  </si>
  <si>
    <t>new demand</t>
  </si>
  <si>
    <t>minimum price per kg</t>
  </si>
  <si>
    <t>Additional questions:</t>
  </si>
  <si>
    <t>Is this a one time order or reoccuring monthly demand?</t>
  </si>
  <si>
    <t>Can the client accept partial deliveries if production capacity is limited?</t>
  </si>
  <si>
    <t>F)</t>
  </si>
  <si>
    <t>Recommendations:</t>
  </si>
  <si>
    <t>G)</t>
  </si>
  <si>
    <t>H)</t>
  </si>
  <si>
    <t>total cost + setup</t>
  </si>
  <si>
    <t>amount willing to share one time set up cost</t>
  </si>
  <si>
    <t>I)</t>
  </si>
  <si>
    <t>OT Giuliani</t>
  </si>
  <si>
    <t>Capacity:</t>
  </si>
  <si>
    <t>Demand:</t>
  </si>
  <si>
    <t>Ambrosi - Extrafine</t>
  </si>
  <si>
    <t>De Blasi - Extrafine</t>
  </si>
  <si>
    <t>Since demand is fully met without exceeding other suppliers' capacities and Giuliani's OT costs are not significantly advantageous. The optimal solution will not change, as adding overtime would only increase costs.</t>
  </si>
  <si>
    <t>Recommendation:</t>
  </si>
  <si>
    <t>current allocation of production remains optimal even with a 5% cost increase, as no new suppliers or production shifts are introduced</t>
  </si>
  <si>
    <t>When capacity decreases for De Blasi, consider an overtime method, renegotiate costs if possible with high cost suppliers, and invest in alternative suppliers.</t>
  </si>
  <si>
    <t>When capacity increases, focus production in De Blasi due to its favorable costs compared to other suppliers and thus allocate as much production feasible to De Blasi to maximize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</si>
</sst>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_(* #,##0.0_);_(* \(#,##0.0\);_(* &quot;-&quot;??_);_(@_)"/>
    <numFmt numFmtId="166" formatCode="_(* #,##0_);_(* \(#,##0\);_(* &quot;-&quot;??_);_(@_)"/>
    <numFmt numFmtId="174" formatCode="_(* #,##0.000_);_(* \(#,##0.000\);_(* &quot;-&quot;??_);_(@_)"/>
    <numFmt numFmtId="196" formatCode="0_)"/>
    <numFmt numFmtId="202" formatCode="_-* #,##0.00_-;\-* #,##0.00_-;_-* &quot;-&quot;??_-;_-@_-"/>
  </numFmts>
  <fonts count="14" x14ac:knownFonts="1">
    <font>
      <sz val="10"/>
      <name val="Arial"/>
    </font>
    <font>
      <sz val="10"/>
      <name val="Arial"/>
    </font>
    <font>
      <b/>
      <sz val="14"/>
      <name val="Arial"/>
      <family val="2"/>
    </font>
    <font>
      <b/>
      <sz val="14"/>
      <name val="Arial Narrow"/>
      <family val="2"/>
    </font>
    <font>
      <sz val="14"/>
      <name val="Arial"/>
      <family val="2"/>
    </font>
    <font>
      <b/>
      <sz val="10"/>
      <name val="Arial"/>
      <family val="2"/>
    </font>
    <font>
      <sz val="10"/>
      <color indexed="8"/>
      <name val="Arial"/>
      <family val="2"/>
    </font>
    <font>
      <sz val="10"/>
      <color indexed="8"/>
      <name val="Arial"/>
      <family val="2"/>
    </font>
    <font>
      <b/>
      <sz val="10"/>
      <color indexed="8"/>
      <name val="Arial"/>
      <family val="2"/>
    </font>
    <font>
      <sz val="8"/>
      <name val="Arial"/>
      <family val="2"/>
    </font>
    <font>
      <sz val="10"/>
      <name val="symbol"/>
      <family val="1"/>
      <charset val="2"/>
    </font>
    <font>
      <u/>
      <sz val="10"/>
      <name val="Arial"/>
      <family val="2"/>
    </font>
    <font>
      <sz val="10"/>
      <name val="Arial"/>
      <family val="2"/>
    </font>
    <font>
      <b/>
      <sz val="10"/>
      <color indexed="18"/>
      <name val="Arial"/>
      <family val="2"/>
    </font>
  </fonts>
  <fills count="3">
    <fill>
      <patternFill patternType="none"/>
    </fill>
    <fill>
      <patternFill patternType="gray125"/>
    </fill>
    <fill>
      <patternFill patternType="solid">
        <fgColor indexed="23"/>
        <bgColor indexed="64"/>
      </patternFill>
    </fill>
  </fills>
  <borders count="42">
    <border>
      <left/>
      <right/>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23"/>
      </top>
      <bottom style="medium">
        <color indexed="23"/>
      </bottom>
      <diagonal/>
    </border>
    <border>
      <left/>
      <right/>
      <top style="thin">
        <color indexed="23"/>
      </top>
      <bottom/>
      <diagonal/>
    </border>
    <border>
      <left/>
      <right/>
      <top style="medium">
        <color indexed="23"/>
      </top>
      <bottom/>
      <diagonal/>
    </border>
    <border>
      <left/>
      <right/>
      <top/>
      <bottom style="medium">
        <color indexed="23"/>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46">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0" fillId="0" borderId="1" xfId="0" applyBorder="1"/>
    <xf numFmtId="0" fontId="5" fillId="0" borderId="2" xfId="0" applyFont="1" applyBorder="1" applyAlignment="1">
      <alignment horizontal="centerContinuous"/>
    </xf>
    <xf numFmtId="0" fontId="5" fillId="0" borderId="3" xfId="0" applyFont="1" applyBorder="1" applyAlignment="1">
      <alignment horizontal="centerContinuous"/>
    </xf>
    <xf numFmtId="0" fontId="5" fillId="0" borderId="4" xfId="0" applyFont="1" applyBorder="1" applyAlignment="1">
      <alignment horizontal="centerContinuous"/>
    </xf>
    <xf numFmtId="0" fontId="0" fillId="0" borderId="0" xfId="0" applyBorder="1"/>
    <xf numFmtId="0" fontId="5" fillId="0" borderId="5" xfId="0" applyFont="1" applyBorder="1" applyAlignment="1">
      <alignment horizontal="centerContinuous"/>
    </xf>
    <xf numFmtId="0" fontId="0" fillId="0" borderId="6" xfId="0" applyBorder="1"/>
    <xf numFmtId="0" fontId="5" fillId="0" borderId="7" xfId="0" applyFont="1" applyBorder="1"/>
    <xf numFmtId="0" fontId="1" fillId="0" borderId="8" xfId="0" applyFont="1" applyBorder="1" applyAlignment="1">
      <alignment horizontal="center"/>
    </xf>
    <xf numFmtId="0" fontId="1" fillId="0" borderId="9"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5" fillId="0" borderId="11" xfId="0" applyFont="1" applyBorder="1"/>
    <xf numFmtId="0" fontId="1" fillId="0" borderId="12" xfId="0" applyFont="1" applyBorder="1" applyAlignment="1">
      <alignment horizontal="center"/>
    </xf>
    <xf numFmtId="0" fontId="0" fillId="0" borderId="13" xfId="0" applyBorder="1"/>
    <xf numFmtId="166" fontId="6" fillId="0" borderId="0" xfId="1" applyNumberFormat="1" applyFont="1" applyBorder="1"/>
    <xf numFmtId="166" fontId="6" fillId="0" borderId="14" xfId="1" applyNumberFormat="1" applyFont="1" applyBorder="1"/>
    <xf numFmtId="11" fontId="1" fillId="2" borderId="15" xfId="1" applyNumberFormat="1" applyFont="1" applyFill="1" applyBorder="1"/>
    <xf numFmtId="43" fontId="7" fillId="0" borderId="0" xfId="1" applyNumberFormat="1" applyFont="1" applyFill="1" applyBorder="1"/>
    <xf numFmtId="43" fontId="7" fillId="0" borderId="0" xfId="1" applyFont="1" applyFill="1" applyBorder="1"/>
    <xf numFmtId="43" fontId="7" fillId="0" borderId="14" xfId="1" applyFont="1" applyFill="1" applyBorder="1"/>
    <xf numFmtId="0" fontId="0" fillId="0" borderId="16" xfId="0" applyBorder="1"/>
    <xf numFmtId="43" fontId="7" fillId="0" borderId="15" xfId="1" applyFont="1" applyFill="1" applyBorder="1"/>
    <xf numFmtId="11" fontId="7" fillId="2" borderId="15" xfId="1" applyNumberFormat="1" applyFont="1" applyFill="1" applyBorder="1"/>
    <xf numFmtId="0" fontId="5" fillId="0" borderId="13" xfId="0" applyFont="1" applyBorder="1"/>
    <xf numFmtId="166" fontId="8" fillId="0" borderId="0" xfId="1" applyNumberFormat="1" applyFont="1" applyBorder="1"/>
    <xf numFmtId="166" fontId="8" fillId="0" borderId="14" xfId="1" applyNumberFormat="1" applyFont="1" applyBorder="1"/>
    <xf numFmtId="43" fontId="8" fillId="2" borderId="15" xfId="1" applyFont="1" applyFill="1" applyBorder="1"/>
    <xf numFmtId="43" fontId="8" fillId="2" borderId="0" xfId="1" applyFont="1" applyFill="1" applyBorder="1"/>
    <xf numFmtId="43" fontId="8" fillId="2" borderId="14" xfId="1" applyFont="1" applyFill="1" applyBorder="1"/>
    <xf numFmtId="0" fontId="5" fillId="0" borderId="16" xfId="0" applyFont="1" applyBorder="1"/>
    <xf numFmtId="0" fontId="0" fillId="0" borderId="17" xfId="0" applyBorder="1"/>
    <xf numFmtId="166" fontId="6" fillId="0" borderId="18" xfId="1" applyNumberFormat="1" applyFont="1" applyBorder="1"/>
    <xf numFmtId="166" fontId="6" fillId="0" borderId="19" xfId="1" applyNumberFormat="1" applyFont="1" applyBorder="1"/>
    <xf numFmtId="43" fontId="7" fillId="0" borderId="20" xfId="1" applyFont="1" applyFill="1" applyBorder="1"/>
    <xf numFmtId="43" fontId="7" fillId="0" borderId="18" xfId="1" applyFont="1" applyFill="1" applyBorder="1"/>
    <xf numFmtId="43" fontId="7" fillId="0" borderId="19" xfId="1" applyFont="1" applyFill="1" applyBorder="1"/>
    <xf numFmtId="0" fontId="0" fillId="0" borderId="11" xfId="0" applyBorder="1"/>
    <xf numFmtId="43" fontId="6" fillId="0" borderId="0" xfId="1" applyNumberFormat="1" applyFont="1" applyBorder="1"/>
    <xf numFmtId="43" fontId="6" fillId="0" borderId="0" xfId="1" applyFont="1" applyBorder="1"/>
    <xf numFmtId="0" fontId="0" fillId="0" borderId="0" xfId="0" applyAlignment="1">
      <alignment horizontal="right"/>
    </xf>
    <xf numFmtId="0" fontId="1" fillId="0" borderId="5"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166" fontId="6" fillId="0" borderId="21" xfId="1" applyNumberFormat="1" applyFont="1" applyBorder="1"/>
    <xf numFmtId="166" fontId="6" fillId="0" borderId="22" xfId="1" applyNumberFormat="1" applyFont="1" applyBorder="1"/>
    <xf numFmtId="166" fontId="6" fillId="0" borderId="23" xfId="1" applyNumberFormat="1" applyFont="1" applyBorder="1"/>
    <xf numFmtId="0" fontId="5" fillId="0" borderId="0" xfId="0" applyFont="1" applyBorder="1"/>
    <xf numFmtId="0" fontId="5" fillId="0" borderId="0" xfId="0" applyFont="1" applyBorder="1" applyAlignment="1">
      <alignment horizontal="center"/>
    </xf>
    <xf numFmtId="0" fontId="5" fillId="0" borderId="24" xfId="0" applyFont="1" applyBorder="1" applyAlignment="1">
      <alignment horizontal="centerContinuous" vertical="center"/>
    </xf>
    <xf numFmtId="0" fontId="5" fillId="0" borderId="25" xfId="0" applyFont="1" applyBorder="1" applyAlignment="1">
      <alignment horizontal="centerContinuous" vertical="center"/>
    </xf>
    <xf numFmtId="0" fontId="5" fillId="0" borderId="26" xfId="0" applyFont="1" applyBorder="1" applyAlignment="1">
      <alignment horizontal="centerContinuous" vertical="center"/>
    </xf>
    <xf numFmtId="0" fontId="1" fillId="0" borderId="0" xfId="0" applyFont="1" applyBorder="1" applyAlignment="1">
      <alignment horizontal="right"/>
    </xf>
    <xf numFmtId="166" fontId="1" fillId="0" borderId="0" xfId="1" applyNumberFormat="1" applyFill="1" applyBorder="1"/>
    <xf numFmtId="166" fontId="1" fillId="0" borderId="27" xfId="1" applyNumberFormat="1" applyFill="1" applyBorder="1"/>
    <xf numFmtId="11" fontId="1" fillId="2" borderId="28" xfId="1" applyNumberFormat="1" applyFill="1" applyBorder="1"/>
    <xf numFmtId="174" fontId="1" fillId="0" borderId="29" xfId="1" applyNumberFormat="1" applyFill="1" applyBorder="1"/>
    <xf numFmtId="174" fontId="1" fillId="0" borderId="30" xfId="1" applyNumberFormat="1" applyFill="1" applyBorder="1"/>
    <xf numFmtId="166" fontId="1" fillId="0" borderId="6" xfId="1" applyNumberFormat="1" applyBorder="1"/>
    <xf numFmtId="164" fontId="9" fillId="0" borderId="0" xfId="2" applyNumberFormat="1" applyFont="1"/>
    <xf numFmtId="174" fontId="1" fillId="0" borderId="28" xfId="1" applyNumberFormat="1" applyFill="1" applyBorder="1"/>
    <xf numFmtId="174" fontId="1" fillId="0" borderId="0" xfId="1" applyNumberFormat="1" applyFill="1" applyBorder="1"/>
    <xf numFmtId="174" fontId="1" fillId="0" borderId="27" xfId="1" applyNumberFormat="1" applyFill="1" applyBorder="1"/>
    <xf numFmtId="166" fontId="1" fillId="0" borderId="16" xfId="1" applyNumberFormat="1" applyBorder="1"/>
    <xf numFmtId="166" fontId="1" fillId="0" borderId="0" xfId="1" applyNumberFormat="1" applyFont="1" applyFill="1" applyBorder="1"/>
    <xf numFmtId="166" fontId="5" fillId="0" borderId="0" xfId="1" applyNumberFormat="1" applyFont="1" applyFill="1" applyBorder="1"/>
    <xf numFmtId="166" fontId="5" fillId="0" borderId="27" xfId="1" applyNumberFormat="1" applyFont="1" applyFill="1" applyBorder="1"/>
    <xf numFmtId="174" fontId="5" fillId="0" borderId="28" xfId="1" applyNumberFormat="1" applyFont="1" applyFill="1" applyBorder="1"/>
    <xf numFmtId="174" fontId="5" fillId="0" borderId="0" xfId="1" applyNumberFormat="1" applyFont="1" applyFill="1" applyBorder="1"/>
    <xf numFmtId="174" fontId="5" fillId="0" borderId="27" xfId="1" applyNumberFormat="1" applyFont="1" applyFill="1" applyBorder="1"/>
    <xf numFmtId="166" fontId="5" fillId="0" borderId="16" xfId="1" applyNumberFormat="1" applyFont="1" applyBorder="1"/>
    <xf numFmtId="166" fontId="1" fillId="0" borderId="8" xfId="1" applyNumberFormat="1" applyFill="1" applyBorder="1"/>
    <xf numFmtId="166" fontId="1" fillId="0" borderId="12" xfId="1" applyNumberFormat="1" applyFill="1" applyBorder="1"/>
    <xf numFmtId="174" fontId="1" fillId="0" borderId="31" xfId="1" applyNumberFormat="1" applyFill="1" applyBorder="1"/>
    <xf numFmtId="174" fontId="1" fillId="0" borderId="8" xfId="1" applyNumberFormat="1" applyFill="1" applyBorder="1"/>
    <xf numFmtId="174" fontId="1" fillId="0" borderId="12" xfId="1" applyNumberFormat="1" applyFill="1" applyBorder="1"/>
    <xf numFmtId="166" fontId="1" fillId="0" borderId="11" xfId="1" applyNumberFormat="1" applyBorder="1"/>
    <xf numFmtId="166" fontId="1" fillId="0" borderId="0" xfId="1" applyNumberFormat="1" applyBorder="1"/>
    <xf numFmtId="9" fontId="9" fillId="0" borderId="0" xfId="2" applyFont="1"/>
    <xf numFmtId="9" fontId="1" fillId="0" borderId="0" xfId="2"/>
    <xf numFmtId="43" fontId="1" fillId="0" borderId="0" xfId="1" applyNumberFormat="1" applyFill="1" applyBorder="1"/>
    <xf numFmtId="0" fontId="0" fillId="0" borderId="6" xfId="0" applyBorder="1" applyAlignment="1">
      <alignment horizontal="center" wrapText="1"/>
    </xf>
    <xf numFmtId="0" fontId="0" fillId="0" borderId="11" xfId="0" applyBorder="1" applyAlignment="1">
      <alignment horizontal="center"/>
    </xf>
    <xf numFmtId="11" fontId="1" fillId="2" borderId="28" xfId="1" applyNumberFormat="1" applyFont="1" applyFill="1" applyBorder="1"/>
    <xf numFmtId="43" fontId="7" fillId="0" borderId="27" xfId="1" applyFont="1" applyFill="1" applyBorder="1"/>
    <xf numFmtId="43" fontId="1" fillId="0" borderId="32" xfId="1" applyNumberFormat="1" applyFill="1" applyBorder="1"/>
    <xf numFmtId="43" fontId="1" fillId="0" borderId="29" xfId="1" applyNumberFormat="1" applyFill="1" applyBorder="1"/>
    <xf numFmtId="43" fontId="1" fillId="0" borderId="30" xfId="1" applyNumberFormat="1" applyFill="1" applyBorder="1"/>
    <xf numFmtId="43" fontId="1" fillId="0" borderId="28" xfId="1" applyNumberFormat="1" applyFill="1" applyBorder="1"/>
    <xf numFmtId="43" fontId="1" fillId="0" borderId="27" xfId="1" applyNumberFormat="1" applyFill="1" applyBorder="1"/>
    <xf numFmtId="11" fontId="7" fillId="2" borderId="0" xfId="1" applyNumberFormat="1" applyFont="1" applyFill="1" applyBorder="1"/>
    <xf numFmtId="43" fontId="8" fillId="0" borderId="0" xfId="1" applyFont="1" applyFill="1" applyBorder="1"/>
    <xf numFmtId="43" fontId="8" fillId="0" borderId="27" xfId="1" applyFont="1" applyFill="1" applyBorder="1"/>
    <xf numFmtId="43" fontId="5" fillId="0" borderId="28" xfId="1" applyNumberFormat="1" applyFont="1" applyFill="1" applyBorder="1"/>
    <xf numFmtId="43" fontId="5" fillId="0" borderId="0" xfId="1" applyNumberFormat="1" applyFont="1" applyFill="1" applyBorder="1"/>
    <xf numFmtId="43" fontId="5" fillId="0" borderId="27" xfId="1" applyNumberFormat="1" applyFont="1" applyFill="1" applyBorder="1"/>
    <xf numFmtId="43" fontId="7" fillId="0" borderId="8" xfId="1" applyFont="1" applyFill="1" applyBorder="1"/>
    <xf numFmtId="43" fontId="7" fillId="0" borderId="12" xfId="1" applyFont="1" applyFill="1" applyBorder="1"/>
    <xf numFmtId="43" fontId="1" fillId="0" borderId="31" xfId="1" applyNumberFormat="1" applyFill="1" applyBorder="1"/>
    <xf numFmtId="43" fontId="1" fillId="0" borderId="8" xfId="1" applyNumberFormat="1" applyFill="1" applyBorder="1"/>
    <xf numFmtId="43" fontId="1" fillId="0" borderId="12" xfId="1" applyNumberFormat="1" applyFill="1" applyBorder="1"/>
    <xf numFmtId="174" fontId="1" fillId="0" borderId="33" xfId="1" applyNumberFormat="1" applyBorder="1"/>
    <xf numFmtId="174" fontId="1" fillId="0" borderId="34" xfId="1" applyNumberFormat="1" applyBorder="1"/>
    <xf numFmtId="174" fontId="1" fillId="0" borderId="35" xfId="1" applyNumberFormat="1" applyBorder="1"/>
    <xf numFmtId="166" fontId="5" fillId="0" borderId="0" xfId="1" applyNumberFormat="1" applyFont="1" applyBorder="1"/>
    <xf numFmtId="0" fontId="1" fillId="0" borderId="36" xfId="0" applyFont="1" applyBorder="1" applyAlignment="1">
      <alignment horizontal="center"/>
    </xf>
    <xf numFmtId="166" fontId="1" fillId="0" borderId="36" xfId="1" applyNumberFormat="1" applyBorder="1"/>
    <xf numFmtId="166" fontId="0" fillId="0" borderId="0" xfId="0" applyNumberFormat="1"/>
    <xf numFmtId="0" fontId="0" fillId="0" borderId="0" xfId="0" applyAlignment="1">
      <alignment horizontal="center"/>
    </xf>
    <xf numFmtId="166" fontId="1" fillId="0" borderId="0" xfId="1" applyNumberFormat="1"/>
    <xf numFmtId="165" fontId="1" fillId="0" borderId="0" xfId="1" applyNumberFormat="1"/>
    <xf numFmtId="166" fontId="5" fillId="0" borderId="37" xfId="1" applyNumberFormat="1" applyFont="1" applyBorder="1"/>
    <xf numFmtId="0" fontId="10" fillId="0" borderId="0" xfId="0" applyFont="1" applyAlignment="1">
      <alignment horizontal="center"/>
    </xf>
    <xf numFmtId="0" fontId="0" fillId="0" borderId="0" xfId="0" applyAlignment="1">
      <alignment horizontal="left"/>
    </xf>
    <xf numFmtId="0" fontId="5" fillId="0" borderId="0" xfId="0" applyFont="1" applyAlignment="1">
      <alignment horizontal="left"/>
    </xf>
    <xf numFmtId="196" fontId="0" fillId="0" borderId="0" xfId="0" applyNumberFormat="1"/>
    <xf numFmtId="166" fontId="1" fillId="0" borderId="0" xfId="1" applyNumberFormat="1" applyFont="1" applyAlignment="1">
      <alignment horizontal="center"/>
    </xf>
    <xf numFmtId="0" fontId="11" fillId="0" borderId="0" xfId="0" applyFont="1" applyAlignment="1">
      <alignment horizontal="center"/>
    </xf>
    <xf numFmtId="166" fontId="12" fillId="0" borderId="0" xfId="0" applyNumberFormat="1" applyFont="1"/>
    <xf numFmtId="166" fontId="10" fillId="0" borderId="0" xfId="0" applyNumberFormat="1" applyFont="1" applyAlignment="1">
      <alignment horizontal="center"/>
    </xf>
    <xf numFmtId="0" fontId="12" fillId="0" borderId="0" xfId="0" applyFont="1"/>
    <xf numFmtId="0" fontId="0" fillId="0" borderId="38" xfId="0" applyFill="1" applyBorder="1" applyAlignment="1"/>
    <xf numFmtId="0" fontId="0" fillId="0" borderId="39" xfId="0" applyFill="1" applyBorder="1" applyAlignment="1"/>
    <xf numFmtId="0" fontId="13" fillId="0" borderId="40" xfId="0" applyFont="1" applyFill="1" applyBorder="1" applyAlignment="1">
      <alignment horizontal="center"/>
    </xf>
    <xf numFmtId="0" fontId="13" fillId="0" borderId="41" xfId="0" applyFont="1" applyFill="1" applyBorder="1" applyAlignment="1">
      <alignment horizontal="center"/>
    </xf>
    <xf numFmtId="0" fontId="0" fillId="0" borderId="12" xfId="0" applyBorder="1"/>
    <xf numFmtId="0" fontId="0" fillId="0" borderId="8" xfId="0" applyBorder="1"/>
    <xf numFmtId="202" fontId="0" fillId="0" borderId="31" xfId="0" applyNumberFormat="1" applyBorder="1"/>
    <xf numFmtId="202" fontId="0" fillId="0" borderId="8" xfId="0" applyNumberFormat="1" applyBorder="1"/>
    <xf numFmtId="202" fontId="0" fillId="0" borderId="12" xfId="0" applyNumberFormat="1" applyBorder="1"/>
    <xf numFmtId="43" fontId="1" fillId="0" borderId="31" xfId="1" applyFill="1" applyBorder="1"/>
    <xf numFmtId="43" fontId="1" fillId="0" borderId="8" xfId="1" applyFill="1" applyBorder="1"/>
    <xf numFmtId="43" fontId="1" fillId="0" borderId="12" xfId="1" applyFill="1" applyBorder="1"/>
    <xf numFmtId="166" fontId="12" fillId="0" borderId="0" xfId="0" applyNumberFormat="1" applyFont="1" applyAlignment="1">
      <alignment horizontal="right"/>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wrapText="1"/>
    </xf>
    <xf numFmtId="0" fontId="12" fillId="0" borderId="0" xfId="0" applyFont="1" applyAlignment="1">
      <alignment horizontal="left"/>
    </xf>
    <xf numFmtId="0" fontId="0" fillId="0" borderId="0" xfId="0" applyAlignment="1">
      <alignment horizontal="left"/>
    </xf>
    <xf numFmtId="0" fontId="12" fillId="0" borderId="0" xfId="0" applyFont="1" applyAlignment="1"/>
    <xf numFmtId="0" fontId="12" fillId="0" borderId="0" xfId="0" applyFont="1"/>
  </cellXfs>
  <cellStyles count="3">
    <cellStyle name="Comma" xfId="1" builtinId="3"/>
    <cellStyle name="Normal" xfId="0" builtinId="0"/>
    <cellStyle name="Percent" xfId="2"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7620</xdr:colOff>
      <xdr:row>9</xdr:row>
      <xdr:rowOff>7620</xdr:rowOff>
    </xdr:from>
    <xdr:to>
      <xdr:col>4</xdr:col>
      <xdr:colOff>601980</xdr:colOff>
      <xdr:row>15</xdr:row>
      <xdr:rowOff>160020</xdr:rowOff>
    </xdr:to>
    <xdr:sp macro="" textlink="">
      <xdr:nvSpPr>
        <xdr:cNvPr id="1025" name="Text 1">
          <a:extLst>
            <a:ext uri="{FF2B5EF4-FFF2-40B4-BE49-F238E27FC236}">
              <a16:creationId xmlns:a16="http://schemas.microsoft.com/office/drawing/2014/main" id="{335CEB79-8AAA-E51B-D877-BB5F02FFC723}"/>
            </a:ext>
          </a:extLst>
        </xdr:cNvPr>
        <xdr:cNvSpPr txBox="1">
          <a:spLocks noChangeArrowheads="1"/>
        </xdr:cNvSpPr>
      </xdr:nvSpPr>
      <xdr:spPr bwMode="auto">
        <a:xfrm>
          <a:off x="617220" y="1623060"/>
          <a:ext cx="2423160" cy="1158240"/>
        </a:xfrm>
        <a:prstGeom prst="rect">
          <a:avLst/>
        </a:prstGeom>
        <a:solidFill>
          <a:srgbClr xmlns:mc="http://schemas.openxmlformats.org/markup-compatibility/2006" xmlns:a14="http://schemas.microsoft.com/office/drawing/2010/main" val="C0C0C0" mc:Ignorable="a14" a14:legacySpreadsheetColorIndex="22"/>
        </a:solidFill>
        <a:ln>
          <a:noFill/>
        </a:ln>
      </xdr:spPr>
      <xdr:txBody>
        <a:bodyPr vertOverflow="clip" wrap="square" lIns="45720" tIns="36576" rIns="45720" bIns="36576" anchor="ctr" upright="1"/>
        <a:lstStyle/>
        <a:p>
          <a:pPr algn="ctr" rtl="0">
            <a:defRPr sz="1000"/>
          </a:pPr>
          <a:r>
            <a:rPr lang="en-US" sz="1600" b="0" i="1" u="none" strike="noStrike" baseline="0">
              <a:solidFill>
                <a:srgbClr val="000000"/>
              </a:solidFill>
              <a:latin typeface="Arial"/>
              <a:cs typeface="Arial"/>
            </a:rPr>
            <a:t>X</a:t>
          </a:r>
          <a:r>
            <a:rPr lang="en-US" sz="1600" b="0" i="1" u="none" strike="noStrike" baseline="-25000">
              <a:solidFill>
                <a:srgbClr val="000000"/>
              </a:solidFill>
              <a:latin typeface="Arial"/>
              <a:cs typeface="Arial"/>
            </a:rPr>
            <a:t>i,j</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76200</xdr:colOff>
      <xdr:row>38</xdr:row>
      <xdr:rowOff>47625</xdr:rowOff>
    </xdr:from>
    <xdr:to>
      <xdr:col>6</xdr:col>
      <xdr:colOff>438150</xdr:colOff>
      <xdr:row>38</xdr:row>
      <xdr:rowOff>161925</xdr:rowOff>
    </xdr:to>
    <xdr:sp macro="" textlink="">
      <xdr:nvSpPr>
        <xdr:cNvPr id="2106" name="Line 1">
          <a:extLst>
            <a:ext uri="{FF2B5EF4-FFF2-40B4-BE49-F238E27FC236}">
              <a16:creationId xmlns:a16="http://schemas.microsoft.com/office/drawing/2014/main" id="{74B5CAB5-1C93-DC2F-8443-0BE869E98A65}"/>
            </a:ext>
          </a:extLst>
        </xdr:cNvPr>
        <xdr:cNvSpPr>
          <a:spLocks noChangeShapeType="1"/>
        </xdr:cNvSpPr>
      </xdr:nvSpPr>
      <xdr:spPr bwMode="auto">
        <a:xfrm flipH="1" flipV="1">
          <a:off x="3257550" y="6362700"/>
          <a:ext cx="542925" cy="114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6</xdr:col>
      <xdr:colOff>419100</xdr:colOff>
      <xdr:row>37</xdr:row>
      <xdr:rowOff>127635</xdr:rowOff>
    </xdr:from>
    <xdr:to>
      <xdr:col>9</xdr:col>
      <xdr:colOff>584835</xdr:colOff>
      <xdr:row>43</xdr:row>
      <xdr:rowOff>32393</xdr:rowOff>
    </xdr:to>
    <xdr:sp macro="" textlink="">
      <xdr:nvSpPr>
        <xdr:cNvPr id="2050" name="Text 2">
          <a:extLst>
            <a:ext uri="{FF2B5EF4-FFF2-40B4-BE49-F238E27FC236}">
              <a16:creationId xmlns:a16="http://schemas.microsoft.com/office/drawing/2014/main" id="{00B6E94E-4CB9-AE1E-7C54-A311518365F9}"/>
            </a:ext>
          </a:extLst>
        </xdr:cNvPr>
        <xdr:cNvSpPr>
          <a:spLocks noChangeArrowheads="1"/>
        </xdr:cNvSpPr>
      </xdr:nvSpPr>
      <xdr:spPr bwMode="auto">
        <a:xfrm>
          <a:off x="3802380" y="6438900"/>
          <a:ext cx="2019300" cy="93726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500"/>
            </a:lnSpc>
            <a:defRPr sz="1000"/>
          </a:pPr>
          <a:r>
            <a:rPr lang="en-US" sz="1400" b="0" i="0" u="none" strike="noStrike" baseline="0">
              <a:solidFill>
                <a:srgbClr val="000000"/>
              </a:solidFill>
              <a:latin typeface="Arial"/>
              <a:cs typeface="Arial"/>
            </a:rPr>
            <a:t>Write down your objective function here</a:t>
          </a:r>
        </a:p>
      </xdr:txBody>
    </xdr:sp>
    <xdr:clientData/>
  </xdr:twoCellAnchor>
  <xdr:twoCellAnchor>
    <xdr:from>
      <xdr:col>7</xdr:col>
      <xdr:colOff>1559</xdr:colOff>
      <xdr:row>44</xdr:row>
      <xdr:rowOff>125730</xdr:rowOff>
    </xdr:from>
    <xdr:to>
      <xdr:col>10</xdr:col>
      <xdr:colOff>544832</xdr:colOff>
      <xdr:row>55</xdr:row>
      <xdr:rowOff>135301</xdr:rowOff>
    </xdr:to>
    <xdr:sp macro="" textlink="">
      <xdr:nvSpPr>
        <xdr:cNvPr id="2051" name="Text 3">
          <a:extLst>
            <a:ext uri="{FF2B5EF4-FFF2-40B4-BE49-F238E27FC236}">
              <a16:creationId xmlns:a16="http://schemas.microsoft.com/office/drawing/2014/main" id="{F3D94387-5386-7F06-2E39-29761BAB5556}"/>
            </a:ext>
          </a:extLst>
        </xdr:cNvPr>
        <xdr:cNvSpPr>
          <a:spLocks noChangeArrowheads="1"/>
        </xdr:cNvSpPr>
      </xdr:nvSpPr>
      <xdr:spPr bwMode="auto">
        <a:xfrm>
          <a:off x="4038600" y="7627620"/>
          <a:ext cx="2438400" cy="184404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400"/>
            </a:lnSpc>
            <a:defRPr sz="1000"/>
          </a:pPr>
          <a:r>
            <a:rPr lang="en-US" sz="1400" b="0" i="0" u="none" strike="noStrike" baseline="0">
              <a:solidFill>
                <a:srgbClr val="000000"/>
              </a:solidFill>
              <a:latin typeface="Arial"/>
              <a:cs typeface="Arial"/>
            </a:rPr>
            <a:t>Write down your constraints here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76200</xdr:colOff>
      <xdr:row>38</xdr:row>
      <xdr:rowOff>47625</xdr:rowOff>
    </xdr:from>
    <xdr:to>
      <xdr:col>6</xdr:col>
      <xdr:colOff>438150</xdr:colOff>
      <xdr:row>38</xdr:row>
      <xdr:rowOff>161925</xdr:rowOff>
    </xdr:to>
    <xdr:sp macro="" textlink="">
      <xdr:nvSpPr>
        <xdr:cNvPr id="6178" name="Line 1">
          <a:extLst>
            <a:ext uri="{FF2B5EF4-FFF2-40B4-BE49-F238E27FC236}">
              <a16:creationId xmlns:a16="http://schemas.microsoft.com/office/drawing/2014/main" id="{70284746-A0B2-B746-FD44-9D6A8AD30E3E}"/>
            </a:ext>
          </a:extLst>
        </xdr:cNvPr>
        <xdr:cNvSpPr>
          <a:spLocks noChangeShapeType="1"/>
        </xdr:cNvSpPr>
      </xdr:nvSpPr>
      <xdr:spPr bwMode="auto">
        <a:xfrm flipH="1" flipV="1">
          <a:off x="3543300" y="6362700"/>
          <a:ext cx="542925" cy="114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6</xdr:col>
      <xdr:colOff>419100</xdr:colOff>
      <xdr:row>37</xdr:row>
      <xdr:rowOff>127635</xdr:rowOff>
    </xdr:from>
    <xdr:to>
      <xdr:col>10</xdr:col>
      <xdr:colOff>448</xdr:colOff>
      <xdr:row>43</xdr:row>
      <xdr:rowOff>32385</xdr:rowOff>
    </xdr:to>
    <xdr:sp macro="" textlink="">
      <xdr:nvSpPr>
        <xdr:cNvPr id="3" name="Text 2">
          <a:extLst>
            <a:ext uri="{FF2B5EF4-FFF2-40B4-BE49-F238E27FC236}">
              <a16:creationId xmlns:a16="http://schemas.microsoft.com/office/drawing/2014/main" id="{4CA4275C-A8B6-C5CB-E210-93E19942A3CD}"/>
            </a:ext>
          </a:extLst>
        </xdr:cNvPr>
        <xdr:cNvSpPr>
          <a:spLocks noChangeArrowheads="1"/>
        </xdr:cNvSpPr>
      </xdr:nvSpPr>
      <xdr:spPr bwMode="auto">
        <a:xfrm>
          <a:off x="3802380" y="6438900"/>
          <a:ext cx="2019300" cy="93726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500"/>
            </a:lnSpc>
            <a:defRPr sz="1000"/>
          </a:pPr>
          <a:r>
            <a:rPr lang="en-US" sz="1400" b="0" i="0" u="none" strike="noStrike" baseline="0">
              <a:solidFill>
                <a:srgbClr val="000000"/>
              </a:solidFill>
              <a:latin typeface="Arial"/>
              <a:cs typeface="Arial"/>
            </a:rPr>
            <a:t>Write down your objective function here</a:t>
          </a:r>
        </a:p>
      </xdr:txBody>
    </xdr:sp>
    <xdr:clientData/>
  </xdr:twoCellAnchor>
  <xdr:twoCellAnchor>
    <xdr:from>
      <xdr:col>7</xdr:col>
      <xdr:colOff>2578</xdr:colOff>
      <xdr:row>44</xdr:row>
      <xdr:rowOff>135255</xdr:rowOff>
    </xdr:from>
    <xdr:to>
      <xdr:col>11</xdr:col>
      <xdr:colOff>5268</xdr:colOff>
      <xdr:row>55</xdr:row>
      <xdr:rowOff>135255</xdr:rowOff>
    </xdr:to>
    <xdr:sp macro="" textlink="">
      <xdr:nvSpPr>
        <xdr:cNvPr id="4" name="Text 3">
          <a:extLst>
            <a:ext uri="{FF2B5EF4-FFF2-40B4-BE49-F238E27FC236}">
              <a16:creationId xmlns:a16="http://schemas.microsoft.com/office/drawing/2014/main" id="{89836312-9138-738B-2D71-48EF44437AED}"/>
            </a:ext>
          </a:extLst>
        </xdr:cNvPr>
        <xdr:cNvSpPr>
          <a:spLocks noChangeArrowheads="1"/>
        </xdr:cNvSpPr>
      </xdr:nvSpPr>
      <xdr:spPr bwMode="auto">
        <a:xfrm>
          <a:off x="4038600" y="7627620"/>
          <a:ext cx="2438400" cy="184404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400"/>
            </a:lnSpc>
            <a:defRPr sz="1000"/>
          </a:pPr>
          <a:r>
            <a:rPr lang="en-US" sz="1400" b="0" i="0" u="none" strike="noStrike" baseline="0">
              <a:solidFill>
                <a:srgbClr val="000000"/>
              </a:solidFill>
              <a:latin typeface="Arial"/>
              <a:cs typeface="Arial"/>
            </a:rPr>
            <a:t>Write down your constraints here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76200</xdr:colOff>
      <xdr:row>38</xdr:row>
      <xdr:rowOff>47625</xdr:rowOff>
    </xdr:from>
    <xdr:to>
      <xdr:col>6</xdr:col>
      <xdr:colOff>438150</xdr:colOff>
      <xdr:row>38</xdr:row>
      <xdr:rowOff>161925</xdr:rowOff>
    </xdr:to>
    <xdr:sp macro="" textlink="">
      <xdr:nvSpPr>
        <xdr:cNvPr id="8226" name="Line 1">
          <a:extLst>
            <a:ext uri="{FF2B5EF4-FFF2-40B4-BE49-F238E27FC236}">
              <a16:creationId xmlns:a16="http://schemas.microsoft.com/office/drawing/2014/main" id="{AAF89596-E0A6-5449-89EB-4CDEED412BBD}"/>
            </a:ext>
          </a:extLst>
        </xdr:cNvPr>
        <xdr:cNvSpPr>
          <a:spLocks noChangeShapeType="1"/>
        </xdr:cNvSpPr>
      </xdr:nvSpPr>
      <xdr:spPr bwMode="auto">
        <a:xfrm flipH="1" flipV="1">
          <a:off x="3257550" y="6362700"/>
          <a:ext cx="542925" cy="114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6</xdr:col>
      <xdr:colOff>419100</xdr:colOff>
      <xdr:row>37</xdr:row>
      <xdr:rowOff>127635</xdr:rowOff>
    </xdr:from>
    <xdr:to>
      <xdr:col>10</xdr:col>
      <xdr:colOff>3810</xdr:colOff>
      <xdr:row>43</xdr:row>
      <xdr:rowOff>32385</xdr:rowOff>
    </xdr:to>
    <xdr:sp macro="" textlink="">
      <xdr:nvSpPr>
        <xdr:cNvPr id="3" name="Text 2">
          <a:extLst>
            <a:ext uri="{FF2B5EF4-FFF2-40B4-BE49-F238E27FC236}">
              <a16:creationId xmlns:a16="http://schemas.microsoft.com/office/drawing/2014/main" id="{8C4671C1-312A-98F9-98A2-6DDCA806B40A}"/>
            </a:ext>
          </a:extLst>
        </xdr:cNvPr>
        <xdr:cNvSpPr>
          <a:spLocks noChangeArrowheads="1"/>
        </xdr:cNvSpPr>
      </xdr:nvSpPr>
      <xdr:spPr bwMode="auto">
        <a:xfrm>
          <a:off x="3802380" y="6438900"/>
          <a:ext cx="2019300" cy="93726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500"/>
            </a:lnSpc>
            <a:defRPr sz="1000"/>
          </a:pPr>
          <a:r>
            <a:rPr lang="en-US" sz="1400" b="0" i="0" u="none" strike="noStrike" baseline="0">
              <a:solidFill>
                <a:srgbClr val="000000"/>
              </a:solidFill>
              <a:latin typeface="Arial"/>
              <a:cs typeface="Arial"/>
            </a:rPr>
            <a:t>Write down your objective function here</a:t>
          </a:r>
        </a:p>
      </xdr:txBody>
    </xdr:sp>
    <xdr:clientData/>
  </xdr:twoCellAnchor>
  <xdr:twoCellAnchor>
    <xdr:from>
      <xdr:col>6</xdr:col>
      <xdr:colOff>607695</xdr:colOff>
      <xdr:row>44</xdr:row>
      <xdr:rowOff>135255</xdr:rowOff>
    </xdr:from>
    <xdr:to>
      <xdr:col>11</xdr:col>
      <xdr:colOff>1859</xdr:colOff>
      <xdr:row>55</xdr:row>
      <xdr:rowOff>135255</xdr:rowOff>
    </xdr:to>
    <xdr:sp macro="" textlink="">
      <xdr:nvSpPr>
        <xdr:cNvPr id="4" name="Text 3">
          <a:extLst>
            <a:ext uri="{FF2B5EF4-FFF2-40B4-BE49-F238E27FC236}">
              <a16:creationId xmlns:a16="http://schemas.microsoft.com/office/drawing/2014/main" id="{8AF988A4-F0BD-C982-4DDF-3ACE12F58338}"/>
            </a:ext>
          </a:extLst>
        </xdr:cNvPr>
        <xdr:cNvSpPr>
          <a:spLocks noChangeArrowheads="1"/>
        </xdr:cNvSpPr>
      </xdr:nvSpPr>
      <xdr:spPr bwMode="auto">
        <a:xfrm>
          <a:off x="4038600" y="7627620"/>
          <a:ext cx="2438400" cy="184404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400"/>
            </a:lnSpc>
            <a:defRPr sz="1000"/>
          </a:pPr>
          <a:r>
            <a:rPr lang="en-US" sz="1400" b="0" i="0" u="none" strike="noStrike" baseline="0">
              <a:solidFill>
                <a:srgbClr val="000000"/>
              </a:solidFill>
              <a:latin typeface="Arial"/>
              <a:cs typeface="Arial"/>
            </a:rPr>
            <a:t>Write down your constraints here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76200</xdr:colOff>
      <xdr:row>38</xdr:row>
      <xdr:rowOff>47625</xdr:rowOff>
    </xdr:from>
    <xdr:to>
      <xdr:col>6</xdr:col>
      <xdr:colOff>438150</xdr:colOff>
      <xdr:row>38</xdr:row>
      <xdr:rowOff>161925</xdr:rowOff>
    </xdr:to>
    <xdr:sp macro="" textlink="">
      <xdr:nvSpPr>
        <xdr:cNvPr id="7202" name="Line 1">
          <a:extLst>
            <a:ext uri="{FF2B5EF4-FFF2-40B4-BE49-F238E27FC236}">
              <a16:creationId xmlns:a16="http://schemas.microsoft.com/office/drawing/2014/main" id="{29688EA7-7B11-9C7E-3E74-154947116935}"/>
            </a:ext>
          </a:extLst>
        </xdr:cNvPr>
        <xdr:cNvSpPr>
          <a:spLocks noChangeShapeType="1"/>
        </xdr:cNvSpPr>
      </xdr:nvSpPr>
      <xdr:spPr bwMode="auto">
        <a:xfrm flipH="1" flipV="1">
          <a:off x="3257550" y="6362700"/>
          <a:ext cx="542925" cy="114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6</xdr:col>
      <xdr:colOff>419100</xdr:colOff>
      <xdr:row>37</xdr:row>
      <xdr:rowOff>127635</xdr:rowOff>
    </xdr:from>
    <xdr:to>
      <xdr:col>10</xdr:col>
      <xdr:colOff>3810</xdr:colOff>
      <xdr:row>43</xdr:row>
      <xdr:rowOff>32385</xdr:rowOff>
    </xdr:to>
    <xdr:sp macro="" textlink="">
      <xdr:nvSpPr>
        <xdr:cNvPr id="3" name="Text 2">
          <a:extLst>
            <a:ext uri="{FF2B5EF4-FFF2-40B4-BE49-F238E27FC236}">
              <a16:creationId xmlns:a16="http://schemas.microsoft.com/office/drawing/2014/main" id="{05AED6D1-0AEA-3ABE-98D5-88137F0069CC}"/>
            </a:ext>
          </a:extLst>
        </xdr:cNvPr>
        <xdr:cNvSpPr>
          <a:spLocks noChangeArrowheads="1"/>
        </xdr:cNvSpPr>
      </xdr:nvSpPr>
      <xdr:spPr bwMode="auto">
        <a:xfrm>
          <a:off x="3802380" y="6438900"/>
          <a:ext cx="2019300" cy="93726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500"/>
            </a:lnSpc>
            <a:defRPr sz="1000"/>
          </a:pPr>
          <a:r>
            <a:rPr lang="en-US" sz="1400" b="0" i="0" u="none" strike="noStrike" baseline="0">
              <a:solidFill>
                <a:srgbClr val="000000"/>
              </a:solidFill>
              <a:latin typeface="Arial"/>
              <a:cs typeface="Arial"/>
            </a:rPr>
            <a:t>Write down your objective function here</a:t>
          </a:r>
        </a:p>
      </xdr:txBody>
    </xdr:sp>
    <xdr:clientData/>
  </xdr:twoCellAnchor>
  <xdr:twoCellAnchor>
    <xdr:from>
      <xdr:col>6</xdr:col>
      <xdr:colOff>607695</xdr:colOff>
      <xdr:row>44</xdr:row>
      <xdr:rowOff>135255</xdr:rowOff>
    </xdr:from>
    <xdr:to>
      <xdr:col>11</xdr:col>
      <xdr:colOff>1859</xdr:colOff>
      <xdr:row>55</xdr:row>
      <xdr:rowOff>135255</xdr:rowOff>
    </xdr:to>
    <xdr:sp macro="" textlink="">
      <xdr:nvSpPr>
        <xdr:cNvPr id="4" name="Text 3">
          <a:extLst>
            <a:ext uri="{FF2B5EF4-FFF2-40B4-BE49-F238E27FC236}">
              <a16:creationId xmlns:a16="http://schemas.microsoft.com/office/drawing/2014/main" id="{B53752CC-485B-26FA-8DAF-4375C9F547D7}"/>
            </a:ext>
          </a:extLst>
        </xdr:cNvPr>
        <xdr:cNvSpPr>
          <a:spLocks noChangeArrowheads="1"/>
        </xdr:cNvSpPr>
      </xdr:nvSpPr>
      <xdr:spPr bwMode="auto">
        <a:xfrm>
          <a:off x="4038600" y="7627620"/>
          <a:ext cx="2438400" cy="184404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400"/>
            </a:lnSpc>
            <a:defRPr sz="1000"/>
          </a:pPr>
          <a:r>
            <a:rPr lang="en-US" sz="1400" b="0" i="0" u="none" strike="noStrike" baseline="0">
              <a:solidFill>
                <a:srgbClr val="000000"/>
              </a:solidFill>
              <a:latin typeface="Arial"/>
              <a:cs typeface="Arial"/>
            </a:rPr>
            <a:t>Write down your constraints here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76200</xdr:colOff>
      <xdr:row>38</xdr:row>
      <xdr:rowOff>47625</xdr:rowOff>
    </xdr:from>
    <xdr:to>
      <xdr:col>6</xdr:col>
      <xdr:colOff>438150</xdr:colOff>
      <xdr:row>38</xdr:row>
      <xdr:rowOff>161925</xdr:rowOff>
    </xdr:to>
    <xdr:sp macro="" textlink="">
      <xdr:nvSpPr>
        <xdr:cNvPr id="5157" name="Line 1">
          <a:extLst>
            <a:ext uri="{FF2B5EF4-FFF2-40B4-BE49-F238E27FC236}">
              <a16:creationId xmlns:a16="http://schemas.microsoft.com/office/drawing/2014/main" id="{FB627D0E-BFCE-C6FB-1A08-A874ACF234C0}"/>
            </a:ext>
          </a:extLst>
        </xdr:cNvPr>
        <xdr:cNvSpPr>
          <a:spLocks noChangeShapeType="1"/>
        </xdr:cNvSpPr>
      </xdr:nvSpPr>
      <xdr:spPr bwMode="auto">
        <a:xfrm flipH="1" flipV="1">
          <a:off x="3257550" y="6362700"/>
          <a:ext cx="542925" cy="114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6</xdr:col>
      <xdr:colOff>419100</xdr:colOff>
      <xdr:row>37</xdr:row>
      <xdr:rowOff>127635</xdr:rowOff>
    </xdr:from>
    <xdr:to>
      <xdr:col>9</xdr:col>
      <xdr:colOff>584861</xdr:colOff>
      <xdr:row>43</xdr:row>
      <xdr:rowOff>32300</xdr:rowOff>
    </xdr:to>
    <xdr:sp macro="" textlink="">
      <xdr:nvSpPr>
        <xdr:cNvPr id="3" name="Text 2">
          <a:extLst>
            <a:ext uri="{FF2B5EF4-FFF2-40B4-BE49-F238E27FC236}">
              <a16:creationId xmlns:a16="http://schemas.microsoft.com/office/drawing/2014/main" id="{4446DC0B-59B5-CE0D-C529-4C98DC8BF570}"/>
            </a:ext>
          </a:extLst>
        </xdr:cNvPr>
        <xdr:cNvSpPr>
          <a:spLocks noChangeArrowheads="1"/>
        </xdr:cNvSpPr>
      </xdr:nvSpPr>
      <xdr:spPr bwMode="auto">
        <a:xfrm>
          <a:off x="3802380" y="6438900"/>
          <a:ext cx="2019300" cy="93726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500"/>
            </a:lnSpc>
            <a:defRPr sz="1000"/>
          </a:pPr>
          <a:r>
            <a:rPr lang="en-US" sz="1400" b="0" i="0" u="none" strike="noStrike" baseline="0">
              <a:solidFill>
                <a:srgbClr val="000000"/>
              </a:solidFill>
              <a:latin typeface="Arial"/>
              <a:cs typeface="Arial"/>
            </a:rPr>
            <a:t>Write down your objective function here</a:t>
          </a:r>
        </a:p>
      </xdr:txBody>
    </xdr:sp>
    <xdr:clientData/>
  </xdr:twoCellAnchor>
  <xdr:twoCellAnchor>
    <xdr:from>
      <xdr:col>6</xdr:col>
      <xdr:colOff>607695</xdr:colOff>
      <xdr:row>44</xdr:row>
      <xdr:rowOff>125730</xdr:rowOff>
    </xdr:from>
    <xdr:to>
      <xdr:col>11</xdr:col>
      <xdr:colOff>5586</xdr:colOff>
      <xdr:row>55</xdr:row>
      <xdr:rowOff>135270</xdr:rowOff>
    </xdr:to>
    <xdr:sp macro="" textlink="">
      <xdr:nvSpPr>
        <xdr:cNvPr id="4" name="Text 3">
          <a:extLst>
            <a:ext uri="{FF2B5EF4-FFF2-40B4-BE49-F238E27FC236}">
              <a16:creationId xmlns:a16="http://schemas.microsoft.com/office/drawing/2014/main" id="{4C4552DA-2B66-29CD-BBC7-CC32A5C9F961}"/>
            </a:ext>
          </a:extLst>
        </xdr:cNvPr>
        <xdr:cNvSpPr>
          <a:spLocks noChangeArrowheads="1"/>
        </xdr:cNvSpPr>
      </xdr:nvSpPr>
      <xdr:spPr bwMode="auto">
        <a:xfrm>
          <a:off x="4038600" y="7627620"/>
          <a:ext cx="2438400" cy="184404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400"/>
            </a:lnSpc>
            <a:defRPr sz="1000"/>
          </a:pPr>
          <a:r>
            <a:rPr lang="en-US" sz="1400" b="0" i="0" u="none" strike="noStrike" baseline="0">
              <a:solidFill>
                <a:srgbClr val="000000"/>
              </a:solidFill>
              <a:latin typeface="Arial"/>
              <a:cs typeface="Arial"/>
            </a:rPr>
            <a:t>Write down your constraints here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76200</xdr:colOff>
      <xdr:row>38</xdr:row>
      <xdr:rowOff>47625</xdr:rowOff>
    </xdr:from>
    <xdr:to>
      <xdr:col>6</xdr:col>
      <xdr:colOff>438150</xdr:colOff>
      <xdr:row>38</xdr:row>
      <xdr:rowOff>161925</xdr:rowOff>
    </xdr:to>
    <xdr:sp macro="" textlink="">
      <xdr:nvSpPr>
        <xdr:cNvPr id="4136" name="Line 1">
          <a:extLst>
            <a:ext uri="{FF2B5EF4-FFF2-40B4-BE49-F238E27FC236}">
              <a16:creationId xmlns:a16="http://schemas.microsoft.com/office/drawing/2014/main" id="{F3220AD4-D574-F2C4-93AE-045726FD6F2E}"/>
            </a:ext>
          </a:extLst>
        </xdr:cNvPr>
        <xdr:cNvSpPr>
          <a:spLocks noChangeShapeType="1"/>
        </xdr:cNvSpPr>
      </xdr:nvSpPr>
      <xdr:spPr bwMode="auto">
        <a:xfrm flipH="1" flipV="1">
          <a:off x="3286125" y="6362700"/>
          <a:ext cx="542925" cy="114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6</xdr:col>
      <xdr:colOff>419100</xdr:colOff>
      <xdr:row>37</xdr:row>
      <xdr:rowOff>118110</xdr:rowOff>
    </xdr:from>
    <xdr:to>
      <xdr:col>9</xdr:col>
      <xdr:colOff>584822</xdr:colOff>
      <xdr:row>43</xdr:row>
      <xdr:rowOff>32374</xdr:rowOff>
    </xdr:to>
    <xdr:sp macro="" textlink="">
      <xdr:nvSpPr>
        <xdr:cNvPr id="3" name="Text 2">
          <a:extLst>
            <a:ext uri="{FF2B5EF4-FFF2-40B4-BE49-F238E27FC236}">
              <a16:creationId xmlns:a16="http://schemas.microsoft.com/office/drawing/2014/main" id="{CD77700A-71B3-DE77-2F35-FF99B54F95D7}"/>
            </a:ext>
          </a:extLst>
        </xdr:cNvPr>
        <xdr:cNvSpPr>
          <a:spLocks noChangeArrowheads="1"/>
        </xdr:cNvSpPr>
      </xdr:nvSpPr>
      <xdr:spPr bwMode="auto">
        <a:xfrm>
          <a:off x="3802380" y="6438900"/>
          <a:ext cx="2019300" cy="93726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500"/>
            </a:lnSpc>
            <a:defRPr sz="1000"/>
          </a:pPr>
          <a:r>
            <a:rPr lang="en-US" sz="1400" b="0" i="0" u="none" strike="noStrike" baseline="0">
              <a:solidFill>
                <a:srgbClr val="000000"/>
              </a:solidFill>
              <a:latin typeface="Arial"/>
              <a:cs typeface="Arial"/>
            </a:rPr>
            <a:t>Write down your objective function here</a:t>
          </a:r>
        </a:p>
      </xdr:txBody>
    </xdr:sp>
    <xdr:clientData/>
  </xdr:twoCellAnchor>
  <xdr:twoCellAnchor>
    <xdr:from>
      <xdr:col>7</xdr:col>
      <xdr:colOff>3387</xdr:colOff>
      <xdr:row>44</xdr:row>
      <xdr:rowOff>135255</xdr:rowOff>
    </xdr:from>
    <xdr:to>
      <xdr:col>11</xdr:col>
      <xdr:colOff>4097</xdr:colOff>
      <xdr:row>55</xdr:row>
      <xdr:rowOff>135255</xdr:rowOff>
    </xdr:to>
    <xdr:sp macro="" textlink="">
      <xdr:nvSpPr>
        <xdr:cNvPr id="4" name="Text 3">
          <a:extLst>
            <a:ext uri="{FF2B5EF4-FFF2-40B4-BE49-F238E27FC236}">
              <a16:creationId xmlns:a16="http://schemas.microsoft.com/office/drawing/2014/main" id="{EAD6B0C0-25E9-0288-96AB-94B38394080D}"/>
            </a:ext>
          </a:extLst>
        </xdr:cNvPr>
        <xdr:cNvSpPr>
          <a:spLocks noChangeArrowheads="1"/>
        </xdr:cNvSpPr>
      </xdr:nvSpPr>
      <xdr:spPr bwMode="auto">
        <a:xfrm>
          <a:off x="4038600" y="7627620"/>
          <a:ext cx="2438400" cy="184404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400"/>
            </a:lnSpc>
            <a:defRPr sz="1000"/>
          </a:pPr>
          <a:r>
            <a:rPr lang="en-US" sz="1400" b="0" i="0" u="none" strike="noStrike" baseline="0">
              <a:solidFill>
                <a:srgbClr val="000000"/>
              </a:solidFill>
              <a:latin typeface="Arial"/>
              <a:cs typeface="Arial"/>
            </a:rPr>
            <a:t>Write down your constraints here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76200</xdr:colOff>
      <xdr:row>38</xdr:row>
      <xdr:rowOff>47625</xdr:rowOff>
    </xdr:from>
    <xdr:to>
      <xdr:col>6</xdr:col>
      <xdr:colOff>438150</xdr:colOff>
      <xdr:row>38</xdr:row>
      <xdr:rowOff>161925</xdr:rowOff>
    </xdr:to>
    <xdr:sp macro="" textlink="">
      <xdr:nvSpPr>
        <xdr:cNvPr id="10271" name="Line 1">
          <a:extLst>
            <a:ext uri="{FF2B5EF4-FFF2-40B4-BE49-F238E27FC236}">
              <a16:creationId xmlns:a16="http://schemas.microsoft.com/office/drawing/2014/main" id="{55D3A12A-9FFD-F5DD-84C5-210844BFE156}"/>
            </a:ext>
          </a:extLst>
        </xdr:cNvPr>
        <xdr:cNvSpPr>
          <a:spLocks noChangeShapeType="1"/>
        </xdr:cNvSpPr>
      </xdr:nvSpPr>
      <xdr:spPr bwMode="auto">
        <a:xfrm flipH="1" flipV="1">
          <a:off x="3257550" y="6362700"/>
          <a:ext cx="542925" cy="114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6</xdr:col>
      <xdr:colOff>419100</xdr:colOff>
      <xdr:row>37</xdr:row>
      <xdr:rowOff>127635</xdr:rowOff>
    </xdr:from>
    <xdr:to>
      <xdr:col>10</xdr:col>
      <xdr:colOff>3810</xdr:colOff>
      <xdr:row>43</xdr:row>
      <xdr:rowOff>32385</xdr:rowOff>
    </xdr:to>
    <xdr:sp macro="" textlink="">
      <xdr:nvSpPr>
        <xdr:cNvPr id="3" name="Text 2">
          <a:extLst>
            <a:ext uri="{FF2B5EF4-FFF2-40B4-BE49-F238E27FC236}">
              <a16:creationId xmlns:a16="http://schemas.microsoft.com/office/drawing/2014/main" id="{BB11845B-6CD4-F0CF-DA4F-9F599D4CB3B0}"/>
            </a:ext>
          </a:extLst>
        </xdr:cNvPr>
        <xdr:cNvSpPr>
          <a:spLocks noChangeArrowheads="1"/>
        </xdr:cNvSpPr>
      </xdr:nvSpPr>
      <xdr:spPr bwMode="auto">
        <a:xfrm>
          <a:off x="3802380" y="6438900"/>
          <a:ext cx="2019300" cy="93726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500"/>
            </a:lnSpc>
            <a:defRPr sz="1000"/>
          </a:pPr>
          <a:r>
            <a:rPr lang="en-US" sz="1400" b="0" i="0" u="none" strike="noStrike" baseline="0">
              <a:solidFill>
                <a:srgbClr val="000000"/>
              </a:solidFill>
              <a:latin typeface="Arial"/>
              <a:cs typeface="Arial"/>
            </a:rPr>
            <a:t>Write down your objective function here</a:t>
          </a:r>
        </a:p>
      </xdr:txBody>
    </xdr:sp>
    <xdr:clientData/>
  </xdr:twoCellAnchor>
  <xdr:twoCellAnchor>
    <xdr:from>
      <xdr:col>6</xdr:col>
      <xdr:colOff>607695</xdr:colOff>
      <xdr:row>44</xdr:row>
      <xdr:rowOff>135255</xdr:rowOff>
    </xdr:from>
    <xdr:to>
      <xdr:col>11</xdr:col>
      <xdr:colOff>1859</xdr:colOff>
      <xdr:row>55</xdr:row>
      <xdr:rowOff>135255</xdr:rowOff>
    </xdr:to>
    <xdr:sp macro="" textlink="">
      <xdr:nvSpPr>
        <xdr:cNvPr id="4" name="Text 3">
          <a:extLst>
            <a:ext uri="{FF2B5EF4-FFF2-40B4-BE49-F238E27FC236}">
              <a16:creationId xmlns:a16="http://schemas.microsoft.com/office/drawing/2014/main" id="{C4477187-4E92-20CB-E406-EF4AB6A5A331}"/>
            </a:ext>
          </a:extLst>
        </xdr:cNvPr>
        <xdr:cNvSpPr>
          <a:spLocks noChangeArrowheads="1"/>
        </xdr:cNvSpPr>
      </xdr:nvSpPr>
      <xdr:spPr bwMode="auto">
        <a:xfrm>
          <a:off x="4038600" y="7627620"/>
          <a:ext cx="2438400" cy="184404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400"/>
            </a:lnSpc>
            <a:defRPr sz="1000"/>
          </a:pPr>
          <a:r>
            <a:rPr lang="en-US" sz="1400" b="0" i="0" u="none" strike="noStrike" baseline="0">
              <a:solidFill>
                <a:srgbClr val="000000"/>
              </a:solidFill>
              <a:latin typeface="Arial"/>
              <a:cs typeface="Arial"/>
            </a:rPr>
            <a:t>Write down your constraints here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76200</xdr:colOff>
      <xdr:row>39</xdr:row>
      <xdr:rowOff>47625</xdr:rowOff>
    </xdr:from>
    <xdr:to>
      <xdr:col>6</xdr:col>
      <xdr:colOff>438150</xdr:colOff>
      <xdr:row>39</xdr:row>
      <xdr:rowOff>161925</xdr:rowOff>
    </xdr:to>
    <xdr:sp macro="" textlink="">
      <xdr:nvSpPr>
        <xdr:cNvPr id="11274" name="Line 1">
          <a:extLst>
            <a:ext uri="{FF2B5EF4-FFF2-40B4-BE49-F238E27FC236}">
              <a16:creationId xmlns:a16="http://schemas.microsoft.com/office/drawing/2014/main" id="{F4F6B537-1CF8-0352-41A2-AC5EF6D07684}"/>
            </a:ext>
          </a:extLst>
        </xdr:cNvPr>
        <xdr:cNvSpPr>
          <a:spLocks noChangeShapeType="1"/>
        </xdr:cNvSpPr>
      </xdr:nvSpPr>
      <xdr:spPr bwMode="auto">
        <a:xfrm flipH="1" flipV="1">
          <a:off x="3295650" y="6610350"/>
          <a:ext cx="542925" cy="1143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6</xdr:col>
      <xdr:colOff>419100</xdr:colOff>
      <xdr:row>38</xdr:row>
      <xdr:rowOff>118110</xdr:rowOff>
    </xdr:from>
    <xdr:to>
      <xdr:col>10</xdr:col>
      <xdr:colOff>3967</xdr:colOff>
      <xdr:row>44</xdr:row>
      <xdr:rowOff>22868</xdr:rowOff>
    </xdr:to>
    <xdr:sp macro="" textlink="">
      <xdr:nvSpPr>
        <xdr:cNvPr id="3" name="Text 2">
          <a:extLst>
            <a:ext uri="{FF2B5EF4-FFF2-40B4-BE49-F238E27FC236}">
              <a16:creationId xmlns:a16="http://schemas.microsoft.com/office/drawing/2014/main" id="{FFF3CACC-48D1-3393-BFE6-616573EAEB80}"/>
            </a:ext>
          </a:extLst>
        </xdr:cNvPr>
        <xdr:cNvSpPr>
          <a:spLocks noChangeArrowheads="1"/>
        </xdr:cNvSpPr>
      </xdr:nvSpPr>
      <xdr:spPr bwMode="auto">
        <a:xfrm>
          <a:off x="3800475" y="6553200"/>
          <a:ext cx="2019300" cy="95250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500"/>
            </a:lnSpc>
            <a:defRPr sz="1000"/>
          </a:pPr>
          <a:r>
            <a:rPr lang="en-US" sz="1400" b="0" i="0" u="none" strike="noStrike" baseline="0">
              <a:solidFill>
                <a:srgbClr val="000000"/>
              </a:solidFill>
              <a:latin typeface="Arial"/>
              <a:cs typeface="Arial"/>
            </a:rPr>
            <a:t>Write down your objective function here</a:t>
          </a:r>
        </a:p>
      </xdr:txBody>
    </xdr:sp>
    <xdr:clientData/>
  </xdr:twoCellAnchor>
  <xdr:twoCellAnchor>
    <xdr:from>
      <xdr:col>7</xdr:col>
      <xdr:colOff>299</xdr:colOff>
      <xdr:row>45</xdr:row>
      <xdr:rowOff>135255</xdr:rowOff>
    </xdr:from>
    <xdr:to>
      <xdr:col>11</xdr:col>
      <xdr:colOff>3290</xdr:colOff>
      <xdr:row>56</xdr:row>
      <xdr:rowOff>135255</xdr:rowOff>
    </xdr:to>
    <xdr:sp macro="" textlink="">
      <xdr:nvSpPr>
        <xdr:cNvPr id="4" name="Text 3">
          <a:extLst>
            <a:ext uri="{FF2B5EF4-FFF2-40B4-BE49-F238E27FC236}">
              <a16:creationId xmlns:a16="http://schemas.microsoft.com/office/drawing/2014/main" id="{001A1607-6ABB-59CF-2233-7107D9B5CA8A}"/>
            </a:ext>
          </a:extLst>
        </xdr:cNvPr>
        <xdr:cNvSpPr>
          <a:spLocks noChangeArrowheads="1"/>
        </xdr:cNvSpPr>
      </xdr:nvSpPr>
      <xdr:spPr bwMode="auto">
        <a:xfrm>
          <a:off x="4038600" y="7762875"/>
          <a:ext cx="2438400" cy="1885950"/>
        </a:xfrm>
        <a:prstGeom prst="roundRect">
          <a:avLst>
            <a:gd name="adj" fmla="val 16667"/>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round/>
          <a:headEnd/>
          <a:tailEnd/>
        </a:ln>
        <a:effectLst>
          <a:outerShdw dist="35921" dir="2700000" algn="ctr" rotWithShape="0">
            <a:srgbClr val="000000"/>
          </a:outerShdw>
        </a:effectLst>
      </xdr:spPr>
      <xdr:txBody>
        <a:bodyPr vertOverflow="clip" wrap="square" lIns="45720" tIns="32004" rIns="45720" bIns="32004" anchor="ctr" upright="1"/>
        <a:lstStyle/>
        <a:p>
          <a:pPr algn="ctr" rtl="0">
            <a:lnSpc>
              <a:spcPts val="1400"/>
            </a:lnSpc>
            <a:defRPr sz="1000"/>
          </a:pPr>
          <a:r>
            <a:rPr lang="en-US" sz="1400" b="0" i="0" u="none" strike="noStrike" baseline="0">
              <a:solidFill>
                <a:srgbClr val="000000"/>
              </a:solidFill>
              <a:latin typeface="Arial"/>
              <a:cs typeface="Arial"/>
            </a:rPr>
            <a:t>Write down your constraints here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49AD4-A563-4B63-8BB9-CC6C6E12F1DA}">
  <dimension ref="A1:L38"/>
  <sheetViews>
    <sheetView showGridLines="0" workbookViewId="0">
      <selection activeCell="H13" sqref="H13"/>
    </sheetView>
  </sheetViews>
  <sheetFormatPr defaultRowHeight="12.75" x14ac:dyDescent="0.2"/>
  <cols>
    <col min="1" max="1" width="10" customWidth="1"/>
    <col min="2" max="5" width="8.85546875" customWidth="1"/>
    <col min="6" max="6" width="8.7109375" customWidth="1"/>
    <col min="12" max="12" width="3.28515625" customWidth="1"/>
  </cols>
  <sheetData>
    <row r="1" spans="1:11" ht="18" x14ac:dyDescent="0.25">
      <c r="A1" s="1" t="s">
        <v>0</v>
      </c>
    </row>
    <row r="2" spans="1:11" ht="18" x14ac:dyDescent="0.25">
      <c r="A2" s="2" t="s">
        <v>1</v>
      </c>
      <c r="B2" s="3"/>
    </row>
    <row r="3" spans="1:11" ht="18" x14ac:dyDescent="0.25">
      <c r="A3" s="1"/>
    </row>
    <row r="8" spans="1:11" x14ac:dyDescent="0.2">
      <c r="A8" s="4" t="s">
        <v>2</v>
      </c>
      <c r="G8" s="4" t="s">
        <v>3</v>
      </c>
      <c r="J8" s="4"/>
      <c r="K8" s="4"/>
    </row>
    <row r="9" spans="1:11" ht="13.5" thickBot="1" x14ac:dyDescent="0.25">
      <c r="A9" t="s">
        <v>4</v>
      </c>
      <c r="G9" t="s">
        <v>5</v>
      </c>
    </row>
    <row r="10" spans="1:11" x14ac:dyDescent="0.2">
      <c r="A10" s="5"/>
      <c r="B10" s="6" t="s">
        <v>6</v>
      </c>
      <c r="C10" s="7"/>
      <c r="D10" s="7"/>
      <c r="E10" s="8"/>
      <c r="F10" s="9"/>
      <c r="G10" s="10" t="s">
        <v>6</v>
      </c>
      <c r="H10" s="7"/>
      <c r="I10" s="7"/>
      <c r="J10" s="8"/>
      <c r="K10" s="9"/>
    </row>
    <row r="11" spans="1:11" x14ac:dyDescent="0.2">
      <c r="A11" s="12" t="s">
        <v>7</v>
      </c>
      <c r="B11" s="13" t="s">
        <v>8</v>
      </c>
      <c r="C11" s="13" t="s">
        <v>9</v>
      </c>
      <c r="D11" s="13" t="s">
        <v>10</v>
      </c>
      <c r="E11" s="14" t="s">
        <v>11</v>
      </c>
      <c r="F11" s="15"/>
      <c r="G11" s="16" t="s">
        <v>8</v>
      </c>
      <c r="H11" s="13" t="s">
        <v>9</v>
      </c>
      <c r="I11" s="13" t="s">
        <v>10</v>
      </c>
      <c r="J11" s="14" t="s">
        <v>11</v>
      </c>
      <c r="K11" s="15"/>
    </row>
    <row r="12" spans="1:11" x14ac:dyDescent="0.2">
      <c r="A12" s="19" t="s">
        <v>12</v>
      </c>
      <c r="B12" s="20"/>
      <c r="C12" s="20"/>
      <c r="D12" s="20">
        <v>3000</v>
      </c>
      <c r="E12" s="21"/>
      <c r="F12" s="20"/>
      <c r="G12" s="22"/>
      <c r="H12" s="23">
        <f>'Model (original)'!C21</f>
        <v>13</v>
      </c>
      <c r="I12" s="24">
        <f>'Model (original)'!D21</f>
        <v>10.65</v>
      </c>
      <c r="J12" s="25">
        <f>'Model (original)'!E21</f>
        <v>9.6</v>
      </c>
      <c r="K12" s="24"/>
    </row>
    <row r="13" spans="1:11" x14ac:dyDescent="0.2">
      <c r="A13" s="19" t="s">
        <v>13</v>
      </c>
      <c r="B13" s="20"/>
      <c r="C13" s="20"/>
      <c r="D13" s="20"/>
      <c r="E13" s="21">
        <v>12000</v>
      </c>
      <c r="F13" s="20"/>
      <c r="G13" s="27">
        <f>'Model (original)'!B22</f>
        <v>17.399999999999999</v>
      </c>
      <c r="H13" s="24">
        <f>'Model (original)'!C22</f>
        <v>14.1</v>
      </c>
      <c r="I13" s="24">
        <f>'Model (original)'!D22</f>
        <v>11.2</v>
      </c>
      <c r="J13" s="25">
        <f>'Model (original)'!E22</f>
        <v>9.4499999999999993</v>
      </c>
      <c r="K13" s="24"/>
    </row>
    <row r="14" spans="1:11" x14ac:dyDescent="0.2">
      <c r="A14" s="19" t="s">
        <v>14</v>
      </c>
      <c r="B14" s="20"/>
      <c r="C14" s="20"/>
      <c r="D14" s="20"/>
      <c r="E14" s="21">
        <v>10000</v>
      </c>
      <c r="F14" s="20"/>
      <c r="G14" s="27">
        <f>'Model (original)'!B23</f>
        <v>17.399999999999999</v>
      </c>
      <c r="H14" s="24">
        <f>'Model (original)'!C23</f>
        <v>14.22</v>
      </c>
      <c r="I14" s="24">
        <f>'Model (original)'!D23</f>
        <v>11</v>
      </c>
      <c r="J14" s="25">
        <f>'Model (original)'!E23</f>
        <v>9.5</v>
      </c>
      <c r="K14" s="24"/>
    </row>
    <row r="15" spans="1:11" x14ac:dyDescent="0.2">
      <c r="A15" s="19" t="s">
        <v>15</v>
      </c>
      <c r="B15" s="20"/>
      <c r="C15" s="20"/>
      <c r="D15" s="20"/>
      <c r="E15" s="21">
        <v>1000</v>
      </c>
      <c r="F15" s="20"/>
      <c r="G15" s="28"/>
      <c r="H15" s="24">
        <f>'Model (original)'!C24</f>
        <v>14.3</v>
      </c>
      <c r="I15" s="24">
        <f>'Model (original)'!D24</f>
        <v>11.25</v>
      </c>
      <c r="J15" s="25">
        <f>'Model (original)'!E24</f>
        <v>9.6</v>
      </c>
      <c r="K15" s="24"/>
    </row>
    <row r="16" spans="1:11" x14ac:dyDescent="0.2">
      <c r="A16" s="19" t="s">
        <v>16</v>
      </c>
      <c r="B16" s="20"/>
      <c r="C16" s="20"/>
      <c r="D16" s="20"/>
      <c r="E16" s="21"/>
      <c r="F16" s="20"/>
      <c r="G16" s="27">
        <f>'Model (original)'!B25</f>
        <v>17.5</v>
      </c>
      <c r="H16" s="24">
        <f>'Model (original)'!C25</f>
        <v>13.8</v>
      </c>
      <c r="I16" s="24">
        <f>'Model (original)'!D25</f>
        <v>11.4</v>
      </c>
      <c r="J16" s="25">
        <f>'Model (original)'!E25</f>
        <v>9.6</v>
      </c>
      <c r="K16" s="24"/>
    </row>
    <row r="17" spans="1:12" x14ac:dyDescent="0.2">
      <c r="A17" s="29" t="s">
        <v>17</v>
      </c>
      <c r="B17" s="30">
        <f>B24</f>
        <v>25000</v>
      </c>
      <c r="C17" s="30">
        <f>C24</f>
        <v>26500</v>
      </c>
      <c r="D17" s="30">
        <v>21000</v>
      </c>
      <c r="E17" s="31"/>
      <c r="F17" s="30"/>
      <c r="G17" s="32"/>
      <c r="H17" s="33"/>
      <c r="I17" s="33"/>
      <c r="J17" s="34"/>
      <c r="K17" s="24"/>
    </row>
    <row r="18" spans="1:12" ht="13.5" thickBot="1" x14ac:dyDescent="0.25">
      <c r="A18" s="36" t="s">
        <v>18</v>
      </c>
      <c r="B18" s="37"/>
      <c r="C18" s="37"/>
      <c r="D18" s="37"/>
      <c r="E18" s="38">
        <v>6000</v>
      </c>
      <c r="F18" s="20"/>
      <c r="G18" s="39">
        <f>'Model (original)'!B27</f>
        <v>19.75</v>
      </c>
      <c r="H18" s="40">
        <f>'Model (original)'!C27</f>
        <v>13.9</v>
      </c>
      <c r="I18" s="40">
        <f>'Model (original)'!D27</f>
        <v>10.75</v>
      </c>
      <c r="J18" s="41">
        <f>'Model (original)'!E27</f>
        <v>9.4</v>
      </c>
      <c r="K18" s="24"/>
    </row>
    <row r="19" spans="1:12" x14ac:dyDescent="0.2">
      <c r="A19" s="9"/>
      <c r="B19" s="20"/>
      <c r="C19" s="20"/>
      <c r="D19" s="20"/>
      <c r="E19" s="20"/>
      <c r="F19" s="20"/>
      <c r="G19" s="20"/>
      <c r="H19" s="20"/>
      <c r="I19" s="43"/>
      <c r="J19" s="43"/>
      <c r="K19" s="43"/>
    </row>
    <row r="20" spans="1:12" x14ac:dyDescent="0.2">
      <c r="A20" s="9"/>
      <c r="B20" s="20"/>
      <c r="C20" s="20"/>
      <c r="D20" s="20"/>
      <c r="E20" s="20"/>
      <c r="F20" s="20"/>
      <c r="G20" s="20"/>
      <c r="H20" s="20"/>
      <c r="I20" s="43"/>
      <c r="J20" s="43"/>
      <c r="K20" s="43"/>
    </row>
    <row r="21" spans="1:12" x14ac:dyDescent="0.2">
      <c r="A21" s="9"/>
      <c r="B21" s="44"/>
      <c r="C21" s="44"/>
      <c r="D21" s="44"/>
      <c r="E21" s="44"/>
      <c r="F21" s="44"/>
      <c r="G21" s="44"/>
      <c r="H21" s="44"/>
      <c r="I21" s="44"/>
      <c r="J21" s="44"/>
      <c r="K21" s="44"/>
    </row>
    <row r="22" spans="1:12" ht="13.5" thickBot="1" x14ac:dyDescent="0.25">
      <c r="A22" s="4" t="s">
        <v>19</v>
      </c>
    </row>
    <row r="23" spans="1:12" x14ac:dyDescent="0.2">
      <c r="A23" s="45" t="s">
        <v>6</v>
      </c>
      <c r="B23" s="46" t="s">
        <v>8</v>
      </c>
      <c r="C23" s="47" t="s">
        <v>9</v>
      </c>
      <c r="D23" s="47" t="s">
        <v>10</v>
      </c>
      <c r="E23" s="48" t="s">
        <v>11</v>
      </c>
      <c r="F23" s="15" t="s">
        <v>20</v>
      </c>
      <c r="G23" s="15"/>
      <c r="H23" s="15"/>
      <c r="I23" s="15"/>
      <c r="J23" s="15"/>
      <c r="K23" s="15"/>
      <c r="L23" s="15"/>
    </row>
    <row r="24" spans="1:12" ht="13.5" thickBot="1" x14ac:dyDescent="0.25">
      <c r="A24" s="45" t="s">
        <v>21</v>
      </c>
      <c r="B24" s="49">
        <v>25000</v>
      </c>
      <c r="C24" s="50">
        <v>26500</v>
      </c>
      <c r="D24" s="50">
        <v>24000</v>
      </c>
      <c r="E24" s="51">
        <v>29000</v>
      </c>
      <c r="F24" s="20">
        <f>SUM(B24:E24)</f>
        <v>104500</v>
      </c>
      <c r="G24" s="20"/>
      <c r="H24" s="20"/>
      <c r="I24" s="20"/>
      <c r="J24" s="20"/>
      <c r="K24" s="20"/>
      <c r="L24" s="20"/>
    </row>
    <row r="25" spans="1:12" x14ac:dyDescent="0.2">
      <c r="A25" s="45"/>
      <c r="B25" s="20"/>
      <c r="C25" s="20"/>
      <c r="D25" s="20"/>
      <c r="E25" s="20"/>
      <c r="F25" s="20"/>
      <c r="G25" s="20"/>
      <c r="H25" s="20"/>
      <c r="I25" s="20"/>
      <c r="J25" s="20"/>
      <c r="K25" s="20"/>
      <c r="L25" s="20"/>
    </row>
    <row r="26" spans="1:12" s="9" customFormat="1" x14ac:dyDescent="0.2">
      <c r="B26" s="44"/>
      <c r="C26" s="44"/>
      <c r="D26" s="44"/>
      <c r="E26" s="44"/>
      <c r="F26" s="44"/>
      <c r="G26" s="44"/>
      <c r="H26" s="44"/>
      <c r="I26" s="44"/>
      <c r="J26" s="44"/>
      <c r="K26" s="44"/>
      <c r="L26" s="44"/>
    </row>
    <row r="38" spans="1:12" x14ac:dyDescent="0.2">
      <c r="A38" s="9"/>
      <c r="B38" s="44"/>
      <c r="C38" s="44"/>
      <c r="D38" s="44"/>
      <c r="E38" s="44"/>
      <c r="F38" s="44"/>
      <c r="G38" s="44"/>
      <c r="H38" s="44"/>
      <c r="I38" s="44"/>
      <c r="J38" s="44"/>
      <c r="K38" s="44"/>
      <c r="L38" s="44"/>
    </row>
  </sheetData>
  <printOptions horizontalCentered="1" verticalCentered="1"/>
  <pageMargins left="0.75" right="0.75" top="0.75" bottom="0.5" header="0.5" footer="0.25"/>
  <pageSetup scale="125" orientation="landscape" horizontalDpi="4294967293" verticalDpi="4294967293" r:id="rId1"/>
  <headerFooter alignWithMargins="0">
    <oddHeader>&amp;LFilatoi Riuniti - March 3, 1996&amp;R&amp;UCONFIDENTIAL</oddHeader>
    <oddFooter>&amp;CMilan Consulting Group Inc.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EC6C4-4441-49A3-98C0-FF0A6374AA1C}">
  <dimension ref="A1:O36"/>
  <sheetViews>
    <sheetView showGridLines="0" topLeftCell="A17" workbookViewId="0"/>
  </sheetViews>
  <sheetFormatPr defaultRowHeight="12.75" x14ac:dyDescent="0.2"/>
  <cols>
    <col min="1" max="5" width="8.85546875" customWidth="1"/>
    <col min="6" max="6" width="7.7109375" customWidth="1"/>
    <col min="7" max="10" width="8.85546875" customWidth="1"/>
    <col min="11" max="11" width="8.28515625" customWidth="1"/>
    <col min="12" max="12" width="3.7109375" customWidth="1"/>
    <col min="13" max="13" width="9.7109375" customWidth="1"/>
    <col min="14" max="14" width="4.140625" customWidth="1"/>
  </cols>
  <sheetData>
    <row r="1" spans="1:14" ht="18" x14ac:dyDescent="0.25">
      <c r="A1" s="1" t="s">
        <v>22</v>
      </c>
    </row>
    <row r="2" spans="1:14" ht="18" x14ac:dyDescent="0.25">
      <c r="A2" s="1" t="s">
        <v>23</v>
      </c>
    </row>
    <row r="3" spans="1:14" x14ac:dyDescent="0.2">
      <c r="M3" s="52"/>
    </row>
    <row r="4" spans="1:14" x14ac:dyDescent="0.2">
      <c r="M4" s="52"/>
    </row>
    <row r="5" spans="1:14" x14ac:dyDescent="0.2">
      <c r="M5" s="52"/>
    </row>
    <row r="6" spans="1:14" x14ac:dyDescent="0.2">
      <c r="A6" s="4" t="s">
        <v>24</v>
      </c>
      <c r="G6" s="4" t="s">
        <v>25</v>
      </c>
      <c r="M6" s="53" t="s">
        <v>26</v>
      </c>
    </row>
    <row r="7" spans="1:14" x14ac:dyDescent="0.2">
      <c r="A7" t="s">
        <v>27</v>
      </c>
      <c r="G7" t="s">
        <v>28</v>
      </c>
      <c r="M7" s="53" t="s">
        <v>29</v>
      </c>
    </row>
    <row r="8" spans="1:14" x14ac:dyDescent="0.2">
      <c r="A8" s="11"/>
      <c r="B8" s="54" t="s">
        <v>6</v>
      </c>
      <c r="C8" s="55"/>
      <c r="D8" s="55"/>
      <c r="E8" s="56"/>
      <c r="G8" s="11"/>
      <c r="H8" s="54" t="s">
        <v>6</v>
      </c>
      <c r="I8" s="55"/>
      <c r="J8" s="55"/>
      <c r="K8" s="56"/>
      <c r="M8" s="15" t="s">
        <v>30</v>
      </c>
    </row>
    <row r="9" spans="1:14" x14ac:dyDescent="0.2">
      <c r="A9" s="17" t="s">
        <v>7</v>
      </c>
      <c r="B9" s="13" t="s">
        <v>8</v>
      </c>
      <c r="C9" s="13" t="s">
        <v>9</v>
      </c>
      <c r="D9" s="13" t="s">
        <v>10</v>
      </c>
      <c r="E9" s="18" t="s">
        <v>11</v>
      </c>
      <c r="G9" s="17" t="s">
        <v>7</v>
      </c>
      <c r="H9" s="13" t="s">
        <v>8</v>
      </c>
      <c r="I9" s="13" t="s">
        <v>9</v>
      </c>
      <c r="J9" s="13" t="s">
        <v>10</v>
      </c>
      <c r="K9" s="18" t="s">
        <v>11</v>
      </c>
      <c r="M9" s="57" t="s">
        <v>31</v>
      </c>
    </row>
    <row r="10" spans="1:14" x14ac:dyDescent="0.2">
      <c r="A10" s="26" t="s">
        <v>12</v>
      </c>
      <c r="B10" s="58"/>
      <c r="C10" s="58"/>
      <c r="D10" s="58"/>
      <c r="E10" s="59"/>
      <c r="G10" s="26" t="s">
        <v>12</v>
      </c>
      <c r="H10" s="60"/>
      <c r="I10" s="61">
        <f>'Model (original)'!I8</f>
        <v>0.4</v>
      </c>
      <c r="J10" s="61">
        <f>'Model (original)'!J8</f>
        <v>0.375</v>
      </c>
      <c r="K10" s="62">
        <f>'Model (original)'!K8</f>
        <v>0.25</v>
      </c>
      <c r="M10" s="63">
        <f>'Model (original)'!M8</f>
        <v>2500</v>
      </c>
      <c r="N10" s="64"/>
    </row>
    <row r="11" spans="1:14" x14ac:dyDescent="0.2">
      <c r="A11" s="26" t="s">
        <v>13</v>
      </c>
      <c r="B11" s="58"/>
      <c r="C11" s="58"/>
      <c r="D11" s="58"/>
      <c r="E11" s="59"/>
      <c r="G11" s="26" t="s">
        <v>13</v>
      </c>
      <c r="H11" s="65">
        <f>'Model (original)'!H9</f>
        <v>0.7</v>
      </c>
      <c r="I11" s="66">
        <f>'Model (original)'!I9</f>
        <v>0.5</v>
      </c>
      <c r="J11" s="66">
        <f>'Model (original)'!J9</f>
        <v>0.35</v>
      </c>
      <c r="K11" s="67">
        <f>'Model (original)'!K9</f>
        <v>0.25</v>
      </c>
      <c r="M11" s="68">
        <f>'Model (original)'!M9</f>
        <v>3000</v>
      </c>
      <c r="N11" s="64"/>
    </row>
    <row r="12" spans="1:14" x14ac:dyDescent="0.2">
      <c r="A12" s="26" t="s">
        <v>14</v>
      </c>
      <c r="B12" s="58"/>
      <c r="C12" s="58"/>
      <c r="D12" s="58"/>
      <c r="E12" s="59"/>
      <c r="G12" s="26" t="s">
        <v>14</v>
      </c>
      <c r="H12" s="65">
        <f>'Model (original)'!H10</f>
        <v>0.67500000000000004</v>
      </c>
      <c r="I12" s="66">
        <f>'Model (original)'!I10</f>
        <v>0.45</v>
      </c>
      <c r="J12" s="66">
        <f>'Model (original)'!J10</f>
        <v>0.4</v>
      </c>
      <c r="K12" s="67">
        <f>'Model (original)'!K10</f>
        <v>0.25</v>
      </c>
      <c r="M12" s="68">
        <f>'Model (original)'!M10</f>
        <v>2500</v>
      </c>
      <c r="N12" s="64"/>
    </row>
    <row r="13" spans="1:14" x14ac:dyDescent="0.2">
      <c r="A13" s="26" t="s">
        <v>15</v>
      </c>
      <c r="B13" s="58"/>
      <c r="C13" s="58"/>
      <c r="D13" s="69"/>
      <c r="E13" s="59"/>
      <c r="G13" s="26" t="s">
        <v>15</v>
      </c>
      <c r="H13" s="60"/>
      <c r="I13" s="66">
        <f>'Model (original)'!I11</f>
        <v>0.45</v>
      </c>
      <c r="J13" s="66">
        <f>'Model (original)'!J11</f>
        <v>0.35</v>
      </c>
      <c r="K13" s="67">
        <f>'Model (original)'!K11</f>
        <v>0.2</v>
      </c>
      <c r="M13" s="68">
        <f>'Model (original)'!M11</f>
        <v>2600</v>
      </c>
      <c r="N13" s="64"/>
    </row>
    <row r="14" spans="1:14" x14ac:dyDescent="0.2">
      <c r="A14" s="26" t="s">
        <v>16</v>
      </c>
      <c r="B14" s="58"/>
      <c r="C14" s="58"/>
      <c r="D14" s="58"/>
      <c r="E14" s="59"/>
      <c r="G14" s="26" t="s">
        <v>16</v>
      </c>
      <c r="H14" s="65">
        <f>'Model (original)'!H12</f>
        <v>0.65</v>
      </c>
      <c r="I14" s="66">
        <f>'Model (original)'!I12</f>
        <v>0.45</v>
      </c>
      <c r="J14" s="66">
        <f>'Model (original)'!J12</f>
        <v>0.4</v>
      </c>
      <c r="K14" s="67">
        <f>'Model (original)'!K12</f>
        <v>0.25</v>
      </c>
      <c r="M14" s="68">
        <f>'Model (original)'!M12</f>
        <v>2500</v>
      </c>
      <c r="N14" s="64"/>
    </row>
    <row r="15" spans="1:14" x14ac:dyDescent="0.2">
      <c r="A15" s="35" t="s">
        <v>17</v>
      </c>
      <c r="B15" s="70"/>
      <c r="C15" s="70"/>
      <c r="D15" s="70"/>
      <c r="E15" s="71"/>
      <c r="G15" s="35" t="s">
        <v>17</v>
      </c>
      <c r="H15" s="72">
        <f>'Model (original)'!H13</f>
        <v>0.625</v>
      </c>
      <c r="I15" s="73">
        <f>'Model (original)'!I13</f>
        <v>0.5</v>
      </c>
      <c r="J15" s="73">
        <f>'Model (original)'!J13</f>
        <v>0.42499999999999999</v>
      </c>
      <c r="K15" s="74">
        <f>'Model (original)'!K13</f>
        <v>0.42499999999999999</v>
      </c>
      <c r="M15" s="75">
        <f>'Model (original)'!M13</f>
        <v>38000</v>
      </c>
      <c r="N15" s="64"/>
    </row>
    <row r="16" spans="1:14" x14ac:dyDescent="0.2">
      <c r="A16" s="42" t="s">
        <v>18</v>
      </c>
      <c r="B16" s="76"/>
      <c r="C16" s="76"/>
      <c r="D16" s="76"/>
      <c r="E16" s="77"/>
      <c r="G16" s="42" t="s">
        <v>18</v>
      </c>
      <c r="H16" s="78">
        <f>'Model (original)'!H14</f>
        <v>0.7</v>
      </c>
      <c r="I16" s="79">
        <f>'Model (original)'!I14</f>
        <v>0.45</v>
      </c>
      <c r="J16" s="79">
        <f>'Model (original)'!J14</f>
        <v>0.35</v>
      </c>
      <c r="K16" s="80">
        <f>'Model (original)'!K14</f>
        <v>0.4</v>
      </c>
      <c r="M16" s="81">
        <f>'Model (original)'!M14</f>
        <v>2500</v>
      </c>
      <c r="N16" s="64"/>
    </row>
    <row r="17" spans="1:15" x14ac:dyDescent="0.2">
      <c r="A17" s="9"/>
      <c r="B17" s="82"/>
      <c r="C17" s="82"/>
      <c r="D17" s="82"/>
      <c r="E17" s="82"/>
      <c r="I17" s="9"/>
      <c r="M17" s="82"/>
      <c r="N17" s="83"/>
      <c r="O17" s="84"/>
    </row>
    <row r="18" spans="1:15" ht="6" customHeight="1" x14ac:dyDescent="0.2">
      <c r="A18" s="9"/>
      <c r="B18" s="85"/>
      <c r="C18" s="85"/>
      <c r="D18" s="85"/>
      <c r="E18" s="85"/>
    </row>
    <row r="19" spans="1:15" x14ac:dyDescent="0.2">
      <c r="A19" s="4" t="s">
        <v>32</v>
      </c>
      <c r="G19" s="4" t="s">
        <v>33</v>
      </c>
    </row>
    <row r="20" spans="1:15" x14ac:dyDescent="0.2">
      <c r="A20" t="s">
        <v>5</v>
      </c>
      <c r="G20" t="s">
        <v>5</v>
      </c>
    </row>
    <row r="21" spans="1:15" ht="25.5" x14ac:dyDescent="0.2">
      <c r="A21" s="11"/>
      <c r="B21" s="54" t="s">
        <v>6</v>
      </c>
      <c r="C21" s="55"/>
      <c r="D21" s="55"/>
      <c r="E21" s="56"/>
      <c r="G21" s="11"/>
      <c r="H21" s="54" t="s">
        <v>6</v>
      </c>
      <c r="I21" s="55"/>
      <c r="J21" s="55"/>
      <c r="K21" s="56"/>
      <c r="L21" s="9"/>
      <c r="M21" s="86" t="s">
        <v>34</v>
      </c>
    </row>
    <row r="22" spans="1:15" x14ac:dyDescent="0.2">
      <c r="A22" s="17" t="s">
        <v>7</v>
      </c>
      <c r="B22" s="13" t="s">
        <v>8</v>
      </c>
      <c r="C22" s="13" t="s">
        <v>9</v>
      </c>
      <c r="D22" s="13" t="s">
        <v>10</v>
      </c>
      <c r="E22" s="18" t="s">
        <v>11</v>
      </c>
      <c r="G22" s="17" t="s">
        <v>7</v>
      </c>
      <c r="H22" s="13" t="s">
        <v>8</v>
      </c>
      <c r="I22" s="13" t="s">
        <v>9</v>
      </c>
      <c r="J22" s="13" t="s">
        <v>10</v>
      </c>
      <c r="K22" s="18" t="s">
        <v>11</v>
      </c>
      <c r="L22" s="9"/>
      <c r="M22" s="87" t="s">
        <v>35</v>
      </c>
    </row>
    <row r="23" spans="1:15" x14ac:dyDescent="0.2">
      <c r="A23" s="26" t="s">
        <v>12</v>
      </c>
      <c r="B23" s="88"/>
      <c r="C23" s="24">
        <f>'Model (original)'!C21</f>
        <v>13</v>
      </c>
      <c r="D23" s="24">
        <f>'Model (original)'!D21</f>
        <v>10.65</v>
      </c>
      <c r="E23" s="89">
        <f>'Model (original)'!E21</f>
        <v>9.6</v>
      </c>
      <c r="G23" s="26" t="s">
        <v>12</v>
      </c>
      <c r="H23" s="90">
        <f t="shared" ref="H23:K29" si="0">H$31*$M23</f>
        <v>0.3</v>
      </c>
      <c r="I23" s="91">
        <f t="shared" si="0"/>
        <v>0.3</v>
      </c>
      <c r="J23" s="91">
        <f t="shared" si="0"/>
        <v>0.44999999999999996</v>
      </c>
      <c r="K23" s="92">
        <f t="shared" si="0"/>
        <v>0.44999999999999996</v>
      </c>
      <c r="L23" s="9"/>
      <c r="M23" s="68">
        <f>'Model (original)'!M21</f>
        <v>30</v>
      </c>
    </row>
    <row r="24" spans="1:15" x14ac:dyDescent="0.2">
      <c r="A24" s="26" t="s">
        <v>13</v>
      </c>
      <c r="B24" s="24">
        <f>'Model (original)'!B22</f>
        <v>17.399999999999999</v>
      </c>
      <c r="C24" s="24">
        <f>'Model (original)'!C22</f>
        <v>14.1</v>
      </c>
      <c r="D24" s="24">
        <f>'Model (original)'!D22</f>
        <v>11.2</v>
      </c>
      <c r="E24" s="89">
        <f>'Model (original)'!E22</f>
        <v>9.4499999999999993</v>
      </c>
      <c r="G24" s="26" t="s">
        <v>13</v>
      </c>
      <c r="H24" s="93">
        <f t="shared" si="0"/>
        <v>0.4</v>
      </c>
      <c r="I24" s="85">
        <f t="shared" si="0"/>
        <v>0.4</v>
      </c>
      <c r="J24" s="85">
        <f t="shared" si="0"/>
        <v>0.6</v>
      </c>
      <c r="K24" s="94">
        <f t="shared" si="0"/>
        <v>0.6</v>
      </c>
      <c r="L24" s="9"/>
      <c r="M24" s="68">
        <f>'Model (original)'!M22</f>
        <v>40</v>
      </c>
    </row>
    <row r="25" spans="1:15" x14ac:dyDescent="0.2">
      <c r="A25" s="26" t="s">
        <v>14</v>
      </c>
      <c r="B25" s="24">
        <f>'Model (original)'!B23</f>
        <v>17.399999999999999</v>
      </c>
      <c r="C25" s="24">
        <f>'Model (original)'!C23</f>
        <v>14.22</v>
      </c>
      <c r="D25" s="24">
        <f>'Model (original)'!D23</f>
        <v>11</v>
      </c>
      <c r="E25" s="89">
        <f>'Model (original)'!E23</f>
        <v>9.5</v>
      </c>
      <c r="G25" s="26" t="s">
        <v>14</v>
      </c>
      <c r="H25" s="93">
        <f t="shared" si="0"/>
        <v>0.8</v>
      </c>
      <c r="I25" s="85">
        <f t="shared" si="0"/>
        <v>0.8</v>
      </c>
      <c r="J25" s="85">
        <f t="shared" si="0"/>
        <v>1.2</v>
      </c>
      <c r="K25" s="94">
        <f t="shared" si="0"/>
        <v>1.2</v>
      </c>
      <c r="L25" s="9"/>
      <c r="M25" s="68">
        <f>'Model (original)'!M23</f>
        <v>80</v>
      </c>
    </row>
    <row r="26" spans="1:15" x14ac:dyDescent="0.2">
      <c r="A26" s="26" t="s">
        <v>15</v>
      </c>
      <c r="B26" s="95"/>
      <c r="C26" s="24">
        <f>'Model (original)'!C24</f>
        <v>14.3</v>
      </c>
      <c r="D26" s="24">
        <f>'Model (original)'!D24</f>
        <v>11.25</v>
      </c>
      <c r="E26" s="89">
        <f>'Model (original)'!E24</f>
        <v>9.6</v>
      </c>
      <c r="G26" s="26" t="s">
        <v>15</v>
      </c>
      <c r="H26" s="93">
        <f t="shared" si="0"/>
        <v>0.70000000000000007</v>
      </c>
      <c r="I26" s="85">
        <f t="shared" si="0"/>
        <v>0.70000000000000007</v>
      </c>
      <c r="J26" s="85">
        <f t="shared" si="0"/>
        <v>1.05</v>
      </c>
      <c r="K26" s="94">
        <f t="shared" si="0"/>
        <v>1.05</v>
      </c>
      <c r="L26" s="9"/>
      <c r="M26" s="68">
        <f>'Model (original)'!M24</f>
        <v>70</v>
      </c>
    </row>
    <row r="27" spans="1:15" x14ac:dyDescent="0.2">
      <c r="A27" s="26" t="s">
        <v>16</v>
      </c>
      <c r="B27" s="24">
        <f>'Model (original)'!B25</f>
        <v>17.5</v>
      </c>
      <c r="C27" s="24">
        <f>'Model (original)'!C25</f>
        <v>13.8</v>
      </c>
      <c r="D27" s="24">
        <f>'Model (original)'!D25</f>
        <v>11.4</v>
      </c>
      <c r="E27" s="89">
        <f>'Model (original)'!E25</f>
        <v>9.6</v>
      </c>
      <c r="G27" s="26" t="s">
        <v>16</v>
      </c>
      <c r="H27" s="93">
        <f t="shared" si="0"/>
        <v>0.70000000000000007</v>
      </c>
      <c r="I27" s="85">
        <f t="shared" si="0"/>
        <v>0.70000000000000007</v>
      </c>
      <c r="J27" s="85">
        <f t="shared" si="0"/>
        <v>1.05</v>
      </c>
      <c r="K27" s="94">
        <f t="shared" si="0"/>
        <v>1.05</v>
      </c>
      <c r="L27" s="9"/>
      <c r="M27" s="68">
        <f>'Model (original)'!M25</f>
        <v>70</v>
      </c>
    </row>
    <row r="28" spans="1:15" x14ac:dyDescent="0.2">
      <c r="A28" s="35" t="s">
        <v>17</v>
      </c>
      <c r="B28" s="96">
        <f>'Model (original)'!B26</f>
        <v>18.25</v>
      </c>
      <c r="C28" s="96">
        <f>'Model (original)'!C26</f>
        <v>13.9</v>
      </c>
      <c r="D28" s="96">
        <f>'Model (original)'!D26</f>
        <v>11.4</v>
      </c>
      <c r="E28" s="97">
        <f>'Model (original)'!E26</f>
        <v>8.9</v>
      </c>
      <c r="G28" s="35" t="s">
        <v>17</v>
      </c>
      <c r="H28" s="98">
        <f t="shared" si="0"/>
        <v>0</v>
      </c>
      <c r="I28" s="99">
        <f t="shared" si="0"/>
        <v>0</v>
      </c>
      <c r="J28" s="99">
        <f t="shared" si="0"/>
        <v>0</v>
      </c>
      <c r="K28" s="100">
        <f t="shared" si="0"/>
        <v>0</v>
      </c>
      <c r="L28" s="9"/>
      <c r="M28" s="68">
        <f>'Model (original)'!M26</f>
        <v>0</v>
      </c>
    </row>
    <row r="29" spans="1:15" x14ac:dyDescent="0.2">
      <c r="A29" s="42" t="s">
        <v>18</v>
      </c>
      <c r="B29" s="101">
        <f>'Model (original)'!B27</f>
        <v>19.75</v>
      </c>
      <c r="C29" s="101">
        <f>'Model (original)'!C27</f>
        <v>13.9</v>
      </c>
      <c r="D29" s="101">
        <f>'Model (original)'!D27</f>
        <v>10.75</v>
      </c>
      <c r="E29" s="102">
        <f>'Model (original)'!E27</f>
        <v>9.4</v>
      </c>
      <c r="G29" s="42" t="s">
        <v>18</v>
      </c>
      <c r="H29" s="103">
        <f t="shared" si="0"/>
        <v>0.5</v>
      </c>
      <c r="I29" s="104">
        <f t="shared" si="0"/>
        <v>0.5</v>
      </c>
      <c r="J29" s="104">
        <f t="shared" si="0"/>
        <v>0.75</v>
      </c>
      <c r="K29" s="105">
        <f t="shared" si="0"/>
        <v>0.75</v>
      </c>
      <c r="M29" s="81">
        <f>'Model (original)'!M27</f>
        <v>50</v>
      </c>
    </row>
    <row r="30" spans="1:15" ht="6" customHeight="1" x14ac:dyDescent="0.2">
      <c r="A30" s="9"/>
      <c r="B30" s="85"/>
      <c r="C30" s="85"/>
      <c r="D30" s="85"/>
      <c r="E30" s="85"/>
    </row>
    <row r="31" spans="1:15" x14ac:dyDescent="0.2">
      <c r="G31" t="s">
        <v>36</v>
      </c>
      <c r="H31" s="106">
        <f>'Model (original)'!H29</f>
        <v>0.01</v>
      </c>
      <c r="I31" s="107">
        <f>'Model (original)'!I29</f>
        <v>0.01</v>
      </c>
      <c r="J31" s="107">
        <f>'Model (original)'!J29</f>
        <v>1.4999999999999999E-2</v>
      </c>
      <c r="K31" s="108">
        <f>'Model (original)'!K29</f>
        <v>1.4999999999999999E-2</v>
      </c>
    </row>
    <row r="32" spans="1:15" x14ac:dyDescent="0.2">
      <c r="A32" s="9"/>
      <c r="B32" s="9"/>
      <c r="C32" s="9"/>
      <c r="D32" s="9"/>
      <c r="E32" s="9"/>
      <c r="F32" s="109"/>
      <c r="G32" s="9"/>
      <c r="H32" s="9"/>
      <c r="I32" s="9"/>
      <c r="J32" s="9"/>
      <c r="K32" s="9"/>
      <c r="L32" s="9"/>
      <c r="M32" s="82"/>
      <c r="N32" s="9"/>
    </row>
    <row r="33" spans="1:12" x14ac:dyDescent="0.2">
      <c r="A33" s="4" t="s">
        <v>19</v>
      </c>
    </row>
    <row r="34" spans="1:12" x14ac:dyDescent="0.2">
      <c r="A34" t="s">
        <v>21</v>
      </c>
    </row>
    <row r="35" spans="1:12" x14ac:dyDescent="0.2">
      <c r="A35" s="52"/>
      <c r="B35" s="110" t="s">
        <v>8</v>
      </c>
      <c r="C35" s="110" t="s">
        <v>9</v>
      </c>
      <c r="D35" s="110" t="s">
        <v>10</v>
      </c>
      <c r="E35" s="110" t="s">
        <v>11</v>
      </c>
      <c r="L35" s="9"/>
    </row>
    <row r="36" spans="1:12" x14ac:dyDescent="0.2">
      <c r="A36" s="9"/>
      <c r="B36" s="111">
        <f>'Model (original)'!B34</f>
        <v>25000</v>
      </c>
      <c r="C36" s="111">
        <v>26000</v>
      </c>
      <c r="D36" s="111">
        <v>28000</v>
      </c>
      <c r="E36" s="111">
        <v>28000</v>
      </c>
      <c r="F36" s="112"/>
      <c r="L36" s="9"/>
    </row>
  </sheetData>
  <scenarios current="2" show="1">
    <scenario name="Laptop" locked="1" count="28" user="Roberto Caccia" comment="Solver Model">
      <inputCells r="B10" val="0"/>
      <inputCells r="C10" val="1900"/>
      <inputCells r="D10" val="0"/>
      <inputCells r="E10" val="0"/>
      <inputCells r="B11" val="0"/>
      <inputCells r="C11" val="0"/>
      <inputCells r="D11" val="4285.71428567253"/>
      <inputCells r="E11" val="0"/>
      <inputCells r="B12" val="264.550264649192"/>
      <inputCells r="C12" val="0"/>
      <inputCells r="D12" val="2428.57142846211"/>
      <inputCells r="E12" val="0"/>
      <inputCells r="B13" val="0"/>
      <inputCells r="C13" val="0"/>
      <inputCells r="D13" val="3714.28571428768"/>
      <inputCells r="E13" val="0"/>
      <inputCells r="B14" val="0"/>
      <inputCells r="C14" val="0"/>
      <inputCells r="D14" val="0"/>
      <inputCells r="E14" val="0"/>
      <inputCells r="B15" val="11735.4497353742"/>
      <inputCells r="C15" val="11100"/>
      <inputCells r="D15" val="0"/>
      <inputCells r="E15" val="13000"/>
      <inputCells r="B16" val="0"/>
      <inputCells r="C16" val="0"/>
      <inputCells r="D16" val="3571.42857142857"/>
      <inputCells r="E16" val="0"/>
    </scenario>
    <scenario name="PC_Lab" locked="1" count="28" user="Roberto Caccia" comment="Created by Roberto Caccia on 1/27/97">
      <inputCells r="B10" val="0" numFmtId="166"/>
      <inputCells r="C10" val="1900" numFmtId="166"/>
      <inputCells r="D10" val="0" numFmtId="166"/>
      <inputCells r="E10" val="0" numFmtId="166"/>
      <inputCells r="B11" val="2142.85714285714" numFmtId="166"/>
      <inputCells r="C11" val="0" numFmtId="166"/>
      <inputCells r="D11" val="0" numFmtId="166"/>
      <inputCells r="E11" val="0" numFmtId="166"/>
      <inputCells r="B12" val="1703.7037037037" numFmtId="166"/>
      <inputCells r="C12" val="0" numFmtId="166"/>
      <inputCells r="D12" val="0" numFmtId="166"/>
      <inputCells r="E12" val="0" numFmtId="166"/>
      <inputCells r="B13" val="0" numFmtId="166"/>
      <inputCells r="C13" val="0" numFmtId="166"/>
      <inputCells r="D13" val="1735.66520625345" numFmtId="166"/>
      <inputCells r="E13" val="0" numFmtId="166"/>
      <inputCells r="B14" val="1384.61538461538" numFmtId="166"/>
      <inputCells r="C14" val="0" numFmtId="166"/>
      <inputCells r="D14" val="0" numFmtId="166"/>
      <inputCells r="E14" val="0" numFmtId="166"/>
      <inputCells r="B15" val="6768.82376882377" numFmtId="166"/>
      <inputCells r="C15" val="11100" numFmtId="166"/>
      <inputCells r="D15" val="8692.90622231798" numFmtId="166"/>
      <inputCells r="E15" val="13000" numFmtId="166"/>
      <inputCells r="B16" val="0" numFmtId="166"/>
      <inputCells r="C16" val="0" numFmtId="166"/>
      <inputCells r="D16" val="3571.42857142857" numFmtId="166"/>
      <inputCells r="E16" val="0" numFmtId="166"/>
    </scenario>
    <scenario name="Cost_table" locked="1" count="28" user="Roberto Caccia" comment="Created by Roberto Caccia on 1/27/97">
      <inputCells r="B23" val="10000000000" numFmtId="11"/>
      <inputCells r="C23" val="6.25" numFmtId="43"/>
      <inputCells r="D23" val="5.45" numFmtId="43"/>
      <inputCells r="E23" val="4.9" numFmtId="43"/>
      <inputCells r="B24" val="8.9" numFmtId="43"/>
      <inputCells r="C24" val="7.05" numFmtId="43"/>
      <inputCells r="D24" val="5.55" numFmtId="43"/>
      <inputCells r="E24" val="4.45" numFmtId="43"/>
      <inputCells r="B25" val="8.75" numFmtId="43"/>
      <inputCells r="C25" val="7.11" numFmtId="43"/>
      <inputCells r="D25" val="5.45" numFmtId="43"/>
      <inputCells r="E25" val="4.75" numFmtId="43"/>
      <inputCells r="B26" val="10000000000" numFmtId="11"/>
      <inputCells r="C26" val="7.15" numFmtId="43"/>
      <inputCells r="D26" val="5.5" numFmtId="43"/>
      <inputCells r="E26" val="4.55" numFmtId="43"/>
      <inputCells r="B27" val="9.1" numFmtId="43"/>
      <inputCells r="C27" val="6.9" numFmtId="43"/>
      <inputCells r="D27" val="5.7" numFmtId="43"/>
      <inputCells r="E27" val="4.55" numFmtId="43"/>
      <inputCells r="B28" val="9.05" numFmtId="43"/>
      <inputCells r="C28" val="6.85" numFmtId="43"/>
      <inputCells r="D28" val="5.65" numFmtId="43"/>
      <inputCells r="E28" val="4.45" numFmtId="43"/>
      <inputCells r="B29" val="9.25" numFmtId="43"/>
      <inputCells r="C29" val="6.95" numFmtId="43"/>
      <inputCells r="D29" val="5.35" numFmtId="43"/>
      <inputCells r="E29" val="4.35" numFmtId="43"/>
    </scenario>
  </scenarios>
  <printOptions horizontalCentered="1" verticalCentered="1"/>
  <pageMargins left="0.5" right="0.5" top="0.75" bottom="0.5" header="0.5" footer="0.25"/>
  <pageSetup scale="110" orientation="landscape" horizontalDpi="300" verticalDpi="300" r:id="rId1"/>
  <headerFooter alignWithMargins="0">
    <oddHeader>&amp;LFilatoi Riuniti - March 3 1996&amp;R&amp;UCONFIDENTIAL</oddHeader>
    <oddFooter>&amp;CMilan Consulting Group Inc.</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F6C80-536A-4E54-AB53-283FDA267420}">
  <sheetPr>
    <pageSetUpPr fitToPage="1"/>
  </sheetPr>
  <dimension ref="A1:P62"/>
  <sheetViews>
    <sheetView showGridLines="0" topLeftCell="A30" zoomScale="121" zoomScaleNormal="90" workbookViewId="0">
      <selection activeCell="G35" sqref="G35"/>
    </sheetView>
  </sheetViews>
  <sheetFormatPr defaultRowHeight="12.75" x14ac:dyDescent="0.2"/>
  <cols>
    <col min="1" max="1" width="9.140625" customWidth="1"/>
    <col min="2" max="4" width="9.42578125" customWidth="1"/>
    <col min="5" max="5" width="10.7109375" bestFit="1" customWidth="1"/>
    <col min="6" max="6" width="2.7109375" customWidth="1"/>
    <col min="7" max="7" width="9.140625" customWidth="1"/>
    <col min="8" max="8" width="9.28515625" bestFit="1" customWidth="1"/>
    <col min="9" max="10" width="8.85546875" customWidth="1"/>
    <col min="11" max="11" width="8.28515625" customWidth="1"/>
    <col min="12" max="12" width="2.5703125" customWidth="1"/>
    <col min="13" max="13" width="9.42578125" customWidth="1"/>
    <col min="14" max="14" width="3.140625" customWidth="1"/>
  </cols>
  <sheetData>
    <row r="1" spans="1:16" ht="18" x14ac:dyDescent="0.25">
      <c r="A1" s="1" t="s">
        <v>37</v>
      </c>
    </row>
    <row r="3" spans="1:16" x14ac:dyDescent="0.2">
      <c r="M3" s="52"/>
    </row>
    <row r="4" spans="1:16" x14ac:dyDescent="0.2">
      <c r="A4" s="4" t="s">
        <v>24</v>
      </c>
      <c r="G4" s="4" t="s">
        <v>25</v>
      </c>
      <c r="M4" s="53" t="s">
        <v>26</v>
      </c>
    </row>
    <row r="5" spans="1:16" x14ac:dyDescent="0.2">
      <c r="A5" t="s">
        <v>38</v>
      </c>
      <c r="G5" t="s">
        <v>28</v>
      </c>
      <c r="M5" s="53" t="s">
        <v>29</v>
      </c>
    </row>
    <row r="6" spans="1:16" x14ac:dyDescent="0.2">
      <c r="A6" s="11"/>
      <c r="B6" s="54" t="s">
        <v>6</v>
      </c>
      <c r="C6" s="55"/>
      <c r="D6" s="55"/>
      <c r="E6" s="56"/>
      <c r="G6" s="11"/>
      <c r="H6" s="54" t="s">
        <v>6</v>
      </c>
      <c r="I6" s="55"/>
      <c r="J6" s="55"/>
      <c r="K6" s="56"/>
      <c r="M6" s="15" t="s">
        <v>30</v>
      </c>
      <c r="P6" s="113"/>
    </row>
    <row r="7" spans="1:16" x14ac:dyDescent="0.2">
      <c r="A7" s="17" t="s">
        <v>7</v>
      </c>
      <c r="B7" s="13" t="s">
        <v>8</v>
      </c>
      <c r="C7" s="13" t="s">
        <v>9</v>
      </c>
      <c r="D7" s="13" t="s">
        <v>10</v>
      </c>
      <c r="E7" s="18" t="s">
        <v>11</v>
      </c>
      <c r="G7" s="17" t="s">
        <v>7</v>
      </c>
      <c r="H7" s="13" t="s">
        <v>8</v>
      </c>
      <c r="I7" s="13" t="s">
        <v>9</v>
      </c>
      <c r="J7" s="13" t="s">
        <v>10</v>
      </c>
      <c r="K7" s="18" t="s">
        <v>11</v>
      </c>
      <c r="M7" s="57" t="s">
        <v>31</v>
      </c>
      <c r="P7" s="113"/>
    </row>
    <row r="8" spans="1:16" x14ac:dyDescent="0.2">
      <c r="A8" s="26" t="s">
        <v>12</v>
      </c>
      <c r="B8" s="58">
        <v>0</v>
      </c>
      <c r="C8" s="58">
        <v>6250.0000000000018</v>
      </c>
      <c r="D8" s="58">
        <v>0</v>
      </c>
      <c r="E8" s="59">
        <v>0</v>
      </c>
      <c r="G8" s="26" t="s">
        <v>12</v>
      </c>
      <c r="H8" s="60">
        <v>0</v>
      </c>
      <c r="I8" s="61">
        <v>0.4</v>
      </c>
      <c r="J8" s="61">
        <v>0.375</v>
      </c>
      <c r="K8" s="62">
        <v>0.25</v>
      </c>
      <c r="M8" s="63">
        <v>2500</v>
      </c>
      <c r="N8" s="64"/>
      <c r="O8" s="114"/>
      <c r="P8" s="115"/>
    </row>
    <row r="9" spans="1:16" x14ac:dyDescent="0.2">
      <c r="A9" s="26" t="s">
        <v>13</v>
      </c>
      <c r="B9" s="58">
        <v>4285.7142857142862</v>
      </c>
      <c r="C9" s="58">
        <v>0</v>
      </c>
      <c r="D9" s="58">
        <v>0</v>
      </c>
      <c r="E9" s="59">
        <v>0</v>
      </c>
      <c r="G9" s="26" t="s">
        <v>13</v>
      </c>
      <c r="H9" s="65">
        <v>0.7</v>
      </c>
      <c r="I9" s="66">
        <v>0.5</v>
      </c>
      <c r="J9" s="66">
        <v>0.35</v>
      </c>
      <c r="K9" s="67">
        <v>0.25</v>
      </c>
      <c r="M9" s="68">
        <v>3000</v>
      </c>
      <c r="N9" s="64"/>
      <c r="O9" s="114"/>
      <c r="P9" s="115"/>
    </row>
    <row r="10" spans="1:16" x14ac:dyDescent="0.2">
      <c r="A10" s="26" t="s">
        <v>14</v>
      </c>
      <c r="B10" s="58">
        <v>3703.7037037037035</v>
      </c>
      <c r="C10" s="58">
        <v>0</v>
      </c>
      <c r="D10" s="58">
        <v>0</v>
      </c>
      <c r="E10" s="59">
        <v>0</v>
      </c>
      <c r="G10" s="26" t="s">
        <v>14</v>
      </c>
      <c r="H10" s="65">
        <v>0.67500000000000004</v>
      </c>
      <c r="I10" s="66">
        <v>0.45</v>
      </c>
      <c r="J10" s="66">
        <v>0.4</v>
      </c>
      <c r="K10" s="67">
        <v>0.25</v>
      </c>
      <c r="M10" s="68">
        <v>2500</v>
      </c>
      <c r="N10" s="64"/>
      <c r="O10" s="114"/>
      <c r="P10" s="115"/>
    </row>
    <row r="11" spans="1:16" x14ac:dyDescent="0.2">
      <c r="A11" s="26" t="s">
        <v>15</v>
      </c>
      <c r="B11" s="58">
        <v>0</v>
      </c>
      <c r="C11" s="58">
        <v>0</v>
      </c>
      <c r="D11" s="69">
        <v>2040.1254518901687</v>
      </c>
      <c r="E11" s="59">
        <v>0</v>
      </c>
      <c r="G11" s="26" t="s">
        <v>15</v>
      </c>
      <c r="H11" s="60">
        <v>0</v>
      </c>
      <c r="I11" s="66">
        <v>0.45</v>
      </c>
      <c r="J11" s="66">
        <v>0.35</v>
      </c>
      <c r="K11" s="67">
        <v>0.2</v>
      </c>
      <c r="M11" s="68">
        <v>2600</v>
      </c>
      <c r="N11" s="64"/>
      <c r="O11" s="114"/>
      <c r="P11" s="115"/>
    </row>
    <row r="12" spans="1:16" x14ac:dyDescent="0.2">
      <c r="A12" s="26" t="s">
        <v>16</v>
      </c>
      <c r="B12" s="58">
        <v>3846.1538461538457</v>
      </c>
      <c r="C12" s="58">
        <v>0</v>
      </c>
      <c r="D12" s="58">
        <v>0</v>
      </c>
      <c r="E12" s="59">
        <v>0</v>
      </c>
      <c r="G12" s="26" t="s">
        <v>16</v>
      </c>
      <c r="H12" s="65">
        <v>0.65</v>
      </c>
      <c r="I12" s="66">
        <v>0.45</v>
      </c>
      <c r="J12" s="66">
        <v>0.4</v>
      </c>
      <c r="K12" s="67">
        <v>0.25</v>
      </c>
      <c r="M12" s="68">
        <v>2500</v>
      </c>
      <c r="N12" s="64"/>
      <c r="O12" s="114"/>
      <c r="P12" s="115"/>
    </row>
    <row r="13" spans="1:16" x14ac:dyDescent="0.2">
      <c r="A13" s="35" t="s">
        <v>17</v>
      </c>
      <c r="B13" s="70">
        <v>13164.428164428156</v>
      </c>
      <c r="C13" s="70">
        <v>19750.000000000004</v>
      </c>
      <c r="D13" s="70">
        <v>18817.017405252685</v>
      </c>
      <c r="E13" s="71">
        <v>28000.000000000004</v>
      </c>
      <c r="G13" s="35" t="s">
        <v>17</v>
      </c>
      <c r="H13" s="72">
        <v>0.625</v>
      </c>
      <c r="I13" s="73">
        <v>0.5</v>
      </c>
      <c r="J13" s="73">
        <v>0.42499999999999999</v>
      </c>
      <c r="K13" s="74">
        <v>0.42499999999999999</v>
      </c>
      <c r="M13" s="75">
        <v>38000</v>
      </c>
      <c r="N13" s="64"/>
      <c r="O13" s="114"/>
      <c r="P13" s="115"/>
    </row>
    <row r="14" spans="1:16" x14ac:dyDescent="0.2">
      <c r="A14" s="42" t="s">
        <v>18</v>
      </c>
      <c r="B14" s="76">
        <v>0</v>
      </c>
      <c r="C14" s="76">
        <v>0</v>
      </c>
      <c r="D14" s="76">
        <v>7142.8571428571404</v>
      </c>
      <c r="E14" s="77">
        <v>0</v>
      </c>
      <c r="G14" s="42" t="s">
        <v>18</v>
      </c>
      <c r="H14" s="78">
        <v>0.7</v>
      </c>
      <c r="I14" s="79">
        <v>0.45</v>
      </c>
      <c r="J14" s="79">
        <v>0.35</v>
      </c>
      <c r="K14" s="80">
        <v>0.4</v>
      </c>
      <c r="M14" s="81">
        <v>2500</v>
      </c>
      <c r="N14" s="64"/>
      <c r="O14" s="114"/>
      <c r="P14" s="115"/>
    </row>
    <row r="15" spans="1:16" x14ac:dyDescent="0.2">
      <c r="A15" s="9"/>
      <c r="B15" s="82"/>
      <c r="C15" s="82"/>
      <c r="D15" s="82"/>
      <c r="E15" s="82"/>
      <c r="I15" s="9"/>
      <c r="M15" s="82"/>
      <c r="N15" s="83"/>
      <c r="O15" s="84"/>
    </row>
    <row r="16" spans="1:16" x14ac:dyDescent="0.2">
      <c r="A16" s="9"/>
      <c r="B16" s="82"/>
      <c r="C16" s="82"/>
      <c r="D16" s="82"/>
      <c r="E16" s="82"/>
      <c r="I16" s="9"/>
      <c r="M16" s="82"/>
      <c r="N16" s="83"/>
      <c r="O16" s="84"/>
    </row>
    <row r="17" spans="1:14" x14ac:dyDescent="0.2">
      <c r="A17" s="4" t="s">
        <v>32</v>
      </c>
      <c r="G17" s="4" t="s">
        <v>33</v>
      </c>
    </row>
    <row r="18" spans="1:14" x14ac:dyDescent="0.2">
      <c r="A18" t="s">
        <v>5</v>
      </c>
      <c r="G18" t="s">
        <v>5</v>
      </c>
    </row>
    <row r="19" spans="1:14" ht="25.5" x14ac:dyDescent="0.2">
      <c r="A19" s="11"/>
      <c r="B19" s="54" t="s">
        <v>6</v>
      </c>
      <c r="C19" s="55"/>
      <c r="D19" s="55"/>
      <c r="E19" s="56"/>
      <c r="G19" s="11"/>
      <c r="H19" s="54" t="s">
        <v>6</v>
      </c>
      <c r="I19" s="55"/>
      <c r="J19" s="55"/>
      <c r="K19" s="56"/>
      <c r="L19" s="9"/>
      <c r="M19" s="86" t="s">
        <v>34</v>
      </c>
    </row>
    <row r="20" spans="1:14" x14ac:dyDescent="0.2">
      <c r="A20" s="17" t="s">
        <v>7</v>
      </c>
      <c r="B20" s="13" t="s">
        <v>8</v>
      </c>
      <c r="C20" s="13" t="s">
        <v>9</v>
      </c>
      <c r="D20" s="13" t="s">
        <v>10</v>
      </c>
      <c r="E20" s="18" t="s">
        <v>11</v>
      </c>
      <c r="G20" s="17" t="s">
        <v>7</v>
      </c>
      <c r="H20" s="13" t="s">
        <v>8</v>
      </c>
      <c r="I20" s="13" t="s">
        <v>9</v>
      </c>
      <c r="J20" s="13" t="s">
        <v>10</v>
      </c>
      <c r="K20" s="18" t="s">
        <v>11</v>
      </c>
      <c r="L20" s="9"/>
      <c r="M20" s="87" t="s">
        <v>35</v>
      </c>
    </row>
    <row r="21" spans="1:14" x14ac:dyDescent="0.2">
      <c r="A21" s="26" t="s">
        <v>12</v>
      </c>
      <c r="B21" s="88">
        <v>0</v>
      </c>
      <c r="C21" s="24">
        <v>13</v>
      </c>
      <c r="D21" s="24">
        <v>10.65</v>
      </c>
      <c r="E21" s="89">
        <v>9.6</v>
      </c>
      <c r="G21" s="26" t="s">
        <v>12</v>
      </c>
      <c r="H21" s="90">
        <f t="shared" ref="H21:K27" si="0">H$29*$M21</f>
        <v>0.3</v>
      </c>
      <c r="I21" s="91">
        <f t="shared" si="0"/>
        <v>0.3</v>
      </c>
      <c r="J21" s="91">
        <f t="shared" si="0"/>
        <v>0.44999999999999996</v>
      </c>
      <c r="K21" s="92">
        <f t="shared" si="0"/>
        <v>0.44999999999999996</v>
      </c>
      <c r="L21" s="9"/>
      <c r="M21" s="68">
        <v>30</v>
      </c>
    </row>
    <row r="22" spans="1:14" x14ac:dyDescent="0.2">
      <c r="A22" s="26" t="s">
        <v>13</v>
      </c>
      <c r="B22" s="24">
        <v>17.399999999999999</v>
      </c>
      <c r="C22" s="24">
        <v>14.1</v>
      </c>
      <c r="D22" s="24">
        <v>11.2</v>
      </c>
      <c r="E22" s="89">
        <v>9.4499999999999993</v>
      </c>
      <c r="G22" s="26" t="s">
        <v>13</v>
      </c>
      <c r="H22" s="93">
        <f t="shared" si="0"/>
        <v>0.4</v>
      </c>
      <c r="I22" s="85">
        <f t="shared" si="0"/>
        <v>0.4</v>
      </c>
      <c r="J22" s="85">
        <f t="shared" si="0"/>
        <v>0.6</v>
      </c>
      <c r="K22" s="94">
        <f t="shared" si="0"/>
        <v>0.6</v>
      </c>
      <c r="L22" s="9"/>
      <c r="M22" s="68">
        <v>40</v>
      </c>
    </row>
    <row r="23" spans="1:14" x14ac:dyDescent="0.2">
      <c r="A23" s="26" t="s">
        <v>14</v>
      </c>
      <c r="B23" s="24">
        <v>17.399999999999999</v>
      </c>
      <c r="C23" s="24">
        <v>14.22</v>
      </c>
      <c r="D23" s="24">
        <v>11</v>
      </c>
      <c r="E23" s="89">
        <v>9.5</v>
      </c>
      <c r="G23" s="26" t="s">
        <v>14</v>
      </c>
      <c r="H23" s="93">
        <f t="shared" si="0"/>
        <v>0.8</v>
      </c>
      <c r="I23" s="85">
        <f t="shared" si="0"/>
        <v>0.8</v>
      </c>
      <c r="J23" s="85">
        <f t="shared" si="0"/>
        <v>1.2</v>
      </c>
      <c r="K23" s="94">
        <f t="shared" si="0"/>
        <v>1.2</v>
      </c>
      <c r="L23" s="9"/>
      <c r="M23" s="68">
        <v>80</v>
      </c>
    </row>
    <row r="24" spans="1:14" x14ac:dyDescent="0.2">
      <c r="A24" s="26" t="s">
        <v>15</v>
      </c>
      <c r="B24" s="95">
        <v>0</v>
      </c>
      <c r="C24" s="24">
        <v>14.3</v>
      </c>
      <c r="D24" s="24">
        <v>11.25</v>
      </c>
      <c r="E24" s="89">
        <v>9.6</v>
      </c>
      <c r="G24" s="26" t="s">
        <v>15</v>
      </c>
      <c r="H24" s="93">
        <f t="shared" si="0"/>
        <v>0.70000000000000007</v>
      </c>
      <c r="I24" s="85">
        <f t="shared" si="0"/>
        <v>0.70000000000000007</v>
      </c>
      <c r="J24" s="85">
        <f t="shared" si="0"/>
        <v>1.05</v>
      </c>
      <c r="K24" s="94">
        <f t="shared" si="0"/>
        <v>1.05</v>
      </c>
      <c r="L24" s="9"/>
      <c r="M24" s="68">
        <v>70</v>
      </c>
    </row>
    <row r="25" spans="1:14" x14ac:dyDescent="0.2">
      <c r="A25" s="26" t="s">
        <v>16</v>
      </c>
      <c r="B25" s="24">
        <v>17.5</v>
      </c>
      <c r="C25" s="24">
        <v>13.8</v>
      </c>
      <c r="D25" s="24">
        <v>11.4</v>
      </c>
      <c r="E25" s="89">
        <v>9.6</v>
      </c>
      <c r="G25" s="26" t="s">
        <v>16</v>
      </c>
      <c r="H25" s="93">
        <f t="shared" si="0"/>
        <v>0.70000000000000007</v>
      </c>
      <c r="I25" s="85">
        <f t="shared" si="0"/>
        <v>0.70000000000000007</v>
      </c>
      <c r="J25" s="85">
        <f t="shared" si="0"/>
        <v>1.05</v>
      </c>
      <c r="K25" s="94">
        <f t="shared" si="0"/>
        <v>1.05</v>
      </c>
      <c r="L25" s="9"/>
      <c r="M25" s="68">
        <v>70</v>
      </c>
    </row>
    <row r="26" spans="1:14" x14ac:dyDescent="0.2">
      <c r="A26" s="35" t="s">
        <v>17</v>
      </c>
      <c r="B26" s="96">
        <v>18.25</v>
      </c>
      <c r="C26" s="96">
        <v>13.9</v>
      </c>
      <c r="D26" s="96">
        <v>11.4</v>
      </c>
      <c r="E26" s="97">
        <v>8.9</v>
      </c>
      <c r="G26" s="35" t="s">
        <v>17</v>
      </c>
      <c r="H26" s="98">
        <f t="shared" si="0"/>
        <v>0</v>
      </c>
      <c r="I26" s="99">
        <f t="shared" si="0"/>
        <v>0</v>
      </c>
      <c r="J26" s="99">
        <f t="shared" si="0"/>
        <v>0</v>
      </c>
      <c r="K26" s="100">
        <f t="shared" si="0"/>
        <v>0</v>
      </c>
      <c r="L26" s="9"/>
      <c r="M26" s="68">
        <v>0</v>
      </c>
    </row>
    <row r="27" spans="1:14" x14ac:dyDescent="0.2">
      <c r="A27" s="42" t="s">
        <v>18</v>
      </c>
      <c r="B27" s="101">
        <v>19.75</v>
      </c>
      <c r="C27" s="101">
        <v>13.9</v>
      </c>
      <c r="D27" s="101">
        <v>10.75</v>
      </c>
      <c r="E27" s="102">
        <v>9.4</v>
      </c>
      <c r="G27" s="42" t="s">
        <v>18</v>
      </c>
      <c r="H27" s="103">
        <f t="shared" si="0"/>
        <v>0.5</v>
      </c>
      <c r="I27" s="104">
        <f t="shared" si="0"/>
        <v>0.5</v>
      </c>
      <c r="J27" s="104">
        <f t="shared" si="0"/>
        <v>0.75</v>
      </c>
      <c r="K27" s="105">
        <f t="shared" si="0"/>
        <v>0.75</v>
      </c>
      <c r="M27" s="81">
        <v>50</v>
      </c>
    </row>
    <row r="28" spans="1:14" ht="6" customHeight="1" x14ac:dyDescent="0.2">
      <c r="A28" s="9"/>
      <c r="B28" s="85"/>
      <c r="C28" s="85"/>
      <c r="D28" s="85"/>
      <c r="E28" s="85"/>
    </row>
    <row r="29" spans="1:14" x14ac:dyDescent="0.2">
      <c r="G29" s="45" t="s">
        <v>36</v>
      </c>
      <c r="H29" s="106">
        <v>0.01</v>
      </c>
      <c r="I29" s="107">
        <v>0.01</v>
      </c>
      <c r="J29" s="107">
        <v>1.4999999999999999E-2</v>
      </c>
      <c r="K29" s="108">
        <v>1.4999999999999999E-2</v>
      </c>
    </row>
    <row r="30" spans="1:14" x14ac:dyDescent="0.2">
      <c r="N30" s="9"/>
    </row>
    <row r="31" spans="1:14" x14ac:dyDescent="0.2">
      <c r="A31" s="4" t="s">
        <v>19</v>
      </c>
      <c r="N31" s="9"/>
    </row>
    <row r="32" spans="1:14" x14ac:dyDescent="0.2">
      <c r="A32" t="s">
        <v>21</v>
      </c>
    </row>
    <row r="33" spans="1:12" x14ac:dyDescent="0.2">
      <c r="A33" s="52"/>
      <c r="B33" s="110" t="s">
        <v>8</v>
      </c>
      <c r="C33" s="110" t="s">
        <v>9</v>
      </c>
      <c r="D33" s="110" t="s">
        <v>10</v>
      </c>
      <c r="E33" s="110" t="s">
        <v>11</v>
      </c>
      <c r="F33" s="113"/>
      <c r="L33" s="9"/>
    </row>
    <row r="34" spans="1:12" x14ac:dyDescent="0.2">
      <c r="A34" s="9"/>
      <c r="B34" s="111">
        <v>25000</v>
      </c>
      <c r="C34" s="111">
        <v>26000</v>
      </c>
      <c r="D34" s="111">
        <v>28000</v>
      </c>
      <c r="E34" s="111">
        <v>28000</v>
      </c>
      <c r="F34" s="112"/>
      <c r="L34" s="9"/>
    </row>
    <row r="35" spans="1:12" x14ac:dyDescent="0.2">
      <c r="A35" s="9"/>
      <c r="B35" s="82"/>
      <c r="C35" s="82"/>
      <c r="D35" s="82"/>
      <c r="E35" s="82"/>
      <c r="F35" s="112"/>
      <c r="L35" s="9"/>
    </row>
    <row r="37" spans="1:12" ht="13.5" thickBot="1" x14ac:dyDescent="0.25">
      <c r="A37" s="4" t="s">
        <v>39</v>
      </c>
    </row>
    <row r="38" spans="1:12" ht="13.5" thickBot="1" x14ac:dyDescent="0.25">
      <c r="A38" t="s">
        <v>40</v>
      </c>
      <c r="E38" s="116">
        <f>SUMPRODUCT(Decision_variables,Product_cost)+SUMPRODUCT(Decision_variables,a)</f>
        <v>1382544.3343149223</v>
      </c>
    </row>
    <row r="40" spans="1:12" x14ac:dyDescent="0.2">
      <c r="D40" s="45"/>
    </row>
    <row r="41" spans="1:12" x14ac:dyDescent="0.2">
      <c r="E41" s="112"/>
    </row>
    <row r="42" spans="1:12" x14ac:dyDescent="0.2">
      <c r="E42" s="114"/>
    </row>
    <row r="43" spans="1:12" x14ac:dyDescent="0.2">
      <c r="A43" s="9"/>
      <c r="B43" s="9"/>
      <c r="C43" s="9"/>
      <c r="D43" s="9"/>
      <c r="E43" s="9"/>
      <c r="L43" s="9"/>
    </row>
    <row r="44" spans="1:12" x14ac:dyDescent="0.2">
      <c r="A44" s="4" t="s">
        <v>41</v>
      </c>
      <c r="C44" s="122" t="s">
        <v>42</v>
      </c>
      <c r="D44" s="122" t="s">
        <v>43</v>
      </c>
      <c r="E44" s="122" t="s">
        <v>44</v>
      </c>
    </row>
    <row r="45" spans="1:12" x14ac:dyDescent="0.2">
      <c r="C45" s="114">
        <f t="shared" ref="C45:C51" si="1">SUMPRODUCT(B8:E8,H8:K8)</f>
        <v>2500.0000000000009</v>
      </c>
      <c r="D45" s="117" t="s">
        <v>45</v>
      </c>
      <c r="E45" s="112">
        <f t="shared" ref="E45:E51" si="2">M8</f>
        <v>2500</v>
      </c>
      <c r="G45" s="118"/>
    </row>
    <row r="46" spans="1:12" x14ac:dyDescent="0.2">
      <c r="C46" s="114">
        <f t="shared" si="1"/>
        <v>3000</v>
      </c>
      <c r="D46" s="117" t="s">
        <v>45</v>
      </c>
      <c r="E46" s="112">
        <f t="shared" si="2"/>
        <v>3000</v>
      </c>
      <c r="G46" s="118"/>
    </row>
    <row r="47" spans="1:12" x14ac:dyDescent="0.2">
      <c r="B47" s="112"/>
      <c r="C47" s="117">
        <f t="shared" si="1"/>
        <v>2500</v>
      </c>
      <c r="D47" s="123" t="s">
        <v>45</v>
      </c>
      <c r="E47" s="112">
        <f t="shared" si="2"/>
        <v>2500</v>
      </c>
      <c r="G47" s="118"/>
    </row>
    <row r="48" spans="1:12" x14ac:dyDescent="0.2">
      <c r="B48" s="112"/>
      <c r="C48" s="117">
        <f t="shared" si="1"/>
        <v>714.04390816155899</v>
      </c>
      <c r="D48" s="123" t="s">
        <v>45</v>
      </c>
      <c r="E48" s="112">
        <f t="shared" si="2"/>
        <v>2600</v>
      </c>
      <c r="G48" s="118"/>
    </row>
    <row r="49" spans="2:7" x14ac:dyDescent="0.2">
      <c r="B49" s="112"/>
      <c r="C49" s="117">
        <f t="shared" si="1"/>
        <v>2500</v>
      </c>
      <c r="D49" s="123" t="s">
        <v>45</v>
      </c>
      <c r="E49" s="112">
        <f t="shared" si="2"/>
        <v>2500</v>
      </c>
      <c r="G49" s="119"/>
    </row>
    <row r="50" spans="2:7" x14ac:dyDescent="0.2">
      <c r="B50" s="112"/>
      <c r="C50" s="117">
        <f t="shared" si="1"/>
        <v>37999.999999999993</v>
      </c>
      <c r="D50" s="123" t="s">
        <v>45</v>
      </c>
      <c r="E50" s="112">
        <f t="shared" si="2"/>
        <v>38000</v>
      </c>
      <c r="F50" s="113"/>
    </row>
    <row r="51" spans="2:7" x14ac:dyDescent="0.2">
      <c r="B51" s="112"/>
      <c r="C51" s="117">
        <f t="shared" si="1"/>
        <v>2499.9999999999991</v>
      </c>
      <c r="D51" s="123" t="s">
        <v>45</v>
      </c>
      <c r="E51" s="112">
        <f t="shared" si="2"/>
        <v>2500</v>
      </c>
      <c r="F51" s="113"/>
    </row>
    <row r="52" spans="2:7" x14ac:dyDescent="0.2">
      <c r="B52" s="112"/>
      <c r="C52" s="117"/>
      <c r="D52" s="112"/>
      <c r="E52" s="112"/>
      <c r="F52" s="113"/>
    </row>
    <row r="53" spans="2:7" x14ac:dyDescent="0.2">
      <c r="B53" s="112"/>
      <c r="C53" s="124">
        <f>SUM(B8:B14)</f>
        <v>24999.999999999993</v>
      </c>
      <c r="D53" s="123" t="s">
        <v>46</v>
      </c>
      <c r="E53" s="112">
        <f>B34</f>
        <v>25000</v>
      </c>
      <c r="F53" s="113"/>
    </row>
    <row r="54" spans="2:7" x14ac:dyDescent="0.2">
      <c r="C54" s="112">
        <f>SUM(C8:C14)</f>
        <v>26000.000000000007</v>
      </c>
      <c r="D54" s="123" t="s">
        <v>46</v>
      </c>
      <c r="E54" s="120">
        <f>C34</f>
        <v>26000</v>
      </c>
      <c r="F54" s="113"/>
    </row>
    <row r="55" spans="2:7" x14ac:dyDescent="0.2">
      <c r="C55" s="112">
        <f>SUM(D8:D14)</f>
        <v>27999.999999999996</v>
      </c>
      <c r="D55" s="123" t="s">
        <v>46</v>
      </c>
      <c r="E55" s="120">
        <f>D34</f>
        <v>28000</v>
      </c>
      <c r="F55" s="113"/>
    </row>
    <row r="56" spans="2:7" x14ac:dyDescent="0.2">
      <c r="B56" s="112"/>
      <c r="C56" s="124">
        <f>SUM(E8:E14)</f>
        <v>28000.000000000004</v>
      </c>
      <c r="D56" s="123" t="s">
        <v>46</v>
      </c>
      <c r="E56" s="112">
        <f>E34</f>
        <v>28000</v>
      </c>
      <c r="F56" s="113"/>
    </row>
    <row r="57" spans="2:7" x14ac:dyDescent="0.2">
      <c r="B57" s="112"/>
      <c r="C57" s="124">
        <f>B8</f>
        <v>0</v>
      </c>
      <c r="D57" s="123" t="s">
        <v>47</v>
      </c>
      <c r="E57" s="112">
        <v>0</v>
      </c>
      <c r="F57" s="113"/>
    </row>
    <row r="58" spans="2:7" x14ac:dyDescent="0.2">
      <c r="B58" s="112"/>
      <c r="C58" s="124">
        <f>B11</f>
        <v>0</v>
      </c>
      <c r="D58" s="123" t="s">
        <v>47</v>
      </c>
      <c r="E58" s="112">
        <v>0</v>
      </c>
      <c r="F58" s="113"/>
    </row>
    <row r="59" spans="2:7" x14ac:dyDescent="0.2">
      <c r="B59" s="112"/>
      <c r="C59" s="113"/>
    </row>
    <row r="60" spans="2:7" x14ac:dyDescent="0.2">
      <c r="C60" s="114"/>
      <c r="D60" s="117"/>
      <c r="E60" s="112"/>
      <c r="F60" s="113"/>
    </row>
    <row r="61" spans="2:7" x14ac:dyDescent="0.2">
      <c r="B61" s="112"/>
      <c r="C61" s="121"/>
      <c r="D61" s="112"/>
    </row>
    <row r="62" spans="2:7" x14ac:dyDescent="0.2">
      <c r="B62" s="112"/>
      <c r="C62" s="121"/>
      <c r="D62" s="112"/>
    </row>
  </sheetData>
  <scenarios current="2" show="1">
    <scenario name="Laptop" locked="1" count="28" user="Roberto Caccia" comment="Solver Model">
      <inputCells r="B8" val="0"/>
      <inputCells r="C8" val="1900"/>
      <inputCells r="D8" val="0"/>
      <inputCells r="E8" val="0"/>
      <inputCells r="B9" val="0"/>
      <inputCells r="C9" val="0"/>
      <inputCells r="D9" val="4285.71428567253"/>
      <inputCells r="E9" val="0"/>
      <inputCells r="B10" val="264.550264649192"/>
      <inputCells r="C10" val="0"/>
      <inputCells r="D10" val="2428.57142846211"/>
      <inputCells r="E10" val="0"/>
      <inputCells r="B11" val="0"/>
      <inputCells r="C11" val="0"/>
      <inputCells r="D11" val="3714.28571428768"/>
      <inputCells r="E11" val="0"/>
      <inputCells r="B12" val="0"/>
      <inputCells r="C12" val="0"/>
      <inputCells r="D12" val="0"/>
      <inputCells r="E12" val="0"/>
      <inputCells r="B13" val="11735.4497353742"/>
      <inputCells r="C13" val="11100"/>
      <inputCells r="D13" val="0"/>
      <inputCells r="E13" val="13000"/>
      <inputCells r="B14" val="0"/>
      <inputCells r="C14" val="0"/>
      <inputCells r="D14" val="3571.42857142857"/>
      <inputCells r="E14" val="0"/>
    </scenario>
    <scenario name="PC_Lab" locked="1" count="28" user="Roberto Caccia" comment="Created by Roberto Caccia on 1/27/97">
      <inputCells r="B8" val="0" numFmtId="166"/>
      <inputCells r="C8" val="1900" numFmtId="166"/>
      <inputCells r="D8" val="0" numFmtId="166"/>
      <inputCells r="E8" val="0" numFmtId="166"/>
      <inputCells r="B9" val="2142.85714285714" numFmtId="166"/>
      <inputCells r="C9" val="0" numFmtId="166"/>
      <inputCells r="D9" val="0" numFmtId="166"/>
      <inputCells r="E9" val="0" numFmtId="166"/>
      <inputCells r="B10" val="1703.7037037037" numFmtId="166"/>
      <inputCells r="C10" val="0" numFmtId="166"/>
      <inputCells r="D10" val="0" numFmtId="166"/>
      <inputCells r="E10" val="0" numFmtId="166"/>
      <inputCells r="B11" val="0" numFmtId="166"/>
      <inputCells r="C11" val="0" numFmtId="166"/>
      <inputCells r="D11" val="1735.66520625345" numFmtId="166"/>
      <inputCells r="E11" val="0" numFmtId="166"/>
      <inputCells r="B12" val="1384.61538461538" numFmtId="166"/>
      <inputCells r="C12" val="0" numFmtId="166"/>
      <inputCells r="D12" val="0" numFmtId="166"/>
      <inputCells r="E12" val="0" numFmtId="166"/>
      <inputCells r="B13" val="6768.82376882377" numFmtId="166"/>
      <inputCells r="C13" val="11100" numFmtId="166"/>
      <inputCells r="D13" val="8692.90622231798" numFmtId="166"/>
      <inputCells r="E13" val="13000" numFmtId="166"/>
      <inputCells r="B14" val="0" numFmtId="166"/>
      <inputCells r="C14" val="0" numFmtId="166"/>
      <inputCells r="D14" val="3571.42857142857" numFmtId="166"/>
      <inputCells r="E14" val="0" numFmtId="166"/>
    </scenario>
    <scenario name="Cost_table" locked="1" count="28" user="Roberto Caccia" comment="Created by Roberto Caccia on 1/27/97">
      <inputCells r="B21" val="10000000000" numFmtId="11"/>
      <inputCells r="C21" val="6.25" numFmtId="43"/>
      <inputCells r="D21" val="5.45" numFmtId="43"/>
      <inputCells r="E21" val="4.9" numFmtId="43"/>
      <inputCells r="B22" val="8.9" numFmtId="43"/>
      <inputCells r="C22" val="7.05" numFmtId="43"/>
      <inputCells r="D22" val="5.55" numFmtId="43"/>
      <inputCells r="E22" val="4.45" numFmtId="43"/>
      <inputCells r="B23" val="8.75" numFmtId="43"/>
      <inputCells r="C23" val="7.11" numFmtId="43"/>
      <inputCells r="D23" val="5.45" numFmtId="43"/>
      <inputCells r="E23" val="4.75" numFmtId="43"/>
      <inputCells r="B24" val="10000000000" numFmtId="11"/>
      <inputCells r="C24" val="7.15" numFmtId="43"/>
      <inputCells r="D24" val="5.5" numFmtId="43"/>
      <inputCells r="E24" val="4.55" numFmtId="43"/>
      <inputCells r="B25" val="9.1" numFmtId="43"/>
      <inputCells r="C25" val="6.9" numFmtId="43"/>
      <inputCells r="D25" val="5.7" numFmtId="43"/>
      <inputCells r="E25" val="4.55" numFmtId="43"/>
      <inputCells r="B26" val="9.05" numFmtId="43"/>
      <inputCells r="C26" val="6.85" numFmtId="43"/>
      <inputCells r="D26" val="5.65" numFmtId="43"/>
      <inputCells r="E26" val="4.45" numFmtId="43"/>
      <inputCells r="B27" val="9.25" numFmtId="43"/>
      <inputCells r="C27" val="6.95" numFmtId="43"/>
      <inputCells r="D27" val="5.35" numFmtId="43"/>
      <inputCells r="E27" val="4.35" numFmtId="43"/>
    </scenario>
  </scenarios>
  <printOptions horizontalCentered="1" verticalCentered="1"/>
  <pageMargins left="0.5" right="0.25" top="0.75" bottom="0.5" header="0.5" footer="0.25"/>
  <pageSetup scale="92" orientation="portrait" horizontalDpi="300" verticalDpi="300" r:id="rId1"/>
  <headerFooter alignWithMargins="0">
    <oddHeader>&amp;LFilatoi Riuniti
Your Name: ______________&amp;C&amp;A&amp;RFilatoi Riuniti
by Robert Freund and Roberto Caccia</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C2B4C-8B55-406A-9E78-F5EB2419252D}">
  <dimension ref="A1:H53"/>
  <sheetViews>
    <sheetView showGridLines="0" topLeftCell="A33" workbookViewId="0">
      <selection activeCell="E46" sqref="E46"/>
    </sheetView>
  </sheetViews>
  <sheetFormatPr defaultRowHeight="12.75" x14ac:dyDescent="0.2"/>
  <cols>
    <col min="1" max="1" width="2.28515625" customWidth="1"/>
    <col min="2" max="2" width="6.28515625" bestFit="1" customWidth="1"/>
    <col min="3" max="3" width="16.42578125" bestFit="1" customWidth="1"/>
    <col min="4" max="4" width="12" bestFit="1" customWidth="1"/>
    <col min="5" max="5" width="12.7109375" bestFit="1" customWidth="1"/>
    <col min="6" max="6" width="10.28515625" bestFit="1" customWidth="1"/>
    <col min="7" max="7" width="12" bestFit="1" customWidth="1"/>
    <col min="8" max="8" width="12.28515625" bestFit="1" customWidth="1"/>
  </cols>
  <sheetData>
    <row r="1" spans="1:8" x14ac:dyDescent="0.2">
      <c r="A1" s="4" t="s">
        <v>122</v>
      </c>
    </row>
    <row r="2" spans="1:8" x14ac:dyDescent="0.2">
      <c r="A2" s="4" t="s">
        <v>48</v>
      </c>
    </row>
    <row r="3" spans="1:8" x14ac:dyDescent="0.2">
      <c r="A3" s="4" t="s">
        <v>123</v>
      </c>
    </row>
    <row r="6" spans="1:8" ht="13.5" thickBot="1" x14ac:dyDescent="0.25">
      <c r="A6" t="s">
        <v>51</v>
      </c>
    </row>
    <row r="7" spans="1:8" x14ac:dyDescent="0.2">
      <c r="B7" s="128"/>
      <c r="C7" s="128"/>
      <c r="D7" s="128" t="s">
        <v>124</v>
      </c>
      <c r="E7" s="128" t="s">
        <v>126</v>
      </c>
      <c r="F7" s="128" t="s">
        <v>128</v>
      </c>
      <c r="G7" s="128" t="s">
        <v>130</v>
      </c>
      <c r="H7" s="128" t="s">
        <v>130</v>
      </c>
    </row>
    <row r="8" spans="1:8" ht="13.5" thickBot="1" x14ac:dyDescent="0.25">
      <c r="B8" s="129" t="s">
        <v>49</v>
      </c>
      <c r="C8" s="129" t="s">
        <v>50</v>
      </c>
      <c r="D8" s="129" t="s">
        <v>125</v>
      </c>
      <c r="E8" s="129" t="s">
        <v>127</v>
      </c>
      <c r="F8" s="129" t="s">
        <v>129</v>
      </c>
      <c r="G8" s="129" t="s">
        <v>131</v>
      </c>
      <c r="H8" s="129" t="s">
        <v>132</v>
      </c>
    </row>
    <row r="9" spans="1:8" x14ac:dyDescent="0.2">
      <c r="B9" s="127" t="s">
        <v>53</v>
      </c>
      <c r="C9" s="127" t="s">
        <v>54</v>
      </c>
      <c r="D9" s="127">
        <v>0</v>
      </c>
      <c r="E9" s="127">
        <v>0</v>
      </c>
      <c r="F9" s="127">
        <v>0.3</v>
      </c>
      <c r="G9" s="127">
        <v>1E+30</v>
      </c>
      <c r="H9" s="127">
        <v>1E+30</v>
      </c>
    </row>
    <row r="10" spans="1:8" x14ac:dyDescent="0.2">
      <c r="B10" s="127" t="s">
        <v>55</v>
      </c>
      <c r="C10" s="127" t="s">
        <v>56</v>
      </c>
      <c r="D10" s="127">
        <v>6250.0000000000018</v>
      </c>
      <c r="E10" s="127">
        <v>0</v>
      </c>
      <c r="F10" s="127">
        <v>13.299999999999999</v>
      </c>
      <c r="G10" s="127">
        <v>0.37882352941177078</v>
      </c>
      <c r="H10" s="127">
        <v>1E+30</v>
      </c>
    </row>
    <row r="11" spans="1:8" x14ac:dyDescent="0.2">
      <c r="B11" s="127" t="s">
        <v>57</v>
      </c>
      <c r="C11" s="127" t="s">
        <v>58</v>
      </c>
      <c r="D11" s="127">
        <v>0</v>
      </c>
      <c r="E11" s="127">
        <v>0.3551470588235352</v>
      </c>
      <c r="F11" s="127">
        <v>11.1</v>
      </c>
      <c r="G11" s="127">
        <v>1E+30</v>
      </c>
      <c r="H11" s="127">
        <v>0.3551470588235352</v>
      </c>
    </row>
    <row r="12" spans="1:8" x14ac:dyDescent="0.2">
      <c r="B12" s="127" t="s">
        <v>59</v>
      </c>
      <c r="C12" s="127" t="s">
        <v>60</v>
      </c>
      <c r="D12" s="127">
        <v>0</v>
      </c>
      <c r="E12" s="127">
        <v>1.2867647058823573</v>
      </c>
      <c r="F12" s="127">
        <v>10.050000000000001</v>
      </c>
      <c r="G12" s="127">
        <v>1E+30</v>
      </c>
      <c r="H12" s="127">
        <v>1.2867647058823573</v>
      </c>
    </row>
    <row r="13" spans="1:8" x14ac:dyDescent="0.2">
      <c r="B13" s="127" t="s">
        <v>61</v>
      </c>
      <c r="C13" s="127" t="s">
        <v>62</v>
      </c>
      <c r="D13" s="127">
        <v>4285.7142857142862</v>
      </c>
      <c r="E13" s="127">
        <v>0</v>
      </c>
      <c r="F13" s="127">
        <v>17.799999999999997</v>
      </c>
      <c r="G13" s="127">
        <v>0.77352941176476853</v>
      </c>
      <c r="H13" s="127">
        <v>1E+30</v>
      </c>
    </row>
    <row r="14" spans="1:8" x14ac:dyDescent="0.2">
      <c r="B14" s="127" t="s">
        <v>63</v>
      </c>
      <c r="C14" s="127" t="s">
        <v>64</v>
      </c>
      <c r="D14" s="127">
        <v>0</v>
      </c>
      <c r="E14" s="127">
        <v>0.80798319327733892</v>
      </c>
      <c r="F14" s="127">
        <v>14.5</v>
      </c>
      <c r="G14" s="127">
        <v>1E+30</v>
      </c>
      <c r="H14" s="127">
        <v>0.80798319327733892</v>
      </c>
    </row>
    <row r="15" spans="1:8" x14ac:dyDescent="0.2">
      <c r="B15" s="127" t="s">
        <v>65</v>
      </c>
      <c r="C15" s="127" t="s">
        <v>66</v>
      </c>
      <c r="D15" s="127">
        <v>0</v>
      </c>
      <c r="E15" s="127">
        <v>0.38676470588238421</v>
      </c>
      <c r="F15" s="127">
        <v>11.800000000000011</v>
      </c>
      <c r="G15" s="127">
        <v>1E+30</v>
      </c>
      <c r="H15" s="127">
        <v>0.38676470588238421</v>
      </c>
    </row>
    <row r="16" spans="1:8" x14ac:dyDescent="0.2">
      <c r="B16" s="127" t="s">
        <v>67</v>
      </c>
      <c r="C16" s="127" t="s">
        <v>68</v>
      </c>
      <c r="D16" s="127">
        <v>0</v>
      </c>
      <c r="E16" s="127">
        <v>0.883403361344552</v>
      </c>
      <c r="F16" s="127">
        <v>10.049999999999997</v>
      </c>
      <c r="G16" s="127">
        <v>1E+30</v>
      </c>
      <c r="H16" s="127">
        <v>0.883403361344552</v>
      </c>
    </row>
    <row r="17" spans="2:8" x14ac:dyDescent="0.2">
      <c r="B17" s="127" t="s">
        <v>69</v>
      </c>
      <c r="C17" s="127" t="s">
        <v>70</v>
      </c>
      <c r="D17" s="127">
        <v>3703.7037037037035</v>
      </c>
      <c r="E17" s="127">
        <v>0</v>
      </c>
      <c r="F17" s="127">
        <v>18.200000000000003</v>
      </c>
      <c r="G17" s="127">
        <v>1.2047794117647759</v>
      </c>
      <c r="H17" s="127">
        <v>1E+30</v>
      </c>
    </row>
    <row r="18" spans="2:8" x14ac:dyDescent="0.2">
      <c r="B18" s="127" t="s">
        <v>71</v>
      </c>
      <c r="C18" s="127" t="s">
        <v>72</v>
      </c>
      <c r="D18" s="127">
        <v>0</v>
      </c>
      <c r="E18" s="127">
        <v>0.97686274509805515</v>
      </c>
      <c r="F18" s="127">
        <v>15.019999999999996</v>
      </c>
      <c r="G18" s="127">
        <v>1E+30</v>
      </c>
      <c r="H18" s="127">
        <v>0.97686274509805515</v>
      </c>
    </row>
    <row r="19" spans="2:8" x14ac:dyDescent="0.2">
      <c r="B19" s="127" t="s">
        <v>73</v>
      </c>
      <c r="C19" s="127" t="s">
        <v>74</v>
      </c>
      <c r="D19" s="127">
        <v>0</v>
      </c>
      <c r="E19" s="127">
        <v>0.71394335511986695</v>
      </c>
      <c r="F19" s="127">
        <v>12.200000000000017</v>
      </c>
      <c r="G19" s="127">
        <v>1E+30</v>
      </c>
      <c r="H19" s="127">
        <v>0.71394335511986695</v>
      </c>
    </row>
    <row r="20" spans="2:8" x14ac:dyDescent="0.2">
      <c r="B20" s="127" t="s">
        <v>75</v>
      </c>
      <c r="C20" s="127" t="s">
        <v>76</v>
      </c>
      <c r="D20" s="127">
        <v>0</v>
      </c>
      <c r="E20" s="127">
        <v>1.4087145969498966</v>
      </c>
      <c r="F20" s="127">
        <v>10.699999999999989</v>
      </c>
      <c r="G20" s="127">
        <v>1E+30</v>
      </c>
      <c r="H20" s="127">
        <v>1.4087145969498966</v>
      </c>
    </row>
    <row r="21" spans="2:8" x14ac:dyDescent="0.2">
      <c r="B21" s="127" t="s">
        <v>77</v>
      </c>
      <c r="C21" s="127" t="s">
        <v>78</v>
      </c>
      <c r="D21" s="127">
        <v>0</v>
      </c>
      <c r="E21" s="127">
        <v>0</v>
      </c>
      <c r="F21" s="127">
        <v>0.69999999999998863</v>
      </c>
      <c r="G21" s="127">
        <v>1E+30</v>
      </c>
      <c r="H21" s="127">
        <v>1E+30</v>
      </c>
    </row>
    <row r="22" spans="2:8" x14ac:dyDescent="0.2">
      <c r="B22" s="127" t="s">
        <v>79</v>
      </c>
      <c r="C22" s="127" t="s">
        <v>80</v>
      </c>
      <c r="D22" s="127">
        <v>0</v>
      </c>
      <c r="E22" s="127">
        <v>4.1176470588274894E-2</v>
      </c>
      <c r="F22" s="127">
        <v>15.000000000000028</v>
      </c>
      <c r="G22" s="127">
        <v>1E+30</v>
      </c>
      <c r="H22" s="127">
        <v>4.1176470588274894E-2</v>
      </c>
    </row>
    <row r="23" spans="2:8" x14ac:dyDescent="0.2">
      <c r="B23" s="127" t="s">
        <v>81</v>
      </c>
      <c r="C23" s="127" t="s">
        <v>82</v>
      </c>
      <c r="D23" s="127">
        <v>2040.1254518901687</v>
      </c>
      <c r="E23" s="127">
        <v>0</v>
      </c>
      <c r="F23" s="127">
        <v>12.299999999999983</v>
      </c>
      <c r="G23" s="127">
        <v>3.5000000000033671E-2</v>
      </c>
      <c r="H23" s="127">
        <v>0.79999999999999283</v>
      </c>
    </row>
    <row r="24" spans="2:8" x14ac:dyDescent="0.2">
      <c r="B24" s="127" t="s">
        <v>83</v>
      </c>
      <c r="C24" s="127" t="s">
        <v>84</v>
      </c>
      <c r="D24" s="127">
        <v>0</v>
      </c>
      <c r="E24" s="127">
        <v>0.8500000000000183</v>
      </c>
      <c r="F24" s="127">
        <v>10.650000000000006</v>
      </c>
      <c r="G24" s="127">
        <v>1E+30</v>
      </c>
      <c r="H24" s="127">
        <v>0.8500000000000183</v>
      </c>
    </row>
    <row r="25" spans="2:8" x14ac:dyDescent="0.2">
      <c r="B25" s="127" t="s">
        <v>85</v>
      </c>
      <c r="C25" s="127" t="s">
        <v>86</v>
      </c>
      <c r="D25" s="127">
        <v>3846.1538461538457</v>
      </c>
      <c r="E25" s="127">
        <v>0</v>
      </c>
      <c r="F25" s="127">
        <v>18.199999999999989</v>
      </c>
      <c r="G25" s="127">
        <v>0.71078431372557538</v>
      </c>
      <c r="H25" s="127">
        <v>1E+30</v>
      </c>
    </row>
    <row r="26" spans="2:8" x14ac:dyDescent="0.2">
      <c r="B26" s="127" t="s">
        <v>87</v>
      </c>
      <c r="C26" s="127" t="s">
        <v>88</v>
      </c>
      <c r="D26" s="127">
        <v>0</v>
      </c>
      <c r="E26" s="127">
        <v>0.49208144796385994</v>
      </c>
      <c r="F26" s="127">
        <v>14.500000000000028</v>
      </c>
      <c r="G26" s="127">
        <v>1E+30</v>
      </c>
      <c r="H26" s="127">
        <v>0.49208144796385994</v>
      </c>
    </row>
    <row r="27" spans="2:8" x14ac:dyDescent="0.2">
      <c r="B27" s="127" t="s">
        <v>89</v>
      </c>
      <c r="C27" s="127" t="s">
        <v>90</v>
      </c>
      <c r="D27" s="127">
        <v>0</v>
      </c>
      <c r="E27" s="127">
        <v>0.99524886877830121</v>
      </c>
      <c r="F27" s="127">
        <v>12.449999999999989</v>
      </c>
      <c r="G27" s="127">
        <v>1E+30</v>
      </c>
      <c r="H27" s="127">
        <v>0.99524886877830121</v>
      </c>
    </row>
    <row r="28" spans="2:8" x14ac:dyDescent="0.2">
      <c r="B28" s="127" t="s">
        <v>91</v>
      </c>
      <c r="C28" s="127" t="s">
        <v>92</v>
      </c>
      <c r="D28" s="127">
        <v>0</v>
      </c>
      <c r="E28" s="127">
        <v>1.3782805429864557</v>
      </c>
      <c r="F28" s="127">
        <v>10.650000000000006</v>
      </c>
      <c r="G28" s="127">
        <v>1E+30</v>
      </c>
      <c r="H28" s="127">
        <v>1.3782805429864557</v>
      </c>
    </row>
    <row r="29" spans="2:8" x14ac:dyDescent="0.2">
      <c r="B29" s="127" t="s">
        <v>93</v>
      </c>
      <c r="C29" s="127" t="s">
        <v>94</v>
      </c>
      <c r="D29" s="127">
        <v>13164.428164428156</v>
      </c>
      <c r="E29" s="127">
        <v>0</v>
      </c>
      <c r="F29" s="127">
        <v>18.25</v>
      </c>
      <c r="G29" s="127">
        <v>2.2764705882352532</v>
      </c>
      <c r="H29" s="127">
        <v>0.71078431372557538</v>
      </c>
    </row>
    <row r="30" spans="2:8" x14ac:dyDescent="0.2">
      <c r="B30" s="127" t="s">
        <v>95</v>
      </c>
      <c r="C30" s="127" t="s">
        <v>96</v>
      </c>
      <c r="D30" s="127">
        <v>19750.000000000004</v>
      </c>
      <c r="E30" s="127">
        <v>0</v>
      </c>
      <c r="F30" s="127">
        <v>13.899999999999977</v>
      </c>
      <c r="G30" s="127">
        <v>4.1176470588274845E-2</v>
      </c>
      <c r="H30" s="127">
        <v>0.37882352941177083</v>
      </c>
    </row>
    <row r="31" spans="2:8" x14ac:dyDescent="0.2">
      <c r="B31" s="127" t="s">
        <v>97</v>
      </c>
      <c r="C31" s="127" t="s">
        <v>98</v>
      </c>
      <c r="D31" s="127">
        <v>18817.017405252685</v>
      </c>
      <c r="E31" s="127">
        <v>0</v>
      </c>
      <c r="F31" s="127">
        <v>11.399999999999977</v>
      </c>
      <c r="G31" s="127">
        <v>0.32200000000000534</v>
      </c>
      <c r="H31" s="127">
        <v>3.5000000000033615E-2</v>
      </c>
    </row>
    <row r="32" spans="2:8" x14ac:dyDescent="0.2">
      <c r="B32" s="127" t="s">
        <v>99</v>
      </c>
      <c r="C32" s="127" t="s">
        <v>100</v>
      </c>
      <c r="D32" s="127">
        <v>28000.000000000004</v>
      </c>
      <c r="E32" s="127">
        <v>0</v>
      </c>
      <c r="F32" s="127">
        <v>8.8999999999999773</v>
      </c>
      <c r="G32" s="127">
        <v>0.85000000000001807</v>
      </c>
      <c r="H32" s="127">
        <v>9.7999999999999901</v>
      </c>
    </row>
    <row r="33" spans="1:8" x14ac:dyDescent="0.2">
      <c r="B33" s="127" t="s">
        <v>101</v>
      </c>
      <c r="C33" s="127" t="s">
        <v>102</v>
      </c>
      <c r="D33" s="127">
        <v>0</v>
      </c>
      <c r="E33" s="127">
        <v>2.2764705882352532</v>
      </c>
      <c r="F33" s="127">
        <v>20.25</v>
      </c>
      <c r="G33" s="127">
        <v>1E+30</v>
      </c>
      <c r="H33" s="127">
        <v>2.2764705882352532</v>
      </c>
    </row>
    <row r="34" spans="1:8" x14ac:dyDescent="0.2">
      <c r="B34" s="127" t="s">
        <v>103</v>
      </c>
      <c r="C34" s="127" t="s">
        <v>104</v>
      </c>
      <c r="D34" s="127">
        <v>0</v>
      </c>
      <c r="E34" s="127">
        <v>0.46974789915963583</v>
      </c>
      <c r="F34" s="127">
        <v>14.399999999999977</v>
      </c>
      <c r="G34" s="127">
        <v>1E+30</v>
      </c>
      <c r="H34" s="127">
        <v>0.46974789915963583</v>
      </c>
    </row>
    <row r="35" spans="1:8" x14ac:dyDescent="0.2">
      <c r="B35" s="127" t="s">
        <v>105</v>
      </c>
      <c r="C35" s="127" t="s">
        <v>106</v>
      </c>
      <c r="D35" s="127">
        <v>7142.8571428571404</v>
      </c>
      <c r="E35" s="127">
        <v>0</v>
      </c>
      <c r="F35" s="127">
        <v>11.5</v>
      </c>
      <c r="G35" s="127">
        <v>0.36535947712416128</v>
      </c>
      <c r="H35" s="127">
        <v>5509458735321816</v>
      </c>
    </row>
    <row r="36" spans="1:8" ht="13.5" thickBot="1" x14ac:dyDescent="0.25">
      <c r="B36" s="126" t="s">
        <v>107</v>
      </c>
      <c r="C36" s="126" t="s">
        <v>108</v>
      </c>
      <c r="D36" s="126">
        <v>0</v>
      </c>
      <c r="E36" s="126">
        <v>1.2642857142856898</v>
      </c>
      <c r="F36" s="126">
        <v>10.149999999999977</v>
      </c>
      <c r="G36" s="126">
        <v>1E+30</v>
      </c>
      <c r="H36" s="126">
        <v>1.2642857142856898</v>
      </c>
    </row>
    <row r="38" spans="1:8" ht="13.5" thickBot="1" x14ac:dyDescent="0.25">
      <c r="A38" t="s">
        <v>52</v>
      </c>
    </row>
    <row r="39" spans="1:8" x14ac:dyDescent="0.2">
      <c r="B39" s="128"/>
      <c r="C39" s="128"/>
      <c r="D39" s="128" t="s">
        <v>124</v>
      </c>
      <c r="E39" s="128" t="s">
        <v>133</v>
      </c>
      <c r="F39" s="128" t="s">
        <v>135</v>
      </c>
      <c r="G39" s="128" t="s">
        <v>130</v>
      </c>
      <c r="H39" s="128" t="s">
        <v>130</v>
      </c>
    </row>
    <row r="40" spans="1:8" ht="13.5" thickBot="1" x14ac:dyDescent="0.25">
      <c r="B40" s="129" t="s">
        <v>49</v>
      </c>
      <c r="C40" s="129" t="s">
        <v>50</v>
      </c>
      <c r="D40" s="129" t="s">
        <v>125</v>
      </c>
      <c r="E40" s="129" t="s">
        <v>134</v>
      </c>
      <c r="F40" s="129" t="s">
        <v>136</v>
      </c>
      <c r="G40" s="129" t="s">
        <v>131</v>
      </c>
      <c r="H40" s="129" t="s">
        <v>132</v>
      </c>
    </row>
    <row r="41" spans="1:8" x14ac:dyDescent="0.2">
      <c r="B41" s="127" t="s">
        <v>109</v>
      </c>
      <c r="C41" s="127" t="s">
        <v>42</v>
      </c>
      <c r="D41" s="127">
        <v>2500.0000000000009</v>
      </c>
      <c r="E41" s="127">
        <v>-4.1470588235294041</v>
      </c>
      <c r="F41" s="127">
        <v>2500</v>
      </c>
      <c r="G41" s="127">
        <v>693.64265364265759</v>
      </c>
      <c r="H41" s="127">
        <v>1832.0716320716267</v>
      </c>
    </row>
    <row r="42" spans="1:8" x14ac:dyDescent="0.2">
      <c r="B42" s="127" t="s">
        <v>110</v>
      </c>
      <c r="C42" s="127" t="s">
        <v>42</v>
      </c>
      <c r="D42" s="127">
        <v>3000</v>
      </c>
      <c r="E42" s="127">
        <v>-2.5336134453781973</v>
      </c>
      <c r="F42" s="127">
        <v>3000</v>
      </c>
      <c r="G42" s="127">
        <v>971.09971509972024</v>
      </c>
      <c r="H42" s="127">
        <v>2564.9002849002809</v>
      </c>
    </row>
    <row r="43" spans="1:8" x14ac:dyDescent="0.2">
      <c r="B43" s="127" t="s">
        <v>111</v>
      </c>
      <c r="C43" s="127" t="s">
        <v>42</v>
      </c>
      <c r="D43" s="127">
        <v>2500</v>
      </c>
      <c r="E43" s="127">
        <v>-2.0348583877995932</v>
      </c>
      <c r="F43" s="127">
        <v>2500</v>
      </c>
      <c r="G43" s="127">
        <v>936.41758241758748</v>
      </c>
      <c r="H43" s="127">
        <v>2473.2967032966985</v>
      </c>
    </row>
    <row r="44" spans="1:8" x14ac:dyDescent="0.2">
      <c r="B44" s="127" t="s">
        <v>112</v>
      </c>
      <c r="C44" s="127" t="s">
        <v>42</v>
      </c>
      <c r="D44" s="127">
        <v>714.04390816155899</v>
      </c>
      <c r="E44" s="127">
        <v>0</v>
      </c>
      <c r="F44" s="127">
        <v>2600</v>
      </c>
      <c r="G44" s="127">
        <v>1E+30</v>
      </c>
      <c r="H44" s="127">
        <v>1885.9560918384407</v>
      </c>
    </row>
    <row r="45" spans="1:8" x14ac:dyDescent="0.2">
      <c r="B45" s="127" t="s">
        <v>113</v>
      </c>
      <c r="C45" s="127" t="s">
        <v>42</v>
      </c>
      <c r="D45" s="127">
        <v>2500</v>
      </c>
      <c r="E45" s="127">
        <v>-2.1131221719457645</v>
      </c>
      <c r="F45" s="127">
        <v>2500</v>
      </c>
      <c r="G45" s="127">
        <v>901.73544973545472</v>
      </c>
      <c r="H45" s="127">
        <v>2381.6931216931162</v>
      </c>
    </row>
    <row r="46" spans="1:8" x14ac:dyDescent="0.2">
      <c r="B46" s="127" t="s">
        <v>114</v>
      </c>
      <c r="C46" s="127" t="s">
        <v>42</v>
      </c>
      <c r="D46" s="127">
        <v>37999.999999999993</v>
      </c>
      <c r="E46" s="127">
        <v>-2.1176470588235699</v>
      </c>
      <c r="F46" s="127">
        <v>38000</v>
      </c>
      <c r="G46" s="127">
        <v>867.05331705332219</v>
      </c>
      <c r="H46" s="127">
        <v>2290.0895400895356</v>
      </c>
    </row>
    <row r="47" spans="1:8" x14ac:dyDescent="0.2">
      <c r="B47" s="127" t="s">
        <v>115</v>
      </c>
      <c r="C47" s="127" t="s">
        <v>42</v>
      </c>
      <c r="D47" s="127">
        <v>2499.9999999999991</v>
      </c>
      <c r="E47" s="127">
        <v>-2.2857142857142638</v>
      </c>
      <c r="F47" s="127">
        <v>2500</v>
      </c>
      <c r="G47" s="127">
        <v>714.04390816155944</v>
      </c>
      <c r="H47" s="127">
        <v>1885.9560918384414</v>
      </c>
    </row>
    <row r="48" spans="1:8" x14ac:dyDescent="0.2">
      <c r="B48" s="127" t="s">
        <v>116</v>
      </c>
      <c r="C48" s="127" t="s">
        <v>42</v>
      </c>
      <c r="D48" s="127">
        <v>24999.999999999993</v>
      </c>
      <c r="E48" s="127">
        <v>19.573529411764724</v>
      </c>
      <c r="F48" s="127">
        <v>25000</v>
      </c>
      <c r="G48" s="127">
        <v>3664.1432641432575</v>
      </c>
      <c r="H48" s="127">
        <v>1387.2853072853156</v>
      </c>
    </row>
    <row r="49" spans="2:8" x14ac:dyDescent="0.2">
      <c r="B49" s="127" t="s">
        <v>117</v>
      </c>
      <c r="C49" s="127" t="s">
        <v>42</v>
      </c>
      <c r="D49" s="127">
        <v>26000.000000000007</v>
      </c>
      <c r="E49" s="127">
        <v>14.958823529411761</v>
      </c>
      <c r="F49" s="127">
        <v>26000</v>
      </c>
      <c r="G49" s="127">
        <v>4580.1790801790712</v>
      </c>
      <c r="H49" s="127">
        <v>1734.1066341066444</v>
      </c>
    </row>
    <row r="50" spans="2:8" x14ac:dyDescent="0.2">
      <c r="B50" s="127" t="s">
        <v>118</v>
      </c>
      <c r="C50" s="127" t="s">
        <v>42</v>
      </c>
      <c r="D50" s="127">
        <v>27999.999999999996</v>
      </c>
      <c r="E50" s="127">
        <v>12.299999999999983</v>
      </c>
      <c r="F50" s="127">
        <v>28000</v>
      </c>
      <c r="G50" s="127">
        <v>5388.4459766812615</v>
      </c>
      <c r="H50" s="127">
        <v>2040.1254518901687</v>
      </c>
    </row>
    <row r="51" spans="2:8" x14ac:dyDescent="0.2">
      <c r="B51" s="127" t="s">
        <v>119</v>
      </c>
      <c r="C51" s="127" t="s">
        <v>42</v>
      </c>
      <c r="D51" s="127">
        <v>28000.000000000004</v>
      </c>
      <c r="E51" s="127">
        <v>9.7999999999999918</v>
      </c>
      <c r="F51" s="127">
        <v>28000</v>
      </c>
      <c r="G51" s="127">
        <v>5388.4459766812588</v>
      </c>
      <c r="H51" s="127">
        <v>2040.1254518901687</v>
      </c>
    </row>
    <row r="52" spans="2:8" x14ac:dyDescent="0.2">
      <c r="B52" s="127" t="s">
        <v>120</v>
      </c>
      <c r="C52" s="127" t="s">
        <v>42</v>
      </c>
      <c r="D52" s="127">
        <v>0</v>
      </c>
      <c r="E52" s="127">
        <v>-19.273529411764724</v>
      </c>
      <c r="F52" s="127">
        <v>0</v>
      </c>
      <c r="G52" s="127">
        <v>1387.2853072853156</v>
      </c>
      <c r="H52" s="127">
        <v>0</v>
      </c>
    </row>
    <row r="53" spans="2:8" ht="13.5" thickBot="1" x14ac:dyDescent="0.25">
      <c r="B53" s="126" t="s">
        <v>121</v>
      </c>
      <c r="C53" s="126" t="s">
        <v>42</v>
      </c>
      <c r="D53" s="126">
        <v>0</v>
      </c>
      <c r="E53" s="126">
        <v>-18.873529411764736</v>
      </c>
      <c r="F53" s="126">
        <v>0</v>
      </c>
      <c r="G53" s="126">
        <v>1387.2853072853156</v>
      </c>
      <c r="H53" s="12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D4BA1-F6DB-4561-AFCE-8CDD75E56E21}">
  <sheetPr>
    <pageSetUpPr fitToPage="1"/>
  </sheetPr>
  <dimension ref="A1:P62"/>
  <sheetViews>
    <sheetView showGridLines="0" topLeftCell="A5" zoomScale="85" zoomScaleNormal="85" workbookViewId="0">
      <selection activeCell="B26" sqref="B26"/>
    </sheetView>
  </sheetViews>
  <sheetFormatPr defaultRowHeight="12.75" x14ac:dyDescent="0.2"/>
  <cols>
    <col min="1" max="1" width="11.28515625" customWidth="1"/>
    <col min="2" max="4" width="9.42578125" customWidth="1"/>
    <col min="5" max="5" width="12.42578125" bestFit="1" customWidth="1"/>
    <col min="6" max="6" width="2.7109375" customWidth="1"/>
    <col min="7" max="7" width="9.140625" customWidth="1"/>
    <col min="8" max="10" width="8.85546875" customWidth="1"/>
    <col min="11" max="11" width="8.28515625" customWidth="1"/>
    <col min="12" max="12" width="2.5703125" customWidth="1"/>
    <col min="13" max="13" width="9.42578125" customWidth="1"/>
    <col min="14" max="14" width="3.140625" customWidth="1"/>
  </cols>
  <sheetData>
    <row r="1" spans="1:16" ht="18" x14ac:dyDescent="0.25">
      <c r="A1" s="1" t="s">
        <v>37</v>
      </c>
    </row>
    <row r="3" spans="1:16" x14ac:dyDescent="0.2">
      <c r="M3" s="52"/>
    </row>
    <row r="4" spans="1:16" x14ac:dyDescent="0.2">
      <c r="A4" s="4" t="s">
        <v>24</v>
      </c>
      <c r="G4" s="4" t="s">
        <v>25</v>
      </c>
      <c r="M4" s="53" t="s">
        <v>26</v>
      </c>
    </row>
    <row r="5" spans="1:16" x14ac:dyDescent="0.2">
      <c r="A5" t="s">
        <v>38</v>
      </c>
      <c r="G5" t="s">
        <v>28</v>
      </c>
      <c r="M5" s="53" t="s">
        <v>29</v>
      </c>
    </row>
    <row r="6" spans="1:16" x14ac:dyDescent="0.2">
      <c r="A6" s="11"/>
      <c r="B6" s="54" t="s">
        <v>6</v>
      </c>
      <c r="C6" s="55"/>
      <c r="D6" s="55"/>
      <c r="E6" s="56"/>
      <c r="G6" s="11"/>
      <c r="H6" s="54" t="s">
        <v>6</v>
      </c>
      <c r="I6" s="55"/>
      <c r="J6" s="55"/>
      <c r="K6" s="56"/>
      <c r="M6" s="15" t="s">
        <v>30</v>
      </c>
      <c r="P6" s="113"/>
    </row>
    <row r="7" spans="1:16" x14ac:dyDescent="0.2">
      <c r="A7" s="17" t="s">
        <v>7</v>
      </c>
      <c r="B7" s="13" t="s">
        <v>8</v>
      </c>
      <c r="C7" s="13" t="s">
        <v>9</v>
      </c>
      <c r="D7" s="13" t="s">
        <v>10</v>
      </c>
      <c r="E7" s="18" t="s">
        <v>11</v>
      </c>
      <c r="G7" s="17" t="s">
        <v>7</v>
      </c>
      <c r="H7" s="13" t="s">
        <v>8</v>
      </c>
      <c r="I7" s="13" t="s">
        <v>9</v>
      </c>
      <c r="J7" s="13" t="s">
        <v>10</v>
      </c>
      <c r="K7" s="18" t="s">
        <v>11</v>
      </c>
      <c r="M7" s="57" t="s">
        <v>31</v>
      </c>
      <c r="P7" s="113"/>
    </row>
    <row r="8" spans="1:16" x14ac:dyDescent="0.2">
      <c r="A8" s="26" t="s">
        <v>12</v>
      </c>
      <c r="B8" s="58">
        <v>0</v>
      </c>
      <c r="C8" s="58">
        <v>6250</v>
      </c>
      <c r="D8" s="58">
        <v>0</v>
      </c>
      <c r="E8" s="59">
        <v>0</v>
      </c>
      <c r="G8" s="26" t="s">
        <v>12</v>
      </c>
      <c r="H8" s="60">
        <v>0</v>
      </c>
      <c r="I8" s="61">
        <v>0.4</v>
      </c>
      <c r="J8" s="61">
        <v>0.375</v>
      </c>
      <c r="K8" s="62">
        <v>0.25</v>
      </c>
      <c r="M8" s="63">
        <v>2500</v>
      </c>
      <c r="N8" s="64"/>
      <c r="O8" s="114"/>
      <c r="P8" s="115"/>
    </row>
    <row r="9" spans="1:16" x14ac:dyDescent="0.2">
      <c r="A9" s="26" t="s">
        <v>13</v>
      </c>
      <c r="B9" s="58">
        <v>3130.5566861122102</v>
      </c>
      <c r="C9" s="58">
        <v>0</v>
      </c>
      <c r="D9" s="58">
        <v>2310.3151992041521</v>
      </c>
      <c r="E9" s="59">
        <v>0</v>
      </c>
      <c r="G9" s="26" t="s">
        <v>13</v>
      </c>
      <c r="H9" s="65">
        <v>0.7</v>
      </c>
      <c r="I9" s="66">
        <v>0.5</v>
      </c>
      <c r="J9" s="66">
        <v>0.35</v>
      </c>
      <c r="K9" s="67">
        <v>0.25</v>
      </c>
      <c r="M9" s="68">
        <v>3000</v>
      </c>
      <c r="N9" s="64"/>
      <c r="O9" s="114"/>
      <c r="P9" s="115"/>
    </row>
    <row r="10" spans="1:16" x14ac:dyDescent="0.2">
      <c r="A10" s="26" t="s">
        <v>14</v>
      </c>
      <c r="B10" s="58">
        <v>3703.703703703703</v>
      </c>
      <c r="C10" s="58">
        <v>0</v>
      </c>
      <c r="D10" s="58">
        <v>0</v>
      </c>
      <c r="E10" s="59">
        <v>0</v>
      </c>
      <c r="G10" s="26" t="s">
        <v>14</v>
      </c>
      <c r="H10" s="65">
        <v>0.67500000000000004</v>
      </c>
      <c r="I10" s="66">
        <v>0.45</v>
      </c>
      <c r="J10" s="66">
        <v>0.4</v>
      </c>
      <c r="K10" s="67">
        <v>0.25</v>
      </c>
      <c r="M10" s="68">
        <v>2500</v>
      </c>
      <c r="N10" s="64"/>
      <c r="O10" s="114"/>
      <c r="P10" s="115"/>
    </row>
    <row r="11" spans="1:16" x14ac:dyDescent="0.2">
      <c r="A11" s="26" t="s">
        <v>15</v>
      </c>
      <c r="B11" s="58">
        <v>0</v>
      </c>
      <c r="C11" s="58">
        <v>0</v>
      </c>
      <c r="D11" s="69">
        <v>7428.5714285714312</v>
      </c>
      <c r="E11" s="59">
        <v>0</v>
      </c>
      <c r="G11" s="26" t="s">
        <v>15</v>
      </c>
      <c r="H11" s="60">
        <v>0</v>
      </c>
      <c r="I11" s="66">
        <v>0.45</v>
      </c>
      <c r="J11" s="66">
        <v>0.35</v>
      </c>
      <c r="K11" s="67">
        <v>0.2</v>
      </c>
      <c r="M11" s="68">
        <v>2600</v>
      </c>
      <c r="N11" s="64"/>
      <c r="O11" s="114"/>
      <c r="P11" s="115"/>
    </row>
    <row r="12" spans="1:16" x14ac:dyDescent="0.2">
      <c r="A12" s="26" t="s">
        <v>16</v>
      </c>
      <c r="B12" s="58">
        <v>3846.1538461538471</v>
      </c>
      <c r="C12" s="58">
        <v>0</v>
      </c>
      <c r="D12" s="58">
        <v>0</v>
      </c>
      <c r="E12" s="59">
        <v>0</v>
      </c>
      <c r="G12" s="26" t="s">
        <v>16</v>
      </c>
      <c r="H12" s="65">
        <v>0.65</v>
      </c>
      <c r="I12" s="66">
        <v>0.45</v>
      </c>
      <c r="J12" s="66">
        <v>0.4</v>
      </c>
      <c r="K12" s="67">
        <v>0.25</v>
      </c>
      <c r="M12" s="68">
        <v>2500</v>
      </c>
      <c r="N12" s="64"/>
      <c r="O12" s="114"/>
      <c r="P12" s="115"/>
    </row>
    <row r="13" spans="1:16" x14ac:dyDescent="0.2">
      <c r="A13" s="35" t="s">
        <v>17</v>
      </c>
      <c r="B13" s="70">
        <v>14319.585764030235</v>
      </c>
      <c r="C13" s="70">
        <v>19750</v>
      </c>
      <c r="D13" s="70">
        <v>17118.256229367274</v>
      </c>
      <c r="E13" s="71">
        <v>28000.000000000004</v>
      </c>
      <c r="G13" s="35" t="s">
        <v>17</v>
      </c>
      <c r="H13" s="72">
        <v>0.625</v>
      </c>
      <c r="I13" s="73">
        <v>0.5</v>
      </c>
      <c r="J13" s="73">
        <v>0.42499999999999999</v>
      </c>
      <c r="K13" s="74">
        <v>0.42499999999999999</v>
      </c>
      <c r="M13" s="75">
        <v>38000</v>
      </c>
      <c r="N13" s="64"/>
      <c r="O13" s="114"/>
      <c r="P13" s="115"/>
    </row>
    <row r="14" spans="1:16" x14ac:dyDescent="0.2">
      <c r="A14" s="42" t="s">
        <v>18</v>
      </c>
      <c r="B14" s="76">
        <v>0</v>
      </c>
      <c r="C14" s="76">
        <v>0</v>
      </c>
      <c r="D14" s="76">
        <v>7142.8571428571404</v>
      </c>
      <c r="E14" s="77">
        <v>0</v>
      </c>
      <c r="G14" s="42" t="s">
        <v>18</v>
      </c>
      <c r="H14" s="78">
        <v>0.7</v>
      </c>
      <c r="I14" s="79">
        <v>0.45</v>
      </c>
      <c r="J14" s="79">
        <v>0.35</v>
      </c>
      <c r="K14" s="80">
        <v>0.4</v>
      </c>
      <c r="M14" s="81">
        <v>2500</v>
      </c>
      <c r="N14" s="64"/>
      <c r="O14" s="114"/>
      <c r="P14" s="115"/>
    </row>
    <row r="15" spans="1:16" x14ac:dyDescent="0.2">
      <c r="A15" s="9"/>
      <c r="B15" s="82"/>
      <c r="C15" s="82"/>
      <c r="D15" s="82"/>
      <c r="E15" s="82"/>
      <c r="I15" s="9"/>
      <c r="M15" s="82"/>
      <c r="N15" s="83"/>
      <c r="O15" s="84"/>
    </row>
    <row r="16" spans="1:16" x14ac:dyDescent="0.2">
      <c r="A16" s="9"/>
      <c r="B16" s="82"/>
      <c r="C16" s="82"/>
      <c r="D16" s="82"/>
      <c r="E16" s="82"/>
      <c r="I16" s="9"/>
      <c r="M16" s="82"/>
      <c r="N16" s="83"/>
      <c r="O16" s="84"/>
    </row>
    <row r="17" spans="1:14" x14ac:dyDescent="0.2">
      <c r="A17" s="4" t="s">
        <v>32</v>
      </c>
      <c r="G17" s="4" t="s">
        <v>33</v>
      </c>
    </row>
    <row r="18" spans="1:14" x14ac:dyDescent="0.2">
      <c r="A18" t="s">
        <v>5</v>
      </c>
      <c r="G18" t="s">
        <v>5</v>
      </c>
    </row>
    <row r="19" spans="1:14" ht="25.5" x14ac:dyDescent="0.2">
      <c r="A19" s="11"/>
      <c r="B19" s="54" t="s">
        <v>6</v>
      </c>
      <c r="C19" s="55"/>
      <c r="D19" s="55"/>
      <c r="E19" s="56"/>
      <c r="G19" s="11"/>
      <c r="H19" s="54" t="s">
        <v>6</v>
      </c>
      <c r="I19" s="55"/>
      <c r="J19" s="55"/>
      <c r="K19" s="56"/>
      <c r="L19" s="9"/>
      <c r="M19" s="86" t="s">
        <v>34</v>
      </c>
    </row>
    <row r="20" spans="1:14" x14ac:dyDescent="0.2">
      <c r="A20" s="17" t="s">
        <v>7</v>
      </c>
      <c r="B20" s="13" t="s">
        <v>8</v>
      </c>
      <c r="C20" s="13" t="s">
        <v>9</v>
      </c>
      <c r="D20" s="13" t="s">
        <v>10</v>
      </c>
      <c r="E20" s="18" t="s">
        <v>11</v>
      </c>
      <c r="G20" s="17" t="s">
        <v>7</v>
      </c>
      <c r="H20" s="13" t="s">
        <v>8</v>
      </c>
      <c r="I20" s="13" t="s">
        <v>9</v>
      </c>
      <c r="J20" s="13" t="s">
        <v>10</v>
      </c>
      <c r="K20" s="18" t="s">
        <v>11</v>
      </c>
      <c r="L20" s="9"/>
      <c r="M20" s="87" t="s">
        <v>35</v>
      </c>
    </row>
    <row r="21" spans="1:14" x14ac:dyDescent="0.2">
      <c r="A21" s="26" t="s">
        <v>12</v>
      </c>
      <c r="B21" s="88">
        <v>0</v>
      </c>
      <c r="C21" s="24">
        <v>13</v>
      </c>
      <c r="D21" s="24">
        <v>10.65</v>
      </c>
      <c r="E21" s="89">
        <v>9.6</v>
      </c>
      <c r="G21" s="26" t="s">
        <v>12</v>
      </c>
      <c r="H21" s="90">
        <f t="shared" ref="H21:K27" si="0">H$29*$M21</f>
        <v>0.3</v>
      </c>
      <c r="I21" s="91">
        <f t="shared" si="0"/>
        <v>0.3</v>
      </c>
      <c r="J21" s="91">
        <f t="shared" si="0"/>
        <v>0.44999999999999996</v>
      </c>
      <c r="K21" s="92">
        <f t="shared" si="0"/>
        <v>0.44999999999999996</v>
      </c>
      <c r="L21" s="9"/>
      <c r="M21" s="68">
        <v>30</v>
      </c>
    </row>
    <row r="22" spans="1:14" x14ac:dyDescent="0.2">
      <c r="A22" s="26" t="s">
        <v>13</v>
      </c>
      <c r="B22" s="24">
        <v>17.399999999999999</v>
      </c>
      <c r="C22" s="24">
        <v>14.1</v>
      </c>
      <c r="D22" s="24">
        <v>11.2</v>
      </c>
      <c r="E22" s="89">
        <v>9.4499999999999993</v>
      </c>
      <c r="G22" s="26" t="s">
        <v>13</v>
      </c>
      <c r="H22" s="93">
        <f t="shared" si="0"/>
        <v>0.4</v>
      </c>
      <c r="I22" s="85">
        <f t="shared" si="0"/>
        <v>0.4</v>
      </c>
      <c r="J22" s="85">
        <f t="shared" si="0"/>
        <v>0.6</v>
      </c>
      <c r="K22" s="94">
        <f t="shared" si="0"/>
        <v>0.6</v>
      </c>
      <c r="L22" s="9"/>
      <c r="M22" s="68">
        <v>40</v>
      </c>
    </row>
    <row r="23" spans="1:14" x14ac:dyDescent="0.2">
      <c r="A23" s="26" t="s">
        <v>14</v>
      </c>
      <c r="B23" s="24">
        <v>17.399999999999999</v>
      </c>
      <c r="C23" s="24">
        <v>14.22</v>
      </c>
      <c r="D23" s="24">
        <v>11</v>
      </c>
      <c r="E23" s="89">
        <v>9.5</v>
      </c>
      <c r="G23" s="26" t="s">
        <v>14</v>
      </c>
      <c r="H23" s="93">
        <f t="shared" si="0"/>
        <v>0.8</v>
      </c>
      <c r="I23" s="85">
        <f t="shared" si="0"/>
        <v>0.8</v>
      </c>
      <c r="J23" s="85">
        <f t="shared" si="0"/>
        <v>1.2</v>
      </c>
      <c r="K23" s="94">
        <f t="shared" si="0"/>
        <v>1.2</v>
      </c>
      <c r="L23" s="9"/>
      <c r="M23" s="68">
        <v>80</v>
      </c>
    </row>
    <row r="24" spans="1:14" x14ac:dyDescent="0.2">
      <c r="A24" s="26" t="s">
        <v>15</v>
      </c>
      <c r="B24" s="95">
        <v>0</v>
      </c>
      <c r="C24" s="24">
        <v>14.3</v>
      </c>
      <c r="D24" s="24">
        <v>11.25</v>
      </c>
      <c r="E24" s="89">
        <v>9.6</v>
      </c>
      <c r="G24" s="26" t="s">
        <v>15</v>
      </c>
      <c r="H24" s="93">
        <f t="shared" si="0"/>
        <v>0.70000000000000007</v>
      </c>
      <c r="I24" s="85">
        <f t="shared" si="0"/>
        <v>0.70000000000000007</v>
      </c>
      <c r="J24" s="85">
        <f t="shared" si="0"/>
        <v>1.05</v>
      </c>
      <c r="K24" s="94">
        <f t="shared" si="0"/>
        <v>1.05</v>
      </c>
      <c r="L24" s="9"/>
      <c r="M24" s="68">
        <v>70</v>
      </c>
    </row>
    <row r="25" spans="1:14" x14ac:dyDescent="0.2">
      <c r="A25" s="26" t="s">
        <v>16</v>
      </c>
      <c r="B25" s="24">
        <v>17.5</v>
      </c>
      <c r="C25" s="24">
        <v>13.8</v>
      </c>
      <c r="D25" s="24">
        <v>11.4</v>
      </c>
      <c r="E25" s="89">
        <v>9.6</v>
      </c>
      <c r="G25" s="26" t="s">
        <v>16</v>
      </c>
      <c r="H25" s="93">
        <f t="shared" si="0"/>
        <v>0.70000000000000007</v>
      </c>
      <c r="I25" s="85">
        <f t="shared" si="0"/>
        <v>0.70000000000000007</v>
      </c>
      <c r="J25" s="85">
        <f t="shared" si="0"/>
        <v>1.05</v>
      </c>
      <c r="K25" s="94">
        <f t="shared" si="0"/>
        <v>1.05</v>
      </c>
      <c r="L25" s="9"/>
      <c r="M25" s="68">
        <v>70</v>
      </c>
    </row>
    <row r="26" spans="1:14" x14ac:dyDescent="0.2">
      <c r="A26" s="35" t="s">
        <v>17</v>
      </c>
      <c r="B26" s="96">
        <f>18.25*0.95</f>
        <v>17.337499999999999</v>
      </c>
      <c r="C26" s="96">
        <f>13.9*0.95</f>
        <v>13.205</v>
      </c>
      <c r="D26" s="96">
        <f>11.4*0.95</f>
        <v>10.83</v>
      </c>
      <c r="E26" s="97">
        <f>8.9*0.95</f>
        <v>8.4550000000000001</v>
      </c>
      <c r="G26" s="35" t="s">
        <v>17</v>
      </c>
      <c r="H26" s="98">
        <f t="shared" si="0"/>
        <v>0</v>
      </c>
      <c r="I26" s="99">
        <f t="shared" si="0"/>
        <v>0</v>
      </c>
      <c r="J26" s="99">
        <f t="shared" si="0"/>
        <v>0</v>
      </c>
      <c r="K26" s="100">
        <f t="shared" si="0"/>
        <v>0</v>
      </c>
      <c r="L26" s="9"/>
      <c r="M26" s="68">
        <v>0</v>
      </c>
    </row>
    <row r="27" spans="1:14" x14ac:dyDescent="0.2">
      <c r="A27" s="42" t="s">
        <v>18</v>
      </c>
      <c r="B27" s="101">
        <v>19.75</v>
      </c>
      <c r="C27" s="101">
        <v>13.9</v>
      </c>
      <c r="D27" s="101">
        <v>10.75</v>
      </c>
      <c r="E27" s="102">
        <v>9.4</v>
      </c>
      <c r="G27" s="42" t="s">
        <v>18</v>
      </c>
      <c r="H27" s="103">
        <f t="shared" si="0"/>
        <v>0.5</v>
      </c>
      <c r="I27" s="104">
        <f t="shared" si="0"/>
        <v>0.5</v>
      </c>
      <c r="J27" s="104">
        <f t="shared" si="0"/>
        <v>0.75</v>
      </c>
      <c r="K27" s="105">
        <f t="shared" si="0"/>
        <v>0.75</v>
      </c>
      <c r="M27" s="81">
        <v>50</v>
      </c>
    </row>
    <row r="28" spans="1:14" ht="6" customHeight="1" x14ac:dyDescent="0.2">
      <c r="A28" s="9"/>
      <c r="B28" s="85"/>
      <c r="C28" s="85"/>
      <c r="D28" s="85"/>
      <c r="E28" s="85"/>
    </row>
    <row r="29" spans="1:14" x14ac:dyDescent="0.2">
      <c r="G29" s="45" t="s">
        <v>36</v>
      </c>
      <c r="H29" s="106">
        <v>0.01</v>
      </c>
      <c r="I29" s="107">
        <v>0.01</v>
      </c>
      <c r="J29" s="107">
        <v>1.4999999999999999E-2</v>
      </c>
      <c r="K29" s="108">
        <v>1.4999999999999999E-2</v>
      </c>
    </row>
    <row r="30" spans="1:14" x14ac:dyDescent="0.2">
      <c r="N30" s="9"/>
    </row>
    <row r="31" spans="1:14" x14ac:dyDescent="0.2">
      <c r="A31" s="4" t="s">
        <v>19</v>
      </c>
      <c r="N31" s="9"/>
    </row>
    <row r="32" spans="1:14" x14ac:dyDescent="0.2">
      <c r="A32" t="s">
        <v>21</v>
      </c>
    </row>
    <row r="33" spans="1:12" x14ac:dyDescent="0.2">
      <c r="A33" s="52"/>
      <c r="B33" s="110" t="s">
        <v>8</v>
      </c>
      <c r="C33" s="110" t="s">
        <v>9</v>
      </c>
      <c r="D33" s="110" t="s">
        <v>10</v>
      </c>
      <c r="E33" s="110" t="s">
        <v>11</v>
      </c>
      <c r="F33" s="113"/>
      <c r="L33" s="9"/>
    </row>
    <row r="34" spans="1:12" x14ac:dyDescent="0.2">
      <c r="A34" s="9"/>
      <c r="B34" s="111">
        <v>25000</v>
      </c>
      <c r="C34" s="111">
        <v>26000</v>
      </c>
      <c r="D34" s="111">
        <v>34000</v>
      </c>
      <c r="E34" s="111">
        <v>28000</v>
      </c>
      <c r="F34" s="112"/>
      <c r="L34" s="9"/>
    </row>
    <row r="35" spans="1:12" x14ac:dyDescent="0.2">
      <c r="A35" s="9"/>
      <c r="B35" s="82"/>
      <c r="C35" s="82"/>
      <c r="D35" s="82"/>
      <c r="E35" s="82"/>
      <c r="F35" s="112"/>
      <c r="L35" s="9"/>
    </row>
    <row r="37" spans="1:12" ht="13.5" thickBot="1" x14ac:dyDescent="0.25">
      <c r="A37" s="4" t="s">
        <v>39</v>
      </c>
    </row>
    <row r="38" spans="1:12" ht="13.5" thickBot="1" x14ac:dyDescent="0.25">
      <c r="A38" t="s">
        <v>40</v>
      </c>
      <c r="E38" s="116">
        <f>SUMPRODUCT(Decision_variables,Product_cost)+SUMPRODUCT(Decision_variables,a)</f>
        <v>1408227.6046330212</v>
      </c>
    </row>
    <row r="40" spans="1:12" x14ac:dyDescent="0.2">
      <c r="D40" s="45"/>
    </row>
    <row r="41" spans="1:12" x14ac:dyDescent="0.2">
      <c r="E41" s="112"/>
    </row>
    <row r="42" spans="1:12" x14ac:dyDescent="0.2">
      <c r="E42" s="114"/>
    </row>
    <row r="43" spans="1:12" x14ac:dyDescent="0.2">
      <c r="A43" s="9"/>
      <c r="B43" s="9"/>
      <c r="C43" s="9"/>
      <c r="D43" s="9"/>
      <c r="E43" s="9"/>
      <c r="L43" s="9"/>
    </row>
    <row r="44" spans="1:12" x14ac:dyDescent="0.2">
      <c r="A44" s="4" t="s">
        <v>41</v>
      </c>
      <c r="C44" s="122" t="s">
        <v>42</v>
      </c>
      <c r="D44" s="122" t="s">
        <v>43</v>
      </c>
      <c r="E44" s="122" t="s">
        <v>44</v>
      </c>
    </row>
    <row r="45" spans="1:12" x14ac:dyDescent="0.2">
      <c r="C45" s="114">
        <f t="shared" ref="C45:C51" si="1">SUMPRODUCT(B8:E8,H8:K8)</f>
        <v>2500</v>
      </c>
      <c r="D45" s="117" t="s">
        <v>45</v>
      </c>
      <c r="E45" s="112">
        <f t="shared" ref="E45:E51" si="2">M8</f>
        <v>2500</v>
      </c>
      <c r="G45" s="118"/>
    </row>
    <row r="46" spans="1:12" x14ac:dyDescent="0.2">
      <c r="C46" s="114">
        <f t="shared" si="1"/>
        <v>3000</v>
      </c>
      <c r="D46" s="117" t="s">
        <v>45</v>
      </c>
      <c r="E46" s="112">
        <f t="shared" si="2"/>
        <v>3000</v>
      </c>
      <c r="G46" s="118"/>
    </row>
    <row r="47" spans="1:12" x14ac:dyDescent="0.2">
      <c r="B47" s="112"/>
      <c r="C47" s="117">
        <f t="shared" si="1"/>
        <v>2499.9999999999995</v>
      </c>
      <c r="D47" s="123" t="s">
        <v>45</v>
      </c>
      <c r="E47" s="112">
        <f t="shared" si="2"/>
        <v>2500</v>
      </c>
      <c r="G47" s="118"/>
    </row>
    <row r="48" spans="1:12" x14ac:dyDescent="0.2">
      <c r="B48" s="112"/>
      <c r="C48" s="117">
        <f t="shared" si="1"/>
        <v>2600.0000000000009</v>
      </c>
      <c r="D48" s="123" t="s">
        <v>45</v>
      </c>
      <c r="E48" s="112">
        <f t="shared" si="2"/>
        <v>2600</v>
      </c>
      <c r="G48" s="118"/>
    </row>
    <row r="49" spans="2:7" x14ac:dyDescent="0.2">
      <c r="B49" s="112"/>
      <c r="C49" s="117">
        <f t="shared" si="1"/>
        <v>2500.0000000000009</v>
      </c>
      <c r="D49" s="123" t="s">
        <v>45</v>
      </c>
      <c r="E49" s="112">
        <f t="shared" si="2"/>
        <v>2500</v>
      </c>
      <c r="G49" s="119"/>
    </row>
    <row r="50" spans="2:7" x14ac:dyDescent="0.2">
      <c r="B50" s="112"/>
      <c r="C50" s="117">
        <f t="shared" si="1"/>
        <v>37999.999999999985</v>
      </c>
      <c r="D50" s="123" t="s">
        <v>45</v>
      </c>
      <c r="E50" s="112">
        <f t="shared" si="2"/>
        <v>38000</v>
      </c>
      <c r="F50" s="113"/>
    </row>
    <row r="51" spans="2:7" x14ac:dyDescent="0.2">
      <c r="B51" s="112"/>
      <c r="C51" s="117">
        <f t="shared" si="1"/>
        <v>2499.9999999999991</v>
      </c>
      <c r="D51" s="123" t="s">
        <v>45</v>
      </c>
      <c r="E51" s="112">
        <f t="shared" si="2"/>
        <v>2500</v>
      </c>
      <c r="F51" s="113"/>
    </row>
    <row r="52" spans="2:7" x14ac:dyDescent="0.2">
      <c r="B52" s="112"/>
      <c r="C52" s="117"/>
      <c r="D52" s="112"/>
      <c r="E52" s="112"/>
      <c r="F52" s="113"/>
    </row>
    <row r="53" spans="2:7" x14ac:dyDescent="0.2">
      <c r="B53" s="112"/>
      <c r="C53" s="124">
        <f>SUM(B8:B14)</f>
        <v>24999.999999999993</v>
      </c>
      <c r="D53" s="123" t="s">
        <v>46</v>
      </c>
      <c r="E53" s="112">
        <f>B34</f>
        <v>25000</v>
      </c>
      <c r="F53" s="113"/>
    </row>
    <row r="54" spans="2:7" x14ac:dyDescent="0.2">
      <c r="C54" s="112">
        <f>SUM(C8:C14)</f>
        <v>26000</v>
      </c>
      <c r="D54" s="123" t="s">
        <v>46</v>
      </c>
      <c r="E54" s="120">
        <f>C34</f>
        <v>26000</v>
      </c>
      <c r="F54" s="113"/>
    </row>
    <row r="55" spans="2:7" x14ac:dyDescent="0.2">
      <c r="C55" s="112">
        <f>SUM(D8:D14)</f>
        <v>34000</v>
      </c>
      <c r="D55" s="123" t="s">
        <v>46</v>
      </c>
      <c r="E55" s="120">
        <f>D34</f>
        <v>34000</v>
      </c>
      <c r="F55" s="113"/>
    </row>
    <row r="56" spans="2:7" x14ac:dyDescent="0.2">
      <c r="B56" s="112"/>
      <c r="C56" s="124">
        <f>SUM(E8:E14)</f>
        <v>28000.000000000004</v>
      </c>
      <c r="D56" s="123" t="s">
        <v>46</v>
      </c>
      <c r="E56" s="112">
        <f>E34</f>
        <v>28000</v>
      </c>
      <c r="F56" s="113"/>
    </row>
    <row r="57" spans="2:7" x14ac:dyDescent="0.2">
      <c r="B57" s="112"/>
      <c r="C57" s="124">
        <f>B8</f>
        <v>0</v>
      </c>
      <c r="D57" s="123" t="s">
        <v>47</v>
      </c>
      <c r="E57" s="112">
        <v>0</v>
      </c>
      <c r="F57" s="113"/>
    </row>
    <row r="58" spans="2:7" x14ac:dyDescent="0.2">
      <c r="B58" s="112"/>
      <c r="C58" s="124">
        <f>B11</f>
        <v>0</v>
      </c>
      <c r="D58" s="123" t="s">
        <v>47</v>
      </c>
      <c r="E58" s="112">
        <v>0</v>
      </c>
      <c r="F58" s="113"/>
    </row>
    <row r="59" spans="2:7" x14ac:dyDescent="0.2">
      <c r="B59" s="112"/>
      <c r="C59" s="117"/>
      <c r="D59" s="112"/>
      <c r="E59" s="112"/>
      <c r="F59" s="113"/>
    </row>
    <row r="60" spans="2:7" x14ac:dyDescent="0.2">
      <c r="C60" s="114"/>
      <c r="D60" s="117"/>
      <c r="E60" s="112"/>
      <c r="F60" s="113"/>
    </row>
    <row r="61" spans="2:7" x14ac:dyDescent="0.2">
      <c r="B61" s="112"/>
      <c r="C61" s="121"/>
      <c r="D61" s="112"/>
    </row>
    <row r="62" spans="2:7" x14ac:dyDescent="0.2">
      <c r="B62" s="112"/>
      <c r="C62" s="121"/>
      <c r="D62" s="112"/>
    </row>
  </sheetData>
  <scenarios current="2" show="1">
    <scenario name="Laptop" locked="1" count="28" user="Roberto Caccia" comment="Solver Model">
      <inputCells r="B8" val="0"/>
      <inputCells r="C8" val="1900"/>
      <inputCells r="D8" val="0"/>
      <inputCells r="E8" val="0"/>
      <inputCells r="B9" val="0"/>
      <inputCells r="C9" val="0"/>
      <inputCells r="D9" val="4285.71428567253"/>
      <inputCells r="E9" val="0"/>
      <inputCells r="B10" val="264.550264649192"/>
      <inputCells r="C10" val="0"/>
      <inputCells r="D10" val="2428.57142846211"/>
      <inputCells r="E10" val="0"/>
      <inputCells r="B11" val="0"/>
      <inputCells r="C11" val="0"/>
      <inputCells r="D11" val="3714.28571428768"/>
      <inputCells r="E11" val="0"/>
      <inputCells r="B12" val="0"/>
      <inputCells r="C12" val="0"/>
      <inputCells r="D12" val="0"/>
      <inputCells r="E12" val="0"/>
      <inputCells r="B13" val="11735.4497353742"/>
      <inputCells r="C13" val="11100"/>
      <inputCells r="D13" val="0"/>
      <inputCells r="E13" val="13000"/>
      <inputCells r="B14" val="0"/>
      <inputCells r="C14" val="0"/>
      <inputCells r="D14" val="3571.42857142857"/>
      <inputCells r="E14" val="0"/>
    </scenario>
    <scenario name="PC_Lab" locked="1" count="28" user="Roberto Caccia" comment="Created by Roberto Caccia on 1/27/97">
      <inputCells r="B8" val="0" numFmtId="166"/>
      <inputCells r="C8" val="1900" numFmtId="166"/>
      <inputCells r="D8" val="0" numFmtId="166"/>
      <inputCells r="E8" val="0" numFmtId="166"/>
      <inputCells r="B9" val="2142.85714285714" numFmtId="166"/>
      <inputCells r="C9" val="0" numFmtId="166"/>
      <inputCells r="D9" val="0" numFmtId="166"/>
      <inputCells r="E9" val="0" numFmtId="166"/>
      <inputCells r="B10" val="1703.7037037037" numFmtId="166"/>
      <inputCells r="C10" val="0" numFmtId="166"/>
      <inputCells r="D10" val="0" numFmtId="166"/>
      <inputCells r="E10" val="0" numFmtId="166"/>
      <inputCells r="B11" val="0" numFmtId="166"/>
      <inputCells r="C11" val="0" numFmtId="166"/>
      <inputCells r="D11" val="1735.66520625345" numFmtId="166"/>
      <inputCells r="E11" val="0" numFmtId="166"/>
      <inputCells r="B12" val="1384.61538461538" numFmtId="166"/>
      <inputCells r="C12" val="0" numFmtId="166"/>
      <inputCells r="D12" val="0" numFmtId="166"/>
      <inputCells r="E12" val="0" numFmtId="166"/>
      <inputCells r="B13" val="6768.82376882377" numFmtId="166"/>
      <inputCells r="C13" val="11100" numFmtId="166"/>
      <inputCells r="D13" val="8692.90622231798" numFmtId="166"/>
      <inputCells r="E13" val="13000" numFmtId="166"/>
      <inputCells r="B14" val="0" numFmtId="166"/>
      <inputCells r="C14" val="0" numFmtId="166"/>
      <inputCells r="D14" val="3571.42857142857" numFmtId="166"/>
      <inputCells r="E14" val="0" numFmtId="166"/>
    </scenario>
    <scenario name="Cost_table" locked="1" count="28" user="Roberto Caccia" comment="Created by Roberto Caccia on 1/27/97">
      <inputCells r="B21" val="10000000000" numFmtId="11"/>
      <inputCells r="C21" val="6.25" numFmtId="43"/>
      <inputCells r="D21" val="5.45" numFmtId="43"/>
      <inputCells r="E21" val="4.9" numFmtId="43"/>
      <inputCells r="B22" val="8.9" numFmtId="43"/>
      <inputCells r="C22" val="7.05" numFmtId="43"/>
      <inputCells r="D22" val="5.55" numFmtId="43"/>
      <inputCells r="E22" val="4.45" numFmtId="43"/>
      <inputCells r="B23" val="8.75" numFmtId="43"/>
      <inputCells r="C23" val="7.11" numFmtId="43"/>
      <inputCells r="D23" val="5.45" numFmtId="43"/>
      <inputCells r="E23" val="4.75" numFmtId="43"/>
      <inputCells r="B24" val="10000000000" numFmtId="11"/>
      <inputCells r="C24" val="7.15" numFmtId="43"/>
      <inputCells r="D24" val="5.5" numFmtId="43"/>
      <inputCells r="E24" val="4.55" numFmtId="43"/>
      <inputCells r="B25" val="9.1" numFmtId="43"/>
      <inputCells r="C25" val="6.9" numFmtId="43"/>
      <inputCells r="D25" val="5.7" numFmtId="43"/>
      <inputCells r="E25" val="4.55" numFmtId="43"/>
      <inputCells r="B26" val="9.05" numFmtId="43"/>
      <inputCells r="C26" val="6.85" numFmtId="43"/>
      <inputCells r="D26" val="5.65" numFmtId="43"/>
      <inputCells r="E26" val="4.45" numFmtId="43"/>
      <inputCells r="B27" val="9.25" numFmtId="43"/>
      <inputCells r="C27" val="6.95" numFmtId="43"/>
      <inputCells r="D27" val="5.35" numFmtId="43"/>
      <inputCells r="E27" val="4.35" numFmtId="43"/>
    </scenario>
  </scenarios>
  <printOptions horizontalCentered="1" verticalCentered="1"/>
  <pageMargins left="0.5" right="0.25" top="0.75" bottom="0.5" header="0.5" footer="0.25"/>
  <pageSetup scale="92" orientation="portrait" horizontalDpi="300" verticalDpi="300" r:id="rId1"/>
  <headerFooter alignWithMargins="0">
    <oddHeader>&amp;LFilatoi Riuniti
Your Name: ______________&amp;C&amp;A&amp;RFilatoi Riuniti
by Robert Freund and Roberto Caccia</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6410F-7BF0-405D-AEB7-A02197911D66}">
  <sheetPr>
    <pageSetUpPr fitToPage="1"/>
  </sheetPr>
  <dimension ref="A1:P62"/>
  <sheetViews>
    <sheetView showGridLines="0" topLeftCell="A7" zoomScaleNormal="100" workbookViewId="0">
      <selection activeCell="E38" sqref="E38"/>
    </sheetView>
  </sheetViews>
  <sheetFormatPr defaultRowHeight="12.75" x14ac:dyDescent="0.2"/>
  <cols>
    <col min="1" max="1" width="9.140625" customWidth="1"/>
    <col min="2" max="4" width="9.42578125" customWidth="1"/>
    <col min="5" max="5" width="10.28515625" customWidth="1"/>
    <col min="6" max="6" width="2.7109375" customWidth="1"/>
    <col min="7" max="7" width="9.140625" customWidth="1"/>
    <col min="8" max="10" width="8.85546875" customWidth="1"/>
    <col min="11" max="11" width="8.28515625" customWidth="1"/>
    <col min="12" max="12" width="2.5703125" customWidth="1"/>
    <col min="13" max="13" width="9.42578125" customWidth="1"/>
    <col min="14" max="14" width="3.140625" customWidth="1"/>
  </cols>
  <sheetData>
    <row r="1" spans="1:16" ht="18" x14ac:dyDescent="0.25">
      <c r="A1" s="1" t="s">
        <v>37</v>
      </c>
    </row>
    <row r="3" spans="1:16" x14ac:dyDescent="0.2">
      <c r="M3" s="52"/>
    </row>
    <row r="4" spans="1:16" x14ac:dyDescent="0.2">
      <c r="A4" s="4" t="s">
        <v>24</v>
      </c>
      <c r="G4" s="4" t="s">
        <v>25</v>
      </c>
      <c r="M4" s="53" t="s">
        <v>26</v>
      </c>
    </row>
    <row r="5" spans="1:16" x14ac:dyDescent="0.2">
      <c r="A5" t="s">
        <v>38</v>
      </c>
      <c r="G5" t="s">
        <v>28</v>
      </c>
      <c r="M5" s="53" t="s">
        <v>29</v>
      </c>
    </row>
    <row r="6" spans="1:16" x14ac:dyDescent="0.2">
      <c r="A6" s="11"/>
      <c r="B6" s="54" t="s">
        <v>6</v>
      </c>
      <c r="C6" s="55"/>
      <c r="D6" s="55"/>
      <c r="E6" s="56"/>
      <c r="G6" s="11"/>
      <c r="H6" s="54" t="s">
        <v>6</v>
      </c>
      <c r="I6" s="55"/>
      <c r="J6" s="55"/>
      <c r="K6" s="56"/>
      <c r="M6" s="15" t="s">
        <v>30</v>
      </c>
      <c r="P6" s="113"/>
    </row>
    <row r="7" spans="1:16" x14ac:dyDescent="0.2">
      <c r="A7" s="17" t="s">
        <v>7</v>
      </c>
      <c r="B7" s="13" t="s">
        <v>8</v>
      </c>
      <c r="C7" s="13" t="s">
        <v>9</v>
      </c>
      <c r="D7" s="13" t="s">
        <v>10</v>
      </c>
      <c r="E7" s="18" t="s">
        <v>11</v>
      </c>
      <c r="G7" s="17" t="s">
        <v>7</v>
      </c>
      <c r="H7" s="13" t="s">
        <v>8</v>
      </c>
      <c r="I7" s="13" t="s">
        <v>9</v>
      </c>
      <c r="J7" s="13" t="s">
        <v>10</v>
      </c>
      <c r="K7" s="18" t="s">
        <v>11</v>
      </c>
      <c r="M7" s="57" t="s">
        <v>31</v>
      </c>
      <c r="P7" s="113"/>
    </row>
    <row r="8" spans="1:16" x14ac:dyDescent="0.2">
      <c r="A8" s="26" t="s">
        <v>12</v>
      </c>
      <c r="B8" s="58">
        <v>0</v>
      </c>
      <c r="C8" s="58">
        <v>6250</v>
      </c>
      <c r="D8" s="58">
        <v>0</v>
      </c>
      <c r="E8" s="59">
        <v>0</v>
      </c>
      <c r="G8" s="26" t="s">
        <v>12</v>
      </c>
      <c r="H8" s="60">
        <v>0</v>
      </c>
      <c r="I8" s="61">
        <v>0.4</v>
      </c>
      <c r="J8" s="61">
        <v>0.375</v>
      </c>
      <c r="K8" s="62">
        <v>0.25</v>
      </c>
      <c r="M8" s="63">
        <v>2500</v>
      </c>
      <c r="N8" s="64"/>
      <c r="O8" s="114"/>
      <c r="P8" s="115"/>
    </row>
    <row r="9" spans="1:16" x14ac:dyDescent="0.2">
      <c r="A9" s="26" t="s">
        <v>13</v>
      </c>
      <c r="B9" s="58">
        <v>4285.7142857142862</v>
      </c>
      <c r="C9" s="58">
        <v>0</v>
      </c>
      <c r="D9" s="58">
        <v>0</v>
      </c>
      <c r="E9" s="59">
        <v>0</v>
      </c>
      <c r="G9" s="26" t="s">
        <v>13</v>
      </c>
      <c r="H9" s="65">
        <v>0.7</v>
      </c>
      <c r="I9" s="66">
        <v>0.5</v>
      </c>
      <c r="J9" s="66">
        <v>0.35</v>
      </c>
      <c r="K9" s="67">
        <v>0.25</v>
      </c>
      <c r="M9" s="68">
        <v>3000</v>
      </c>
      <c r="N9" s="64"/>
      <c r="O9" s="114"/>
      <c r="P9" s="115"/>
    </row>
    <row r="10" spans="1:16" x14ac:dyDescent="0.2">
      <c r="A10" s="26" t="s">
        <v>14</v>
      </c>
      <c r="B10" s="58">
        <v>3703.7037037037035</v>
      </c>
      <c r="C10" s="58">
        <v>0</v>
      </c>
      <c r="D10" s="58">
        <v>0</v>
      </c>
      <c r="E10" s="59">
        <v>0</v>
      </c>
      <c r="G10" s="26" t="s">
        <v>14</v>
      </c>
      <c r="H10" s="65">
        <v>0.67500000000000004</v>
      </c>
      <c r="I10" s="66">
        <v>0.45</v>
      </c>
      <c r="J10" s="66">
        <v>0.4</v>
      </c>
      <c r="K10" s="67">
        <v>0.25</v>
      </c>
      <c r="M10" s="68">
        <v>2500</v>
      </c>
      <c r="N10" s="64"/>
      <c r="O10" s="114"/>
      <c r="P10" s="115"/>
    </row>
    <row r="11" spans="1:16" x14ac:dyDescent="0.2">
      <c r="A11" s="26" t="s">
        <v>15</v>
      </c>
      <c r="B11" s="58">
        <v>0</v>
      </c>
      <c r="C11" s="58">
        <v>0</v>
      </c>
      <c r="D11" s="69">
        <v>2040.1254518901674</v>
      </c>
      <c r="E11" s="59">
        <v>0</v>
      </c>
      <c r="G11" s="26" t="s">
        <v>15</v>
      </c>
      <c r="H11" s="60">
        <v>0</v>
      </c>
      <c r="I11" s="66">
        <v>0.45</v>
      </c>
      <c r="J11" s="66">
        <v>0.35</v>
      </c>
      <c r="K11" s="67">
        <v>0.2</v>
      </c>
      <c r="M11" s="68">
        <v>2600</v>
      </c>
      <c r="N11" s="64"/>
      <c r="O11" s="114"/>
      <c r="P11" s="115"/>
    </row>
    <row r="12" spans="1:16" x14ac:dyDescent="0.2">
      <c r="A12" s="26" t="s">
        <v>16</v>
      </c>
      <c r="B12" s="58">
        <v>3846.1538461538457</v>
      </c>
      <c r="C12" s="58">
        <v>0</v>
      </c>
      <c r="D12" s="58">
        <v>0</v>
      </c>
      <c r="E12" s="59">
        <v>0</v>
      </c>
      <c r="G12" s="26" t="s">
        <v>16</v>
      </c>
      <c r="H12" s="65">
        <v>0.65</v>
      </c>
      <c r="I12" s="66">
        <v>0.45</v>
      </c>
      <c r="J12" s="66">
        <v>0.4</v>
      </c>
      <c r="K12" s="67">
        <v>0.25</v>
      </c>
      <c r="M12" s="68">
        <v>2500</v>
      </c>
      <c r="N12" s="64"/>
      <c r="O12" s="114"/>
      <c r="P12" s="115"/>
    </row>
    <row r="13" spans="1:16" x14ac:dyDescent="0.2">
      <c r="A13" s="35" t="s">
        <v>17</v>
      </c>
      <c r="B13" s="70">
        <v>13164.428164428158</v>
      </c>
      <c r="C13" s="70">
        <v>19750</v>
      </c>
      <c r="D13" s="70">
        <v>18817.017405252696</v>
      </c>
      <c r="E13" s="71">
        <v>28000.000000000004</v>
      </c>
      <c r="G13" s="35" t="s">
        <v>17</v>
      </c>
      <c r="H13" s="72">
        <v>0.625</v>
      </c>
      <c r="I13" s="73">
        <v>0.5</v>
      </c>
      <c r="J13" s="73">
        <v>0.42499999999999999</v>
      </c>
      <c r="K13" s="74">
        <v>0.42499999999999999</v>
      </c>
      <c r="M13" s="75">
        <v>38000</v>
      </c>
      <c r="N13" s="64"/>
      <c r="O13" s="114"/>
      <c r="P13" s="115"/>
    </row>
    <row r="14" spans="1:16" x14ac:dyDescent="0.2">
      <c r="A14" s="42" t="s">
        <v>18</v>
      </c>
      <c r="B14" s="76">
        <v>0</v>
      </c>
      <c r="C14" s="76">
        <v>0</v>
      </c>
      <c r="D14" s="76">
        <v>7142.8571428571404</v>
      </c>
      <c r="E14" s="77">
        <v>0</v>
      </c>
      <c r="G14" s="42" t="s">
        <v>18</v>
      </c>
      <c r="H14" s="78">
        <v>0.7</v>
      </c>
      <c r="I14" s="79">
        <v>0.45</v>
      </c>
      <c r="J14" s="79">
        <v>0.35</v>
      </c>
      <c r="K14" s="80">
        <v>0.4</v>
      </c>
      <c r="M14" s="81">
        <v>2500</v>
      </c>
      <c r="N14" s="64"/>
      <c r="O14" s="114"/>
      <c r="P14" s="115"/>
    </row>
    <row r="15" spans="1:16" x14ac:dyDescent="0.2">
      <c r="A15" s="9"/>
      <c r="B15" s="82"/>
      <c r="C15" s="82"/>
      <c r="D15" s="82"/>
      <c r="E15" s="82"/>
      <c r="I15" s="9"/>
      <c r="M15" s="82"/>
      <c r="N15" s="83"/>
      <c r="O15" s="84"/>
    </row>
    <row r="16" spans="1:16" x14ac:dyDescent="0.2">
      <c r="A16" s="9"/>
      <c r="B16" s="82"/>
      <c r="C16" s="82"/>
      <c r="D16" s="82"/>
      <c r="E16" s="82"/>
      <c r="I16" s="9"/>
      <c r="M16" s="82"/>
      <c r="N16" s="83"/>
      <c r="O16" s="84"/>
    </row>
    <row r="17" spans="1:14" x14ac:dyDescent="0.2">
      <c r="A17" s="4" t="s">
        <v>32</v>
      </c>
      <c r="G17" s="4" t="s">
        <v>33</v>
      </c>
    </row>
    <row r="18" spans="1:14" x14ac:dyDescent="0.2">
      <c r="A18" t="s">
        <v>5</v>
      </c>
      <c r="G18" t="s">
        <v>5</v>
      </c>
    </row>
    <row r="19" spans="1:14" ht="25.5" x14ac:dyDescent="0.2">
      <c r="A19" s="11"/>
      <c r="B19" s="54" t="s">
        <v>6</v>
      </c>
      <c r="C19" s="55"/>
      <c r="D19" s="55"/>
      <c r="E19" s="56"/>
      <c r="G19" s="11"/>
      <c r="H19" s="54" t="s">
        <v>6</v>
      </c>
      <c r="I19" s="55"/>
      <c r="J19" s="55"/>
      <c r="K19" s="56"/>
      <c r="L19" s="9"/>
      <c r="M19" s="86" t="s">
        <v>34</v>
      </c>
    </row>
    <row r="20" spans="1:14" x14ac:dyDescent="0.2">
      <c r="A20" s="17" t="s">
        <v>7</v>
      </c>
      <c r="B20" s="13" t="s">
        <v>8</v>
      </c>
      <c r="C20" s="13" t="s">
        <v>9</v>
      </c>
      <c r="D20" s="13" t="s">
        <v>10</v>
      </c>
      <c r="E20" s="18" t="s">
        <v>11</v>
      </c>
      <c r="G20" s="17" t="s">
        <v>7</v>
      </c>
      <c r="H20" s="13" t="s">
        <v>8</v>
      </c>
      <c r="I20" s="13" t="s">
        <v>9</v>
      </c>
      <c r="J20" s="13" t="s">
        <v>10</v>
      </c>
      <c r="K20" s="18" t="s">
        <v>11</v>
      </c>
      <c r="L20" s="9"/>
      <c r="M20" s="87" t="s">
        <v>35</v>
      </c>
    </row>
    <row r="21" spans="1:14" x14ac:dyDescent="0.2">
      <c r="A21" s="26" t="s">
        <v>12</v>
      </c>
      <c r="B21" s="88">
        <v>0</v>
      </c>
      <c r="C21" s="24">
        <v>13</v>
      </c>
      <c r="D21" s="24">
        <v>10.65</v>
      </c>
      <c r="E21" s="89">
        <v>9.6</v>
      </c>
      <c r="G21" s="26" t="s">
        <v>12</v>
      </c>
      <c r="H21" s="90">
        <f t="shared" ref="H21:K27" si="0">H$29*$M21</f>
        <v>0.3</v>
      </c>
      <c r="I21" s="91">
        <f t="shared" si="0"/>
        <v>0.3</v>
      </c>
      <c r="J21" s="91">
        <f t="shared" si="0"/>
        <v>0.44999999999999996</v>
      </c>
      <c r="K21" s="92">
        <f t="shared" si="0"/>
        <v>0.44999999999999996</v>
      </c>
      <c r="L21" s="9"/>
      <c r="M21" s="68">
        <v>30</v>
      </c>
    </row>
    <row r="22" spans="1:14" x14ac:dyDescent="0.2">
      <c r="A22" s="26" t="s">
        <v>13</v>
      </c>
      <c r="B22" s="24">
        <v>17.399999999999999</v>
      </c>
      <c r="C22" s="24">
        <v>14.1</v>
      </c>
      <c r="D22" s="24">
        <v>11.2</v>
      </c>
      <c r="E22" s="89">
        <v>9.4499999999999993</v>
      </c>
      <c r="G22" s="26" t="s">
        <v>13</v>
      </c>
      <c r="H22" s="93">
        <f t="shared" si="0"/>
        <v>0.4</v>
      </c>
      <c r="I22" s="85">
        <f t="shared" si="0"/>
        <v>0.4</v>
      </c>
      <c r="J22" s="85">
        <f t="shared" si="0"/>
        <v>0.6</v>
      </c>
      <c r="K22" s="94">
        <f t="shared" si="0"/>
        <v>0.6</v>
      </c>
      <c r="L22" s="9"/>
      <c r="M22" s="68">
        <v>40</v>
      </c>
    </row>
    <row r="23" spans="1:14" x14ac:dyDescent="0.2">
      <c r="A23" s="26" t="s">
        <v>14</v>
      </c>
      <c r="B23" s="24">
        <v>17.399999999999999</v>
      </c>
      <c r="C23" s="24">
        <v>14.22</v>
      </c>
      <c r="D23" s="24">
        <v>11</v>
      </c>
      <c r="E23" s="89">
        <v>9.5</v>
      </c>
      <c r="G23" s="26" t="s">
        <v>14</v>
      </c>
      <c r="H23" s="93">
        <f t="shared" si="0"/>
        <v>0.8</v>
      </c>
      <c r="I23" s="85">
        <f t="shared" si="0"/>
        <v>0.8</v>
      </c>
      <c r="J23" s="85">
        <f t="shared" si="0"/>
        <v>1.2</v>
      </c>
      <c r="K23" s="94">
        <f t="shared" si="0"/>
        <v>1.2</v>
      </c>
      <c r="L23" s="9"/>
      <c r="M23" s="68">
        <v>80</v>
      </c>
    </row>
    <row r="24" spans="1:14" x14ac:dyDescent="0.2">
      <c r="A24" s="26" t="s">
        <v>15</v>
      </c>
      <c r="B24" s="95">
        <v>0</v>
      </c>
      <c r="C24" s="24">
        <v>14.3</v>
      </c>
      <c r="D24" s="24">
        <v>11.25</v>
      </c>
      <c r="E24" s="89">
        <v>9.6</v>
      </c>
      <c r="G24" s="26" t="s">
        <v>15</v>
      </c>
      <c r="H24" s="93">
        <f t="shared" si="0"/>
        <v>0.70000000000000007</v>
      </c>
      <c r="I24" s="85">
        <f t="shared" si="0"/>
        <v>0.70000000000000007</v>
      </c>
      <c r="J24" s="85">
        <f t="shared" si="0"/>
        <v>1.05</v>
      </c>
      <c r="K24" s="94">
        <f t="shared" si="0"/>
        <v>1.05</v>
      </c>
      <c r="L24" s="9"/>
      <c r="M24" s="68">
        <v>70</v>
      </c>
    </row>
    <row r="25" spans="1:14" x14ac:dyDescent="0.2">
      <c r="A25" s="26" t="s">
        <v>16</v>
      </c>
      <c r="B25" s="24">
        <v>17.5</v>
      </c>
      <c r="C25" s="24">
        <v>13.8</v>
      </c>
      <c r="D25" s="24">
        <v>11.4</v>
      </c>
      <c r="E25" s="89">
        <v>9.6</v>
      </c>
      <c r="G25" s="26" t="s">
        <v>16</v>
      </c>
      <c r="H25" s="93">
        <f t="shared" si="0"/>
        <v>0.70000000000000007</v>
      </c>
      <c r="I25" s="85">
        <f t="shared" si="0"/>
        <v>0.70000000000000007</v>
      </c>
      <c r="J25" s="85">
        <f t="shared" si="0"/>
        <v>1.05</v>
      </c>
      <c r="K25" s="94">
        <f t="shared" si="0"/>
        <v>1.05</v>
      </c>
      <c r="L25" s="9"/>
      <c r="M25" s="68">
        <v>70</v>
      </c>
    </row>
    <row r="26" spans="1:14" x14ac:dyDescent="0.2">
      <c r="A26" s="35" t="s">
        <v>17</v>
      </c>
      <c r="B26" s="96">
        <f>18.25*0.8</f>
        <v>14.600000000000001</v>
      </c>
      <c r="C26" s="96">
        <f>13.9*0.8</f>
        <v>11.120000000000001</v>
      </c>
      <c r="D26" s="96">
        <f>11.4*0.8</f>
        <v>9.120000000000001</v>
      </c>
      <c r="E26" s="97">
        <f>8.9*0.8</f>
        <v>7.120000000000001</v>
      </c>
      <c r="G26" s="35" t="s">
        <v>17</v>
      </c>
      <c r="H26" s="98">
        <f t="shared" si="0"/>
        <v>0</v>
      </c>
      <c r="I26" s="99">
        <f t="shared" si="0"/>
        <v>0</v>
      </c>
      <c r="J26" s="99">
        <f t="shared" si="0"/>
        <v>0</v>
      </c>
      <c r="K26" s="100">
        <f t="shared" si="0"/>
        <v>0</v>
      </c>
      <c r="L26" s="9"/>
      <c r="M26" s="68">
        <v>0</v>
      </c>
    </row>
    <row r="27" spans="1:14" x14ac:dyDescent="0.2">
      <c r="A27" s="42" t="s">
        <v>18</v>
      </c>
      <c r="B27" s="101">
        <v>19.75</v>
      </c>
      <c r="C27" s="101">
        <v>13.9</v>
      </c>
      <c r="D27" s="101">
        <v>10.75</v>
      </c>
      <c r="E27" s="102">
        <v>9.4</v>
      </c>
      <c r="G27" s="42" t="s">
        <v>18</v>
      </c>
      <c r="H27" s="103">
        <f t="shared" si="0"/>
        <v>0.5</v>
      </c>
      <c r="I27" s="104">
        <f t="shared" si="0"/>
        <v>0.5</v>
      </c>
      <c r="J27" s="104">
        <f t="shared" si="0"/>
        <v>0.75</v>
      </c>
      <c r="K27" s="105">
        <f t="shared" si="0"/>
        <v>0.75</v>
      </c>
      <c r="M27" s="81">
        <v>50</v>
      </c>
    </row>
    <row r="28" spans="1:14" ht="6" customHeight="1" x14ac:dyDescent="0.2">
      <c r="A28" s="9"/>
      <c r="B28" s="85"/>
      <c r="C28" s="85"/>
      <c r="D28" s="85"/>
      <c r="E28" s="85"/>
    </row>
    <row r="29" spans="1:14" x14ac:dyDescent="0.2">
      <c r="G29" s="45" t="s">
        <v>36</v>
      </c>
      <c r="H29" s="106">
        <v>0.01</v>
      </c>
      <c r="I29" s="107">
        <v>0.01</v>
      </c>
      <c r="J29" s="107">
        <v>1.4999999999999999E-2</v>
      </c>
      <c r="K29" s="108">
        <v>1.4999999999999999E-2</v>
      </c>
    </row>
    <row r="30" spans="1:14" x14ac:dyDescent="0.2">
      <c r="N30" s="9"/>
    </row>
    <row r="31" spans="1:14" x14ac:dyDescent="0.2">
      <c r="A31" s="4" t="s">
        <v>19</v>
      </c>
      <c r="N31" s="9"/>
    </row>
    <row r="32" spans="1:14" x14ac:dyDescent="0.2">
      <c r="A32" t="s">
        <v>21</v>
      </c>
    </row>
    <row r="33" spans="1:12" x14ac:dyDescent="0.2">
      <c r="A33" s="52"/>
      <c r="B33" s="110" t="s">
        <v>8</v>
      </c>
      <c r="C33" s="110" t="s">
        <v>9</v>
      </c>
      <c r="D33" s="110" t="s">
        <v>10</v>
      </c>
      <c r="E33" s="110" t="s">
        <v>11</v>
      </c>
      <c r="F33" s="113"/>
      <c r="L33" s="9"/>
    </row>
    <row r="34" spans="1:12" x14ac:dyDescent="0.2">
      <c r="A34" s="9"/>
      <c r="B34" s="111">
        <v>25000</v>
      </c>
      <c r="C34" s="111">
        <v>26000</v>
      </c>
      <c r="D34" s="111">
        <v>28000</v>
      </c>
      <c r="E34" s="111">
        <v>28000</v>
      </c>
      <c r="F34" s="112"/>
      <c r="L34" s="9"/>
    </row>
    <row r="35" spans="1:12" x14ac:dyDescent="0.2">
      <c r="A35" s="9"/>
      <c r="B35" s="82"/>
      <c r="C35" s="82"/>
      <c r="D35" s="82"/>
      <c r="E35" s="82"/>
      <c r="F35" s="112"/>
      <c r="L35" s="9"/>
    </row>
    <row r="37" spans="1:12" ht="13.5" thickBot="1" x14ac:dyDescent="0.25">
      <c r="A37" s="4" t="s">
        <v>39</v>
      </c>
    </row>
    <row r="38" spans="1:12" ht="13.5" thickBot="1" x14ac:dyDescent="0.25">
      <c r="A38" t="s">
        <v>40</v>
      </c>
      <c r="E38" s="116">
        <f>SUMPRODUCT(Decision_variables,Product_cost)+SUMPRODUCT(Decision_variables,a)</f>
        <v>1186846.3718307838</v>
      </c>
    </row>
    <row r="40" spans="1:12" x14ac:dyDescent="0.2">
      <c r="D40" s="45"/>
    </row>
    <row r="41" spans="1:12" x14ac:dyDescent="0.2">
      <c r="E41" s="112"/>
    </row>
    <row r="42" spans="1:12" x14ac:dyDescent="0.2">
      <c r="E42" s="114"/>
    </row>
    <row r="43" spans="1:12" x14ac:dyDescent="0.2">
      <c r="A43" s="9"/>
      <c r="B43" s="9"/>
      <c r="C43" s="9"/>
      <c r="D43" s="9"/>
      <c r="E43" s="9"/>
      <c r="L43" s="9"/>
    </row>
    <row r="44" spans="1:12" x14ac:dyDescent="0.2">
      <c r="A44" s="4" t="s">
        <v>41</v>
      </c>
      <c r="C44" s="122" t="s">
        <v>42</v>
      </c>
      <c r="D44" s="122" t="s">
        <v>43</v>
      </c>
      <c r="E44" s="122" t="s">
        <v>44</v>
      </c>
    </row>
    <row r="45" spans="1:12" x14ac:dyDescent="0.2">
      <c r="C45" s="114">
        <f t="shared" ref="C45:C51" si="1">SUMPRODUCT(B8:E8,H8:K8)</f>
        <v>2500</v>
      </c>
      <c r="D45" s="117" t="s">
        <v>45</v>
      </c>
      <c r="E45" s="112">
        <f t="shared" ref="E45:E51" si="2">M8</f>
        <v>2500</v>
      </c>
      <c r="G45" s="118"/>
    </row>
    <row r="46" spans="1:12" x14ac:dyDescent="0.2">
      <c r="C46" s="114">
        <f t="shared" si="1"/>
        <v>3000</v>
      </c>
      <c r="D46" s="117" t="s">
        <v>45</v>
      </c>
      <c r="E46" s="112">
        <f t="shared" si="2"/>
        <v>3000</v>
      </c>
      <c r="G46" s="118"/>
    </row>
    <row r="47" spans="1:12" x14ac:dyDescent="0.2">
      <c r="B47" s="112"/>
      <c r="C47" s="117">
        <f t="shared" si="1"/>
        <v>2500</v>
      </c>
      <c r="D47" s="123" t="s">
        <v>45</v>
      </c>
      <c r="E47" s="112">
        <f t="shared" si="2"/>
        <v>2500</v>
      </c>
      <c r="G47" s="118"/>
    </row>
    <row r="48" spans="1:12" x14ac:dyDescent="0.2">
      <c r="B48" s="112"/>
      <c r="C48" s="117">
        <f t="shared" si="1"/>
        <v>714.04390816155853</v>
      </c>
      <c r="D48" s="123" t="s">
        <v>45</v>
      </c>
      <c r="E48" s="112">
        <f t="shared" si="2"/>
        <v>2600</v>
      </c>
      <c r="G48" s="118"/>
    </row>
    <row r="49" spans="2:7" x14ac:dyDescent="0.2">
      <c r="B49" s="112"/>
      <c r="C49" s="117">
        <f t="shared" si="1"/>
        <v>2500</v>
      </c>
      <c r="D49" s="123" t="s">
        <v>45</v>
      </c>
      <c r="E49" s="112">
        <f t="shared" si="2"/>
        <v>2500</v>
      </c>
      <c r="G49" s="119"/>
    </row>
    <row r="50" spans="2:7" x14ac:dyDescent="0.2">
      <c r="B50" s="112"/>
      <c r="C50" s="117">
        <f t="shared" si="1"/>
        <v>37999.999999999993</v>
      </c>
      <c r="D50" s="123" t="s">
        <v>45</v>
      </c>
      <c r="E50" s="112">
        <f t="shared" si="2"/>
        <v>38000</v>
      </c>
      <c r="F50" s="113"/>
    </row>
    <row r="51" spans="2:7" x14ac:dyDescent="0.2">
      <c r="B51" s="112"/>
      <c r="C51" s="117">
        <f t="shared" si="1"/>
        <v>2499.9999999999991</v>
      </c>
      <c r="D51" s="123" t="s">
        <v>45</v>
      </c>
      <c r="E51" s="112">
        <f t="shared" si="2"/>
        <v>2500</v>
      </c>
      <c r="F51" s="113"/>
    </row>
    <row r="52" spans="2:7" x14ac:dyDescent="0.2">
      <c r="B52" s="112"/>
      <c r="C52" s="117"/>
      <c r="D52" s="112"/>
      <c r="E52" s="112"/>
      <c r="F52" s="113"/>
    </row>
    <row r="53" spans="2:7" x14ac:dyDescent="0.2">
      <c r="B53" s="112"/>
      <c r="C53" s="124">
        <f>SUM(B8:B14)</f>
        <v>24999.999999999993</v>
      </c>
      <c r="D53" s="123" t="s">
        <v>46</v>
      </c>
      <c r="E53" s="112">
        <f>B34</f>
        <v>25000</v>
      </c>
      <c r="F53" s="113"/>
    </row>
    <row r="54" spans="2:7" x14ac:dyDescent="0.2">
      <c r="C54" s="112">
        <f>SUM(C8:C14)</f>
        <v>26000</v>
      </c>
      <c r="D54" s="123" t="s">
        <v>46</v>
      </c>
      <c r="E54" s="120">
        <f>C34</f>
        <v>26000</v>
      </c>
      <c r="F54" s="113"/>
    </row>
    <row r="55" spans="2:7" x14ac:dyDescent="0.2">
      <c r="C55" s="112">
        <f>SUM(D8:D14)</f>
        <v>28000.000000000004</v>
      </c>
      <c r="D55" s="123" t="s">
        <v>46</v>
      </c>
      <c r="E55" s="120">
        <f>D34</f>
        <v>28000</v>
      </c>
      <c r="F55" s="113"/>
    </row>
    <row r="56" spans="2:7" x14ac:dyDescent="0.2">
      <c r="B56" s="112"/>
      <c r="C56" s="124">
        <f>SUM(E8:E14)</f>
        <v>28000.000000000004</v>
      </c>
      <c r="D56" s="123" t="s">
        <v>46</v>
      </c>
      <c r="E56" s="112">
        <f>E34</f>
        <v>28000</v>
      </c>
      <c r="F56" s="113"/>
    </row>
    <row r="57" spans="2:7" x14ac:dyDescent="0.2">
      <c r="B57" s="112"/>
      <c r="C57" s="124">
        <f>B8</f>
        <v>0</v>
      </c>
      <c r="D57" s="123" t="s">
        <v>47</v>
      </c>
      <c r="E57" s="112">
        <v>0</v>
      </c>
      <c r="F57" s="113"/>
    </row>
    <row r="58" spans="2:7" x14ac:dyDescent="0.2">
      <c r="B58" s="112"/>
      <c r="C58" s="124">
        <f>B11</f>
        <v>0</v>
      </c>
      <c r="D58" s="123" t="s">
        <v>47</v>
      </c>
      <c r="E58" s="112">
        <v>0</v>
      </c>
      <c r="F58" s="113"/>
    </row>
    <row r="59" spans="2:7" x14ac:dyDescent="0.2">
      <c r="B59" s="112"/>
      <c r="C59" s="117"/>
      <c r="D59" s="112"/>
      <c r="E59" s="112"/>
      <c r="F59" s="113"/>
    </row>
    <row r="60" spans="2:7" x14ac:dyDescent="0.2">
      <c r="C60" s="114"/>
      <c r="D60" s="117"/>
      <c r="E60" s="112"/>
      <c r="F60" s="113"/>
    </row>
    <row r="61" spans="2:7" x14ac:dyDescent="0.2">
      <c r="B61" s="112"/>
      <c r="C61" s="121"/>
      <c r="D61" s="112"/>
    </row>
    <row r="62" spans="2:7" x14ac:dyDescent="0.2">
      <c r="B62" s="112"/>
      <c r="C62" s="121"/>
      <c r="D62" s="112"/>
    </row>
  </sheetData>
  <scenarios current="2" show="1">
    <scenario name="Laptop" locked="1" count="28" user="Roberto Caccia" comment="Solver Model">
      <inputCells r="B8" val="0"/>
      <inputCells r="C8" val="1900"/>
      <inputCells r="D8" val="0"/>
      <inputCells r="E8" val="0"/>
      <inputCells r="B9" val="0"/>
      <inputCells r="C9" val="0"/>
      <inputCells r="D9" val="4285.71428567253"/>
      <inputCells r="E9" val="0"/>
      <inputCells r="B10" val="264.550264649192"/>
      <inputCells r="C10" val="0"/>
      <inputCells r="D10" val="2428.57142846211"/>
      <inputCells r="E10" val="0"/>
      <inputCells r="B11" val="0"/>
      <inputCells r="C11" val="0"/>
      <inputCells r="D11" val="3714.28571428768"/>
      <inputCells r="E11" val="0"/>
      <inputCells r="B12" val="0"/>
      <inputCells r="C12" val="0"/>
      <inputCells r="D12" val="0"/>
      <inputCells r="E12" val="0"/>
      <inputCells r="B13" val="11735.4497353742"/>
      <inputCells r="C13" val="11100"/>
      <inputCells r="D13" val="0"/>
      <inputCells r="E13" val="13000"/>
      <inputCells r="B14" val="0"/>
      <inputCells r="C14" val="0"/>
      <inputCells r="D14" val="3571.42857142857"/>
      <inputCells r="E14" val="0"/>
    </scenario>
    <scenario name="PC_Lab" locked="1" count="28" user="Roberto Caccia" comment="Created by Roberto Caccia on 1/27/97">
      <inputCells r="B8" val="0" numFmtId="166"/>
      <inputCells r="C8" val="1900" numFmtId="166"/>
      <inputCells r="D8" val="0" numFmtId="166"/>
      <inputCells r="E8" val="0" numFmtId="166"/>
      <inputCells r="B9" val="2142.85714285714" numFmtId="166"/>
      <inputCells r="C9" val="0" numFmtId="166"/>
      <inputCells r="D9" val="0" numFmtId="166"/>
      <inputCells r="E9" val="0" numFmtId="166"/>
      <inputCells r="B10" val="1703.7037037037" numFmtId="166"/>
      <inputCells r="C10" val="0" numFmtId="166"/>
      <inputCells r="D10" val="0" numFmtId="166"/>
      <inputCells r="E10" val="0" numFmtId="166"/>
      <inputCells r="B11" val="0" numFmtId="166"/>
      <inputCells r="C11" val="0" numFmtId="166"/>
      <inputCells r="D11" val="1735.66520625345" numFmtId="166"/>
      <inputCells r="E11" val="0" numFmtId="166"/>
      <inputCells r="B12" val="1384.61538461538" numFmtId="166"/>
      <inputCells r="C12" val="0" numFmtId="166"/>
      <inputCells r="D12" val="0" numFmtId="166"/>
      <inputCells r="E12" val="0" numFmtId="166"/>
      <inputCells r="B13" val="6768.82376882377" numFmtId="166"/>
      <inputCells r="C13" val="11100" numFmtId="166"/>
      <inputCells r="D13" val="8692.90622231798" numFmtId="166"/>
      <inputCells r="E13" val="13000" numFmtId="166"/>
      <inputCells r="B14" val="0" numFmtId="166"/>
      <inputCells r="C14" val="0" numFmtId="166"/>
      <inputCells r="D14" val="3571.42857142857" numFmtId="166"/>
      <inputCells r="E14" val="0" numFmtId="166"/>
    </scenario>
    <scenario name="Cost_table" locked="1" count="28" user="Roberto Caccia" comment="Created by Roberto Caccia on 1/27/97">
      <inputCells r="B21" val="10000000000" numFmtId="11"/>
      <inputCells r="C21" val="6.25" numFmtId="43"/>
      <inputCells r="D21" val="5.45" numFmtId="43"/>
      <inputCells r="E21" val="4.9" numFmtId="43"/>
      <inputCells r="B22" val="8.9" numFmtId="43"/>
      <inputCells r="C22" val="7.05" numFmtId="43"/>
      <inputCells r="D22" val="5.55" numFmtId="43"/>
      <inputCells r="E22" val="4.45" numFmtId="43"/>
      <inputCells r="B23" val="8.75" numFmtId="43"/>
      <inputCells r="C23" val="7.11" numFmtId="43"/>
      <inputCells r="D23" val="5.45" numFmtId="43"/>
      <inputCells r="E23" val="4.75" numFmtId="43"/>
      <inputCells r="B24" val="10000000000" numFmtId="11"/>
      <inputCells r="C24" val="7.15" numFmtId="43"/>
      <inputCells r="D24" val="5.5" numFmtId="43"/>
      <inputCells r="E24" val="4.55" numFmtId="43"/>
      <inputCells r="B25" val="9.1" numFmtId="43"/>
      <inputCells r="C25" val="6.9" numFmtId="43"/>
      <inputCells r="D25" val="5.7" numFmtId="43"/>
      <inputCells r="E25" val="4.55" numFmtId="43"/>
      <inputCells r="B26" val="9.05" numFmtId="43"/>
      <inputCells r="C26" val="6.85" numFmtId="43"/>
      <inputCells r="D26" val="5.65" numFmtId="43"/>
      <inputCells r="E26" val="4.45" numFmtId="43"/>
      <inputCells r="B27" val="9.25" numFmtId="43"/>
      <inputCells r="C27" val="6.95" numFmtId="43"/>
      <inputCells r="D27" val="5.35" numFmtId="43"/>
      <inputCells r="E27" val="4.35" numFmtId="43"/>
    </scenario>
  </scenarios>
  <printOptions horizontalCentered="1" verticalCentered="1"/>
  <pageMargins left="0.5" right="0.25" top="0.75" bottom="0.5" header="0.5" footer="0.25"/>
  <pageSetup scale="92" orientation="portrait" horizontalDpi="300" verticalDpi="300" r:id="rId1"/>
  <headerFooter alignWithMargins="0">
    <oddHeader>&amp;LFilatoi Riuniti
Your Name: ______________&amp;C&amp;A&amp;RFilatoi Riuniti
by Robert Freund and Roberto Caccia</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0296A-1A78-410D-BABB-14219549241B}">
  <sheetPr>
    <pageSetUpPr fitToPage="1"/>
  </sheetPr>
  <dimension ref="A1:P62"/>
  <sheetViews>
    <sheetView showGridLines="0" zoomScaleNormal="100" workbookViewId="0">
      <selection activeCell="C26" sqref="C26"/>
    </sheetView>
  </sheetViews>
  <sheetFormatPr defaultRowHeight="12.75" x14ac:dyDescent="0.2"/>
  <cols>
    <col min="1" max="1" width="9.140625" customWidth="1"/>
    <col min="2" max="4" width="9.42578125" customWidth="1"/>
    <col min="5" max="5" width="10.28515625" customWidth="1"/>
    <col min="6" max="6" width="2.7109375" customWidth="1"/>
    <col min="7" max="7" width="9.140625" customWidth="1"/>
    <col min="8" max="10" width="8.85546875" customWidth="1"/>
    <col min="11" max="11" width="8.28515625" customWidth="1"/>
    <col min="12" max="12" width="2.5703125" customWidth="1"/>
    <col min="13" max="13" width="9.42578125" customWidth="1"/>
    <col min="14" max="14" width="3.140625" customWidth="1"/>
  </cols>
  <sheetData>
    <row r="1" spans="1:16" ht="18" x14ac:dyDescent="0.25">
      <c r="A1" s="1" t="s">
        <v>37</v>
      </c>
    </row>
    <row r="3" spans="1:16" x14ac:dyDescent="0.2">
      <c r="M3" s="52"/>
    </row>
    <row r="4" spans="1:16" x14ac:dyDescent="0.2">
      <c r="A4" s="4" t="s">
        <v>24</v>
      </c>
      <c r="G4" s="4" t="s">
        <v>25</v>
      </c>
      <c r="M4" s="53" t="s">
        <v>26</v>
      </c>
    </row>
    <row r="5" spans="1:16" x14ac:dyDescent="0.2">
      <c r="A5" t="s">
        <v>38</v>
      </c>
      <c r="G5" t="s">
        <v>28</v>
      </c>
      <c r="M5" s="53" t="s">
        <v>29</v>
      </c>
    </row>
    <row r="6" spans="1:16" x14ac:dyDescent="0.2">
      <c r="A6" s="11"/>
      <c r="B6" s="54" t="s">
        <v>6</v>
      </c>
      <c r="C6" s="55"/>
      <c r="D6" s="55"/>
      <c r="E6" s="56"/>
      <c r="G6" s="11"/>
      <c r="H6" s="54" t="s">
        <v>6</v>
      </c>
      <c r="I6" s="55"/>
      <c r="J6" s="55"/>
      <c r="K6" s="56"/>
      <c r="M6" s="15" t="s">
        <v>30</v>
      </c>
      <c r="P6" s="113"/>
    </row>
    <row r="7" spans="1:16" x14ac:dyDescent="0.2">
      <c r="A7" s="17" t="s">
        <v>7</v>
      </c>
      <c r="B7" s="13" t="s">
        <v>8</v>
      </c>
      <c r="C7" s="13" t="s">
        <v>9</v>
      </c>
      <c r="D7" s="13" t="s">
        <v>10</v>
      </c>
      <c r="E7" s="18" t="s">
        <v>11</v>
      </c>
      <c r="G7" s="17" t="s">
        <v>7</v>
      </c>
      <c r="H7" s="13" t="s">
        <v>8</v>
      </c>
      <c r="I7" s="13" t="s">
        <v>9</v>
      </c>
      <c r="J7" s="13" t="s">
        <v>10</v>
      </c>
      <c r="K7" s="18" t="s">
        <v>11</v>
      </c>
      <c r="M7" s="57" t="s">
        <v>31</v>
      </c>
      <c r="P7" s="113"/>
    </row>
    <row r="8" spans="1:16" x14ac:dyDescent="0.2">
      <c r="A8" s="26" t="s">
        <v>12</v>
      </c>
      <c r="B8" s="58">
        <v>0</v>
      </c>
      <c r="C8" s="58">
        <v>6250</v>
      </c>
      <c r="D8" s="58">
        <v>0</v>
      </c>
      <c r="E8" s="59">
        <v>0</v>
      </c>
      <c r="G8" s="26" t="s">
        <v>12</v>
      </c>
      <c r="H8" s="60">
        <v>0</v>
      </c>
      <c r="I8" s="61">
        <v>0.4</v>
      </c>
      <c r="J8" s="61">
        <v>0.375</v>
      </c>
      <c r="K8" s="62">
        <v>0.25</v>
      </c>
      <c r="M8" s="63">
        <v>2500</v>
      </c>
      <c r="N8" s="64"/>
      <c r="O8" s="114"/>
      <c r="P8" s="115"/>
    </row>
    <row r="9" spans="1:16" x14ac:dyDescent="0.2">
      <c r="A9" s="26" t="s">
        <v>13</v>
      </c>
      <c r="B9" s="58">
        <v>4285.7142857142862</v>
      </c>
      <c r="C9" s="58">
        <v>0</v>
      </c>
      <c r="D9" s="58">
        <v>0</v>
      </c>
      <c r="E9" s="59">
        <v>0</v>
      </c>
      <c r="G9" s="26" t="s">
        <v>13</v>
      </c>
      <c r="H9" s="65">
        <v>0.7</v>
      </c>
      <c r="I9" s="66">
        <v>0.5</v>
      </c>
      <c r="J9" s="66">
        <v>0.35</v>
      </c>
      <c r="K9" s="67">
        <v>0.25</v>
      </c>
      <c r="M9" s="68">
        <v>3000</v>
      </c>
      <c r="N9" s="64"/>
      <c r="O9" s="114"/>
      <c r="P9" s="115"/>
    </row>
    <row r="10" spans="1:16" x14ac:dyDescent="0.2">
      <c r="A10" s="26" t="s">
        <v>14</v>
      </c>
      <c r="B10" s="58">
        <v>3703.7037037037035</v>
      </c>
      <c r="C10" s="58">
        <v>0</v>
      </c>
      <c r="D10" s="58">
        <v>0</v>
      </c>
      <c r="E10" s="59">
        <v>0</v>
      </c>
      <c r="G10" s="26" t="s">
        <v>14</v>
      </c>
      <c r="H10" s="65">
        <v>0.67500000000000004</v>
      </c>
      <c r="I10" s="66">
        <v>0.45</v>
      </c>
      <c r="J10" s="66">
        <v>0.4</v>
      </c>
      <c r="K10" s="67">
        <v>0.25</v>
      </c>
      <c r="M10" s="68">
        <v>2500</v>
      </c>
      <c r="N10" s="64"/>
      <c r="O10" s="114"/>
      <c r="P10" s="115"/>
    </row>
    <row r="11" spans="1:16" x14ac:dyDescent="0.2">
      <c r="A11" s="26" t="s">
        <v>15</v>
      </c>
      <c r="B11" s="58">
        <v>0</v>
      </c>
      <c r="C11" s="58">
        <v>0</v>
      </c>
      <c r="D11" s="69">
        <v>7428.5714285714257</v>
      </c>
      <c r="E11" s="59">
        <v>0</v>
      </c>
      <c r="G11" s="26" t="s">
        <v>15</v>
      </c>
      <c r="H11" s="60">
        <v>0</v>
      </c>
      <c r="I11" s="66">
        <v>0.45</v>
      </c>
      <c r="J11" s="66">
        <v>0.35</v>
      </c>
      <c r="K11" s="67">
        <v>0.2</v>
      </c>
      <c r="M11" s="68">
        <v>2600</v>
      </c>
      <c r="N11" s="64"/>
      <c r="O11" s="114"/>
      <c r="P11" s="115"/>
    </row>
    <row r="12" spans="1:16" x14ac:dyDescent="0.2">
      <c r="A12" s="26" t="s">
        <v>16</v>
      </c>
      <c r="B12" s="58">
        <v>3846.1538461538462</v>
      </c>
      <c r="C12" s="58">
        <v>0</v>
      </c>
      <c r="D12" s="58">
        <v>0</v>
      </c>
      <c r="E12" s="59">
        <v>0</v>
      </c>
      <c r="G12" s="26" t="s">
        <v>16</v>
      </c>
      <c r="H12" s="65">
        <v>0.65</v>
      </c>
      <c r="I12" s="66">
        <v>0.45</v>
      </c>
      <c r="J12" s="66">
        <v>0.4</v>
      </c>
      <c r="K12" s="67">
        <v>0.25</v>
      </c>
      <c r="M12" s="68">
        <v>2500</v>
      </c>
      <c r="N12" s="64"/>
      <c r="O12" s="114"/>
      <c r="P12" s="115"/>
    </row>
    <row r="13" spans="1:16" x14ac:dyDescent="0.2">
      <c r="A13" s="35" t="s">
        <v>17</v>
      </c>
      <c r="B13" s="70">
        <v>13164.428164428158</v>
      </c>
      <c r="C13" s="70">
        <v>19750</v>
      </c>
      <c r="D13" s="70">
        <v>13428.571428571435</v>
      </c>
      <c r="E13" s="71">
        <v>27999.999999999993</v>
      </c>
      <c r="G13" s="35" t="s">
        <v>17</v>
      </c>
      <c r="H13" s="72">
        <v>0.625</v>
      </c>
      <c r="I13" s="73">
        <v>0.5</v>
      </c>
      <c r="J13" s="73">
        <v>0.42499999999999999</v>
      </c>
      <c r="K13" s="74">
        <v>0.42499999999999999</v>
      </c>
      <c r="M13" s="75">
        <v>38000</v>
      </c>
      <c r="N13" s="64"/>
      <c r="O13" s="114"/>
      <c r="P13" s="115"/>
    </row>
    <row r="14" spans="1:16" x14ac:dyDescent="0.2">
      <c r="A14" s="42" t="s">
        <v>18</v>
      </c>
      <c r="B14" s="76">
        <v>0</v>
      </c>
      <c r="C14" s="76">
        <v>0</v>
      </c>
      <c r="D14" s="76">
        <v>7142.8571428571404</v>
      </c>
      <c r="E14" s="77">
        <v>0</v>
      </c>
      <c r="G14" s="42" t="s">
        <v>18</v>
      </c>
      <c r="H14" s="78">
        <v>0.7</v>
      </c>
      <c r="I14" s="79">
        <v>0.45</v>
      </c>
      <c r="J14" s="79">
        <v>0.35</v>
      </c>
      <c r="K14" s="80">
        <v>0.4</v>
      </c>
      <c r="M14" s="81">
        <v>2500</v>
      </c>
      <c r="N14" s="64"/>
      <c r="O14" s="114"/>
      <c r="P14" s="115"/>
    </row>
    <row r="15" spans="1:16" x14ac:dyDescent="0.2">
      <c r="A15" s="9"/>
      <c r="B15" s="82"/>
      <c r="C15" s="82"/>
      <c r="D15" s="82"/>
      <c r="E15" s="82"/>
      <c r="I15" s="9"/>
      <c r="M15" s="82"/>
      <c r="N15" s="83"/>
      <c r="O15" s="84"/>
    </row>
    <row r="16" spans="1:16" x14ac:dyDescent="0.2">
      <c r="A16" s="9"/>
      <c r="B16" s="82"/>
      <c r="C16" s="82"/>
      <c r="D16" s="82"/>
      <c r="E16" s="82"/>
      <c r="I16" s="9"/>
      <c r="M16" s="82"/>
      <c r="N16" s="83"/>
      <c r="O16" s="84"/>
    </row>
    <row r="17" spans="1:14" x14ac:dyDescent="0.2">
      <c r="A17" s="4" t="s">
        <v>32</v>
      </c>
      <c r="G17" s="4" t="s">
        <v>33</v>
      </c>
    </row>
    <row r="18" spans="1:14" x14ac:dyDescent="0.2">
      <c r="A18" t="s">
        <v>5</v>
      </c>
      <c r="G18" t="s">
        <v>5</v>
      </c>
    </row>
    <row r="19" spans="1:14" ht="25.5" x14ac:dyDescent="0.2">
      <c r="A19" s="11"/>
      <c r="B19" s="54" t="s">
        <v>6</v>
      </c>
      <c r="C19" s="55"/>
      <c r="D19" s="55"/>
      <c r="E19" s="56"/>
      <c r="G19" s="11"/>
      <c r="H19" s="54" t="s">
        <v>6</v>
      </c>
      <c r="I19" s="55"/>
      <c r="J19" s="55"/>
      <c r="K19" s="56"/>
      <c r="L19" s="9"/>
      <c r="M19" s="86" t="s">
        <v>34</v>
      </c>
    </row>
    <row r="20" spans="1:14" x14ac:dyDescent="0.2">
      <c r="A20" s="17" t="s">
        <v>7</v>
      </c>
      <c r="B20" s="13" t="s">
        <v>8</v>
      </c>
      <c r="C20" s="13" t="s">
        <v>9</v>
      </c>
      <c r="D20" s="13" t="s">
        <v>10</v>
      </c>
      <c r="E20" s="18" t="s">
        <v>11</v>
      </c>
      <c r="G20" s="17" t="s">
        <v>7</v>
      </c>
      <c r="H20" s="13" t="s">
        <v>8</v>
      </c>
      <c r="I20" s="13" t="s">
        <v>9</v>
      </c>
      <c r="J20" s="13" t="s">
        <v>10</v>
      </c>
      <c r="K20" s="18" t="s">
        <v>11</v>
      </c>
      <c r="L20" s="9"/>
      <c r="M20" s="87" t="s">
        <v>35</v>
      </c>
    </row>
    <row r="21" spans="1:14" x14ac:dyDescent="0.2">
      <c r="A21" s="26" t="s">
        <v>12</v>
      </c>
      <c r="B21" s="88">
        <v>0</v>
      </c>
      <c r="C21" s="24">
        <v>13</v>
      </c>
      <c r="D21" s="24">
        <v>10.65</v>
      </c>
      <c r="E21" s="89">
        <v>9.6</v>
      </c>
      <c r="G21" s="26" t="s">
        <v>12</v>
      </c>
      <c r="H21" s="90">
        <f t="shared" ref="H21:K27" si="0">H$29*$M21</f>
        <v>0.3</v>
      </c>
      <c r="I21" s="91">
        <f t="shared" si="0"/>
        <v>0.3</v>
      </c>
      <c r="J21" s="91">
        <f t="shared" si="0"/>
        <v>0.44999999999999996</v>
      </c>
      <c r="K21" s="92">
        <f t="shared" si="0"/>
        <v>0.44999999999999996</v>
      </c>
      <c r="L21" s="9"/>
      <c r="M21" s="68">
        <v>30</v>
      </c>
    </row>
    <row r="22" spans="1:14" x14ac:dyDescent="0.2">
      <c r="A22" s="26" t="s">
        <v>13</v>
      </c>
      <c r="B22" s="24">
        <v>17.399999999999999</v>
      </c>
      <c r="C22" s="24">
        <v>14.1</v>
      </c>
      <c r="D22" s="24">
        <v>11.2</v>
      </c>
      <c r="E22" s="89">
        <v>9.4499999999999993</v>
      </c>
      <c r="G22" s="26" t="s">
        <v>13</v>
      </c>
      <c r="H22" s="93">
        <f t="shared" si="0"/>
        <v>0.4</v>
      </c>
      <c r="I22" s="85">
        <f t="shared" si="0"/>
        <v>0.4</v>
      </c>
      <c r="J22" s="85">
        <f t="shared" si="0"/>
        <v>0.6</v>
      </c>
      <c r="K22" s="94">
        <f t="shared" si="0"/>
        <v>0.6</v>
      </c>
      <c r="L22" s="9"/>
      <c r="M22" s="68">
        <v>40</v>
      </c>
    </row>
    <row r="23" spans="1:14" x14ac:dyDescent="0.2">
      <c r="A23" s="26" t="s">
        <v>14</v>
      </c>
      <c r="B23" s="24">
        <v>17.399999999999999</v>
      </c>
      <c r="C23" s="24">
        <v>14.22</v>
      </c>
      <c r="D23" s="24">
        <v>11</v>
      </c>
      <c r="E23" s="89">
        <v>9.5</v>
      </c>
      <c r="G23" s="26" t="s">
        <v>14</v>
      </c>
      <c r="H23" s="93">
        <f t="shared" si="0"/>
        <v>0.8</v>
      </c>
      <c r="I23" s="85">
        <f t="shared" si="0"/>
        <v>0.8</v>
      </c>
      <c r="J23" s="85">
        <f t="shared" si="0"/>
        <v>1.2</v>
      </c>
      <c r="K23" s="94">
        <f t="shared" si="0"/>
        <v>1.2</v>
      </c>
      <c r="L23" s="9"/>
      <c r="M23" s="68">
        <v>80</v>
      </c>
    </row>
    <row r="24" spans="1:14" x14ac:dyDescent="0.2">
      <c r="A24" s="26" t="s">
        <v>15</v>
      </c>
      <c r="B24" s="95">
        <v>0</v>
      </c>
      <c r="C24" s="24">
        <v>14.3</v>
      </c>
      <c r="D24" s="24">
        <v>11.25</v>
      </c>
      <c r="E24" s="89">
        <v>9.6</v>
      </c>
      <c r="G24" s="26" t="s">
        <v>15</v>
      </c>
      <c r="H24" s="93">
        <f t="shared" si="0"/>
        <v>0.70000000000000007</v>
      </c>
      <c r="I24" s="85">
        <f t="shared" si="0"/>
        <v>0.70000000000000007</v>
      </c>
      <c r="J24" s="85">
        <f t="shared" si="0"/>
        <v>1.05</v>
      </c>
      <c r="K24" s="94">
        <f t="shared" si="0"/>
        <v>1.05</v>
      </c>
      <c r="L24" s="9"/>
      <c r="M24" s="68">
        <v>70</v>
      </c>
    </row>
    <row r="25" spans="1:14" x14ac:dyDescent="0.2">
      <c r="A25" s="26" t="s">
        <v>16</v>
      </c>
      <c r="B25" s="24">
        <v>17.5</v>
      </c>
      <c r="C25" s="24">
        <v>13.8</v>
      </c>
      <c r="D25" s="24">
        <v>11.4</v>
      </c>
      <c r="E25" s="89">
        <v>9.6</v>
      </c>
      <c r="G25" s="26" t="s">
        <v>16</v>
      </c>
      <c r="H25" s="93">
        <f t="shared" si="0"/>
        <v>0.70000000000000007</v>
      </c>
      <c r="I25" s="85">
        <f t="shared" si="0"/>
        <v>0.70000000000000007</v>
      </c>
      <c r="J25" s="85">
        <f t="shared" si="0"/>
        <v>1.05</v>
      </c>
      <c r="K25" s="94">
        <f t="shared" si="0"/>
        <v>1.05</v>
      </c>
      <c r="L25" s="9"/>
      <c r="M25" s="68">
        <v>70</v>
      </c>
    </row>
    <row r="26" spans="1:14" x14ac:dyDescent="0.2">
      <c r="A26" s="35" t="s">
        <v>17</v>
      </c>
      <c r="B26" s="96">
        <f>18.25*1.2</f>
        <v>21.9</v>
      </c>
      <c r="C26" s="96">
        <f>13.9*1.2</f>
        <v>16.68</v>
      </c>
      <c r="D26" s="96">
        <f>11.4*1.2</f>
        <v>13.68</v>
      </c>
      <c r="E26" s="97">
        <f>8.9*1.2</f>
        <v>10.68</v>
      </c>
      <c r="G26" s="35" t="s">
        <v>17</v>
      </c>
      <c r="H26" s="98">
        <f t="shared" si="0"/>
        <v>0</v>
      </c>
      <c r="I26" s="99">
        <f t="shared" si="0"/>
        <v>0</v>
      </c>
      <c r="J26" s="99">
        <f t="shared" si="0"/>
        <v>0</v>
      </c>
      <c r="K26" s="100">
        <f t="shared" si="0"/>
        <v>0</v>
      </c>
      <c r="L26" s="9"/>
      <c r="M26" s="68">
        <v>0</v>
      </c>
    </row>
    <row r="27" spans="1:14" x14ac:dyDescent="0.2">
      <c r="A27" s="42" t="s">
        <v>18</v>
      </c>
      <c r="B27" s="101">
        <v>19.75</v>
      </c>
      <c r="C27" s="101">
        <v>13.9</v>
      </c>
      <c r="D27" s="101">
        <v>10.75</v>
      </c>
      <c r="E27" s="102">
        <v>9.4</v>
      </c>
      <c r="G27" s="42" t="s">
        <v>18</v>
      </c>
      <c r="H27" s="103">
        <f t="shared" si="0"/>
        <v>0.5</v>
      </c>
      <c r="I27" s="104">
        <f t="shared" si="0"/>
        <v>0.5</v>
      </c>
      <c r="J27" s="104">
        <f t="shared" si="0"/>
        <v>0.75</v>
      </c>
      <c r="K27" s="105">
        <f t="shared" si="0"/>
        <v>0.75</v>
      </c>
      <c r="M27" s="81">
        <v>50</v>
      </c>
    </row>
    <row r="28" spans="1:14" ht="6" customHeight="1" x14ac:dyDescent="0.2">
      <c r="A28" s="9"/>
      <c r="B28" s="85"/>
      <c r="C28" s="85"/>
      <c r="D28" s="85"/>
      <c r="E28" s="85"/>
    </row>
    <row r="29" spans="1:14" x14ac:dyDescent="0.2">
      <c r="G29" s="45" t="s">
        <v>36</v>
      </c>
      <c r="H29" s="106">
        <v>0.01</v>
      </c>
      <c r="I29" s="107">
        <v>0.01</v>
      </c>
      <c r="J29" s="107">
        <v>1.4999999999999999E-2</v>
      </c>
      <c r="K29" s="108">
        <v>1.4999999999999999E-2</v>
      </c>
    </row>
    <row r="30" spans="1:14" x14ac:dyDescent="0.2">
      <c r="N30" s="9"/>
    </row>
    <row r="31" spans="1:14" x14ac:dyDescent="0.2">
      <c r="A31" s="4" t="s">
        <v>19</v>
      </c>
      <c r="N31" s="9"/>
    </row>
    <row r="32" spans="1:14" x14ac:dyDescent="0.2">
      <c r="A32" t="s">
        <v>21</v>
      </c>
    </row>
    <row r="33" spans="1:12" x14ac:dyDescent="0.2">
      <c r="A33" s="52"/>
      <c r="B33" s="110" t="s">
        <v>8</v>
      </c>
      <c r="C33" s="110" t="s">
        <v>9</v>
      </c>
      <c r="D33" s="110" t="s">
        <v>10</v>
      </c>
      <c r="E33" s="110" t="s">
        <v>11</v>
      </c>
      <c r="F33" s="113"/>
      <c r="L33" s="9"/>
    </row>
    <row r="34" spans="1:12" x14ac:dyDescent="0.2">
      <c r="A34" s="9"/>
      <c r="B34" s="111">
        <v>25000</v>
      </c>
      <c r="C34" s="111">
        <v>26000</v>
      </c>
      <c r="D34" s="111">
        <v>28000</v>
      </c>
      <c r="E34" s="111">
        <v>28000</v>
      </c>
      <c r="F34" s="112"/>
      <c r="L34" s="9"/>
    </row>
    <row r="35" spans="1:12" x14ac:dyDescent="0.2">
      <c r="A35" s="9"/>
      <c r="B35" s="82"/>
      <c r="C35" s="82"/>
      <c r="D35" s="82"/>
      <c r="E35" s="82"/>
      <c r="F35" s="112"/>
      <c r="L35" s="9"/>
    </row>
    <row r="37" spans="1:12" ht="13.5" thickBot="1" x14ac:dyDescent="0.25">
      <c r="A37" s="4" t="s">
        <v>39</v>
      </c>
    </row>
    <row r="38" spans="1:12" ht="13.5" thickBot="1" x14ac:dyDescent="0.25">
      <c r="A38" t="s">
        <v>40</v>
      </c>
      <c r="E38" s="116">
        <f>SUMPRODUCT(Decision_variables,Product_cost)+SUMPRODUCT(Decision_variables,a)</f>
        <v>1570806.2413512415</v>
      </c>
    </row>
    <row r="40" spans="1:12" x14ac:dyDescent="0.2">
      <c r="D40" s="45"/>
    </row>
    <row r="41" spans="1:12" x14ac:dyDescent="0.2">
      <c r="E41" s="112"/>
    </row>
    <row r="42" spans="1:12" x14ac:dyDescent="0.2">
      <c r="E42" s="114"/>
    </row>
    <row r="43" spans="1:12" x14ac:dyDescent="0.2">
      <c r="A43" s="9"/>
      <c r="B43" s="9"/>
      <c r="C43" s="9"/>
      <c r="D43" s="9"/>
      <c r="E43" s="9"/>
      <c r="L43" s="9"/>
    </row>
    <row r="44" spans="1:12" x14ac:dyDescent="0.2">
      <c r="A44" s="4" t="s">
        <v>41</v>
      </c>
      <c r="C44" s="122" t="s">
        <v>42</v>
      </c>
      <c r="D44" s="122" t="s">
        <v>43</v>
      </c>
      <c r="E44" s="122" t="s">
        <v>44</v>
      </c>
    </row>
    <row r="45" spans="1:12" x14ac:dyDescent="0.2">
      <c r="C45" s="114">
        <f t="shared" ref="C45:C51" si="1">SUMPRODUCT(B8:E8,H8:K8)</f>
        <v>2500</v>
      </c>
      <c r="D45" s="117" t="s">
        <v>45</v>
      </c>
      <c r="E45" s="112">
        <f t="shared" ref="E45:E51" si="2">M8</f>
        <v>2500</v>
      </c>
      <c r="G45" s="118"/>
    </row>
    <row r="46" spans="1:12" x14ac:dyDescent="0.2">
      <c r="C46" s="114">
        <f t="shared" si="1"/>
        <v>3000</v>
      </c>
      <c r="D46" s="117" t="s">
        <v>45</v>
      </c>
      <c r="E46" s="112">
        <f t="shared" si="2"/>
        <v>3000</v>
      </c>
      <c r="G46" s="118"/>
    </row>
    <row r="47" spans="1:12" x14ac:dyDescent="0.2">
      <c r="B47" s="112"/>
      <c r="C47" s="117">
        <f t="shared" si="1"/>
        <v>2500</v>
      </c>
      <c r="D47" s="123" t="s">
        <v>45</v>
      </c>
      <c r="E47" s="112">
        <f t="shared" si="2"/>
        <v>2500</v>
      </c>
      <c r="G47" s="118"/>
    </row>
    <row r="48" spans="1:12" x14ac:dyDescent="0.2">
      <c r="B48" s="112"/>
      <c r="C48" s="117">
        <f t="shared" si="1"/>
        <v>2599.9999999999986</v>
      </c>
      <c r="D48" s="123" t="s">
        <v>45</v>
      </c>
      <c r="E48" s="112">
        <f t="shared" si="2"/>
        <v>2600</v>
      </c>
      <c r="G48" s="118"/>
    </row>
    <row r="49" spans="2:7" x14ac:dyDescent="0.2">
      <c r="B49" s="112"/>
      <c r="C49" s="117">
        <f t="shared" si="1"/>
        <v>2500</v>
      </c>
      <c r="D49" s="123" t="s">
        <v>45</v>
      </c>
      <c r="E49" s="112">
        <f t="shared" si="2"/>
        <v>2500</v>
      </c>
      <c r="G49" s="119"/>
    </row>
    <row r="50" spans="2:7" x14ac:dyDescent="0.2">
      <c r="B50" s="112"/>
      <c r="C50" s="117">
        <f t="shared" si="1"/>
        <v>35709.910459910454</v>
      </c>
      <c r="D50" s="123" t="s">
        <v>45</v>
      </c>
      <c r="E50" s="112">
        <f t="shared" si="2"/>
        <v>38000</v>
      </c>
      <c r="F50" s="113"/>
    </row>
    <row r="51" spans="2:7" x14ac:dyDescent="0.2">
      <c r="B51" s="112"/>
      <c r="C51" s="117">
        <f t="shared" si="1"/>
        <v>2499.9999999999991</v>
      </c>
      <c r="D51" s="123" t="s">
        <v>45</v>
      </c>
      <c r="E51" s="112">
        <f t="shared" si="2"/>
        <v>2500</v>
      </c>
      <c r="F51" s="113"/>
    </row>
    <row r="52" spans="2:7" x14ac:dyDescent="0.2">
      <c r="B52" s="112"/>
      <c r="C52" s="117"/>
      <c r="D52" s="112"/>
      <c r="E52" s="112"/>
      <c r="F52" s="113"/>
    </row>
    <row r="53" spans="2:7" x14ac:dyDescent="0.2">
      <c r="B53" s="112"/>
      <c r="C53" s="124">
        <f>SUM(B8:B14)</f>
        <v>24999.999999999993</v>
      </c>
      <c r="D53" s="123" t="s">
        <v>46</v>
      </c>
      <c r="E53" s="112">
        <f>B34</f>
        <v>25000</v>
      </c>
      <c r="F53" s="113"/>
    </row>
    <row r="54" spans="2:7" x14ac:dyDescent="0.2">
      <c r="C54" s="112">
        <f>SUM(C8:C14)</f>
        <v>26000</v>
      </c>
      <c r="D54" s="123" t="s">
        <v>46</v>
      </c>
      <c r="E54" s="120">
        <f>C34</f>
        <v>26000</v>
      </c>
      <c r="F54" s="113"/>
    </row>
    <row r="55" spans="2:7" x14ac:dyDescent="0.2">
      <c r="C55" s="112">
        <f>SUM(D8:D14)</f>
        <v>28000.000000000004</v>
      </c>
      <c r="D55" s="123" t="s">
        <v>46</v>
      </c>
      <c r="E55" s="120">
        <f>D34</f>
        <v>28000</v>
      </c>
      <c r="F55" s="113"/>
    </row>
    <row r="56" spans="2:7" x14ac:dyDescent="0.2">
      <c r="B56" s="112"/>
      <c r="C56" s="124">
        <f>SUM(E8:E14)</f>
        <v>27999.999999999993</v>
      </c>
      <c r="D56" s="123" t="s">
        <v>46</v>
      </c>
      <c r="E56" s="112">
        <f>E34</f>
        <v>28000</v>
      </c>
      <c r="F56" s="113"/>
    </row>
    <row r="57" spans="2:7" x14ac:dyDescent="0.2">
      <c r="B57" s="112"/>
      <c r="C57" s="124">
        <f>B8</f>
        <v>0</v>
      </c>
      <c r="D57" s="123" t="s">
        <v>47</v>
      </c>
      <c r="E57" s="112">
        <v>0</v>
      </c>
      <c r="F57" s="113"/>
    </row>
    <row r="58" spans="2:7" x14ac:dyDescent="0.2">
      <c r="B58" s="112"/>
      <c r="C58" s="124">
        <f>B11</f>
        <v>0</v>
      </c>
      <c r="D58" s="123" t="s">
        <v>47</v>
      </c>
      <c r="E58" s="112">
        <v>0</v>
      </c>
      <c r="F58" s="113"/>
    </row>
    <row r="59" spans="2:7" x14ac:dyDescent="0.2">
      <c r="B59" s="112"/>
      <c r="C59" s="117"/>
      <c r="D59" s="112"/>
      <c r="E59" s="112"/>
      <c r="F59" s="113"/>
    </row>
    <row r="60" spans="2:7" x14ac:dyDescent="0.2">
      <c r="C60" s="114"/>
      <c r="D60" s="117"/>
      <c r="E60" s="112"/>
      <c r="F60" s="113"/>
    </row>
    <row r="61" spans="2:7" x14ac:dyDescent="0.2">
      <c r="B61" s="112"/>
      <c r="C61" s="121"/>
      <c r="D61" s="112"/>
    </row>
    <row r="62" spans="2:7" x14ac:dyDescent="0.2">
      <c r="B62" s="112"/>
      <c r="C62" s="121"/>
      <c r="D62" s="112"/>
    </row>
  </sheetData>
  <scenarios current="2" show="1">
    <scenario name="Laptop" locked="1" count="28" user="Roberto Caccia" comment="Solver Model">
      <inputCells r="B8" val="0"/>
      <inputCells r="C8" val="1900"/>
      <inputCells r="D8" val="0"/>
      <inputCells r="E8" val="0"/>
      <inputCells r="B9" val="0"/>
      <inputCells r="C9" val="0"/>
      <inputCells r="D9" val="4285.71428567253"/>
      <inputCells r="E9" val="0"/>
      <inputCells r="B10" val="264.550264649192"/>
      <inputCells r="C10" val="0"/>
      <inputCells r="D10" val="2428.57142846211"/>
      <inputCells r="E10" val="0"/>
      <inputCells r="B11" val="0"/>
      <inputCells r="C11" val="0"/>
      <inputCells r="D11" val="3714.28571428768"/>
      <inputCells r="E11" val="0"/>
      <inputCells r="B12" val="0"/>
      <inputCells r="C12" val="0"/>
      <inputCells r="D12" val="0"/>
      <inputCells r="E12" val="0"/>
      <inputCells r="B13" val="11735.4497353742"/>
      <inputCells r="C13" val="11100"/>
      <inputCells r="D13" val="0"/>
      <inputCells r="E13" val="13000"/>
      <inputCells r="B14" val="0"/>
      <inputCells r="C14" val="0"/>
      <inputCells r="D14" val="3571.42857142857"/>
      <inputCells r="E14" val="0"/>
    </scenario>
    <scenario name="PC_Lab" locked="1" count="28" user="Roberto Caccia" comment="Created by Roberto Caccia on 1/27/97">
      <inputCells r="B8" val="0" numFmtId="166"/>
      <inputCells r="C8" val="1900" numFmtId="166"/>
      <inputCells r="D8" val="0" numFmtId="166"/>
      <inputCells r="E8" val="0" numFmtId="166"/>
      <inputCells r="B9" val="2142.85714285714" numFmtId="166"/>
      <inputCells r="C9" val="0" numFmtId="166"/>
      <inputCells r="D9" val="0" numFmtId="166"/>
      <inputCells r="E9" val="0" numFmtId="166"/>
      <inputCells r="B10" val="1703.7037037037" numFmtId="166"/>
      <inputCells r="C10" val="0" numFmtId="166"/>
      <inputCells r="D10" val="0" numFmtId="166"/>
      <inputCells r="E10" val="0" numFmtId="166"/>
      <inputCells r="B11" val="0" numFmtId="166"/>
      <inputCells r="C11" val="0" numFmtId="166"/>
      <inputCells r="D11" val="1735.66520625345" numFmtId="166"/>
      <inputCells r="E11" val="0" numFmtId="166"/>
      <inputCells r="B12" val="1384.61538461538" numFmtId="166"/>
      <inputCells r="C12" val="0" numFmtId="166"/>
      <inputCells r="D12" val="0" numFmtId="166"/>
      <inputCells r="E12" val="0" numFmtId="166"/>
      <inputCells r="B13" val="6768.82376882377" numFmtId="166"/>
      <inputCells r="C13" val="11100" numFmtId="166"/>
      <inputCells r="D13" val="8692.90622231798" numFmtId="166"/>
      <inputCells r="E13" val="13000" numFmtId="166"/>
      <inputCells r="B14" val="0" numFmtId="166"/>
      <inputCells r="C14" val="0" numFmtId="166"/>
      <inputCells r="D14" val="3571.42857142857" numFmtId="166"/>
      <inputCells r="E14" val="0" numFmtId="166"/>
    </scenario>
    <scenario name="Cost_table" locked="1" count="28" user="Roberto Caccia" comment="Created by Roberto Caccia on 1/27/97">
      <inputCells r="B21" val="10000000000" numFmtId="11"/>
      <inputCells r="C21" val="6.25" numFmtId="43"/>
      <inputCells r="D21" val="5.45" numFmtId="43"/>
      <inputCells r="E21" val="4.9" numFmtId="43"/>
      <inputCells r="B22" val="8.9" numFmtId="43"/>
      <inputCells r="C22" val="7.05" numFmtId="43"/>
      <inputCells r="D22" val="5.55" numFmtId="43"/>
      <inputCells r="E22" val="4.45" numFmtId="43"/>
      <inputCells r="B23" val="8.75" numFmtId="43"/>
      <inputCells r="C23" val="7.11" numFmtId="43"/>
      <inputCells r="D23" val="5.45" numFmtId="43"/>
      <inputCells r="E23" val="4.75" numFmtId="43"/>
      <inputCells r="B24" val="10000000000" numFmtId="11"/>
      <inputCells r="C24" val="7.15" numFmtId="43"/>
      <inputCells r="D24" val="5.5" numFmtId="43"/>
      <inputCells r="E24" val="4.55" numFmtId="43"/>
      <inputCells r="B25" val="9.1" numFmtId="43"/>
      <inputCells r="C25" val="6.9" numFmtId="43"/>
      <inputCells r="D25" val="5.7" numFmtId="43"/>
      <inputCells r="E25" val="4.55" numFmtId="43"/>
      <inputCells r="B26" val="9.05" numFmtId="43"/>
      <inputCells r="C26" val="6.85" numFmtId="43"/>
      <inputCells r="D26" val="5.65" numFmtId="43"/>
      <inputCells r="E26" val="4.45" numFmtId="43"/>
      <inputCells r="B27" val="9.25" numFmtId="43"/>
      <inputCells r="C27" val="6.95" numFmtId="43"/>
      <inputCells r="D27" val="5.35" numFmtId="43"/>
      <inputCells r="E27" val="4.35" numFmtId="43"/>
    </scenario>
  </scenarios>
  <printOptions horizontalCentered="1" verticalCentered="1"/>
  <pageMargins left="0.5" right="0.25" top="0.75" bottom="0.5" header="0.5" footer="0.25"/>
  <pageSetup scale="92" orientation="portrait" horizontalDpi="300" verticalDpi="300" r:id="rId1"/>
  <headerFooter alignWithMargins="0">
    <oddHeader>&amp;LFilatoi Riuniti
Your Name: ______________&amp;C&amp;A&amp;RFilatoi Riuniti
by Robert Freund and Roberto Caccia</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2A90C-2C3B-4B72-8ADF-E902591E1996}">
  <sheetPr>
    <pageSetUpPr fitToPage="1"/>
  </sheetPr>
  <dimension ref="A1:P62"/>
  <sheetViews>
    <sheetView showGridLines="0" zoomScale="92" zoomScaleNormal="100" workbookViewId="0">
      <selection activeCell="C26" sqref="C26"/>
    </sheetView>
  </sheetViews>
  <sheetFormatPr defaultRowHeight="12.75" x14ac:dyDescent="0.2"/>
  <cols>
    <col min="1" max="1" width="9.140625" customWidth="1"/>
    <col min="2" max="4" width="9.42578125" customWidth="1"/>
    <col min="5" max="5" width="10.28515625" customWidth="1"/>
    <col min="6" max="6" width="2.7109375" customWidth="1"/>
    <col min="7" max="7" width="9.140625" customWidth="1"/>
    <col min="8" max="10" width="8.85546875" customWidth="1"/>
    <col min="11" max="11" width="8.28515625" customWidth="1"/>
    <col min="12" max="12" width="2.5703125" customWidth="1"/>
    <col min="13" max="13" width="9.42578125" customWidth="1"/>
    <col min="14" max="14" width="3.140625" customWidth="1"/>
  </cols>
  <sheetData>
    <row r="1" spans="1:16" ht="18" x14ac:dyDescent="0.25">
      <c r="A1" s="1" t="s">
        <v>37</v>
      </c>
    </row>
    <row r="3" spans="1:16" x14ac:dyDescent="0.2">
      <c r="M3" s="52"/>
    </row>
    <row r="4" spans="1:16" x14ac:dyDescent="0.2">
      <c r="A4" s="4" t="s">
        <v>24</v>
      </c>
      <c r="G4" s="4" t="s">
        <v>25</v>
      </c>
      <c r="M4" s="53" t="s">
        <v>26</v>
      </c>
    </row>
    <row r="5" spans="1:16" x14ac:dyDescent="0.2">
      <c r="A5" t="s">
        <v>38</v>
      </c>
      <c r="G5" t="s">
        <v>28</v>
      </c>
      <c r="M5" s="53" t="s">
        <v>29</v>
      </c>
    </row>
    <row r="6" spans="1:16" x14ac:dyDescent="0.2">
      <c r="A6" s="11"/>
      <c r="B6" s="54" t="s">
        <v>6</v>
      </c>
      <c r="C6" s="55"/>
      <c r="D6" s="55"/>
      <c r="E6" s="56"/>
      <c r="G6" s="11"/>
      <c r="H6" s="54" t="s">
        <v>6</v>
      </c>
      <c r="I6" s="55"/>
      <c r="J6" s="55"/>
      <c r="K6" s="56"/>
      <c r="M6" s="15" t="s">
        <v>30</v>
      </c>
      <c r="P6" s="113"/>
    </row>
    <row r="7" spans="1:16" x14ac:dyDescent="0.2">
      <c r="A7" s="17" t="s">
        <v>7</v>
      </c>
      <c r="B7" s="13" t="s">
        <v>8</v>
      </c>
      <c r="C7" s="13" t="s">
        <v>9</v>
      </c>
      <c r="D7" s="13" t="s">
        <v>10</v>
      </c>
      <c r="E7" s="18" t="s">
        <v>11</v>
      </c>
      <c r="G7" s="17" t="s">
        <v>7</v>
      </c>
      <c r="H7" s="13" t="s">
        <v>8</v>
      </c>
      <c r="I7" s="13" t="s">
        <v>9</v>
      </c>
      <c r="J7" s="13" t="s">
        <v>10</v>
      </c>
      <c r="K7" s="18" t="s">
        <v>11</v>
      </c>
      <c r="M7" s="57" t="s">
        <v>31</v>
      </c>
      <c r="P7" s="113"/>
    </row>
    <row r="8" spans="1:16" x14ac:dyDescent="0.2">
      <c r="A8" s="26" t="s">
        <v>12</v>
      </c>
      <c r="B8" s="58">
        <v>0</v>
      </c>
      <c r="C8" s="58">
        <v>6249.9999999999991</v>
      </c>
      <c r="D8" s="58">
        <v>0</v>
      </c>
      <c r="E8" s="59">
        <v>0</v>
      </c>
      <c r="G8" s="26" t="s">
        <v>12</v>
      </c>
      <c r="H8" s="60">
        <v>0</v>
      </c>
      <c r="I8" s="61">
        <v>0.4</v>
      </c>
      <c r="J8" s="61">
        <v>0.375</v>
      </c>
      <c r="K8" s="62">
        <v>0.25</v>
      </c>
      <c r="M8" s="63">
        <v>2500</v>
      </c>
      <c r="N8" s="64"/>
      <c r="O8" s="114"/>
      <c r="P8" s="115"/>
    </row>
    <row r="9" spans="1:16" x14ac:dyDescent="0.2">
      <c r="A9" s="26" t="s">
        <v>13</v>
      </c>
      <c r="B9" s="58">
        <v>4285.7142857142862</v>
      </c>
      <c r="C9" s="58">
        <v>0</v>
      </c>
      <c r="D9" s="58">
        <v>0</v>
      </c>
      <c r="E9" s="59">
        <v>0</v>
      </c>
      <c r="G9" s="26" t="s">
        <v>13</v>
      </c>
      <c r="H9" s="65">
        <v>0.7</v>
      </c>
      <c r="I9" s="66">
        <v>0.5</v>
      </c>
      <c r="J9" s="66">
        <v>0.35</v>
      </c>
      <c r="K9" s="67">
        <v>0.25</v>
      </c>
      <c r="M9" s="68">
        <v>3000</v>
      </c>
      <c r="N9" s="64"/>
      <c r="O9" s="114"/>
      <c r="P9" s="115"/>
    </row>
    <row r="10" spans="1:16" x14ac:dyDescent="0.2">
      <c r="A10" s="26" t="s">
        <v>14</v>
      </c>
      <c r="B10" s="58">
        <v>3703.7037037037035</v>
      </c>
      <c r="C10" s="58">
        <v>0</v>
      </c>
      <c r="D10" s="58">
        <v>0</v>
      </c>
      <c r="E10" s="59">
        <v>0</v>
      </c>
      <c r="G10" s="26" t="s">
        <v>14</v>
      </c>
      <c r="H10" s="65">
        <v>0.67500000000000004</v>
      </c>
      <c r="I10" s="66">
        <v>0.45</v>
      </c>
      <c r="J10" s="66">
        <v>0.4</v>
      </c>
      <c r="K10" s="67">
        <v>0.25</v>
      </c>
      <c r="M10" s="68">
        <v>2500</v>
      </c>
      <c r="N10" s="64"/>
      <c r="O10" s="114"/>
      <c r="P10" s="115"/>
    </row>
    <row r="11" spans="1:16" x14ac:dyDescent="0.2">
      <c r="A11" s="26" t="s">
        <v>15</v>
      </c>
      <c r="B11" s="58">
        <v>0</v>
      </c>
      <c r="C11" s="58">
        <v>0</v>
      </c>
      <c r="D11" s="69">
        <v>2040.1254518901696</v>
      </c>
      <c r="E11" s="59">
        <v>0</v>
      </c>
      <c r="G11" s="26" t="s">
        <v>15</v>
      </c>
      <c r="H11" s="60">
        <v>0</v>
      </c>
      <c r="I11" s="66">
        <v>0.45</v>
      </c>
      <c r="J11" s="66">
        <v>0.35</v>
      </c>
      <c r="K11" s="67">
        <v>0.2</v>
      </c>
      <c r="M11" s="68">
        <v>2600</v>
      </c>
      <c r="N11" s="64"/>
      <c r="O11" s="114"/>
      <c r="P11" s="115"/>
    </row>
    <row r="12" spans="1:16" x14ac:dyDescent="0.2">
      <c r="A12" s="26" t="s">
        <v>16</v>
      </c>
      <c r="B12" s="58">
        <v>3846.1538461538462</v>
      </c>
      <c r="C12" s="58">
        <v>0</v>
      </c>
      <c r="D12" s="58">
        <v>0</v>
      </c>
      <c r="E12" s="59">
        <v>0</v>
      </c>
      <c r="G12" s="26" t="s">
        <v>16</v>
      </c>
      <c r="H12" s="65">
        <v>0.65</v>
      </c>
      <c r="I12" s="66">
        <v>0.45</v>
      </c>
      <c r="J12" s="66">
        <v>0.4</v>
      </c>
      <c r="K12" s="67">
        <v>0.25</v>
      </c>
      <c r="M12" s="68">
        <v>2500</v>
      </c>
      <c r="N12" s="64"/>
      <c r="O12" s="114"/>
      <c r="P12" s="115"/>
    </row>
    <row r="13" spans="1:16" x14ac:dyDescent="0.2">
      <c r="A13" s="35" t="s">
        <v>17</v>
      </c>
      <c r="B13" s="70">
        <v>13164.428164428158</v>
      </c>
      <c r="C13" s="70">
        <v>19749.999999999993</v>
      </c>
      <c r="D13" s="70">
        <v>18817.017405252689</v>
      </c>
      <c r="E13" s="71">
        <v>28000</v>
      </c>
      <c r="G13" s="35" t="s">
        <v>17</v>
      </c>
      <c r="H13" s="72">
        <v>0.625</v>
      </c>
      <c r="I13" s="73">
        <v>0.5</v>
      </c>
      <c r="J13" s="73">
        <v>0.42499999999999999</v>
      </c>
      <c r="K13" s="74">
        <v>0.42499999999999999</v>
      </c>
      <c r="M13" s="75">
        <v>38000</v>
      </c>
      <c r="N13" s="64"/>
      <c r="O13" s="114"/>
      <c r="P13" s="115"/>
    </row>
    <row r="14" spans="1:16" x14ac:dyDescent="0.2">
      <c r="A14" s="42" t="s">
        <v>18</v>
      </c>
      <c r="B14" s="76">
        <v>0</v>
      </c>
      <c r="C14" s="76">
        <v>0</v>
      </c>
      <c r="D14" s="76">
        <v>7142.8571428571422</v>
      </c>
      <c r="E14" s="77">
        <v>0</v>
      </c>
      <c r="G14" s="42" t="s">
        <v>18</v>
      </c>
      <c r="H14" s="78">
        <v>0.7</v>
      </c>
      <c r="I14" s="79">
        <v>0.45</v>
      </c>
      <c r="J14" s="79">
        <v>0.35</v>
      </c>
      <c r="K14" s="80">
        <v>0.4</v>
      </c>
      <c r="M14" s="81">
        <v>2500</v>
      </c>
      <c r="N14" s="64"/>
      <c r="O14" s="114"/>
      <c r="P14" s="115"/>
    </row>
    <row r="15" spans="1:16" x14ac:dyDescent="0.2">
      <c r="A15" s="9"/>
      <c r="B15" s="82"/>
      <c r="C15" s="82"/>
      <c r="D15" s="82"/>
      <c r="E15" s="82"/>
      <c r="I15" s="9"/>
      <c r="M15" s="82"/>
      <c r="N15" s="83"/>
      <c r="O15" s="84"/>
    </row>
    <row r="16" spans="1:16" x14ac:dyDescent="0.2">
      <c r="A16" s="9"/>
      <c r="B16" s="82"/>
      <c r="C16" s="82"/>
      <c r="D16" s="82"/>
      <c r="E16" s="82"/>
      <c r="I16" s="9"/>
      <c r="M16" s="82"/>
      <c r="N16" s="83"/>
      <c r="O16" s="84"/>
    </row>
    <row r="17" spans="1:14" x14ac:dyDescent="0.2">
      <c r="A17" s="4" t="s">
        <v>32</v>
      </c>
      <c r="G17" s="4" t="s">
        <v>33</v>
      </c>
    </row>
    <row r="18" spans="1:14" x14ac:dyDescent="0.2">
      <c r="A18" t="s">
        <v>5</v>
      </c>
      <c r="G18" t="s">
        <v>5</v>
      </c>
    </row>
    <row r="19" spans="1:14" ht="25.5" x14ac:dyDescent="0.2">
      <c r="A19" s="11"/>
      <c r="B19" s="54" t="s">
        <v>6</v>
      </c>
      <c r="C19" s="55"/>
      <c r="D19" s="55"/>
      <c r="E19" s="56"/>
      <c r="G19" s="11"/>
      <c r="H19" s="54" t="s">
        <v>6</v>
      </c>
      <c r="I19" s="55"/>
      <c r="J19" s="55"/>
      <c r="K19" s="56"/>
      <c r="L19" s="9"/>
      <c r="M19" s="86" t="s">
        <v>34</v>
      </c>
    </row>
    <row r="20" spans="1:14" x14ac:dyDescent="0.2">
      <c r="A20" s="17" t="s">
        <v>7</v>
      </c>
      <c r="B20" s="13" t="s">
        <v>8</v>
      </c>
      <c r="C20" s="13" t="s">
        <v>9</v>
      </c>
      <c r="D20" s="13" t="s">
        <v>10</v>
      </c>
      <c r="E20" s="18" t="s">
        <v>11</v>
      </c>
      <c r="G20" s="17" t="s">
        <v>7</v>
      </c>
      <c r="H20" s="13" t="s">
        <v>8</v>
      </c>
      <c r="I20" s="13" t="s">
        <v>9</v>
      </c>
      <c r="J20" s="13" t="s">
        <v>10</v>
      </c>
      <c r="K20" s="18" t="s">
        <v>11</v>
      </c>
      <c r="L20" s="9"/>
      <c r="M20" s="87" t="s">
        <v>35</v>
      </c>
    </row>
    <row r="21" spans="1:14" x14ac:dyDescent="0.2">
      <c r="A21" s="26" t="s">
        <v>12</v>
      </c>
      <c r="B21" s="88">
        <v>0</v>
      </c>
      <c r="C21" s="24">
        <v>13</v>
      </c>
      <c r="D21" s="24">
        <v>10.65</v>
      </c>
      <c r="E21" s="89">
        <v>9.6</v>
      </c>
      <c r="G21" s="26" t="s">
        <v>12</v>
      </c>
      <c r="H21" s="90">
        <f t="shared" ref="H21:K27" si="0">H$29*$M21</f>
        <v>0.3</v>
      </c>
      <c r="I21" s="91">
        <f t="shared" si="0"/>
        <v>0.3</v>
      </c>
      <c r="J21" s="91">
        <f t="shared" si="0"/>
        <v>0.44999999999999996</v>
      </c>
      <c r="K21" s="92">
        <f t="shared" si="0"/>
        <v>0.44999999999999996</v>
      </c>
      <c r="L21" s="9"/>
      <c r="M21" s="68">
        <v>30</v>
      </c>
    </row>
    <row r="22" spans="1:14" x14ac:dyDescent="0.2">
      <c r="A22" s="26" t="s">
        <v>13</v>
      </c>
      <c r="B22" s="24">
        <v>17.399999999999999</v>
      </c>
      <c r="C22" s="24">
        <v>14.1</v>
      </c>
      <c r="D22" s="24">
        <v>11.2</v>
      </c>
      <c r="E22" s="89">
        <v>9.4499999999999993</v>
      </c>
      <c r="G22" s="26" t="s">
        <v>13</v>
      </c>
      <c r="H22" s="93">
        <f t="shared" si="0"/>
        <v>0.4</v>
      </c>
      <c r="I22" s="85">
        <f t="shared" si="0"/>
        <v>0.4</v>
      </c>
      <c r="J22" s="85">
        <f t="shared" si="0"/>
        <v>0.6</v>
      </c>
      <c r="K22" s="94">
        <f t="shared" si="0"/>
        <v>0.6</v>
      </c>
      <c r="L22" s="9"/>
      <c r="M22" s="68">
        <v>40</v>
      </c>
    </row>
    <row r="23" spans="1:14" x14ac:dyDescent="0.2">
      <c r="A23" s="26" t="s">
        <v>14</v>
      </c>
      <c r="B23" s="24">
        <v>17.399999999999999</v>
      </c>
      <c r="C23" s="24">
        <v>14.22</v>
      </c>
      <c r="D23" s="24">
        <v>11</v>
      </c>
      <c r="E23" s="89">
        <v>9.5</v>
      </c>
      <c r="G23" s="26" t="s">
        <v>14</v>
      </c>
      <c r="H23" s="93">
        <f t="shared" si="0"/>
        <v>0.8</v>
      </c>
      <c r="I23" s="85">
        <f t="shared" si="0"/>
        <v>0.8</v>
      </c>
      <c r="J23" s="85">
        <f t="shared" si="0"/>
        <v>1.2</v>
      </c>
      <c r="K23" s="94">
        <f t="shared" si="0"/>
        <v>1.2</v>
      </c>
      <c r="L23" s="9"/>
      <c r="M23" s="68">
        <v>80</v>
      </c>
    </row>
    <row r="24" spans="1:14" x14ac:dyDescent="0.2">
      <c r="A24" s="26" t="s">
        <v>15</v>
      </c>
      <c r="B24" s="95">
        <v>0</v>
      </c>
      <c r="C24" s="24">
        <v>14.3</v>
      </c>
      <c r="D24" s="24">
        <v>11.25</v>
      </c>
      <c r="E24" s="89">
        <v>9.6</v>
      </c>
      <c r="G24" s="26" t="s">
        <v>15</v>
      </c>
      <c r="H24" s="93">
        <f t="shared" si="0"/>
        <v>0.70000000000000007</v>
      </c>
      <c r="I24" s="85">
        <f t="shared" si="0"/>
        <v>0.70000000000000007</v>
      </c>
      <c r="J24" s="85">
        <f t="shared" si="0"/>
        <v>1.05</v>
      </c>
      <c r="K24" s="94">
        <f t="shared" si="0"/>
        <v>1.05</v>
      </c>
      <c r="L24" s="9"/>
      <c r="M24" s="68">
        <v>70</v>
      </c>
    </row>
    <row r="25" spans="1:14" x14ac:dyDescent="0.2">
      <c r="A25" s="26" t="s">
        <v>16</v>
      </c>
      <c r="B25" s="24">
        <v>17.5</v>
      </c>
      <c r="C25" s="24">
        <v>13.8</v>
      </c>
      <c r="D25" s="24">
        <v>11.4</v>
      </c>
      <c r="E25" s="89">
        <v>9.6</v>
      </c>
      <c r="G25" s="26" t="s">
        <v>16</v>
      </c>
      <c r="H25" s="93">
        <f t="shared" si="0"/>
        <v>0.70000000000000007</v>
      </c>
      <c r="I25" s="85">
        <f t="shared" si="0"/>
        <v>0.70000000000000007</v>
      </c>
      <c r="J25" s="85">
        <f t="shared" si="0"/>
        <v>1.05</v>
      </c>
      <c r="K25" s="94">
        <f t="shared" si="0"/>
        <v>1.05</v>
      </c>
      <c r="L25" s="9"/>
      <c r="M25" s="68">
        <v>70</v>
      </c>
    </row>
    <row r="26" spans="1:14" x14ac:dyDescent="0.2">
      <c r="A26" s="35" t="s">
        <v>17</v>
      </c>
      <c r="B26" s="96">
        <f>18.25*1.05</f>
        <v>19.162500000000001</v>
      </c>
      <c r="C26" s="96">
        <f>13.9*1.05</f>
        <v>14.595000000000001</v>
      </c>
      <c r="D26" s="96">
        <f>11.4*1.05</f>
        <v>11.97</v>
      </c>
      <c r="E26" s="97">
        <f>8.9*1.05</f>
        <v>9.3450000000000006</v>
      </c>
      <c r="G26" s="35" t="s">
        <v>17</v>
      </c>
      <c r="H26" s="98">
        <f t="shared" si="0"/>
        <v>0</v>
      </c>
      <c r="I26" s="99">
        <f t="shared" si="0"/>
        <v>0</v>
      </c>
      <c r="J26" s="99">
        <f t="shared" si="0"/>
        <v>0</v>
      </c>
      <c r="K26" s="100">
        <f t="shared" si="0"/>
        <v>0</v>
      </c>
      <c r="L26" s="9"/>
      <c r="M26" s="68">
        <v>0</v>
      </c>
    </row>
    <row r="27" spans="1:14" x14ac:dyDescent="0.2">
      <c r="A27" s="42" t="s">
        <v>18</v>
      </c>
      <c r="B27" s="101">
        <v>19.75</v>
      </c>
      <c r="C27" s="101">
        <v>13.9</v>
      </c>
      <c r="D27" s="101">
        <v>10.75</v>
      </c>
      <c r="E27" s="102">
        <v>9.4</v>
      </c>
      <c r="G27" s="42" t="s">
        <v>18</v>
      </c>
      <c r="H27" s="103">
        <f t="shared" si="0"/>
        <v>0.5</v>
      </c>
      <c r="I27" s="104">
        <f t="shared" si="0"/>
        <v>0.5</v>
      </c>
      <c r="J27" s="104">
        <f t="shared" si="0"/>
        <v>0.75</v>
      </c>
      <c r="K27" s="105">
        <f t="shared" si="0"/>
        <v>0.75</v>
      </c>
      <c r="M27" s="81">
        <v>50</v>
      </c>
    </row>
    <row r="28" spans="1:14" ht="6" customHeight="1" x14ac:dyDescent="0.2">
      <c r="A28" s="9"/>
      <c r="B28" s="85"/>
      <c r="C28" s="85"/>
      <c r="D28" s="85"/>
      <c r="E28" s="85"/>
    </row>
    <row r="29" spans="1:14" x14ac:dyDescent="0.2">
      <c r="G29" s="45" t="s">
        <v>36</v>
      </c>
      <c r="H29" s="106">
        <v>0.01</v>
      </c>
      <c r="I29" s="107">
        <v>0.01</v>
      </c>
      <c r="J29" s="107">
        <v>1.4999999999999999E-2</v>
      </c>
      <c r="K29" s="108">
        <v>1.4999999999999999E-2</v>
      </c>
    </row>
    <row r="30" spans="1:14" x14ac:dyDescent="0.2">
      <c r="N30" s="9"/>
    </row>
    <row r="31" spans="1:14" x14ac:dyDescent="0.2">
      <c r="A31" s="4" t="s">
        <v>19</v>
      </c>
      <c r="N31" s="9"/>
    </row>
    <row r="32" spans="1:14" x14ac:dyDescent="0.2">
      <c r="A32" t="s">
        <v>21</v>
      </c>
    </row>
    <row r="33" spans="1:12" x14ac:dyDescent="0.2">
      <c r="A33" s="52"/>
      <c r="B33" s="110" t="s">
        <v>8</v>
      </c>
      <c r="C33" s="110" t="s">
        <v>9</v>
      </c>
      <c r="D33" s="110" t="s">
        <v>10</v>
      </c>
      <c r="E33" s="110" t="s">
        <v>11</v>
      </c>
      <c r="F33" s="113"/>
      <c r="L33" s="9"/>
    </row>
    <row r="34" spans="1:12" x14ac:dyDescent="0.2">
      <c r="A34" s="9"/>
      <c r="B34" s="111">
        <v>25000</v>
      </c>
      <c r="C34" s="111">
        <v>26000</v>
      </c>
      <c r="D34" s="111">
        <v>28000</v>
      </c>
      <c r="E34" s="111">
        <v>28000</v>
      </c>
      <c r="F34" s="112"/>
      <c r="L34" s="9"/>
    </row>
    <row r="35" spans="1:12" x14ac:dyDescent="0.2">
      <c r="A35" s="9"/>
      <c r="B35" s="82"/>
      <c r="C35" s="82"/>
      <c r="D35" s="82"/>
      <c r="E35" s="82"/>
      <c r="F35" s="112"/>
      <c r="L35" s="9"/>
    </row>
    <row r="37" spans="1:12" ht="13.5" thickBot="1" x14ac:dyDescent="0.25">
      <c r="A37" s="4" t="s">
        <v>39</v>
      </c>
    </row>
    <row r="38" spans="1:12" ht="13.5" thickBot="1" x14ac:dyDescent="0.25">
      <c r="A38" t="s">
        <v>40</v>
      </c>
      <c r="E38" s="116">
        <f>SUMPRODUCT(Decision_variables,Product_cost)+SUMPRODUCT(Decision_variables,a)</f>
        <v>1431468.8249359571</v>
      </c>
    </row>
    <row r="40" spans="1:12" x14ac:dyDescent="0.2">
      <c r="D40" s="45"/>
    </row>
    <row r="41" spans="1:12" x14ac:dyDescent="0.2">
      <c r="E41" s="112"/>
    </row>
    <row r="42" spans="1:12" x14ac:dyDescent="0.2">
      <c r="E42" s="114"/>
    </row>
    <row r="43" spans="1:12" x14ac:dyDescent="0.2">
      <c r="A43" s="9"/>
      <c r="B43" s="9"/>
      <c r="C43" s="9"/>
      <c r="D43" s="9"/>
      <c r="E43" s="9"/>
      <c r="L43" s="9"/>
    </row>
    <row r="44" spans="1:12" x14ac:dyDescent="0.2">
      <c r="A44" s="4" t="s">
        <v>41</v>
      </c>
      <c r="C44" s="122" t="s">
        <v>42</v>
      </c>
      <c r="D44" s="122" t="s">
        <v>43</v>
      </c>
      <c r="E44" s="122" t="s">
        <v>44</v>
      </c>
    </row>
    <row r="45" spans="1:12" x14ac:dyDescent="0.2">
      <c r="C45" s="114">
        <f t="shared" ref="C45:C51" si="1">SUMPRODUCT(B8:E8,H8:K8)</f>
        <v>2500</v>
      </c>
      <c r="D45" s="117" t="s">
        <v>45</v>
      </c>
      <c r="E45" s="112">
        <f t="shared" ref="E45:E51" si="2">M8</f>
        <v>2500</v>
      </c>
      <c r="G45" s="118"/>
    </row>
    <row r="46" spans="1:12" x14ac:dyDescent="0.2">
      <c r="C46" s="114">
        <f t="shared" si="1"/>
        <v>3000</v>
      </c>
      <c r="D46" s="117" t="s">
        <v>45</v>
      </c>
      <c r="E46" s="112">
        <f t="shared" si="2"/>
        <v>3000</v>
      </c>
      <c r="G46" s="118"/>
    </row>
    <row r="47" spans="1:12" x14ac:dyDescent="0.2">
      <c r="B47" s="112"/>
      <c r="C47" s="117">
        <f t="shared" si="1"/>
        <v>2500</v>
      </c>
      <c r="D47" s="123" t="s">
        <v>45</v>
      </c>
      <c r="E47" s="112">
        <f t="shared" si="2"/>
        <v>2500</v>
      </c>
      <c r="G47" s="118"/>
    </row>
    <row r="48" spans="1:12" x14ac:dyDescent="0.2">
      <c r="B48" s="112"/>
      <c r="C48" s="117">
        <f t="shared" si="1"/>
        <v>714.04390816155933</v>
      </c>
      <c r="D48" s="123" t="s">
        <v>45</v>
      </c>
      <c r="E48" s="112">
        <f t="shared" si="2"/>
        <v>2600</v>
      </c>
      <c r="G48" s="118"/>
    </row>
    <row r="49" spans="2:7" x14ac:dyDescent="0.2">
      <c r="B49" s="112"/>
      <c r="C49" s="117">
        <f t="shared" si="1"/>
        <v>2500</v>
      </c>
      <c r="D49" s="123" t="s">
        <v>45</v>
      </c>
      <c r="E49" s="112">
        <f t="shared" si="2"/>
        <v>2500</v>
      </c>
      <c r="G49" s="119"/>
    </row>
    <row r="50" spans="2:7" x14ac:dyDescent="0.2">
      <c r="B50" s="112"/>
      <c r="C50" s="117">
        <f t="shared" si="1"/>
        <v>37999.999999999985</v>
      </c>
      <c r="D50" s="123" t="s">
        <v>45</v>
      </c>
      <c r="E50" s="112">
        <f t="shared" si="2"/>
        <v>38000</v>
      </c>
      <c r="F50" s="113"/>
    </row>
    <row r="51" spans="2:7" x14ac:dyDescent="0.2">
      <c r="B51" s="112"/>
      <c r="C51" s="117">
        <f t="shared" si="1"/>
        <v>2499.9999999999995</v>
      </c>
      <c r="D51" s="123" t="s">
        <v>45</v>
      </c>
      <c r="E51" s="112">
        <f t="shared" si="2"/>
        <v>2500</v>
      </c>
      <c r="F51" s="113"/>
    </row>
    <row r="52" spans="2:7" x14ac:dyDescent="0.2">
      <c r="B52" s="112"/>
      <c r="C52" s="117"/>
      <c r="D52" s="112"/>
      <c r="E52" s="112"/>
      <c r="F52" s="113"/>
    </row>
    <row r="53" spans="2:7" x14ac:dyDescent="0.2">
      <c r="B53" s="112"/>
      <c r="C53" s="124">
        <f>SUM(B8:B14)</f>
        <v>24999.999999999993</v>
      </c>
      <c r="D53" s="123" t="s">
        <v>46</v>
      </c>
      <c r="E53" s="112">
        <f>B34</f>
        <v>25000</v>
      </c>
      <c r="F53" s="113"/>
    </row>
    <row r="54" spans="2:7" x14ac:dyDescent="0.2">
      <c r="C54" s="112">
        <f>SUM(C8:C14)</f>
        <v>25999.999999999993</v>
      </c>
      <c r="D54" s="123" t="s">
        <v>46</v>
      </c>
      <c r="E54" s="120">
        <f>C34</f>
        <v>26000</v>
      </c>
      <c r="F54" s="113"/>
    </row>
    <row r="55" spans="2:7" x14ac:dyDescent="0.2">
      <c r="C55" s="112">
        <f>SUM(D8:D14)</f>
        <v>28000</v>
      </c>
      <c r="D55" s="123" t="s">
        <v>46</v>
      </c>
      <c r="E55" s="120">
        <f>D34</f>
        <v>28000</v>
      </c>
      <c r="F55" s="113"/>
    </row>
    <row r="56" spans="2:7" x14ac:dyDescent="0.2">
      <c r="B56" s="112"/>
      <c r="C56" s="124">
        <f>SUM(E8:E14)</f>
        <v>28000</v>
      </c>
      <c r="D56" s="123" t="s">
        <v>46</v>
      </c>
      <c r="E56" s="112">
        <f>E34</f>
        <v>28000</v>
      </c>
      <c r="F56" s="113"/>
    </row>
    <row r="57" spans="2:7" x14ac:dyDescent="0.2">
      <c r="B57" s="112"/>
      <c r="C57" s="124">
        <f>B8</f>
        <v>0</v>
      </c>
      <c r="D57" s="123" t="s">
        <v>47</v>
      </c>
      <c r="E57" s="112">
        <v>0</v>
      </c>
      <c r="F57" s="113"/>
    </row>
    <row r="58" spans="2:7" x14ac:dyDescent="0.2">
      <c r="B58" s="112"/>
      <c r="C58" s="124">
        <f>B11</f>
        <v>0</v>
      </c>
      <c r="D58" s="123" t="s">
        <v>47</v>
      </c>
      <c r="E58" s="112">
        <v>0</v>
      </c>
      <c r="F58" s="113"/>
    </row>
    <row r="59" spans="2:7" x14ac:dyDescent="0.2">
      <c r="B59" s="112"/>
      <c r="C59" s="117"/>
      <c r="D59" s="112"/>
      <c r="E59" s="112"/>
      <c r="F59" s="113"/>
    </row>
    <row r="60" spans="2:7" x14ac:dyDescent="0.2">
      <c r="C60" s="114"/>
      <c r="D60" s="117"/>
      <c r="E60" s="112"/>
      <c r="F60" s="113"/>
    </row>
    <row r="61" spans="2:7" x14ac:dyDescent="0.2">
      <c r="B61" s="112"/>
      <c r="C61" s="121"/>
      <c r="D61" s="112"/>
    </row>
    <row r="62" spans="2:7" x14ac:dyDescent="0.2">
      <c r="B62" s="112"/>
      <c r="C62" s="121"/>
      <c r="D62" s="112"/>
    </row>
  </sheetData>
  <scenarios current="2" show="1">
    <scenario name="Laptop" locked="1" count="28" user="Roberto Caccia" comment="Solver Model">
      <inputCells r="B8" val="0"/>
      <inputCells r="C8" val="1900"/>
      <inputCells r="D8" val="0"/>
      <inputCells r="E8" val="0"/>
      <inputCells r="B9" val="0"/>
      <inputCells r="C9" val="0"/>
      <inputCells r="D9" val="4285.71428567253"/>
      <inputCells r="E9" val="0"/>
      <inputCells r="B10" val="264.550264649192"/>
      <inputCells r="C10" val="0"/>
      <inputCells r="D10" val="2428.57142846211"/>
      <inputCells r="E10" val="0"/>
      <inputCells r="B11" val="0"/>
      <inputCells r="C11" val="0"/>
      <inputCells r="D11" val="3714.28571428768"/>
      <inputCells r="E11" val="0"/>
      <inputCells r="B12" val="0"/>
      <inputCells r="C12" val="0"/>
      <inputCells r="D12" val="0"/>
      <inputCells r="E12" val="0"/>
      <inputCells r="B13" val="11735.4497353742"/>
      <inputCells r="C13" val="11100"/>
      <inputCells r="D13" val="0"/>
      <inputCells r="E13" val="13000"/>
      <inputCells r="B14" val="0"/>
      <inputCells r="C14" val="0"/>
      <inputCells r="D14" val="3571.42857142857"/>
      <inputCells r="E14" val="0"/>
    </scenario>
    <scenario name="PC_Lab" locked="1" count="28" user="Roberto Caccia" comment="Created by Roberto Caccia on 1/27/97">
      <inputCells r="B8" val="0" numFmtId="166"/>
      <inputCells r="C8" val="1900" numFmtId="166"/>
      <inputCells r="D8" val="0" numFmtId="166"/>
      <inputCells r="E8" val="0" numFmtId="166"/>
      <inputCells r="B9" val="2142.85714285714" numFmtId="166"/>
      <inputCells r="C9" val="0" numFmtId="166"/>
      <inputCells r="D9" val="0" numFmtId="166"/>
      <inputCells r="E9" val="0" numFmtId="166"/>
      <inputCells r="B10" val="1703.7037037037" numFmtId="166"/>
      <inputCells r="C10" val="0" numFmtId="166"/>
      <inputCells r="D10" val="0" numFmtId="166"/>
      <inputCells r="E10" val="0" numFmtId="166"/>
      <inputCells r="B11" val="0" numFmtId="166"/>
      <inputCells r="C11" val="0" numFmtId="166"/>
      <inputCells r="D11" val="1735.66520625345" numFmtId="166"/>
      <inputCells r="E11" val="0" numFmtId="166"/>
      <inputCells r="B12" val="1384.61538461538" numFmtId="166"/>
      <inputCells r="C12" val="0" numFmtId="166"/>
      <inputCells r="D12" val="0" numFmtId="166"/>
      <inputCells r="E12" val="0" numFmtId="166"/>
      <inputCells r="B13" val="6768.82376882377" numFmtId="166"/>
      <inputCells r="C13" val="11100" numFmtId="166"/>
      <inputCells r="D13" val="8692.90622231798" numFmtId="166"/>
      <inputCells r="E13" val="13000" numFmtId="166"/>
      <inputCells r="B14" val="0" numFmtId="166"/>
      <inputCells r="C14" val="0" numFmtId="166"/>
      <inputCells r="D14" val="3571.42857142857" numFmtId="166"/>
      <inputCells r="E14" val="0" numFmtId="166"/>
    </scenario>
    <scenario name="Cost_table" locked="1" count="28" user="Roberto Caccia" comment="Created by Roberto Caccia on 1/27/97">
      <inputCells r="B21" val="10000000000" numFmtId="11"/>
      <inputCells r="C21" val="6.25" numFmtId="43"/>
      <inputCells r="D21" val="5.45" numFmtId="43"/>
      <inputCells r="E21" val="4.9" numFmtId="43"/>
      <inputCells r="B22" val="8.9" numFmtId="43"/>
      <inputCells r="C22" val="7.05" numFmtId="43"/>
      <inputCells r="D22" val="5.55" numFmtId="43"/>
      <inputCells r="E22" val="4.45" numFmtId="43"/>
      <inputCells r="B23" val="8.75" numFmtId="43"/>
      <inputCells r="C23" val="7.11" numFmtId="43"/>
      <inputCells r="D23" val="5.45" numFmtId="43"/>
      <inputCells r="E23" val="4.75" numFmtId="43"/>
      <inputCells r="B24" val="10000000000" numFmtId="11"/>
      <inputCells r="C24" val="7.15" numFmtId="43"/>
      <inputCells r="D24" val="5.5" numFmtId="43"/>
      <inputCells r="E24" val="4.55" numFmtId="43"/>
      <inputCells r="B25" val="9.1" numFmtId="43"/>
      <inputCells r="C25" val="6.9" numFmtId="43"/>
      <inputCells r="D25" val="5.7" numFmtId="43"/>
      <inputCells r="E25" val="4.55" numFmtId="43"/>
      <inputCells r="B26" val="9.05" numFmtId="43"/>
      <inputCells r="C26" val="6.85" numFmtId="43"/>
      <inputCells r="D26" val="5.65" numFmtId="43"/>
      <inputCells r="E26" val="4.45" numFmtId="43"/>
      <inputCells r="B27" val="9.25" numFmtId="43"/>
      <inputCells r="C27" val="6.95" numFmtId="43"/>
      <inputCells r="D27" val="5.35" numFmtId="43"/>
      <inputCells r="E27" val="4.35" numFmtId="43"/>
    </scenario>
  </scenarios>
  <printOptions horizontalCentered="1" verticalCentered="1"/>
  <pageMargins left="0.5" right="0.25" top="0.75" bottom="0.5" header="0.5" footer="0.25"/>
  <pageSetup scale="92" orientation="portrait" horizontalDpi="300" verticalDpi="300" r:id="rId1"/>
  <headerFooter alignWithMargins="0">
    <oddHeader>&amp;LFilatoi Riuniti
Your Name: ______________&amp;C&amp;A&amp;RFilatoi Riuniti
by Robert Freund and Roberto Caccia</oddHead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7289-BC14-49EF-9C40-9DC69D246E23}">
  <sheetPr>
    <pageSetUpPr fitToPage="1"/>
  </sheetPr>
  <dimension ref="A1:P62"/>
  <sheetViews>
    <sheetView showGridLines="0" topLeftCell="A15" zoomScale="90" zoomScaleNormal="90" workbookViewId="0">
      <selection activeCell="E38" sqref="E38"/>
    </sheetView>
  </sheetViews>
  <sheetFormatPr defaultRowHeight="12.75" x14ac:dyDescent="0.2"/>
  <cols>
    <col min="1" max="1" width="9.140625" customWidth="1"/>
    <col min="2" max="4" width="9.42578125" customWidth="1"/>
    <col min="5" max="5" width="10.7109375" bestFit="1" customWidth="1"/>
    <col min="6" max="6" width="2.7109375" customWidth="1"/>
    <col min="7" max="7" width="9.140625" customWidth="1"/>
    <col min="8" max="10" width="8.85546875" customWidth="1"/>
    <col min="11" max="11" width="8.28515625" customWidth="1"/>
    <col min="12" max="12" width="2.5703125" customWidth="1"/>
    <col min="13" max="13" width="9.42578125" customWidth="1"/>
    <col min="14" max="14" width="3.140625" customWidth="1"/>
  </cols>
  <sheetData>
    <row r="1" spans="1:16" ht="18" x14ac:dyDescent="0.25">
      <c r="A1" s="1" t="s">
        <v>37</v>
      </c>
    </row>
    <row r="3" spans="1:16" x14ac:dyDescent="0.2">
      <c r="M3" s="52"/>
    </row>
    <row r="4" spans="1:16" x14ac:dyDescent="0.2">
      <c r="A4" s="4" t="s">
        <v>24</v>
      </c>
      <c r="G4" s="4" t="s">
        <v>25</v>
      </c>
      <c r="M4" s="53" t="s">
        <v>26</v>
      </c>
    </row>
    <row r="5" spans="1:16" x14ac:dyDescent="0.2">
      <c r="A5" t="s">
        <v>38</v>
      </c>
      <c r="G5" t="s">
        <v>28</v>
      </c>
      <c r="M5" s="53" t="s">
        <v>29</v>
      </c>
    </row>
    <row r="6" spans="1:16" x14ac:dyDescent="0.2">
      <c r="A6" s="11"/>
      <c r="B6" s="54" t="s">
        <v>6</v>
      </c>
      <c r="C6" s="55"/>
      <c r="D6" s="55"/>
      <c r="E6" s="56"/>
      <c r="G6" s="11"/>
      <c r="H6" s="54" t="s">
        <v>6</v>
      </c>
      <c r="I6" s="55"/>
      <c r="J6" s="55"/>
      <c r="K6" s="56"/>
      <c r="M6" s="15" t="s">
        <v>30</v>
      </c>
      <c r="P6" s="113"/>
    </row>
    <row r="7" spans="1:16" x14ac:dyDescent="0.2">
      <c r="A7" s="17" t="s">
        <v>7</v>
      </c>
      <c r="B7" s="13" t="s">
        <v>8</v>
      </c>
      <c r="C7" s="13" t="s">
        <v>9</v>
      </c>
      <c r="D7" s="13" t="s">
        <v>10</v>
      </c>
      <c r="E7" s="18" t="s">
        <v>11</v>
      </c>
      <c r="G7" s="17" t="s">
        <v>7</v>
      </c>
      <c r="H7" s="13" t="s">
        <v>8</v>
      </c>
      <c r="I7" s="13" t="s">
        <v>9</v>
      </c>
      <c r="J7" s="13" t="s">
        <v>10</v>
      </c>
      <c r="K7" s="18" t="s">
        <v>11</v>
      </c>
      <c r="M7" s="57" t="s">
        <v>31</v>
      </c>
      <c r="P7" s="113"/>
    </row>
    <row r="8" spans="1:16" x14ac:dyDescent="0.2">
      <c r="A8" s="26" t="s">
        <v>12</v>
      </c>
      <c r="B8" s="58">
        <v>0</v>
      </c>
      <c r="C8" s="58">
        <v>6250</v>
      </c>
      <c r="D8" s="58">
        <v>0</v>
      </c>
      <c r="E8" s="59">
        <v>0</v>
      </c>
      <c r="G8" s="26" t="s">
        <v>12</v>
      </c>
      <c r="H8" s="60">
        <v>0</v>
      </c>
      <c r="I8" s="61">
        <v>0.4</v>
      </c>
      <c r="J8" s="61">
        <v>0.375</v>
      </c>
      <c r="K8" s="62">
        <v>0.25</v>
      </c>
      <c r="M8" s="63">
        <v>2500</v>
      </c>
      <c r="N8" s="64"/>
      <c r="O8" s="114"/>
      <c r="P8" s="115"/>
    </row>
    <row r="9" spans="1:16" x14ac:dyDescent="0.2">
      <c r="A9" s="26" t="s">
        <v>13</v>
      </c>
      <c r="B9" s="58">
        <v>3130.5566861121961</v>
      </c>
      <c r="C9" s="58">
        <v>0</v>
      </c>
      <c r="D9" s="58">
        <v>2310.3151992041803</v>
      </c>
      <c r="E9" s="59">
        <v>0</v>
      </c>
      <c r="G9" s="26" t="s">
        <v>13</v>
      </c>
      <c r="H9" s="65">
        <v>0.7</v>
      </c>
      <c r="I9" s="66">
        <v>0.5</v>
      </c>
      <c r="J9" s="66">
        <v>0.35</v>
      </c>
      <c r="K9" s="67">
        <v>0.25</v>
      </c>
      <c r="M9" s="68">
        <v>3000</v>
      </c>
      <c r="N9" s="64"/>
      <c r="O9" s="114"/>
      <c r="P9" s="115"/>
    </row>
    <row r="10" spans="1:16" x14ac:dyDescent="0.2">
      <c r="A10" s="26" t="s">
        <v>14</v>
      </c>
      <c r="B10" s="58">
        <v>3703.7037037037035</v>
      </c>
      <c r="C10" s="58">
        <v>0</v>
      </c>
      <c r="D10" s="58">
        <v>0</v>
      </c>
      <c r="E10" s="59">
        <v>0</v>
      </c>
      <c r="G10" s="26" t="s">
        <v>14</v>
      </c>
      <c r="H10" s="65">
        <v>0.67500000000000004</v>
      </c>
      <c r="I10" s="66">
        <v>0.45</v>
      </c>
      <c r="J10" s="66">
        <v>0.4</v>
      </c>
      <c r="K10" s="67">
        <v>0.25</v>
      </c>
      <c r="M10" s="68">
        <v>2500</v>
      </c>
      <c r="N10" s="64"/>
      <c r="O10" s="114"/>
      <c r="P10" s="115"/>
    </row>
    <row r="11" spans="1:16" x14ac:dyDescent="0.2">
      <c r="A11" s="26" t="s">
        <v>15</v>
      </c>
      <c r="B11" s="58">
        <v>0</v>
      </c>
      <c r="C11" s="58">
        <v>0</v>
      </c>
      <c r="D11" s="69">
        <v>7428.5714285714321</v>
      </c>
      <c r="E11" s="59">
        <v>0</v>
      </c>
      <c r="G11" s="26" t="s">
        <v>15</v>
      </c>
      <c r="H11" s="60">
        <v>0</v>
      </c>
      <c r="I11" s="66">
        <v>0.45</v>
      </c>
      <c r="J11" s="66">
        <v>0.35</v>
      </c>
      <c r="K11" s="67">
        <v>0.2</v>
      </c>
      <c r="M11" s="68">
        <v>2600</v>
      </c>
      <c r="N11" s="64"/>
      <c r="O11" s="114"/>
      <c r="P11" s="115"/>
    </row>
    <row r="12" spans="1:16" x14ac:dyDescent="0.2">
      <c r="A12" s="26" t="s">
        <v>16</v>
      </c>
      <c r="B12" s="58">
        <v>3846.1538461538466</v>
      </c>
      <c r="C12" s="58">
        <v>0</v>
      </c>
      <c r="D12" s="58">
        <v>0</v>
      </c>
      <c r="E12" s="59">
        <v>0</v>
      </c>
      <c r="G12" s="26" t="s">
        <v>16</v>
      </c>
      <c r="H12" s="65">
        <v>0.65</v>
      </c>
      <c r="I12" s="66">
        <v>0.45</v>
      </c>
      <c r="J12" s="66">
        <v>0.4</v>
      </c>
      <c r="K12" s="67">
        <v>0.25</v>
      </c>
      <c r="M12" s="68">
        <v>2500</v>
      </c>
      <c r="N12" s="64"/>
      <c r="O12" s="114"/>
      <c r="P12" s="115"/>
    </row>
    <row r="13" spans="1:16" x14ac:dyDescent="0.2">
      <c r="A13" s="35" t="s">
        <v>17</v>
      </c>
      <c r="B13" s="70">
        <v>14319.585764030253</v>
      </c>
      <c r="C13" s="70">
        <v>19750</v>
      </c>
      <c r="D13" s="70">
        <v>17118.256229367245</v>
      </c>
      <c r="E13" s="71">
        <v>28000.000000000004</v>
      </c>
      <c r="G13" s="35" t="s">
        <v>17</v>
      </c>
      <c r="H13" s="72">
        <v>0.625</v>
      </c>
      <c r="I13" s="73">
        <v>0.5</v>
      </c>
      <c r="J13" s="73">
        <v>0.42499999999999999</v>
      </c>
      <c r="K13" s="74">
        <v>0.42499999999999999</v>
      </c>
      <c r="M13" s="75">
        <v>38000</v>
      </c>
      <c r="N13" s="64"/>
      <c r="O13" s="114"/>
      <c r="P13" s="115"/>
    </row>
    <row r="14" spans="1:16" x14ac:dyDescent="0.2">
      <c r="A14" s="42" t="s">
        <v>18</v>
      </c>
      <c r="B14" s="76">
        <v>0</v>
      </c>
      <c r="C14" s="76">
        <v>0</v>
      </c>
      <c r="D14" s="76">
        <v>7142.8571428571404</v>
      </c>
      <c r="E14" s="77">
        <v>0</v>
      </c>
      <c r="G14" s="42" t="s">
        <v>18</v>
      </c>
      <c r="H14" s="78">
        <v>0.7</v>
      </c>
      <c r="I14" s="79">
        <v>0.45</v>
      </c>
      <c r="J14" s="79">
        <v>0.35</v>
      </c>
      <c r="K14" s="80">
        <v>0.4</v>
      </c>
      <c r="M14" s="81">
        <v>2500</v>
      </c>
      <c r="N14" s="64"/>
      <c r="O14" s="114"/>
      <c r="P14" s="115"/>
    </row>
    <row r="15" spans="1:16" x14ac:dyDescent="0.2">
      <c r="A15" s="9"/>
      <c r="B15" s="82"/>
      <c r="C15" s="82"/>
      <c r="D15" s="82"/>
      <c r="E15" s="82"/>
      <c r="I15" s="9"/>
      <c r="M15" s="82"/>
      <c r="N15" s="83"/>
      <c r="O15" s="84"/>
    </row>
    <row r="16" spans="1:16" x14ac:dyDescent="0.2">
      <c r="A16" s="9"/>
      <c r="B16" s="82"/>
      <c r="C16" s="82"/>
      <c r="D16" s="82"/>
      <c r="E16" s="82"/>
      <c r="I16" s="9"/>
      <c r="M16" s="82"/>
      <c r="N16" s="83"/>
      <c r="O16" s="84"/>
    </row>
    <row r="17" spans="1:14" x14ac:dyDescent="0.2">
      <c r="A17" s="4" t="s">
        <v>32</v>
      </c>
      <c r="G17" s="4" t="s">
        <v>33</v>
      </c>
    </row>
    <row r="18" spans="1:14" x14ac:dyDescent="0.2">
      <c r="A18" t="s">
        <v>5</v>
      </c>
      <c r="G18" t="s">
        <v>5</v>
      </c>
    </row>
    <row r="19" spans="1:14" ht="25.5" x14ac:dyDescent="0.2">
      <c r="A19" s="11"/>
      <c r="B19" s="54" t="s">
        <v>6</v>
      </c>
      <c r="C19" s="55"/>
      <c r="D19" s="55"/>
      <c r="E19" s="56"/>
      <c r="G19" s="11"/>
      <c r="H19" s="54" t="s">
        <v>6</v>
      </c>
      <c r="I19" s="55"/>
      <c r="J19" s="55"/>
      <c r="K19" s="56"/>
      <c r="L19" s="9"/>
      <c r="M19" s="86" t="s">
        <v>34</v>
      </c>
    </row>
    <row r="20" spans="1:14" x14ac:dyDescent="0.2">
      <c r="A20" s="17" t="s">
        <v>7</v>
      </c>
      <c r="B20" s="13" t="s">
        <v>8</v>
      </c>
      <c r="C20" s="13" t="s">
        <v>9</v>
      </c>
      <c r="D20" s="13" t="s">
        <v>10</v>
      </c>
      <c r="E20" s="18" t="s">
        <v>11</v>
      </c>
      <c r="G20" s="17" t="s">
        <v>7</v>
      </c>
      <c r="H20" s="13" t="s">
        <v>8</v>
      </c>
      <c r="I20" s="13" t="s">
        <v>9</v>
      </c>
      <c r="J20" s="13" t="s">
        <v>10</v>
      </c>
      <c r="K20" s="18" t="s">
        <v>11</v>
      </c>
      <c r="L20" s="9"/>
      <c r="M20" s="87" t="s">
        <v>35</v>
      </c>
    </row>
    <row r="21" spans="1:14" x14ac:dyDescent="0.2">
      <c r="A21" s="26" t="s">
        <v>12</v>
      </c>
      <c r="B21" s="88">
        <v>0</v>
      </c>
      <c r="C21" s="24">
        <v>13</v>
      </c>
      <c r="D21" s="24">
        <v>10.65</v>
      </c>
      <c r="E21" s="89">
        <v>9.6</v>
      </c>
      <c r="G21" s="26" t="s">
        <v>12</v>
      </c>
      <c r="H21" s="90">
        <f t="shared" ref="H21:K27" si="0">H$29*$M21</f>
        <v>0.3</v>
      </c>
      <c r="I21" s="91">
        <f t="shared" si="0"/>
        <v>0.3</v>
      </c>
      <c r="J21" s="91">
        <f t="shared" si="0"/>
        <v>0.44999999999999996</v>
      </c>
      <c r="K21" s="92">
        <f t="shared" si="0"/>
        <v>0.44999999999999996</v>
      </c>
      <c r="L21" s="9"/>
      <c r="M21" s="68">
        <v>30</v>
      </c>
    </row>
    <row r="22" spans="1:14" x14ac:dyDescent="0.2">
      <c r="A22" s="26" t="s">
        <v>13</v>
      </c>
      <c r="B22" s="24">
        <v>17.399999999999999</v>
      </c>
      <c r="C22" s="24">
        <v>14.1</v>
      </c>
      <c r="D22" s="24">
        <v>11.2</v>
      </c>
      <c r="E22" s="89">
        <v>9.4499999999999993</v>
      </c>
      <c r="G22" s="26" t="s">
        <v>13</v>
      </c>
      <c r="H22" s="93">
        <f t="shared" si="0"/>
        <v>0.4</v>
      </c>
      <c r="I22" s="85">
        <f t="shared" si="0"/>
        <v>0.4</v>
      </c>
      <c r="J22" s="85">
        <f t="shared" si="0"/>
        <v>0.6</v>
      </c>
      <c r="K22" s="94">
        <f t="shared" si="0"/>
        <v>0.6</v>
      </c>
      <c r="L22" s="9"/>
      <c r="M22" s="68">
        <v>40</v>
      </c>
    </row>
    <row r="23" spans="1:14" x14ac:dyDescent="0.2">
      <c r="A23" s="26" t="s">
        <v>14</v>
      </c>
      <c r="B23" s="24">
        <v>17.399999999999999</v>
      </c>
      <c r="C23" s="24">
        <v>14.22</v>
      </c>
      <c r="D23" s="24">
        <v>11</v>
      </c>
      <c r="E23" s="89">
        <v>9.5</v>
      </c>
      <c r="G23" s="26" t="s">
        <v>14</v>
      </c>
      <c r="H23" s="93">
        <f t="shared" si="0"/>
        <v>0.8</v>
      </c>
      <c r="I23" s="85">
        <f t="shared" si="0"/>
        <v>0.8</v>
      </c>
      <c r="J23" s="85">
        <f t="shared" si="0"/>
        <v>1.2</v>
      </c>
      <c r="K23" s="94">
        <f t="shared" si="0"/>
        <v>1.2</v>
      </c>
      <c r="L23" s="9"/>
      <c r="M23" s="68">
        <v>80</v>
      </c>
    </row>
    <row r="24" spans="1:14" x14ac:dyDescent="0.2">
      <c r="A24" s="26" t="s">
        <v>15</v>
      </c>
      <c r="B24" s="95">
        <v>0</v>
      </c>
      <c r="C24" s="24">
        <v>14.3</v>
      </c>
      <c r="D24" s="24">
        <v>11.25</v>
      </c>
      <c r="E24" s="89">
        <v>9.6</v>
      </c>
      <c r="G24" s="26" t="s">
        <v>15</v>
      </c>
      <c r="H24" s="93">
        <f t="shared" si="0"/>
        <v>0.70000000000000007</v>
      </c>
      <c r="I24" s="85">
        <f t="shared" si="0"/>
        <v>0.70000000000000007</v>
      </c>
      <c r="J24" s="85">
        <f t="shared" si="0"/>
        <v>1.05</v>
      </c>
      <c r="K24" s="94">
        <f t="shared" si="0"/>
        <v>1.05</v>
      </c>
      <c r="L24" s="9"/>
      <c r="M24" s="68">
        <v>70</v>
      </c>
    </row>
    <row r="25" spans="1:14" x14ac:dyDescent="0.2">
      <c r="A25" s="26" t="s">
        <v>16</v>
      </c>
      <c r="B25" s="24">
        <v>17.5</v>
      </c>
      <c r="C25" s="24">
        <v>13.8</v>
      </c>
      <c r="D25" s="24">
        <v>11.4</v>
      </c>
      <c r="E25" s="89">
        <v>9.6</v>
      </c>
      <c r="G25" s="26" t="s">
        <v>16</v>
      </c>
      <c r="H25" s="93">
        <f t="shared" si="0"/>
        <v>0.70000000000000007</v>
      </c>
      <c r="I25" s="85">
        <f t="shared" si="0"/>
        <v>0.70000000000000007</v>
      </c>
      <c r="J25" s="85">
        <f t="shared" si="0"/>
        <v>1.05</v>
      </c>
      <c r="K25" s="94">
        <f t="shared" si="0"/>
        <v>1.05</v>
      </c>
      <c r="L25" s="9"/>
      <c r="M25" s="68">
        <v>70</v>
      </c>
    </row>
    <row r="26" spans="1:14" x14ac:dyDescent="0.2">
      <c r="A26" s="35" t="s">
        <v>17</v>
      </c>
      <c r="B26" s="96">
        <v>18.25</v>
      </c>
      <c r="C26" s="96">
        <v>13.9</v>
      </c>
      <c r="D26" s="96">
        <v>11.4</v>
      </c>
      <c r="E26" s="97">
        <v>8.9</v>
      </c>
      <c r="G26" s="35" t="s">
        <v>17</v>
      </c>
      <c r="H26" s="98">
        <f t="shared" si="0"/>
        <v>0</v>
      </c>
      <c r="I26" s="99">
        <f t="shared" si="0"/>
        <v>0</v>
      </c>
      <c r="J26" s="99">
        <f t="shared" si="0"/>
        <v>0</v>
      </c>
      <c r="K26" s="100">
        <f t="shared" si="0"/>
        <v>0</v>
      </c>
      <c r="L26" s="9"/>
      <c r="M26" s="68">
        <v>0</v>
      </c>
    </row>
    <row r="27" spans="1:14" x14ac:dyDescent="0.2">
      <c r="A27" s="42" t="s">
        <v>18</v>
      </c>
      <c r="B27" s="101">
        <v>19.75</v>
      </c>
      <c r="C27" s="101">
        <v>13.9</v>
      </c>
      <c r="D27" s="101">
        <v>10.75</v>
      </c>
      <c r="E27" s="102">
        <v>9.4</v>
      </c>
      <c r="G27" s="42" t="s">
        <v>18</v>
      </c>
      <c r="H27" s="103">
        <f t="shared" si="0"/>
        <v>0.5</v>
      </c>
      <c r="I27" s="104">
        <f t="shared" si="0"/>
        <v>0.5</v>
      </c>
      <c r="J27" s="104">
        <f t="shared" si="0"/>
        <v>0.75</v>
      </c>
      <c r="K27" s="105">
        <f t="shared" si="0"/>
        <v>0.75</v>
      </c>
      <c r="M27" s="81">
        <v>50</v>
      </c>
    </row>
    <row r="28" spans="1:14" ht="6" customHeight="1" x14ac:dyDescent="0.2">
      <c r="A28" s="9"/>
      <c r="B28" s="85"/>
      <c r="C28" s="85"/>
      <c r="D28" s="85"/>
      <c r="E28" s="85"/>
    </row>
    <row r="29" spans="1:14" x14ac:dyDescent="0.2">
      <c r="G29" s="45" t="s">
        <v>36</v>
      </c>
      <c r="H29" s="106">
        <v>0.01</v>
      </c>
      <c r="I29" s="107">
        <v>0.01</v>
      </c>
      <c r="J29" s="107">
        <v>1.4999999999999999E-2</v>
      </c>
      <c r="K29" s="108">
        <v>1.4999999999999999E-2</v>
      </c>
    </row>
    <row r="30" spans="1:14" x14ac:dyDescent="0.2">
      <c r="N30" s="9"/>
    </row>
    <row r="31" spans="1:14" x14ac:dyDescent="0.2">
      <c r="A31" s="4" t="s">
        <v>19</v>
      </c>
      <c r="N31" s="9"/>
    </row>
    <row r="32" spans="1:14" x14ac:dyDescent="0.2">
      <c r="A32" t="s">
        <v>21</v>
      </c>
    </row>
    <row r="33" spans="1:12" x14ac:dyDescent="0.2">
      <c r="A33" s="52"/>
      <c r="B33" s="110" t="s">
        <v>8</v>
      </c>
      <c r="C33" s="110" t="s">
        <v>9</v>
      </c>
      <c r="D33" s="110" t="s">
        <v>10</v>
      </c>
      <c r="E33" s="110" t="s">
        <v>11</v>
      </c>
      <c r="F33" s="113"/>
      <c r="L33" s="9"/>
    </row>
    <row r="34" spans="1:12" x14ac:dyDescent="0.2">
      <c r="A34" s="9"/>
      <c r="B34" s="111">
        <v>25000</v>
      </c>
      <c r="C34" s="111">
        <v>26000</v>
      </c>
      <c r="D34" s="111">
        <v>34000</v>
      </c>
      <c r="E34" s="111">
        <v>28000</v>
      </c>
      <c r="F34" s="112"/>
      <c r="L34" s="9"/>
    </row>
    <row r="35" spans="1:12" x14ac:dyDescent="0.2">
      <c r="A35" s="9"/>
      <c r="B35" s="82"/>
      <c r="C35" s="82"/>
      <c r="D35" s="82"/>
      <c r="E35" s="82"/>
      <c r="F35" s="112"/>
      <c r="L35" s="9"/>
    </row>
    <row r="37" spans="1:12" ht="13.5" thickBot="1" x14ac:dyDescent="0.25">
      <c r="A37" s="4" t="s">
        <v>39</v>
      </c>
    </row>
    <row r="38" spans="1:12" ht="13.5" thickBot="1" x14ac:dyDescent="0.25">
      <c r="A38" t="s">
        <v>40</v>
      </c>
      <c r="E38" s="116">
        <f>SUMPRODUCT(Decision_variables,Product_cost)+SUMPRODUCT(Decision_variables,a)</f>
        <v>1457237.8826934383</v>
      </c>
    </row>
    <row r="40" spans="1:12" x14ac:dyDescent="0.2">
      <c r="D40" s="45"/>
    </row>
    <row r="41" spans="1:12" x14ac:dyDescent="0.2">
      <c r="E41" s="112"/>
    </row>
    <row r="42" spans="1:12" x14ac:dyDescent="0.2">
      <c r="E42" s="114"/>
    </row>
    <row r="43" spans="1:12" x14ac:dyDescent="0.2">
      <c r="A43" s="9"/>
      <c r="B43" s="9"/>
      <c r="C43" s="9"/>
      <c r="D43" s="9"/>
      <c r="E43" s="9"/>
      <c r="L43" s="9"/>
    </row>
    <row r="44" spans="1:12" x14ac:dyDescent="0.2">
      <c r="A44" s="4" t="s">
        <v>41</v>
      </c>
      <c r="C44" s="122" t="s">
        <v>42</v>
      </c>
      <c r="D44" s="122" t="s">
        <v>43</v>
      </c>
      <c r="E44" s="122" t="s">
        <v>44</v>
      </c>
    </row>
    <row r="45" spans="1:12" x14ac:dyDescent="0.2">
      <c r="C45" s="114">
        <f t="shared" ref="C45:C51" si="1">SUMPRODUCT(B8:E8,H8:K8)</f>
        <v>2500</v>
      </c>
      <c r="D45" s="117" t="s">
        <v>45</v>
      </c>
      <c r="E45" s="112">
        <f t="shared" ref="E45:E51" si="2">M8</f>
        <v>2500</v>
      </c>
      <c r="G45" s="118"/>
    </row>
    <row r="46" spans="1:12" x14ac:dyDescent="0.2">
      <c r="C46" s="114">
        <f t="shared" si="1"/>
        <v>3000</v>
      </c>
      <c r="D46" s="117" t="s">
        <v>45</v>
      </c>
      <c r="E46" s="112">
        <f t="shared" si="2"/>
        <v>3000</v>
      </c>
      <c r="G46" s="118"/>
    </row>
    <row r="47" spans="1:12" x14ac:dyDescent="0.2">
      <c r="B47" s="112"/>
      <c r="C47" s="117">
        <f t="shared" si="1"/>
        <v>2500</v>
      </c>
      <c r="D47" s="123" t="s">
        <v>45</v>
      </c>
      <c r="E47" s="112">
        <f t="shared" si="2"/>
        <v>2500</v>
      </c>
      <c r="G47" s="118"/>
    </row>
    <row r="48" spans="1:12" x14ac:dyDescent="0.2">
      <c r="B48" s="112"/>
      <c r="C48" s="117">
        <f t="shared" si="1"/>
        <v>2600.0000000000009</v>
      </c>
      <c r="D48" s="123" t="s">
        <v>45</v>
      </c>
      <c r="E48" s="112">
        <f t="shared" si="2"/>
        <v>2600</v>
      </c>
      <c r="G48" s="118"/>
    </row>
    <row r="49" spans="2:7" x14ac:dyDescent="0.2">
      <c r="B49" s="112"/>
      <c r="C49" s="117">
        <f t="shared" si="1"/>
        <v>2500.0000000000005</v>
      </c>
      <c r="D49" s="123" t="s">
        <v>45</v>
      </c>
      <c r="E49" s="112">
        <f t="shared" si="2"/>
        <v>2500</v>
      </c>
      <c r="G49" s="119"/>
    </row>
    <row r="50" spans="2:7" x14ac:dyDescent="0.2">
      <c r="B50" s="112"/>
      <c r="C50" s="117">
        <f t="shared" si="1"/>
        <v>37999.999999999985</v>
      </c>
      <c r="D50" s="123" t="s">
        <v>45</v>
      </c>
      <c r="E50" s="112">
        <f t="shared" si="2"/>
        <v>38000</v>
      </c>
      <c r="F50" s="113"/>
    </row>
    <row r="51" spans="2:7" x14ac:dyDescent="0.2">
      <c r="B51" s="112"/>
      <c r="C51" s="117">
        <f t="shared" si="1"/>
        <v>2499.9999999999991</v>
      </c>
      <c r="D51" s="123" t="s">
        <v>45</v>
      </c>
      <c r="E51" s="112">
        <f t="shared" si="2"/>
        <v>2500</v>
      </c>
      <c r="F51" s="113"/>
    </row>
    <row r="52" spans="2:7" x14ac:dyDescent="0.2">
      <c r="B52" s="112"/>
      <c r="C52" s="117"/>
      <c r="D52" s="112"/>
      <c r="E52" s="112"/>
      <c r="F52" s="113"/>
    </row>
    <row r="53" spans="2:7" x14ac:dyDescent="0.2">
      <c r="B53" s="112"/>
      <c r="C53" s="124">
        <f>SUM(B8:B14)</f>
        <v>25000</v>
      </c>
      <c r="D53" s="123" t="s">
        <v>46</v>
      </c>
      <c r="E53" s="112">
        <f>B34</f>
        <v>25000</v>
      </c>
      <c r="F53" s="113"/>
    </row>
    <row r="54" spans="2:7" x14ac:dyDescent="0.2">
      <c r="C54" s="112">
        <f>SUM(C8:C14)</f>
        <v>26000</v>
      </c>
      <c r="D54" s="123" t="s">
        <v>46</v>
      </c>
      <c r="E54" s="120">
        <f>C34</f>
        <v>26000</v>
      </c>
      <c r="F54" s="113"/>
    </row>
    <row r="55" spans="2:7" x14ac:dyDescent="0.2">
      <c r="C55" s="112">
        <f>SUM(D8:D14)</f>
        <v>34000</v>
      </c>
      <c r="D55" s="123" t="s">
        <v>46</v>
      </c>
      <c r="E55" s="120">
        <f>D34</f>
        <v>34000</v>
      </c>
      <c r="F55" s="113"/>
    </row>
    <row r="56" spans="2:7" x14ac:dyDescent="0.2">
      <c r="B56" s="112"/>
      <c r="C56" s="124">
        <f>SUM(E8:E14)</f>
        <v>28000.000000000004</v>
      </c>
      <c r="D56" s="123" t="s">
        <v>46</v>
      </c>
      <c r="E56" s="112">
        <f>E34</f>
        <v>28000</v>
      </c>
      <c r="F56" s="113"/>
    </row>
    <row r="57" spans="2:7" x14ac:dyDescent="0.2">
      <c r="B57" s="112"/>
      <c r="C57" s="124">
        <f>B8</f>
        <v>0</v>
      </c>
      <c r="D57" s="123" t="s">
        <v>47</v>
      </c>
      <c r="E57" s="112">
        <v>0</v>
      </c>
      <c r="F57" s="113"/>
    </row>
    <row r="58" spans="2:7" x14ac:dyDescent="0.2">
      <c r="B58" s="112"/>
      <c r="C58" s="124">
        <f>B11</f>
        <v>0</v>
      </c>
      <c r="D58" s="123" t="s">
        <v>47</v>
      </c>
      <c r="E58" s="112">
        <v>0</v>
      </c>
      <c r="F58" s="113"/>
    </row>
    <row r="59" spans="2:7" x14ac:dyDescent="0.2">
      <c r="B59" s="112"/>
      <c r="C59" s="117"/>
      <c r="D59" s="112"/>
      <c r="E59" s="112"/>
      <c r="F59" s="113"/>
    </row>
    <row r="60" spans="2:7" x14ac:dyDescent="0.2">
      <c r="C60" s="114"/>
      <c r="D60" s="117"/>
      <c r="E60" s="112"/>
      <c r="F60" s="113"/>
    </row>
    <row r="61" spans="2:7" x14ac:dyDescent="0.2">
      <c r="B61" s="112"/>
      <c r="C61" s="121"/>
      <c r="D61" s="112"/>
    </row>
    <row r="62" spans="2:7" x14ac:dyDescent="0.2">
      <c r="B62" s="112"/>
      <c r="C62" s="121"/>
      <c r="D62" s="112"/>
    </row>
  </sheetData>
  <scenarios current="2" show="1">
    <scenario name="Laptop" locked="1" count="28" user="Roberto Caccia" comment="Solver Model">
      <inputCells r="B8" val="0"/>
      <inputCells r="C8" val="1900"/>
      <inputCells r="D8" val="0"/>
      <inputCells r="E8" val="0"/>
      <inputCells r="B9" val="0"/>
      <inputCells r="C9" val="0"/>
      <inputCells r="D9" val="4285.71428567253"/>
      <inputCells r="E9" val="0"/>
      <inputCells r="B10" val="264.550264649192"/>
      <inputCells r="C10" val="0"/>
      <inputCells r="D10" val="2428.57142846211"/>
      <inputCells r="E10" val="0"/>
      <inputCells r="B11" val="0"/>
      <inputCells r="C11" val="0"/>
      <inputCells r="D11" val="3714.28571428768"/>
      <inputCells r="E11" val="0"/>
      <inputCells r="B12" val="0"/>
      <inputCells r="C12" val="0"/>
      <inputCells r="D12" val="0"/>
      <inputCells r="E12" val="0"/>
      <inputCells r="B13" val="11735.4497353742"/>
      <inputCells r="C13" val="11100"/>
      <inputCells r="D13" val="0"/>
      <inputCells r="E13" val="13000"/>
      <inputCells r="B14" val="0"/>
      <inputCells r="C14" val="0"/>
      <inputCells r="D14" val="3571.42857142857"/>
      <inputCells r="E14" val="0"/>
    </scenario>
    <scenario name="PC_Lab" locked="1" count="28" user="Roberto Caccia" comment="Created by Roberto Caccia on 1/27/97">
      <inputCells r="B8" val="0" numFmtId="166"/>
      <inputCells r="C8" val="1900" numFmtId="166"/>
      <inputCells r="D8" val="0" numFmtId="166"/>
      <inputCells r="E8" val="0" numFmtId="166"/>
      <inputCells r="B9" val="2142.85714285714" numFmtId="166"/>
      <inputCells r="C9" val="0" numFmtId="166"/>
      <inputCells r="D9" val="0" numFmtId="166"/>
      <inputCells r="E9" val="0" numFmtId="166"/>
      <inputCells r="B10" val="1703.7037037037" numFmtId="166"/>
      <inputCells r="C10" val="0" numFmtId="166"/>
      <inputCells r="D10" val="0" numFmtId="166"/>
      <inputCells r="E10" val="0" numFmtId="166"/>
      <inputCells r="B11" val="0" numFmtId="166"/>
      <inputCells r="C11" val="0" numFmtId="166"/>
      <inputCells r="D11" val="1735.66520625345" numFmtId="166"/>
      <inputCells r="E11" val="0" numFmtId="166"/>
      <inputCells r="B12" val="1384.61538461538" numFmtId="166"/>
      <inputCells r="C12" val="0" numFmtId="166"/>
      <inputCells r="D12" val="0" numFmtId="166"/>
      <inputCells r="E12" val="0" numFmtId="166"/>
      <inputCells r="B13" val="6768.82376882377" numFmtId="166"/>
      <inputCells r="C13" val="11100" numFmtId="166"/>
      <inputCells r="D13" val="8692.90622231798" numFmtId="166"/>
      <inputCells r="E13" val="13000" numFmtId="166"/>
      <inputCells r="B14" val="0" numFmtId="166"/>
      <inputCells r="C14" val="0" numFmtId="166"/>
      <inputCells r="D14" val="3571.42857142857" numFmtId="166"/>
      <inputCells r="E14" val="0" numFmtId="166"/>
    </scenario>
    <scenario name="Cost_table" locked="1" count="28" user="Roberto Caccia" comment="Created by Roberto Caccia on 1/27/97">
      <inputCells r="B21" val="10000000000" numFmtId="11"/>
      <inputCells r="C21" val="6.25" numFmtId="43"/>
      <inputCells r="D21" val="5.45" numFmtId="43"/>
      <inputCells r="E21" val="4.9" numFmtId="43"/>
      <inputCells r="B22" val="8.9" numFmtId="43"/>
      <inputCells r="C22" val="7.05" numFmtId="43"/>
      <inputCells r="D22" val="5.55" numFmtId="43"/>
      <inputCells r="E22" val="4.45" numFmtId="43"/>
      <inputCells r="B23" val="8.75" numFmtId="43"/>
      <inputCells r="C23" val="7.11" numFmtId="43"/>
      <inputCells r="D23" val="5.45" numFmtId="43"/>
      <inputCells r="E23" val="4.75" numFmtId="43"/>
      <inputCells r="B24" val="10000000000" numFmtId="11"/>
      <inputCells r="C24" val="7.15" numFmtId="43"/>
      <inputCells r="D24" val="5.5" numFmtId="43"/>
      <inputCells r="E24" val="4.55" numFmtId="43"/>
      <inputCells r="B25" val="9.1" numFmtId="43"/>
      <inputCells r="C25" val="6.9" numFmtId="43"/>
      <inputCells r="D25" val="5.7" numFmtId="43"/>
      <inputCells r="E25" val="4.55" numFmtId="43"/>
      <inputCells r="B26" val="9.05" numFmtId="43"/>
      <inputCells r="C26" val="6.85" numFmtId="43"/>
      <inputCells r="D26" val="5.65" numFmtId="43"/>
      <inputCells r="E26" val="4.45" numFmtId="43"/>
      <inputCells r="B27" val="9.25" numFmtId="43"/>
      <inputCells r="C27" val="6.95" numFmtId="43"/>
      <inputCells r="D27" val="5.35" numFmtId="43"/>
      <inputCells r="E27" val="4.35" numFmtId="43"/>
    </scenario>
  </scenarios>
  <printOptions horizontalCentered="1" verticalCentered="1"/>
  <pageMargins left="0.5" right="0.25" top="0.75" bottom="0.5" header="0.5" footer="0.25"/>
  <pageSetup scale="92" orientation="portrait" horizontalDpi="300" verticalDpi="300" r:id="rId1"/>
  <headerFooter alignWithMargins="0">
    <oddHeader>&amp;LFilatoi Riuniti
Your Name: ______________&amp;C&amp;A&amp;RFilatoi Riuniti
by Robert Freund and Roberto Caccia</oddHead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8E747-90F8-4EFF-8BB3-401347F0C5AD}">
  <sheetPr>
    <pageSetUpPr fitToPage="1"/>
  </sheetPr>
  <dimension ref="A1:P62"/>
  <sheetViews>
    <sheetView showGridLines="0" topLeftCell="A9" zoomScaleNormal="100" workbookViewId="0">
      <selection activeCell="H37" sqref="H37"/>
    </sheetView>
  </sheetViews>
  <sheetFormatPr defaultRowHeight="12.75" x14ac:dyDescent="0.2"/>
  <cols>
    <col min="1" max="1" width="9.140625" customWidth="1"/>
    <col min="2" max="4" width="9.42578125" customWidth="1"/>
    <col min="5" max="5" width="10.28515625" customWidth="1"/>
    <col min="6" max="6" width="2.7109375" customWidth="1"/>
    <col min="7" max="7" width="9.140625" customWidth="1"/>
    <col min="8" max="10" width="8.85546875" customWidth="1"/>
    <col min="11" max="11" width="8.28515625" customWidth="1"/>
    <col min="12" max="12" width="2.5703125" customWidth="1"/>
    <col min="13" max="13" width="9.42578125" customWidth="1"/>
    <col min="14" max="14" width="3.140625" customWidth="1"/>
  </cols>
  <sheetData>
    <row r="1" spans="1:16" ht="18" x14ac:dyDescent="0.25">
      <c r="A1" s="1" t="s">
        <v>37</v>
      </c>
    </row>
    <row r="3" spans="1:16" x14ac:dyDescent="0.2">
      <c r="M3" s="52"/>
    </row>
    <row r="4" spans="1:16" x14ac:dyDescent="0.2">
      <c r="A4" s="4" t="s">
        <v>24</v>
      </c>
      <c r="G4" s="4" t="s">
        <v>25</v>
      </c>
      <c r="M4" s="53" t="s">
        <v>26</v>
      </c>
    </row>
    <row r="5" spans="1:16" x14ac:dyDescent="0.2">
      <c r="A5" t="s">
        <v>38</v>
      </c>
      <c r="G5" t="s">
        <v>28</v>
      </c>
      <c r="M5" s="53" t="s">
        <v>29</v>
      </c>
    </row>
    <row r="6" spans="1:16" x14ac:dyDescent="0.2">
      <c r="A6" s="11"/>
      <c r="B6" s="54" t="s">
        <v>6</v>
      </c>
      <c r="C6" s="55"/>
      <c r="D6" s="55"/>
      <c r="E6" s="56"/>
      <c r="G6" s="11"/>
      <c r="H6" s="54" t="s">
        <v>6</v>
      </c>
      <c r="I6" s="55"/>
      <c r="J6" s="55"/>
      <c r="K6" s="56"/>
      <c r="M6" s="15" t="s">
        <v>30</v>
      </c>
      <c r="P6" s="113"/>
    </row>
    <row r="7" spans="1:16" x14ac:dyDescent="0.2">
      <c r="A7" s="17" t="s">
        <v>7</v>
      </c>
      <c r="B7" s="13" t="s">
        <v>8</v>
      </c>
      <c r="C7" s="13" t="s">
        <v>9</v>
      </c>
      <c r="D7" s="13" t="s">
        <v>10</v>
      </c>
      <c r="E7" s="18" t="s">
        <v>11</v>
      </c>
      <c r="G7" s="17" t="s">
        <v>7</v>
      </c>
      <c r="H7" s="13" t="s">
        <v>8</v>
      </c>
      <c r="I7" s="13" t="s">
        <v>9</v>
      </c>
      <c r="J7" s="13" t="s">
        <v>10</v>
      </c>
      <c r="K7" s="18" t="s">
        <v>11</v>
      </c>
      <c r="M7" s="57" t="s">
        <v>31</v>
      </c>
      <c r="P7" s="113"/>
    </row>
    <row r="8" spans="1:16" x14ac:dyDescent="0.2">
      <c r="A8" s="26" t="s">
        <v>12</v>
      </c>
      <c r="B8" s="58">
        <v>0</v>
      </c>
      <c r="C8" s="58">
        <v>0</v>
      </c>
      <c r="D8" s="58">
        <v>6666.666666666667</v>
      </c>
      <c r="E8" s="59">
        <v>0</v>
      </c>
      <c r="G8" s="26" t="s">
        <v>12</v>
      </c>
      <c r="H8" s="60">
        <v>0</v>
      </c>
      <c r="I8" s="61">
        <v>0.4</v>
      </c>
      <c r="J8" s="61">
        <v>0.375</v>
      </c>
      <c r="K8" s="62">
        <v>0.25</v>
      </c>
      <c r="M8" s="63">
        <v>2500</v>
      </c>
      <c r="N8" s="64"/>
      <c r="O8" s="114"/>
      <c r="P8" s="115"/>
    </row>
    <row r="9" spans="1:16" x14ac:dyDescent="0.2">
      <c r="A9" s="26" t="s">
        <v>13</v>
      </c>
      <c r="B9" s="58">
        <v>4285.7142857142862</v>
      </c>
      <c r="C9" s="58">
        <v>0</v>
      </c>
      <c r="D9" s="58">
        <v>0</v>
      </c>
      <c r="E9" s="59">
        <v>0</v>
      </c>
      <c r="G9" s="26" t="s">
        <v>13</v>
      </c>
      <c r="H9" s="65">
        <v>0.7</v>
      </c>
      <c r="I9" s="66">
        <v>0.5</v>
      </c>
      <c r="J9" s="66">
        <v>0.35</v>
      </c>
      <c r="K9" s="67">
        <v>0.25</v>
      </c>
      <c r="M9" s="68">
        <v>3000</v>
      </c>
      <c r="N9" s="64"/>
      <c r="O9" s="114"/>
      <c r="P9" s="115"/>
    </row>
    <row r="10" spans="1:16" x14ac:dyDescent="0.2">
      <c r="A10" s="26" t="s">
        <v>14</v>
      </c>
      <c r="B10" s="58">
        <v>3703.7037037037026</v>
      </c>
      <c r="C10" s="58">
        <v>0</v>
      </c>
      <c r="D10" s="58">
        <v>0</v>
      </c>
      <c r="E10" s="59">
        <v>0</v>
      </c>
      <c r="G10" s="26" t="s">
        <v>14</v>
      </c>
      <c r="H10" s="65">
        <v>0.67500000000000004</v>
      </c>
      <c r="I10" s="66">
        <v>0.45</v>
      </c>
      <c r="J10" s="66">
        <v>0.4</v>
      </c>
      <c r="K10" s="67">
        <v>0.25</v>
      </c>
      <c r="M10" s="68">
        <v>2500</v>
      </c>
      <c r="N10" s="64"/>
      <c r="O10" s="114"/>
      <c r="P10" s="115"/>
    </row>
    <row r="11" spans="1:16" x14ac:dyDescent="0.2">
      <c r="A11" s="26" t="s">
        <v>15</v>
      </c>
      <c r="B11" s="58">
        <v>0</v>
      </c>
      <c r="C11" s="58">
        <v>0</v>
      </c>
      <c r="D11" s="69">
        <v>2726.3999616940732</v>
      </c>
      <c r="E11" s="59">
        <v>0</v>
      </c>
      <c r="G11" s="26" t="s">
        <v>15</v>
      </c>
      <c r="H11" s="60">
        <v>0</v>
      </c>
      <c r="I11" s="66">
        <v>0.45</v>
      </c>
      <c r="J11" s="66">
        <v>0.35</v>
      </c>
      <c r="K11" s="67">
        <v>0.2</v>
      </c>
      <c r="M11" s="68">
        <v>2600</v>
      </c>
      <c r="N11" s="64"/>
      <c r="O11" s="114"/>
      <c r="P11" s="115"/>
    </row>
    <row r="12" spans="1:16" x14ac:dyDescent="0.2">
      <c r="A12" s="26" t="s">
        <v>16</v>
      </c>
      <c r="B12" s="58">
        <v>3846.1538461538453</v>
      </c>
      <c r="C12" s="58">
        <v>0</v>
      </c>
      <c r="D12" s="58">
        <v>0</v>
      </c>
      <c r="E12" s="59">
        <v>0</v>
      </c>
      <c r="G12" s="26" t="s">
        <v>16</v>
      </c>
      <c r="H12" s="65">
        <v>0.65</v>
      </c>
      <c r="I12" s="66">
        <v>0.45</v>
      </c>
      <c r="J12" s="66">
        <v>0.4</v>
      </c>
      <c r="K12" s="67">
        <v>0.25</v>
      </c>
      <c r="M12" s="68">
        <v>2500</v>
      </c>
      <c r="N12" s="64"/>
      <c r="O12" s="114"/>
      <c r="P12" s="115"/>
    </row>
    <row r="13" spans="1:16" x14ac:dyDescent="0.2">
      <c r="A13" s="35" t="s">
        <v>17</v>
      </c>
      <c r="B13" s="70">
        <v>13164.428164428164</v>
      </c>
      <c r="C13" s="70">
        <v>26000</v>
      </c>
      <c r="D13" s="70">
        <v>11464.076228782113</v>
      </c>
      <c r="E13" s="71">
        <v>28000.000000000004</v>
      </c>
      <c r="G13" s="35" t="s">
        <v>17</v>
      </c>
      <c r="H13" s="72">
        <v>0.625</v>
      </c>
      <c r="I13" s="73">
        <v>0.5</v>
      </c>
      <c r="J13" s="73">
        <v>0.42499999999999999</v>
      </c>
      <c r="K13" s="74">
        <v>0.42499999999999999</v>
      </c>
      <c r="M13" s="75">
        <v>38000</v>
      </c>
      <c r="N13" s="64"/>
      <c r="O13" s="114"/>
      <c r="P13" s="115"/>
    </row>
    <row r="14" spans="1:16" x14ac:dyDescent="0.2">
      <c r="A14" s="42" t="s">
        <v>18</v>
      </c>
      <c r="B14" s="76">
        <v>0</v>
      </c>
      <c r="C14" s="76">
        <v>0</v>
      </c>
      <c r="D14" s="76">
        <v>7142.8571428571404</v>
      </c>
      <c r="E14" s="77">
        <v>0</v>
      </c>
      <c r="G14" s="42" t="s">
        <v>18</v>
      </c>
      <c r="H14" s="78">
        <v>0.7</v>
      </c>
      <c r="I14" s="79">
        <v>0.45</v>
      </c>
      <c r="J14" s="79">
        <v>0.35</v>
      </c>
      <c r="K14" s="80">
        <v>0.4</v>
      </c>
      <c r="M14" s="81">
        <v>2500</v>
      </c>
      <c r="N14" s="64"/>
      <c r="O14" s="114"/>
      <c r="P14" s="115"/>
    </row>
    <row r="15" spans="1:16" x14ac:dyDescent="0.2">
      <c r="A15" s="9"/>
      <c r="B15" s="82"/>
      <c r="C15" s="82"/>
      <c r="D15" s="82"/>
      <c r="E15" s="82"/>
      <c r="I15" s="9"/>
      <c r="M15" s="82"/>
      <c r="N15" s="83"/>
      <c r="O15" s="84"/>
    </row>
    <row r="16" spans="1:16" x14ac:dyDescent="0.2">
      <c r="A16" s="9"/>
      <c r="B16" s="82"/>
      <c r="C16" s="82"/>
      <c r="D16" s="82"/>
      <c r="E16" s="82"/>
      <c r="I16" s="9"/>
      <c r="M16" s="82"/>
      <c r="N16" s="83"/>
      <c r="O16" s="84"/>
    </row>
    <row r="17" spans="1:14" x14ac:dyDescent="0.2">
      <c r="A17" s="4" t="s">
        <v>32</v>
      </c>
      <c r="G17" s="4" t="s">
        <v>33</v>
      </c>
    </row>
    <row r="18" spans="1:14" x14ac:dyDescent="0.2">
      <c r="A18" t="s">
        <v>5</v>
      </c>
      <c r="G18" t="s">
        <v>5</v>
      </c>
    </row>
    <row r="19" spans="1:14" ht="25.5" x14ac:dyDescent="0.2">
      <c r="A19" s="11"/>
      <c r="B19" s="54" t="s">
        <v>6</v>
      </c>
      <c r="C19" s="55"/>
      <c r="D19" s="55"/>
      <c r="E19" s="56"/>
      <c r="G19" s="11"/>
      <c r="H19" s="54" t="s">
        <v>6</v>
      </c>
      <c r="I19" s="55"/>
      <c r="J19" s="55"/>
      <c r="K19" s="56"/>
      <c r="L19" s="9"/>
      <c r="M19" s="86" t="s">
        <v>34</v>
      </c>
    </row>
    <row r="20" spans="1:14" x14ac:dyDescent="0.2">
      <c r="A20" s="17" t="s">
        <v>7</v>
      </c>
      <c r="B20" s="13" t="s">
        <v>8</v>
      </c>
      <c r="C20" s="13" t="s">
        <v>9</v>
      </c>
      <c r="D20" s="13" t="s">
        <v>10</v>
      </c>
      <c r="E20" s="18" t="s">
        <v>11</v>
      </c>
      <c r="G20" s="17" t="s">
        <v>7</v>
      </c>
      <c r="H20" s="13" t="s">
        <v>8</v>
      </c>
      <c r="I20" s="13" t="s">
        <v>9</v>
      </c>
      <c r="J20" s="13" t="s">
        <v>10</v>
      </c>
      <c r="K20" s="18" t="s">
        <v>11</v>
      </c>
      <c r="L20" s="9"/>
      <c r="M20" s="87" t="s">
        <v>35</v>
      </c>
    </row>
    <row r="21" spans="1:14" x14ac:dyDescent="0.2">
      <c r="A21" s="26" t="s">
        <v>12</v>
      </c>
      <c r="B21" s="88">
        <v>0</v>
      </c>
      <c r="C21" s="24">
        <v>13</v>
      </c>
      <c r="D21" s="24">
        <v>10.65</v>
      </c>
      <c r="E21" s="89">
        <v>9.6</v>
      </c>
      <c r="G21" s="26" t="s">
        <v>12</v>
      </c>
      <c r="H21" s="90">
        <f t="shared" ref="H21:K27" si="0">H$29*$M21</f>
        <v>0.3</v>
      </c>
      <c r="I21" s="91">
        <f t="shared" si="0"/>
        <v>0.3</v>
      </c>
      <c r="J21" s="91">
        <f t="shared" si="0"/>
        <v>0.44999999999999996</v>
      </c>
      <c r="K21" s="92">
        <f t="shared" si="0"/>
        <v>0.44999999999999996</v>
      </c>
      <c r="L21" s="9"/>
      <c r="M21" s="68">
        <v>30</v>
      </c>
    </row>
    <row r="22" spans="1:14" x14ac:dyDescent="0.2">
      <c r="A22" s="26" t="s">
        <v>13</v>
      </c>
      <c r="B22" s="24">
        <v>17.399999999999999</v>
      </c>
      <c r="C22" s="24">
        <v>14.1</v>
      </c>
      <c r="D22" s="24">
        <v>11.2</v>
      </c>
      <c r="E22" s="89">
        <v>9.4499999999999993</v>
      </c>
      <c r="G22" s="26" t="s">
        <v>13</v>
      </c>
      <c r="H22" s="93">
        <f t="shared" si="0"/>
        <v>0.4</v>
      </c>
      <c r="I22" s="85">
        <f t="shared" si="0"/>
        <v>0.4</v>
      </c>
      <c r="J22" s="85">
        <f t="shared" si="0"/>
        <v>0.6</v>
      </c>
      <c r="K22" s="94">
        <f t="shared" si="0"/>
        <v>0.6</v>
      </c>
      <c r="L22" s="9"/>
      <c r="M22" s="68">
        <v>40</v>
      </c>
    </row>
    <row r="23" spans="1:14" x14ac:dyDescent="0.2">
      <c r="A23" s="26" t="s">
        <v>14</v>
      </c>
      <c r="B23" s="24">
        <v>17.399999999999999</v>
      </c>
      <c r="C23" s="24">
        <v>14.22</v>
      </c>
      <c r="D23" s="24">
        <v>11</v>
      </c>
      <c r="E23" s="89">
        <v>9.5</v>
      </c>
      <c r="G23" s="26" t="s">
        <v>14</v>
      </c>
      <c r="H23" s="93">
        <f t="shared" si="0"/>
        <v>0.8</v>
      </c>
      <c r="I23" s="85">
        <f t="shared" si="0"/>
        <v>0.8</v>
      </c>
      <c r="J23" s="85">
        <f t="shared" si="0"/>
        <v>1.2</v>
      </c>
      <c r="K23" s="94">
        <f t="shared" si="0"/>
        <v>1.2</v>
      </c>
      <c r="L23" s="9"/>
      <c r="M23" s="68">
        <v>80</v>
      </c>
    </row>
    <row r="24" spans="1:14" x14ac:dyDescent="0.2">
      <c r="A24" s="26" t="s">
        <v>15</v>
      </c>
      <c r="B24" s="95">
        <v>0</v>
      </c>
      <c r="C24" s="24">
        <v>14.3</v>
      </c>
      <c r="D24" s="24">
        <v>11.25</v>
      </c>
      <c r="E24" s="89">
        <v>9.6</v>
      </c>
      <c r="G24" s="26" t="s">
        <v>15</v>
      </c>
      <c r="H24" s="93">
        <f t="shared" si="0"/>
        <v>0.70000000000000007</v>
      </c>
      <c r="I24" s="85">
        <f t="shared" si="0"/>
        <v>0.70000000000000007</v>
      </c>
      <c r="J24" s="85">
        <f t="shared" si="0"/>
        <v>1.05</v>
      </c>
      <c r="K24" s="94">
        <f t="shared" si="0"/>
        <v>1.05</v>
      </c>
      <c r="L24" s="9"/>
      <c r="M24" s="68">
        <v>70</v>
      </c>
    </row>
    <row r="25" spans="1:14" x14ac:dyDescent="0.2">
      <c r="A25" s="26" t="s">
        <v>16</v>
      </c>
      <c r="B25" s="24">
        <v>17.5</v>
      </c>
      <c r="C25" s="24">
        <v>13.8</v>
      </c>
      <c r="D25" s="24">
        <v>11.4</v>
      </c>
      <c r="E25" s="89">
        <v>9.6</v>
      </c>
      <c r="G25" s="26" t="s">
        <v>16</v>
      </c>
      <c r="H25" s="93">
        <f t="shared" si="0"/>
        <v>0.70000000000000007</v>
      </c>
      <c r="I25" s="85">
        <f t="shared" si="0"/>
        <v>0.70000000000000007</v>
      </c>
      <c r="J25" s="85">
        <f t="shared" si="0"/>
        <v>1.05</v>
      </c>
      <c r="K25" s="94">
        <f t="shared" si="0"/>
        <v>1.05</v>
      </c>
      <c r="L25" s="9"/>
      <c r="M25" s="68">
        <v>70</v>
      </c>
    </row>
    <row r="26" spans="1:14" x14ac:dyDescent="0.2">
      <c r="A26" s="35" t="s">
        <v>17</v>
      </c>
      <c r="B26" s="96">
        <f>18.25</f>
        <v>18.25</v>
      </c>
      <c r="C26" s="96">
        <f>13.9</f>
        <v>13.9</v>
      </c>
      <c r="D26" s="96">
        <f>11.4</f>
        <v>11.4</v>
      </c>
      <c r="E26" s="97">
        <f>8.9</f>
        <v>8.9</v>
      </c>
      <c r="G26" s="35" t="s">
        <v>17</v>
      </c>
      <c r="H26" s="98">
        <f t="shared" si="0"/>
        <v>0</v>
      </c>
      <c r="I26" s="99">
        <f t="shared" si="0"/>
        <v>0</v>
      </c>
      <c r="J26" s="99">
        <f t="shared" si="0"/>
        <v>0</v>
      </c>
      <c r="K26" s="100">
        <f t="shared" si="0"/>
        <v>0</v>
      </c>
      <c r="L26" s="9"/>
      <c r="M26" s="68">
        <v>0</v>
      </c>
    </row>
    <row r="27" spans="1:14" x14ac:dyDescent="0.2">
      <c r="A27" s="42" t="s">
        <v>18</v>
      </c>
      <c r="B27" s="101">
        <v>19.75</v>
      </c>
      <c r="C27" s="101">
        <v>13.9</v>
      </c>
      <c r="D27" s="101">
        <v>10.75</v>
      </c>
      <c r="E27" s="102">
        <v>9.4</v>
      </c>
      <c r="G27" s="42" t="s">
        <v>18</v>
      </c>
      <c r="H27" s="103">
        <f t="shared" si="0"/>
        <v>0.5</v>
      </c>
      <c r="I27" s="104">
        <f t="shared" si="0"/>
        <v>0.5</v>
      </c>
      <c r="J27" s="104">
        <f t="shared" si="0"/>
        <v>0.75</v>
      </c>
      <c r="K27" s="105">
        <f t="shared" si="0"/>
        <v>0.75</v>
      </c>
      <c r="M27" s="81">
        <v>50</v>
      </c>
    </row>
    <row r="28" spans="1:14" ht="6" customHeight="1" x14ac:dyDescent="0.2">
      <c r="A28" s="9"/>
      <c r="B28" s="85"/>
      <c r="C28" s="85"/>
      <c r="D28" s="85"/>
      <c r="E28" s="85"/>
    </row>
    <row r="29" spans="1:14" x14ac:dyDescent="0.2">
      <c r="G29" s="45" t="s">
        <v>36</v>
      </c>
      <c r="H29" s="106">
        <v>0.01</v>
      </c>
      <c r="I29" s="107">
        <v>0.01</v>
      </c>
      <c r="J29" s="107">
        <v>1.4999999999999999E-2</v>
      </c>
      <c r="K29" s="108">
        <v>1.4999999999999999E-2</v>
      </c>
    </row>
    <row r="30" spans="1:14" x14ac:dyDescent="0.2">
      <c r="N30" s="9"/>
    </row>
    <row r="31" spans="1:14" x14ac:dyDescent="0.2">
      <c r="A31" s="4" t="s">
        <v>19</v>
      </c>
      <c r="N31" s="9"/>
    </row>
    <row r="32" spans="1:14" x14ac:dyDescent="0.2">
      <c r="A32" t="s">
        <v>21</v>
      </c>
    </row>
    <row r="33" spans="1:12" x14ac:dyDescent="0.2">
      <c r="A33" s="52"/>
      <c r="B33" s="110" t="s">
        <v>8</v>
      </c>
      <c r="C33" s="110" t="s">
        <v>9</v>
      </c>
      <c r="D33" s="110" t="s">
        <v>10</v>
      </c>
      <c r="E33" s="110" t="s">
        <v>11</v>
      </c>
      <c r="F33" s="113"/>
      <c r="L33" s="9"/>
    </row>
    <row r="34" spans="1:12" x14ac:dyDescent="0.2">
      <c r="A34" s="9"/>
      <c r="B34" s="111">
        <v>25000</v>
      </c>
      <c r="C34" s="111">
        <v>26000</v>
      </c>
      <c r="D34" s="111">
        <v>28000</v>
      </c>
      <c r="E34" s="111">
        <v>28000</v>
      </c>
      <c r="F34" s="112"/>
      <c r="L34" s="9"/>
    </row>
    <row r="35" spans="1:12" x14ac:dyDescent="0.2">
      <c r="A35" s="9"/>
      <c r="B35" s="82"/>
      <c r="C35" s="82"/>
      <c r="D35" s="82"/>
      <c r="E35" s="82"/>
      <c r="F35" s="112"/>
      <c r="L35" s="9"/>
    </row>
    <row r="37" spans="1:12" ht="13.5" thickBot="1" x14ac:dyDescent="0.25">
      <c r="A37" s="4" t="s">
        <v>39</v>
      </c>
    </row>
    <row r="38" spans="1:12" ht="13.5" thickBot="1" x14ac:dyDescent="0.25">
      <c r="A38" t="s">
        <v>40</v>
      </c>
      <c r="E38" s="116">
        <f>SUMPRODUCT(Decision_variables,Product_cost)+SUMPRODUCT(Decision_variables,a)</f>
        <v>1384911.9813737459</v>
      </c>
    </row>
    <row r="39" spans="1:12" x14ac:dyDescent="0.2">
      <c r="A39" t="s">
        <v>168</v>
      </c>
      <c r="E39">
        <v>1382544</v>
      </c>
    </row>
    <row r="40" spans="1:12" x14ac:dyDescent="0.2">
      <c r="A40" t="s">
        <v>169</v>
      </c>
      <c r="D40" s="45"/>
      <c r="E40">
        <f>Total_Cost-E39</f>
        <v>2367.9813737459481</v>
      </c>
    </row>
    <row r="41" spans="1:12" x14ac:dyDescent="0.2">
      <c r="E41" s="112"/>
    </row>
    <row r="42" spans="1:12" x14ac:dyDescent="0.2">
      <c r="E42" s="114"/>
    </row>
    <row r="43" spans="1:12" x14ac:dyDescent="0.2">
      <c r="A43" s="9"/>
      <c r="B43" s="9"/>
      <c r="C43" s="9"/>
      <c r="D43" s="9"/>
      <c r="E43" s="9"/>
      <c r="L43" s="9"/>
    </row>
    <row r="44" spans="1:12" x14ac:dyDescent="0.2">
      <c r="A44" s="4" t="s">
        <v>41</v>
      </c>
      <c r="C44" s="122" t="s">
        <v>42</v>
      </c>
      <c r="D44" s="122" t="s">
        <v>43</v>
      </c>
      <c r="E44" s="122" t="s">
        <v>44</v>
      </c>
    </row>
    <row r="45" spans="1:12" x14ac:dyDescent="0.2">
      <c r="C45" s="114">
        <f t="shared" ref="C45:C51" si="1">SUMPRODUCT(B8:E8,H8:K8)</f>
        <v>2500</v>
      </c>
      <c r="D45" s="117" t="s">
        <v>45</v>
      </c>
      <c r="E45" s="112">
        <f t="shared" ref="E45:E51" si="2">M8</f>
        <v>2500</v>
      </c>
      <c r="G45" s="118"/>
    </row>
    <row r="46" spans="1:12" x14ac:dyDescent="0.2">
      <c r="C46" s="114">
        <f t="shared" si="1"/>
        <v>3000</v>
      </c>
      <c r="D46" s="117" t="s">
        <v>45</v>
      </c>
      <c r="E46" s="112">
        <f t="shared" si="2"/>
        <v>3000</v>
      </c>
      <c r="G46" s="118"/>
    </row>
    <row r="47" spans="1:12" x14ac:dyDescent="0.2">
      <c r="B47" s="112"/>
      <c r="C47" s="117">
        <f t="shared" si="1"/>
        <v>2499.9999999999995</v>
      </c>
      <c r="D47" s="123" t="s">
        <v>45</v>
      </c>
      <c r="E47" s="112">
        <f t="shared" si="2"/>
        <v>2500</v>
      </c>
      <c r="G47" s="118"/>
    </row>
    <row r="48" spans="1:12" x14ac:dyDescent="0.2">
      <c r="B48" s="112"/>
      <c r="C48" s="117">
        <f t="shared" si="1"/>
        <v>954.23998659292556</v>
      </c>
      <c r="D48" s="123" t="s">
        <v>45</v>
      </c>
      <c r="E48" s="112">
        <f t="shared" si="2"/>
        <v>2600</v>
      </c>
      <c r="G48" s="118"/>
    </row>
    <row r="49" spans="2:7" x14ac:dyDescent="0.2">
      <c r="B49" s="112"/>
      <c r="C49" s="117">
        <f t="shared" si="1"/>
        <v>2499.9999999999995</v>
      </c>
      <c r="D49" s="123" t="s">
        <v>45</v>
      </c>
      <c r="E49" s="112">
        <f t="shared" si="2"/>
        <v>2500</v>
      </c>
      <c r="G49" s="119"/>
    </row>
    <row r="50" spans="2:7" x14ac:dyDescent="0.2">
      <c r="B50" s="112"/>
      <c r="C50" s="117">
        <f t="shared" si="1"/>
        <v>38000</v>
      </c>
      <c r="D50" s="123" t="s">
        <v>45</v>
      </c>
      <c r="E50" s="112">
        <f t="shared" si="2"/>
        <v>38000</v>
      </c>
      <c r="F50" s="113"/>
    </row>
    <row r="51" spans="2:7" x14ac:dyDescent="0.2">
      <c r="B51" s="112"/>
      <c r="C51" s="117">
        <f t="shared" si="1"/>
        <v>2499.9999999999991</v>
      </c>
      <c r="D51" s="123" t="s">
        <v>45</v>
      </c>
      <c r="E51" s="112">
        <f t="shared" si="2"/>
        <v>2500</v>
      </c>
      <c r="F51" s="113"/>
    </row>
    <row r="52" spans="2:7" x14ac:dyDescent="0.2">
      <c r="B52" s="112"/>
      <c r="C52" s="117"/>
      <c r="D52" s="112"/>
      <c r="E52" s="112"/>
      <c r="F52" s="113"/>
    </row>
    <row r="53" spans="2:7" x14ac:dyDescent="0.2">
      <c r="B53" s="112"/>
      <c r="C53" s="124">
        <f>SUM(B8:B14)</f>
        <v>25000</v>
      </c>
      <c r="D53" s="123" t="s">
        <v>46</v>
      </c>
      <c r="E53" s="112">
        <f>B34</f>
        <v>25000</v>
      </c>
      <c r="F53" s="113"/>
    </row>
    <row r="54" spans="2:7" x14ac:dyDescent="0.2">
      <c r="C54" s="112">
        <f>SUM(C8:C14)</f>
        <v>26000</v>
      </c>
      <c r="D54" s="123" t="s">
        <v>46</v>
      </c>
      <c r="E54" s="120">
        <f>C34</f>
        <v>26000</v>
      </c>
      <c r="F54" s="113"/>
    </row>
    <row r="55" spans="2:7" x14ac:dyDescent="0.2">
      <c r="C55" s="112">
        <f>SUM(D8:D14)</f>
        <v>27999.999999999996</v>
      </c>
      <c r="D55" s="123" t="s">
        <v>46</v>
      </c>
      <c r="E55" s="120">
        <f>D34</f>
        <v>28000</v>
      </c>
      <c r="F55" s="113"/>
    </row>
    <row r="56" spans="2:7" x14ac:dyDescent="0.2">
      <c r="B56" s="112"/>
      <c r="C56" s="124">
        <f>SUM(E8:E14)</f>
        <v>28000.000000000004</v>
      </c>
      <c r="D56" s="123" t="s">
        <v>46</v>
      </c>
      <c r="E56" s="112">
        <f>E34</f>
        <v>28000</v>
      </c>
      <c r="F56" s="113"/>
    </row>
    <row r="57" spans="2:7" x14ac:dyDescent="0.2">
      <c r="B57" s="112"/>
      <c r="C57" s="124">
        <f>B8</f>
        <v>0</v>
      </c>
      <c r="D57" s="123" t="s">
        <v>47</v>
      </c>
      <c r="E57" s="112">
        <v>0</v>
      </c>
      <c r="F57" s="113"/>
    </row>
    <row r="58" spans="2:7" x14ac:dyDescent="0.2">
      <c r="B58" s="112"/>
      <c r="C58" s="124">
        <f>B11</f>
        <v>0</v>
      </c>
      <c r="D58" s="123" t="s">
        <v>47</v>
      </c>
      <c r="E58" s="112">
        <v>0</v>
      </c>
      <c r="F58" s="113"/>
    </row>
    <row r="59" spans="2:7" x14ac:dyDescent="0.2">
      <c r="B59" s="112"/>
      <c r="C59" s="124">
        <f>C8</f>
        <v>0</v>
      </c>
      <c r="D59" s="112" t="s">
        <v>47</v>
      </c>
      <c r="E59" s="112">
        <v>0</v>
      </c>
      <c r="F59" s="113"/>
    </row>
    <row r="60" spans="2:7" x14ac:dyDescent="0.2">
      <c r="C60" s="114"/>
      <c r="D60" s="117"/>
      <c r="E60" s="112"/>
      <c r="F60" s="113"/>
    </row>
    <row r="61" spans="2:7" x14ac:dyDescent="0.2">
      <c r="B61" s="112"/>
      <c r="C61" s="121"/>
      <c r="D61" s="112"/>
    </row>
    <row r="62" spans="2:7" x14ac:dyDescent="0.2">
      <c r="B62" s="112"/>
      <c r="C62" s="121"/>
      <c r="D62" s="112"/>
    </row>
  </sheetData>
  <scenarios current="2" show="1">
    <scenario name="Laptop" locked="1" count="28" user="Roberto Caccia" comment="Solver Model">
      <inputCells r="B8" val="0"/>
      <inputCells r="C8" val="1900"/>
      <inputCells r="D8" val="0"/>
      <inputCells r="E8" val="0"/>
      <inputCells r="B9" val="0"/>
      <inputCells r="C9" val="0"/>
      <inputCells r="D9" val="4285.71428567253"/>
      <inputCells r="E9" val="0"/>
      <inputCells r="B10" val="264.550264649192"/>
      <inputCells r="C10" val="0"/>
      <inputCells r="D10" val="2428.57142846211"/>
      <inputCells r="E10" val="0"/>
      <inputCells r="B11" val="0"/>
      <inputCells r="C11" val="0"/>
      <inputCells r="D11" val="3714.28571428768"/>
      <inputCells r="E11" val="0"/>
      <inputCells r="B12" val="0"/>
      <inputCells r="C12" val="0"/>
      <inputCells r="D12" val="0"/>
      <inputCells r="E12" val="0"/>
      <inputCells r="B13" val="11735.4497353742"/>
      <inputCells r="C13" val="11100"/>
      <inputCells r="D13" val="0"/>
      <inputCells r="E13" val="13000"/>
      <inputCells r="B14" val="0"/>
      <inputCells r="C14" val="0"/>
      <inputCells r="D14" val="3571.42857142857"/>
      <inputCells r="E14" val="0"/>
    </scenario>
    <scenario name="PC_Lab" locked="1" count="28" user="Roberto Caccia" comment="Created by Roberto Caccia on 1/27/97">
      <inputCells r="B8" val="0" numFmtId="166"/>
      <inputCells r="C8" val="1900" numFmtId="166"/>
      <inputCells r="D8" val="0" numFmtId="166"/>
      <inputCells r="E8" val="0" numFmtId="166"/>
      <inputCells r="B9" val="2142.85714285714" numFmtId="166"/>
      <inputCells r="C9" val="0" numFmtId="166"/>
      <inputCells r="D9" val="0" numFmtId="166"/>
      <inputCells r="E9" val="0" numFmtId="166"/>
      <inputCells r="B10" val="1703.7037037037" numFmtId="166"/>
      <inputCells r="C10" val="0" numFmtId="166"/>
      <inputCells r="D10" val="0" numFmtId="166"/>
      <inputCells r="E10" val="0" numFmtId="166"/>
      <inputCells r="B11" val="0" numFmtId="166"/>
      <inputCells r="C11" val="0" numFmtId="166"/>
      <inputCells r="D11" val="1735.66520625345" numFmtId="166"/>
      <inputCells r="E11" val="0" numFmtId="166"/>
      <inputCells r="B12" val="1384.61538461538" numFmtId="166"/>
      <inputCells r="C12" val="0" numFmtId="166"/>
      <inputCells r="D12" val="0" numFmtId="166"/>
      <inputCells r="E12" val="0" numFmtId="166"/>
      <inputCells r="B13" val="6768.82376882377" numFmtId="166"/>
      <inputCells r="C13" val="11100" numFmtId="166"/>
      <inputCells r="D13" val="8692.90622231798" numFmtId="166"/>
      <inputCells r="E13" val="13000" numFmtId="166"/>
      <inputCells r="B14" val="0" numFmtId="166"/>
      <inputCells r="C14" val="0" numFmtId="166"/>
      <inputCells r="D14" val="3571.42857142857" numFmtId="166"/>
      <inputCells r="E14" val="0" numFmtId="166"/>
    </scenario>
    <scenario name="Cost_table" locked="1" count="28" user="Roberto Caccia" comment="Created by Roberto Caccia on 1/27/97">
      <inputCells r="B21" val="10000000000" numFmtId="11"/>
      <inputCells r="C21" val="6.25" numFmtId="43"/>
      <inputCells r="D21" val="5.45" numFmtId="43"/>
      <inputCells r="E21" val="4.9" numFmtId="43"/>
      <inputCells r="B22" val="8.9" numFmtId="43"/>
      <inputCells r="C22" val="7.05" numFmtId="43"/>
      <inputCells r="D22" val="5.55" numFmtId="43"/>
      <inputCells r="E22" val="4.45" numFmtId="43"/>
      <inputCells r="B23" val="8.75" numFmtId="43"/>
      <inputCells r="C23" val="7.11" numFmtId="43"/>
      <inputCells r="D23" val="5.45" numFmtId="43"/>
      <inputCells r="E23" val="4.75" numFmtId="43"/>
      <inputCells r="B24" val="10000000000" numFmtId="11"/>
      <inputCells r="C24" val="7.15" numFmtId="43"/>
      <inputCells r="D24" val="5.5" numFmtId="43"/>
      <inputCells r="E24" val="4.55" numFmtId="43"/>
      <inputCells r="B25" val="9.1" numFmtId="43"/>
      <inputCells r="C25" val="6.9" numFmtId="43"/>
      <inputCells r="D25" val="5.7" numFmtId="43"/>
      <inputCells r="E25" val="4.55" numFmtId="43"/>
      <inputCells r="B26" val="9.05" numFmtId="43"/>
      <inputCells r="C26" val="6.85" numFmtId="43"/>
      <inputCells r="D26" val="5.65" numFmtId="43"/>
      <inputCells r="E26" val="4.45" numFmtId="43"/>
      <inputCells r="B27" val="9.25" numFmtId="43"/>
      <inputCells r="C27" val="6.95" numFmtId="43"/>
      <inputCells r="D27" val="5.35" numFmtId="43"/>
      <inputCells r="E27" val="4.35" numFmtId="43"/>
    </scenario>
  </scenarios>
  <printOptions horizontalCentered="1" verticalCentered="1"/>
  <pageMargins left="0.5" right="0.25" top="0.75" bottom="0.5" header="0.5" footer="0.25"/>
  <pageSetup scale="92" orientation="portrait" horizontalDpi="300" verticalDpi="300" r:id="rId1"/>
  <headerFooter alignWithMargins="0">
    <oddHeader>&amp;LFilatoi Riuniti
Your Name: ______________&amp;C&amp;A&amp;RFilatoi Riuniti
by Robert Freund and Roberto Caccia</oddHead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A3636-53E5-42B2-B486-D61D8223A661}">
  <sheetPr>
    <pageSetUpPr fitToPage="1"/>
  </sheetPr>
  <dimension ref="A1:P63"/>
  <sheetViews>
    <sheetView showGridLines="0" topLeftCell="A16" zoomScale="121" zoomScaleNormal="90" workbookViewId="0">
      <selection activeCell="E39" sqref="E39"/>
    </sheetView>
  </sheetViews>
  <sheetFormatPr defaultRowHeight="12.75" x14ac:dyDescent="0.2"/>
  <cols>
    <col min="1" max="1" width="9.7109375" customWidth="1"/>
    <col min="2" max="4" width="9.42578125" customWidth="1"/>
    <col min="5" max="5" width="10.28515625" customWidth="1"/>
    <col min="6" max="6" width="2.7109375" customWidth="1"/>
    <col min="7" max="7" width="9.7109375" customWidth="1"/>
    <col min="8" max="10" width="8.85546875" customWidth="1"/>
    <col min="11" max="11" width="8.28515625" customWidth="1"/>
    <col min="12" max="12" width="2.5703125" customWidth="1"/>
    <col min="13" max="13" width="9.42578125" customWidth="1"/>
    <col min="14" max="14" width="3.140625" customWidth="1"/>
  </cols>
  <sheetData>
    <row r="1" spans="1:16" ht="18" x14ac:dyDescent="0.25">
      <c r="A1" s="1" t="s">
        <v>37</v>
      </c>
    </row>
    <row r="3" spans="1:16" x14ac:dyDescent="0.2">
      <c r="M3" s="52"/>
    </row>
    <row r="4" spans="1:16" x14ac:dyDescent="0.2">
      <c r="A4" s="4" t="s">
        <v>24</v>
      </c>
      <c r="G4" s="4" t="s">
        <v>25</v>
      </c>
      <c r="M4" s="53" t="s">
        <v>26</v>
      </c>
    </row>
    <row r="5" spans="1:16" x14ac:dyDescent="0.2">
      <c r="A5" t="s">
        <v>38</v>
      </c>
      <c r="G5" t="s">
        <v>28</v>
      </c>
      <c r="M5" s="53" t="s">
        <v>29</v>
      </c>
    </row>
    <row r="6" spans="1:16" x14ac:dyDescent="0.2">
      <c r="A6" s="11"/>
      <c r="B6" s="54" t="s">
        <v>6</v>
      </c>
      <c r="C6" s="55"/>
      <c r="D6" s="55"/>
      <c r="E6" s="56"/>
      <c r="G6" s="11"/>
      <c r="H6" s="54" t="s">
        <v>6</v>
      </c>
      <c r="I6" s="55"/>
      <c r="J6" s="55"/>
      <c r="K6" s="56"/>
      <c r="M6" s="15" t="s">
        <v>30</v>
      </c>
      <c r="P6" s="113"/>
    </row>
    <row r="7" spans="1:16" x14ac:dyDescent="0.2">
      <c r="A7" s="17" t="s">
        <v>7</v>
      </c>
      <c r="B7" s="13" t="s">
        <v>8</v>
      </c>
      <c r="C7" s="13" t="s">
        <v>9</v>
      </c>
      <c r="D7" s="13" t="s">
        <v>10</v>
      </c>
      <c r="E7" s="18" t="s">
        <v>11</v>
      </c>
      <c r="G7" s="17" t="s">
        <v>7</v>
      </c>
      <c r="H7" s="13" t="s">
        <v>8</v>
      </c>
      <c r="I7" s="13" t="s">
        <v>9</v>
      </c>
      <c r="J7" s="13" t="s">
        <v>10</v>
      </c>
      <c r="K7" s="18" t="s">
        <v>11</v>
      </c>
      <c r="M7" s="57" t="s">
        <v>31</v>
      </c>
      <c r="P7" s="113"/>
    </row>
    <row r="8" spans="1:16" x14ac:dyDescent="0.2">
      <c r="A8" s="26" t="s">
        <v>12</v>
      </c>
      <c r="B8" s="58">
        <v>0</v>
      </c>
      <c r="C8" s="58">
        <v>6250</v>
      </c>
      <c r="D8" s="58">
        <v>0</v>
      </c>
      <c r="E8" s="59">
        <v>0</v>
      </c>
      <c r="G8" s="26" t="s">
        <v>12</v>
      </c>
      <c r="H8" s="60">
        <v>0</v>
      </c>
      <c r="I8" s="61">
        <v>0.4</v>
      </c>
      <c r="J8" s="61">
        <v>0.375</v>
      </c>
      <c r="K8" s="62">
        <v>0.25</v>
      </c>
      <c r="M8" s="63">
        <v>2500</v>
      </c>
      <c r="N8" s="64"/>
      <c r="O8" s="114"/>
      <c r="P8" s="115"/>
    </row>
    <row r="9" spans="1:16" x14ac:dyDescent="0.2">
      <c r="A9" s="26" t="s">
        <v>13</v>
      </c>
      <c r="B9" s="58">
        <v>4285.7142857142862</v>
      </c>
      <c r="C9" s="58">
        <v>0</v>
      </c>
      <c r="D9" s="58">
        <v>0</v>
      </c>
      <c r="E9" s="59">
        <v>0</v>
      </c>
      <c r="G9" s="26" t="s">
        <v>13</v>
      </c>
      <c r="H9" s="65">
        <v>0.7</v>
      </c>
      <c r="I9" s="66">
        <v>0.5</v>
      </c>
      <c r="J9" s="66">
        <v>0.35</v>
      </c>
      <c r="K9" s="67">
        <v>0.25</v>
      </c>
      <c r="M9" s="68">
        <v>3000</v>
      </c>
      <c r="N9" s="64"/>
      <c r="O9" s="114"/>
      <c r="P9" s="115"/>
    </row>
    <row r="10" spans="1:16" x14ac:dyDescent="0.2">
      <c r="A10" s="26" t="s">
        <v>14</v>
      </c>
      <c r="B10" s="58">
        <v>3703.7037037037035</v>
      </c>
      <c r="C10" s="58">
        <v>0</v>
      </c>
      <c r="D10" s="58">
        <v>0</v>
      </c>
      <c r="E10" s="59">
        <v>0</v>
      </c>
      <c r="G10" s="26" t="s">
        <v>14</v>
      </c>
      <c r="H10" s="65">
        <v>0.67500000000000004</v>
      </c>
      <c r="I10" s="66">
        <v>0.45</v>
      </c>
      <c r="J10" s="66">
        <v>0.4</v>
      </c>
      <c r="K10" s="67">
        <v>0.25</v>
      </c>
      <c r="M10" s="68">
        <v>2500</v>
      </c>
      <c r="N10" s="64"/>
      <c r="O10" s="114"/>
      <c r="P10" s="115"/>
    </row>
    <row r="11" spans="1:16" x14ac:dyDescent="0.2">
      <c r="A11" s="26" t="s">
        <v>15</v>
      </c>
      <c r="B11" s="58">
        <v>0</v>
      </c>
      <c r="C11" s="58">
        <v>0</v>
      </c>
      <c r="D11" s="69">
        <v>2040.125451890166</v>
      </c>
      <c r="E11" s="59">
        <v>0</v>
      </c>
      <c r="G11" s="26" t="s">
        <v>15</v>
      </c>
      <c r="H11" s="60">
        <v>0</v>
      </c>
      <c r="I11" s="66">
        <v>0.45</v>
      </c>
      <c r="J11" s="66">
        <v>0.35</v>
      </c>
      <c r="K11" s="67">
        <v>0.2</v>
      </c>
      <c r="M11" s="68">
        <v>2600</v>
      </c>
      <c r="N11" s="64"/>
      <c r="O11" s="114"/>
      <c r="P11" s="115"/>
    </row>
    <row r="12" spans="1:16" x14ac:dyDescent="0.2">
      <c r="A12" s="26" t="s">
        <v>16</v>
      </c>
      <c r="B12" s="58">
        <v>3846.1538461538462</v>
      </c>
      <c r="C12" s="58">
        <v>0</v>
      </c>
      <c r="D12" s="58">
        <v>0</v>
      </c>
      <c r="E12" s="59">
        <v>0</v>
      </c>
      <c r="G12" s="26" t="s">
        <v>16</v>
      </c>
      <c r="H12" s="65">
        <v>0.65</v>
      </c>
      <c r="I12" s="66">
        <v>0.45</v>
      </c>
      <c r="J12" s="66">
        <v>0.4</v>
      </c>
      <c r="K12" s="67">
        <v>0.25</v>
      </c>
      <c r="M12" s="68">
        <v>2500</v>
      </c>
      <c r="N12" s="64"/>
      <c r="O12" s="114"/>
      <c r="P12" s="115"/>
    </row>
    <row r="13" spans="1:16" x14ac:dyDescent="0.2">
      <c r="A13" s="35" t="s">
        <v>17</v>
      </c>
      <c r="B13" s="70">
        <v>13164.42816442816</v>
      </c>
      <c r="C13" s="70">
        <v>19750</v>
      </c>
      <c r="D13" s="70">
        <v>18817.017405252693</v>
      </c>
      <c r="E13" s="71">
        <v>28000</v>
      </c>
      <c r="G13" s="35" t="s">
        <v>17</v>
      </c>
      <c r="H13" s="72">
        <v>0.625</v>
      </c>
      <c r="I13" s="73">
        <v>0.5</v>
      </c>
      <c r="J13" s="73">
        <v>0.42499999999999999</v>
      </c>
      <c r="K13" s="74">
        <v>0.42499999999999999</v>
      </c>
      <c r="M13" s="75">
        <v>38000</v>
      </c>
      <c r="N13" s="64"/>
      <c r="O13" s="114"/>
      <c r="P13" s="115"/>
    </row>
    <row r="14" spans="1:16" x14ac:dyDescent="0.2">
      <c r="A14" s="26" t="s">
        <v>18</v>
      </c>
      <c r="B14" s="58">
        <v>0</v>
      </c>
      <c r="C14" s="58">
        <v>0</v>
      </c>
      <c r="D14" s="58">
        <v>7142.8571428571413</v>
      </c>
      <c r="E14" s="59">
        <v>0</v>
      </c>
      <c r="G14" s="26" t="s">
        <v>18</v>
      </c>
      <c r="H14" s="65">
        <v>0.7</v>
      </c>
      <c r="I14" s="66">
        <v>0.45</v>
      </c>
      <c r="J14" s="66">
        <v>0.35</v>
      </c>
      <c r="K14" s="67">
        <v>0.4</v>
      </c>
      <c r="M14" s="68">
        <v>2500</v>
      </c>
      <c r="N14" s="64"/>
      <c r="O14" s="114"/>
      <c r="P14" s="115"/>
    </row>
    <row r="15" spans="1:16" x14ac:dyDescent="0.2">
      <c r="A15" s="130" t="s">
        <v>171</v>
      </c>
      <c r="B15" s="131">
        <v>0</v>
      </c>
      <c r="C15" s="131">
        <v>0</v>
      </c>
      <c r="D15" s="131">
        <v>0</v>
      </c>
      <c r="E15" s="130">
        <v>0</v>
      </c>
      <c r="G15" s="42" t="s">
        <v>171</v>
      </c>
      <c r="H15" s="78">
        <v>0.7</v>
      </c>
      <c r="I15" s="79">
        <v>0.45</v>
      </c>
      <c r="J15" s="79">
        <v>0.35</v>
      </c>
      <c r="K15" s="80">
        <v>0.4</v>
      </c>
      <c r="M15" s="81">
        <v>5000</v>
      </c>
      <c r="N15" s="83"/>
      <c r="O15" s="84"/>
    </row>
    <row r="17" spans="1:15" x14ac:dyDescent="0.2">
      <c r="A17" s="9"/>
      <c r="B17" s="82"/>
      <c r="C17" s="82"/>
      <c r="D17" s="82"/>
      <c r="E17" s="82"/>
      <c r="I17" s="9"/>
      <c r="M17" s="82"/>
      <c r="N17" s="83"/>
      <c r="O17" s="84"/>
    </row>
    <row r="18" spans="1:15" x14ac:dyDescent="0.2">
      <c r="A18" s="4" t="s">
        <v>32</v>
      </c>
      <c r="G18" s="4" t="s">
        <v>33</v>
      </c>
    </row>
    <row r="19" spans="1:15" x14ac:dyDescent="0.2">
      <c r="A19" t="s">
        <v>5</v>
      </c>
      <c r="G19" t="s">
        <v>5</v>
      </c>
    </row>
    <row r="20" spans="1:15" ht="25.5" x14ac:dyDescent="0.2">
      <c r="A20" s="11"/>
      <c r="B20" s="54" t="s">
        <v>6</v>
      </c>
      <c r="C20" s="55"/>
      <c r="D20" s="55"/>
      <c r="E20" s="56"/>
      <c r="G20" s="11"/>
      <c r="H20" s="54" t="s">
        <v>6</v>
      </c>
      <c r="I20" s="55"/>
      <c r="J20" s="55"/>
      <c r="K20" s="56"/>
      <c r="L20" s="9"/>
      <c r="M20" s="86" t="s">
        <v>34</v>
      </c>
    </row>
    <row r="21" spans="1:15" x14ac:dyDescent="0.2">
      <c r="A21" s="17" t="s">
        <v>7</v>
      </c>
      <c r="B21" s="13" t="s">
        <v>8</v>
      </c>
      <c r="C21" s="13" t="s">
        <v>9</v>
      </c>
      <c r="D21" s="13" t="s">
        <v>10</v>
      </c>
      <c r="E21" s="18" t="s">
        <v>11</v>
      </c>
      <c r="G21" s="17" t="s">
        <v>7</v>
      </c>
      <c r="H21" s="13" t="s">
        <v>8</v>
      </c>
      <c r="I21" s="13" t="s">
        <v>9</v>
      </c>
      <c r="J21" s="13" t="s">
        <v>10</v>
      </c>
      <c r="K21" s="18" t="s">
        <v>11</v>
      </c>
      <c r="L21" s="9"/>
      <c r="M21" s="87" t="s">
        <v>35</v>
      </c>
    </row>
    <row r="22" spans="1:15" x14ac:dyDescent="0.2">
      <c r="A22" s="26" t="s">
        <v>12</v>
      </c>
      <c r="B22" s="88">
        <v>0</v>
      </c>
      <c r="C22" s="24">
        <v>13</v>
      </c>
      <c r="D22" s="24">
        <v>10.65</v>
      </c>
      <c r="E22" s="89">
        <v>9.6</v>
      </c>
      <c r="G22" s="26" t="s">
        <v>12</v>
      </c>
      <c r="H22" s="90">
        <f t="shared" ref="H22:K28" si="0">H$30*$M22</f>
        <v>0.3</v>
      </c>
      <c r="I22" s="91">
        <f t="shared" si="0"/>
        <v>0.3</v>
      </c>
      <c r="J22" s="91">
        <f t="shared" si="0"/>
        <v>0.44999999999999996</v>
      </c>
      <c r="K22" s="92">
        <f t="shared" si="0"/>
        <v>0.44999999999999996</v>
      </c>
      <c r="L22" s="9"/>
      <c r="M22" s="68">
        <v>30</v>
      </c>
    </row>
    <row r="23" spans="1:15" x14ac:dyDescent="0.2">
      <c r="A23" s="26" t="s">
        <v>13</v>
      </c>
      <c r="B23" s="24">
        <v>17.399999999999999</v>
      </c>
      <c r="C23" s="24">
        <v>14.1</v>
      </c>
      <c r="D23" s="24">
        <v>11.2</v>
      </c>
      <c r="E23" s="89">
        <v>9.4499999999999993</v>
      </c>
      <c r="G23" s="26" t="s">
        <v>13</v>
      </c>
      <c r="H23" s="93">
        <f t="shared" si="0"/>
        <v>0.4</v>
      </c>
      <c r="I23" s="85">
        <f t="shared" si="0"/>
        <v>0.4</v>
      </c>
      <c r="J23" s="85">
        <f t="shared" si="0"/>
        <v>0.6</v>
      </c>
      <c r="K23" s="94">
        <f t="shared" si="0"/>
        <v>0.6</v>
      </c>
      <c r="L23" s="9"/>
      <c r="M23" s="68">
        <v>40</v>
      </c>
    </row>
    <row r="24" spans="1:15" x14ac:dyDescent="0.2">
      <c r="A24" s="26" t="s">
        <v>14</v>
      </c>
      <c r="B24" s="24">
        <v>17.399999999999999</v>
      </c>
      <c r="C24" s="24">
        <v>14.22</v>
      </c>
      <c r="D24" s="24">
        <v>11</v>
      </c>
      <c r="E24" s="89">
        <v>9.5</v>
      </c>
      <c r="G24" s="26" t="s">
        <v>14</v>
      </c>
      <c r="H24" s="93">
        <f t="shared" si="0"/>
        <v>0.8</v>
      </c>
      <c r="I24" s="85">
        <f t="shared" si="0"/>
        <v>0.8</v>
      </c>
      <c r="J24" s="85">
        <f t="shared" si="0"/>
        <v>1.2</v>
      </c>
      <c r="K24" s="94">
        <f t="shared" si="0"/>
        <v>1.2</v>
      </c>
      <c r="L24" s="9"/>
      <c r="M24" s="68">
        <v>80</v>
      </c>
    </row>
    <row r="25" spans="1:15" x14ac:dyDescent="0.2">
      <c r="A25" s="26" t="s">
        <v>15</v>
      </c>
      <c r="B25" s="95">
        <v>0</v>
      </c>
      <c r="C25" s="24">
        <v>14.3</v>
      </c>
      <c r="D25" s="24">
        <v>11.25</v>
      </c>
      <c r="E25" s="89">
        <v>9.6</v>
      </c>
      <c r="G25" s="26" t="s">
        <v>15</v>
      </c>
      <c r="H25" s="93">
        <f t="shared" si="0"/>
        <v>0.70000000000000007</v>
      </c>
      <c r="I25" s="85">
        <f t="shared" si="0"/>
        <v>0.70000000000000007</v>
      </c>
      <c r="J25" s="85">
        <f t="shared" si="0"/>
        <v>1.05</v>
      </c>
      <c r="K25" s="94">
        <f t="shared" si="0"/>
        <v>1.05</v>
      </c>
      <c r="L25" s="9"/>
      <c r="M25" s="68">
        <v>70</v>
      </c>
    </row>
    <row r="26" spans="1:15" x14ac:dyDescent="0.2">
      <c r="A26" s="26" t="s">
        <v>16</v>
      </c>
      <c r="B26" s="24">
        <v>17.5</v>
      </c>
      <c r="C26" s="24">
        <v>13.8</v>
      </c>
      <c r="D26" s="24">
        <v>11.4</v>
      </c>
      <c r="E26" s="89">
        <v>9.6</v>
      </c>
      <c r="G26" s="26" t="s">
        <v>16</v>
      </c>
      <c r="H26" s="93">
        <f t="shared" si="0"/>
        <v>0.70000000000000007</v>
      </c>
      <c r="I26" s="85">
        <f t="shared" si="0"/>
        <v>0.70000000000000007</v>
      </c>
      <c r="J26" s="85">
        <f t="shared" si="0"/>
        <v>1.05</v>
      </c>
      <c r="K26" s="94">
        <f t="shared" si="0"/>
        <v>1.05</v>
      </c>
      <c r="L26" s="9"/>
      <c r="M26" s="68">
        <v>70</v>
      </c>
    </row>
    <row r="27" spans="1:15" x14ac:dyDescent="0.2">
      <c r="A27" s="35" t="s">
        <v>17</v>
      </c>
      <c r="B27" s="96">
        <v>18.25</v>
      </c>
      <c r="C27" s="96">
        <v>13.9</v>
      </c>
      <c r="D27" s="96">
        <v>11.4</v>
      </c>
      <c r="E27" s="97">
        <v>8.9</v>
      </c>
      <c r="G27" s="35" t="s">
        <v>17</v>
      </c>
      <c r="H27" s="98">
        <f t="shared" si="0"/>
        <v>0</v>
      </c>
      <c r="I27" s="99">
        <f t="shared" si="0"/>
        <v>0</v>
      </c>
      <c r="J27" s="99">
        <f t="shared" si="0"/>
        <v>0</v>
      </c>
      <c r="K27" s="100">
        <f t="shared" si="0"/>
        <v>0</v>
      </c>
      <c r="L27" s="9"/>
      <c r="M27" s="68">
        <v>0</v>
      </c>
    </row>
    <row r="28" spans="1:15" x14ac:dyDescent="0.2">
      <c r="A28" s="26" t="s">
        <v>18</v>
      </c>
      <c r="B28" s="24">
        <v>19.75</v>
      </c>
      <c r="C28" s="24">
        <v>13.9</v>
      </c>
      <c r="D28" s="24">
        <v>10.75</v>
      </c>
      <c r="E28" s="89">
        <v>9.4</v>
      </c>
      <c r="G28" s="26" t="s">
        <v>18</v>
      </c>
      <c r="H28" s="93">
        <f t="shared" si="0"/>
        <v>0.5</v>
      </c>
      <c r="I28" s="85">
        <f t="shared" si="0"/>
        <v>0.5</v>
      </c>
      <c r="J28" s="85">
        <f t="shared" si="0"/>
        <v>0.75</v>
      </c>
      <c r="K28" s="94">
        <f t="shared" si="0"/>
        <v>0.75</v>
      </c>
      <c r="M28" s="81">
        <v>50</v>
      </c>
    </row>
    <row r="29" spans="1:15" x14ac:dyDescent="0.2">
      <c r="A29" s="130" t="s">
        <v>171</v>
      </c>
      <c r="B29" s="132">
        <f>1.13*0.5*B28</f>
        <v>11.15875</v>
      </c>
      <c r="C29" s="133">
        <f>1.13*0.5*C28</f>
        <v>7.8534999999999995</v>
      </c>
      <c r="D29" s="133">
        <f>1.13*0.5*D28</f>
        <v>6.0737499999999995</v>
      </c>
      <c r="E29" s="134">
        <f>1.13*0.5*E28</f>
        <v>5.3109999999999999</v>
      </c>
      <c r="G29" s="42" t="s">
        <v>171</v>
      </c>
      <c r="H29" s="135">
        <f>H$30*$M28</f>
        <v>0.5</v>
      </c>
      <c r="I29" s="136">
        <f>I$30*$M28</f>
        <v>0.5</v>
      </c>
      <c r="J29" s="136">
        <f>J$30*$M28</f>
        <v>0.75</v>
      </c>
      <c r="K29" s="137">
        <f>K$30*$M28</f>
        <v>0.75</v>
      </c>
    </row>
    <row r="30" spans="1:15" x14ac:dyDescent="0.2">
      <c r="G30" s="45" t="s">
        <v>36</v>
      </c>
      <c r="H30" s="106">
        <v>0.01</v>
      </c>
      <c r="I30" s="107">
        <v>0.01</v>
      </c>
      <c r="J30" s="107">
        <v>1.4999999999999999E-2</v>
      </c>
      <c r="K30" s="108">
        <v>1.4999999999999999E-2</v>
      </c>
    </row>
    <row r="31" spans="1:15" x14ac:dyDescent="0.2">
      <c r="N31" s="9"/>
    </row>
    <row r="32" spans="1:15" x14ac:dyDescent="0.2">
      <c r="A32" s="4" t="s">
        <v>19</v>
      </c>
      <c r="N32" s="9"/>
    </row>
    <row r="33" spans="1:12" x14ac:dyDescent="0.2">
      <c r="A33" t="s">
        <v>21</v>
      </c>
    </row>
    <row r="34" spans="1:12" x14ac:dyDescent="0.2">
      <c r="A34" s="52"/>
      <c r="B34" s="110" t="s">
        <v>8</v>
      </c>
      <c r="C34" s="110" t="s">
        <v>9</v>
      </c>
      <c r="D34" s="110" t="s">
        <v>10</v>
      </c>
      <c r="E34" s="110" t="s">
        <v>11</v>
      </c>
      <c r="F34" s="113"/>
      <c r="L34" s="9"/>
    </row>
    <row r="35" spans="1:12" x14ac:dyDescent="0.2">
      <c r="A35" s="9"/>
      <c r="B35" s="111">
        <v>25000</v>
      </c>
      <c r="C35" s="111">
        <v>26000</v>
      </c>
      <c r="D35" s="111">
        <v>28000</v>
      </c>
      <c r="E35" s="111">
        <v>28000</v>
      </c>
      <c r="F35" s="112"/>
      <c r="L35" s="9"/>
    </row>
    <row r="36" spans="1:12" x14ac:dyDescent="0.2">
      <c r="A36" s="9"/>
      <c r="B36" s="82"/>
      <c r="C36" s="82"/>
      <c r="D36" s="82"/>
      <c r="E36" s="82"/>
      <c r="F36" s="112"/>
      <c r="L36" s="9"/>
    </row>
    <row r="38" spans="1:12" ht="13.5" thickBot="1" x14ac:dyDescent="0.25">
      <c r="A38" s="4" t="s">
        <v>39</v>
      </c>
    </row>
    <row r="39" spans="1:12" ht="13.5" thickBot="1" x14ac:dyDescent="0.25">
      <c r="A39" t="s">
        <v>40</v>
      </c>
      <c r="E39" s="116">
        <f>SUMPRODUCT(B8:E15,B22:E29)+SUMPRODUCT(B8:E15,H22:K29)</f>
        <v>1382544.3343149223</v>
      </c>
    </row>
    <row r="41" spans="1:12" x14ac:dyDescent="0.2">
      <c r="D41" s="45"/>
    </row>
    <row r="42" spans="1:12" x14ac:dyDescent="0.2">
      <c r="E42" s="112"/>
    </row>
    <row r="43" spans="1:12" x14ac:dyDescent="0.2">
      <c r="E43" s="114"/>
    </row>
    <row r="44" spans="1:12" x14ac:dyDescent="0.2">
      <c r="A44" s="9"/>
      <c r="B44" s="9"/>
      <c r="C44" s="9"/>
      <c r="D44" s="9"/>
      <c r="E44" s="9"/>
      <c r="L44" s="9"/>
    </row>
    <row r="45" spans="1:12" x14ac:dyDescent="0.2">
      <c r="A45" s="4" t="s">
        <v>41</v>
      </c>
      <c r="C45" s="122" t="s">
        <v>42</v>
      </c>
      <c r="D45" s="122" t="s">
        <v>43</v>
      </c>
      <c r="E45" s="122" t="s">
        <v>44</v>
      </c>
    </row>
    <row r="46" spans="1:12" x14ac:dyDescent="0.2">
      <c r="A46" s="125" t="s">
        <v>172</v>
      </c>
      <c r="B46" t="s">
        <v>12</v>
      </c>
      <c r="C46" s="114">
        <f t="shared" ref="C46:C52" si="1">SUMPRODUCT(B8:E8,H8:K8)</f>
        <v>2500</v>
      </c>
      <c r="D46" s="117" t="s">
        <v>45</v>
      </c>
      <c r="E46" s="112">
        <v>2500</v>
      </c>
      <c r="G46" s="118"/>
    </row>
    <row r="47" spans="1:12" x14ac:dyDescent="0.2">
      <c r="B47" t="s">
        <v>13</v>
      </c>
      <c r="C47" s="114">
        <f t="shared" si="1"/>
        <v>3000</v>
      </c>
      <c r="D47" s="117" t="s">
        <v>45</v>
      </c>
      <c r="E47" s="112">
        <v>3000</v>
      </c>
      <c r="G47" s="118"/>
    </row>
    <row r="48" spans="1:12" x14ac:dyDescent="0.2">
      <c r="B48" t="s">
        <v>14</v>
      </c>
      <c r="C48" s="117">
        <f t="shared" si="1"/>
        <v>2500</v>
      </c>
      <c r="D48" s="112" t="s">
        <v>45</v>
      </c>
      <c r="E48" s="112">
        <v>2500</v>
      </c>
      <c r="G48" s="118"/>
    </row>
    <row r="49" spans="1:7" x14ac:dyDescent="0.2">
      <c r="B49" t="s">
        <v>15</v>
      </c>
      <c r="C49" s="117">
        <f t="shared" si="1"/>
        <v>714.04390816155808</v>
      </c>
      <c r="D49" s="112" t="s">
        <v>45</v>
      </c>
      <c r="E49" s="112">
        <v>2600</v>
      </c>
      <c r="G49" s="118"/>
    </row>
    <row r="50" spans="1:7" x14ac:dyDescent="0.2">
      <c r="B50" t="s">
        <v>16</v>
      </c>
      <c r="C50" s="117">
        <f t="shared" si="1"/>
        <v>2500</v>
      </c>
      <c r="D50" s="112" t="s">
        <v>45</v>
      </c>
      <c r="E50" s="112">
        <v>2500</v>
      </c>
      <c r="G50" s="119"/>
    </row>
    <row r="51" spans="1:7" x14ac:dyDescent="0.2">
      <c r="B51" s="4" t="s">
        <v>17</v>
      </c>
      <c r="C51" s="117">
        <f t="shared" si="1"/>
        <v>37999.999999999993</v>
      </c>
      <c r="D51" s="112" t="s">
        <v>45</v>
      </c>
      <c r="E51" s="112">
        <v>38000</v>
      </c>
      <c r="F51" s="113"/>
    </row>
    <row r="52" spans="1:7" x14ac:dyDescent="0.2">
      <c r="B52" t="s">
        <v>18</v>
      </c>
      <c r="C52" s="117">
        <f t="shared" si="1"/>
        <v>2499.9999999999991</v>
      </c>
      <c r="D52" s="112" t="s">
        <v>45</v>
      </c>
      <c r="E52" s="112">
        <v>2500</v>
      </c>
      <c r="F52" s="113"/>
    </row>
    <row r="53" spans="1:7" x14ac:dyDescent="0.2">
      <c r="B53" s="125" t="s">
        <v>171</v>
      </c>
      <c r="C53" s="117">
        <v>0</v>
      </c>
      <c r="D53" s="112" t="s">
        <v>45</v>
      </c>
      <c r="E53" s="112">
        <v>5000</v>
      </c>
      <c r="F53" s="113"/>
    </row>
    <row r="54" spans="1:7" x14ac:dyDescent="0.2">
      <c r="A54" s="125" t="s">
        <v>173</v>
      </c>
      <c r="B54" t="s">
        <v>8</v>
      </c>
      <c r="C54" s="117">
        <f>SUM(B8:B14)</f>
        <v>24999.999999999996</v>
      </c>
      <c r="D54" s="112" t="s">
        <v>46</v>
      </c>
      <c r="E54" s="112">
        <v>25000</v>
      </c>
      <c r="F54" s="113"/>
    </row>
    <row r="55" spans="1:7" x14ac:dyDescent="0.2">
      <c r="B55" t="s">
        <v>9</v>
      </c>
      <c r="C55" s="117">
        <f>SUM(C8:C14)</f>
        <v>26000</v>
      </c>
      <c r="D55" s="112" t="s">
        <v>46</v>
      </c>
      <c r="E55" s="112">
        <v>26000</v>
      </c>
      <c r="F55" s="113"/>
    </row>
    <row r="56" spans="1:7" x14ac:dyDescent="0.2">
      <c r="B56" t="s">
        <v>10</v>
      </c>
      <c r="C56">
        <f>SUM(D8:D14)</f>
        <v>28000</v>
      </c>
      <c r="D56" t="s">
        <v>46</v>
      </c>
      <c r="E56" s="120">
        <v>28000</v>
      </c>
      <c r="F56" s="113"/>
    </row>
    <row r="57" spans="1:7" x14ac:dyDescent="0.2">
      <c r="B57" t="s">
        <v>11</v>
      </c>
      <c r="C57">
        <f>SUM(E8:E14)</f>
        <v>28000</v>
      </c>
      <c r="D57" t="s">
        <v>46</v>
      </c>
      <c r="E57" s="120">
        <v>28000</v>
      </c>
      <c r="F57" s="113"/>
    </row>
    <row r="58" spans="1:7" x14ac:dyDescent="0.2">
      <c r="B58" s="138" t="s">
        <v>174</v>
      </c>
      <c r="C58" s="117">
        <f>B8</f>
        <v>0</v>
      </c>
      <c r="D58" s="112" t="s">
        <v>47</v>
      </c>
      <c r="E58">
        <v>0</v>
      </c>
      <c r="F58" s="113"/>
    </row>
    <row r="59" spans="1:7" x14ac:dyDescent="0.2">
      <c r="B59" s="138" t="s">
        <v>175</v>
      </c>
      <c r="C59" s="117">
        <f>B11</f>
        <v>0</v>
      </c>
      <c r="D59" s="112" t="s">
        <v>47</v>
      </c>
      <c r="E59" s="112">
        <v>0</v>
      </c>
      <c r="F59" s="113"/>
    </row>
    <row r="60" spans="1:7" x14ac:dyDescent="0.2">
      <c r="B60" s="112"/>
      <c r="C60" s="113"/>
    </row>
    <row r="61" spans="1:7" x14ac:dyDescent="0.2">
      <c r="C61" s="114"/>
      <c r="D61" s="117"/>
      <c r="E61" s="112"/>
      <c r="F61" s="113"/>
    </row>
    <row r="62" spans="1:7" x14ac:dyDescent="0.2">
      <c r="B62" s="112"/>
      <c r="C62" s="121"/>
      <c r="D62" s="112"/>
    </row>
    <row r="63" spans="1:7" x14ac:dyDescent="0.2">
      <c r="B63" s="112"/>
      <c r="C63" s="121"/>
      <c r="D63" s="112"/>
    </row>
  </sheetData>
  <scenarios current="2" show="1">
    <scenario name="Laptop" locked="1" count="28" user="Roberto Caccia" comment="Solver Model">
      <inputCells r="B8" val="0"/>
      <inputCells r="C8" val="1900"/>
      <inputCells r="D8" val="0"/>
      <inputCells r="E8" val="0"/>
      <inputCells r="B9" val="0"/>
      <inputCells r="C9" val="0"/>
      <inputCells r="D9" val="4285.71428567253"/>
      <inputCells r="E9" val="0"/>
      <inputCells r="B10" val="264.550264649192"/>
      <inputCells r="C10" val="0"/>
      <inputCells r="D10" val="2428.57142846211"/>
      <inputCells r="E10" val="0"/>
      <inputCells r="B11" val="0"/>
      <inputCells r="C11" val="0"/>
      <inputCells r="D11" val="3714.28571428768"/>
      <inputCells r="E11" val="0"/>
      <inputCells r="B12" val="0"/>
      <inputCells r="C12" val="0"/>
      <inputCells r="D12" val="0"/>
      <inputCells r="E12" val="0"/>
      <inputCells r="B13" val="11735.4497353742"/>
      <inputCells r="C13" val="11100"/>
      <inputCells r="D13" val="0"/>
      <inputCells r="E13" val="13000"/>
      <inputCells r="B14" val="0"/>
      <inputCells r="C14" val="0"/>
      <inputCells r="D14" val="3571.42857142857"/>
      <inputCells r="E14" val="0"/>
    </scenario>
    <scenario name="PC_Lab" locked="1" count="28" user="Roberto Caccia" comment="Created by Roberto Caccia on 1/27/97">
      <inputCells r="B8" val="0" numFmtId="166"/>
      <inputCells r="C8" val="1900" numFmtId="166"/>
      <inputCells r="D8" val="0" numFmtId="166"/>
      <inputCells r="E8" val="0" numFmtId="166"/>
      <inputCells r="B9" val="2142.85714285714" numFmtId="166"/>
      <inputCells r="C9" val="0" numFmtId="166"/>
      <inputCells r="D9" val="0" numFmtId="166"/>
      <inputCells r="E9" val="0" numFmtId="166"/>
      <inputCells r="B10" val="1703.7037037037" numFmtId="166"/>
      <inputCells r="C10" val="0" numFmtId="166"/>
      <inputCells r="D10" val="0" numFmtId="166"/>
      <inputCells r="E10" val="0" numFmtId="166"/>
      <inputCells r="B11" val="0" numFmtId="166"/>
      <inputCells r="C11" val="0" numFmtId="166"/>
      <inputCells r="D11" val="1735.66520625345" numFmtId="166"/>
      <inputCells r="E11" val="0" numFmtId="166"/>
      <inputCells r="B12" val="1384.61538461538" numFmtId="166"/>
      <inputCells r="C12" val="0" numFmtId="166"/>
      <inputCells r="D12" val="0" numFmtId="166"/>
      <inputCells r="E12" val="0" numFmtId="166"/>
      <inputCells r="B13" val="6768.82376882377" numFmtId="166"/>
      <inputCells r="C13" val="11100" numFmtId="166"/>
      <inputCells r="D13" val="8692.90622231798" numFmtId="166"/>
      <inputCells r="E13" val="13000" numFmtId="166"/>
      <inputCells r="B14" val="0" numFmtId="166"/>
      <inputCells r="C14" val="0" numFmtId="166"/>
      <inputCells r="D14" val="3571.42857142857" numFmtId="166"/>
      <inputCells r="E14" val="0" numFmtId="166"/>
    </scenario>
    <scenario name="Cost_table" locked="1" count="28" user="Roberto Caccia" comment="Created by Roberto Caccia on 1/27/97">
      <inputCells r="B22" val="10000000000" numFmtId="11"/>
      <inputCells r="C22" val="6.25" numFmtId="43"/>
      <inputCells r="D22" val="5.45" numFmtId="43"/>
      <inputCells r="E22" val="4.9" numFmtId="43"/>
      <inputCells r="B23" val="8.9" numFmtId="43"/>
      <inputCells r="C23" val="7.05" numFmtId="43"/>
      <inputCells r="D23" val="5.55" numFmtId="43"/>
      <inputCells r="E23" val="4.45" numFmtId="43"/>
      <inputCells r="B24" val="8.75" numFmtId="43"/>
      <inputCells r="C24" val="7.11" numFmtId="43"/>
      <inputCells r="D24" val="5.45" numFmtId="43"/>
      <inputCells r="E24" val="4.75" numFmtId="43"/>
      <inputCells r="B25" val="10000000000" numFmtId="11"/>
      <inputCells r="C25" val="7.15" numFmtId="43"/>
      <inputCells r="D25" val="5.5" numFmtId="43"/>
      <inputCells r="E25" val="4.55" numFmtId="43"/>
      <inputCells r="B26" val="9.1" numFmtId="43"/>
      <inputCells r="C26" val="6.9" numFmtId="43"/>
      <inputCells r="D26" val="5.7" numFmtId="43"/>
      <inputCells r="E26" val="4.55" numFmtId="43"/>
      <inputCells r="B27" val="9.05" numFmtId="43"/>
      <inputCells r="C27" val="6.85" numFmtId="43"/>
      <inputCells r="D27" val="5.65" numFmtId="43"/>
      <inputCells r="E27" val="4.45" numFmtId="43"/>
      <inputCells r="B28" val="9.25" numFmtId="43"/>
      <inputCells r="C28" val="6.95" numFmtId="43"/>
      <inputCells r="D28" val="5.35" numFmtId="43"/>
      <inputCells r="E28" val="4.35" numFmtId="43"/>
    </scenario>
  </scenarios>
  <printOptions horizontalCentered="1" verticalCentered="1"/>
  <pageMargins left="0.5" right="0.25" top="0.75" bottom="0.5" header="0.5" footer="0.25"/>
  <pageSetup scale="92" orientation="portrait" horizontalDpi="300" verticalDpi="300" r:id="rId1"/>
  <headerFooter alignWithMargins="0">
    <oddHeader>&amp;LFilatoi Riuniti
Your Name: ______________&amp;C&amp;A&amp;RFilatoi Riuniti
by Robert Freund and Roberto Caccia</oddHead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4967E-ECB6-4846-8E47-36690967DBBC}">
  <dimension ref="A1:Q44"/>
  <sheetViews>
    <sheetView tabSelected="1" topLeftCell="A13" zoomScale="92" zoomScaleNormal="92" workbookViewId="0">
      <selection activeCell="A36" sqref="A36"/>
    </sheetView>
  </sheetViews>
  <sheetFormatPr defaultRowHeight="12.75" x14ac:dyDescent="0.2"/>
  <cols>
    <col min="1" max="1" width="38.42578125" bestFit="1" customWidth="1"/>
    <col min="5" max="5" width="9.42578125" customWidth="1"/>
  </cols>
  <sheetData>
    <row r="1" spans="1:4" x14ac:dyDescent="0.2">
      <c r="A1" s="125" t="s">
        <v>137</v>
      </c>
    </row>
    <row r="2" spans="1:4" x14ac:dyDescent="0.2">
      <c r="A2" s="125" t="s">
        <v>138</v>
      </c>
      <c r="B2">
        <v>-2.1176470588235699</v>
      </c>
    </row>
    <row r="3" spans="1:4" x14ac:dyDescent="0.2">
      <c r="A3" s="125" t="s">
        <v>139</v>
      </c>
      <c r="B3">
        <v>600</v>
      </c>
    </row>
    <row r="4" spans="1:4" x14ac:dyDescent="0.2">
      <c r="A4" s="125" t="s">
        <v>140</v>
      </c>
      <c r="B4">
        <v>1500</v>
      </c>
    </row>
    <row r="5" spans="1:4" x14ac:dyDescent="0.2">
      <c r="A5" s="125" t="s">
        <v>141</v>
      </c>
      <c r="B5">
        <f>ABS(B2*B3)</f>
        <v>1270.5882352941419</v>
      </c>
    </row>
    <row r="6" spans="1:4" x14ac:dyDescent="0.2">
      <c r="A6" s="125" t="s">
        <v>142</v>
      </c>
      <c r="B6">
        <f>B5-B4</f>
        <v>-229.4117647058581</v>
      </c>
    </row>
    <row r="7" spans="1:4" x14ac:dyDescent="0.2">
      <c r="A7" s="142" t="s">
        <v>143</v>
      </c>
      <c r="B7" s="143"/>
      <c r="C7" s="143"/>
      <c r="D7" s="143"/>
    </row>
    <row r="9" spans="1:4" x14ac:dyDescent="0.2">
      <c r="A9" s="125" t="s">
        <v>144</v>
      </c>
    </row>
    <row r="10" spans="1:4" x14ac:dyDescent="0.2">
      <c r="A10" s="125" t="s">
        <v>150</v>
      </c>
      <c r="B10">
        <v>3000</v>
      </c>
    </row>
    <row r="11" spans="1:4" x14ac:dyDescent="0.2">
      <c r="A11" s="125" t="s">
        <v>145</v>
      </c>
      <c r="B11">
        <v>300</v>
      </c>
    </row>
    <row r="12" spans="1:4" x14ac:dyDescent="0.2">
      <c r="A12" s="125" t="s">
        <v>146</v>
      </c>
      <c r="B12">
        <v>0.42499999999999999</v>
      </c>
    </row>
    <row r="13" spans="1:4" x14ac:dyDescent="0.2">
      <c r="A13" s="125" t="s">
        <v>147</v>
      </c>
      <c r="B13">
        <f>B11/B12</f>
        <v>705.88235294117646</v>
      </c>
    </row>
    <row r="14" spans="1:4" x14ac:dyDescent="0.2">
      <c r="A14" s="125" t="s">
        <v>149</v>
      </c>
      <c r="B14">
        <v>5.7</v>
      </c>
    </row>
    <row r="15" spans="1:4" x14ac:dyDescent="0.2">
      <c r="A15" s="125" t="s">
        <v>148</v>
      </c>
      <c r="B15">
        <f>B14*B13+B10</f>
        <v>7023.5294117647063</v>
      </c>
      <c r="C15" s="125" t="s">
        <v>153</v>
      </c>
    </row>
    <row r="16" spans="1:4" x14ac:dyDescent="0.2">
      <c r="A16" s="125" t="s">
        <v>152</v>
      </c>
      <c r="B16">
        <f>11.4*B13</f>
        <v>8047.0588235294117</v>
      </c>
      <c r="C16" s="125" t="s">
        <v>154</v>
      </c>
    </row>
    <row r="17" spans="1:5" x14ac:dyDescent="0.2">
      <c r="A17" s="125" t="s">
        <v>142</v>
      </c>
      <c r="B17">
        <f>B16-B15</f>
        <v>1023.5294117647054</v>
      </c>
    </row>
    <row r="18" spans="1:5" x14ac:dyDescent="0.2">
      <c r="A18" s="144" t="s">
        <v>155</v>
      </c>
      <c r="B18" s="144"/>
      <c r="C18" s="144"/>
      <c r="D18" s="144"/>
      <c r="E18" s="144"/>
    </row>
    <row r="20" spans="1:5" x14ac:dyDescent="0.2">
      <c r="A20" s="125" t="s">
        <v>151</v>
      </c>
    </row>
    <row r="21" spans="1:5" x14ac:dyDescent="0.2">
      <c r="A21" s="125" t="s">
        <v>159</v>
      </c>
      <c r="B21">
        <v>6000</v>
      </c>
    </row>
    <row r="22" spans="1:5" x14ac:dyDescent="0.2">
      <c r="A22" s="125" t="s">
        <v>156</v>
      </c>
      <c r="B22">
        <v>1457238</v>
      </c>
    </row>
    <row r="23" spans="1:5" x14ac:dyDescent="0.2">
      <c r="A23" s="125" t="s">
        <v>157</v>
      </c>
      <c r="B23">
        <v>1382544</v>
      </c>
    </row>
    <row r="24" spans="1:5" x14ac:dyDescent="0.2">
      <c r="A24" s="125" t="s">
        <v>158</v>
      </c>
      <c r="B24">
        <f>B22-B23</f>
        <v>74694</v>
      </c>
    </row>
    <row r="25" spans="1:5" x14ac:dyDescent="0.2">
      <c r="A25" s="125" t="s">
        <v>160</v>
      </c>
      <c r="B25">
        <f>B24/B21</f>
        <v>12.449</v>
      </c>
    </row>
    <row r="26" spans="1:5" x14ac:dyDescent="0.2">
      <c r="A26" s="145" t="s">
        <v>161</v>
      </c>
      <c r="B26" s="145"/>
      <c r="C26" s="145"/>
      <c r="D26" s="145"/>
      <c r="E26" s="145"/>
    </row>
    <row r="27" spans="1:5" x14ac:dyDescent="0.2">
      <c r="A27" s="145" t="s">
        <v>162</v>
      </c>
      <c r="B27" s="145"/>
      <c r="C27" s="145"/>
      <c r="D27" s="145"/>
      <c r="E27" s="145"/>
    </row>
    <row r="28" spans="1:5" x14ac:dyDescent="0.2">
      <c r="A28" s="145" t="s">
        <v>163</v>
      </c>
      <c r="B28" s="145"/>
      <c r="C28" s="145"/>
      <c r="D28" s="145"/>
      <c r="E28" s="145"/>
    </row>
    <row r="30" spans="1:5" x14ac:dyDescent="0.2">
      <c r="A30" s="125" t="s">
        <v>164</v>
      </c>
    </row>
    <row r="31" spans="1:5" x14ac:dyDescent="0.2">
      <c r="A31" s="125" t="s">
        <v>165</v>
      </c>
    </row>
    <row r="32" spans="1:5" x14ac:dyDescent="0.2">
      <c r="A32" s="125" t="s">
        <v>178</v>
      </c>
    </row>
    <row r="34" spans="1:17" x14ac:dyDescent="0.2">
      <c r="A34" s="125" t="s">
        <v>166</v>
      </c>
    </row>
    <row r="35" spans="1:17" x14ac:dyDescent="0.2">
      <c r="A35" s="125" t="s">
        <v>165</v>
      </c>
    </row>
    <row r="36" spans="1:17" ht="72.599999999999994" customHeight="1" x14ac:dyDescent="0.2">
      <c r="A36" s="141" t="s">
        <v>179</v>
      </c>
    </row>
    <row r="37" spans="1:17" ht="82.15" customHeight="1" x14ac:dyDescent="0.2">
      <c r="A37" s="141" t="s">
        <v>180</v>
      </c>
    </row>
    <row r="39" spans="1:17" x14ac:dyDescent="0.2">
      <c r="A39" s="125" t="s">
        <v>167</v>
      </c>
    </row>
    <row r="40" spans="1:17" x14ac:dyDescent="0.2">
      <c r="A40" t="s">
        <v>169</v>
      </c>
      <c r="B40">
        <v>2367.98</v>
      </c>
    </row>
    <row r="42" spans="1:17" x14ac:dyDescent="0.2">
      <c r="A42" t="s">
        <v>170</v>
      </c>
    </row>
    <row r="43" spans="1:17" x14ac:dyDescent="0.2">
      <c r="A43" s="125" t="s">
        <v>177</v>
      </c>
      <c r="B43" s="125"/>
      <c r="C43" s="125"/>
      <c r="D43" s="125"/>
      <c r="E43" s="125"/>
      <c r="F43" s="125"/>
      <c r="G43" s="125"/>
      <c r="H43" s="125"/>
      <c r="I43" s="125"/>
      <c r="J43" s="125"/>
      <c r="K43" s="125"/>
      <c r="L43" s="125"/>
      <c r="M43" s="125"/>
      <c r="N43" s="125"/>
      <c r="O43" s="125"/>
      <c r="P43" s="125"/>
      <c r="Q43" s="125"/>
    </row>
    <row r="44" spans="1:17" ht="84.6" customHeight="1" x14ac:dyDescent="0.2">
      <c r="A44" s="140" t="s">
        <v>176</v>
      </c>
      <c r="B44" s="139"/>
      <c r="C44" s="139"/>
      <c r="D44" s="139"/>
      <c r="E44" s="139"/>
      <c r="F44" s="139"/>
      <c r="G44" s="139"/>
      <c r="H44" s="139"/>
      <c r="I44" s="139"/>
      <c r="J44" s="139"/>
      <c r="K44" s="139"/>
      <c r="L44" s="139"/>
      <c r="M44" s="139"/>
      <c r="N44" s="139"/>
      <c r="O44" s="139"/>
      <c r="P44" s="139"/>
      <c r="Q44" s="139"/>
    </row>
  </sheetData>
  <mergeCells count="5">
    <mergeCell ref="A7:D7"/>
    <mergeCell ref="A18:E18"/>
    <mergeCell ref="A26:E26"/>
    <mergeCell ref="A27:E27"/>
    <mergeCell ref="A28:E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92</vt:i4>
      </vt:variant>
    </vt:vector>
  </HeadingPairs>
  <TitlesOfParts>
    <vt:vector size="104" baseType="lpstr">
      <vt:lpstr>Exhibit 1</vt:lpstr>
      <vt:lpstr>Exhibit 2</vt:lpstr>
      <vt:lpstr>Model (original)</vt:lpstr>
      <vt:lpstr>Sensitivity Report 1</vt:lpstr>
      <vt:lpstr>pt f case 2</vt:lpstr>
      <vt:lpstr>pt g case 2</vt:lpstr>
      <vt:lpstr>pt g case 1</vt:lpstr>
      <vt:lpstr>pt f case 1 </vt:lpstr>
      <vt:lpstr>Copy for pt E)</vt:lpstr>
      <vt:lpstr>pt h</vt:lpstr>
      <vt:lpstr>pt i</vt:lpstr>
      <vt:lpstr>Answers</vt:lpstr>
      <vt:lpstr>'Copy for pt E)'!a</vt:lpstr>
      <vt:lpstr>'pt f case 1 '!a</vt:lpstr>
      <vt:lpstr>'pt f case 2'!a</vt:lpstr>
      <vt:lpstr>'pt g case 1'!a</vt:lpstr>
      <vt:lpstr>'pt g case 2'!a</vt:lpstr>
      <vt:lpstr>'pt h'!a</vt:lpstr>
      <vt:lpstr>'pt i'!a</vt:lpstr>
      <vt:lpstr>a</vt:lpstr>
      <vt:lpstr>'Copy for pt E)'!Decision_variables</vt:lpstr>
      <vt:lpstr>'pt f case 1 '!Decision_variables</vt:lpstr>
      <vt:lpstr>'pt f case 2'!Decision_variables</vt:lpstr>
      <vt:lpstr>'pt g case 1'!Decision_variables</vt:lpstr>
      <vt:lpstr>'pt g case 2'!Decision_variables</vt:lpstr>
      <vt:lpstr>'pt h'!Decision_variables</vt:lpstr>
      <vt:lpstr>'pt i'!Decision_variables</vt:lpstr>
      <vt:lpstr>Decision_variables</vt:lpstr>
      <vt:lpstr>'Copy for pt E)'!Demand</vt:lpstr>
      <vt:lpstr>'pt f case 1 '!Demand</vt:lpstr>
      <vt:lpstr>'pt f case 2'!Demand</vt:lpstr>
      <vt:lpstr>'pt g case 1'!Demand</vt:lpstr>
      <vt:lpstr>'pt g case 2'!Demand</vt:lpstr>
      <vt:lpstr>'pt h'!Demand</vt:lpstr>
      <vt:lpstr>'pt i'!Demand</vt:lpstr>
      <vt:lpstr>Demand</vt:lpstr>
      <vt:lpstr>'Copy for pt E)'!Distance</vt:lpstr>
      <vt:lpstr>'pt f case 1 '!Distance</vt:lpstr>
      <vt:lpstr>'pt f case 2'!Distance</vt:lpstr>
      <vt:lpstr>'pt g case 1'!Distance</vt:lpstr>
      <vt:lpstr>'pt g case 2'!Distance</vt:lpstr>
      <vt:lpstr>'pt h'!Distance</vt:lpstr>
      <vt:lpstr>'pt i'!Distance</vt:lpstr>
      <vt:lpstr>Distance</vt:lpstr>
      <vt:lpstr>'Copy for pt E)'!l</vt:lpstr>
      <vt:lpstr>'pt f case 1 '!l</vt:lpstr>
      <vt:lpstr>'pt f case 2'!l</vt:lpstr>
      <vt:lpstr>'pt g case 1'!l</vt:lpstr>
      <vt:lpstr>'pt g case 2'!l</vt:lpstr>
      <vt:lpstr>'pt h'!l</vt:lpstr>
      <vt:lpstr>'pt i'!l</vt:lpstr>
      <vt:lpstr>l</vt:lpstr>
      <vt:lpstr>'Copy for pt E)'!Machine_hours_available</vt:lpstr>
      <vt:lpstr>'Model (original)'!Machine_hours_available</vt:lpstr>
      <vt:lpstr>'pt f case 1 '!Machine_hours_available</vt:lpstr>
      <vt:lpstr>'pt f case 2'!Machine_hours_available</vt:lpstr>
      <vt:lpstr>'pt g case 1'!Machine_hours_available</vt:lpstr>
      <vt:lpstr>'pt g case 2'!Machine_hours_available</vt:lpstr>
      <vt:lpstr>'pt h'!Machine_hours_available</vt:lpstr>
      <vt:lpstr>'pt i'!Machine_hours_available</vt:lpstr>
      <vt:lpstr>Machine_hours_Available</vt:lpstr>
      <vt:lpstr>'Copy for pt E)'!Machine_hours_required</vt:lpstr>
      <vt:lpstr>'pt f case 1 '!Machine_hours_required</vt:lpstr>
      <vt:lpstr>'pt f case 2'!Machine_hours_required</vt:lpstr>
      <vt:lpstr>'pt g case 1'!Machine_hours_required</vt:lpstr>
      <vt:lpstr>'pt g case 2'!Machine_hours_required</vt:lpstr>
      <vt:lpstr>'pt h'!Machine_hours_required</vt:lpstr>
      <vt:lpstr>'pt i'!Machine_hours_required</vt:lpstr>
      <vt:lpstr>Machine_hours_required</vt:lpstr>
      <vt:lpstr>Manual_Schedule</vt:lpstr>
      <vt:lpstr>'Copy for pt E)'!Print_Area</vt:lpstr>
      <vt:lpstr>'Exhibit 1'!Print_Area</vt:lpstr>
      <vt:lpstr>'Exhibit 2'!Print_Area</vt:lpstr>
      <vt:lpstr>'Model (original)'!Print_Area</vt:lpstr>
      <vt:lpstr>'pt f case 1 '!Print_Area</vt:lpstr>
      <vt:lpstr>'pt f case 2'!Print_Area</vt:lpstr>
      <vt:lpstr>'pt g case 1'!Print_Area</vt:lpstr>
      <vt:lpstr>'pt g case 2'!Print_Area</vt:lpstr>
      <vt:lpstr>'pt h'!Print_Area</vt:lpstr>
      <vt:lpstr>'pt i'!Print_Area</vt:lpstr>
      <vt:lpstr>'Copy for pt E)'!Product_cost</vt:lpstr>
      <vt:lpstr>'Model (original)'!Product_cost</vt:lpstr>
      <vt:lpstr>'pt f case 1 '!Product_cost</vt:lpstr>
      <vt:lpstr>'pt f case 2'!Product_cost</vt:lpstr>
      <vt:lpstr>'pt g case 1'!Product_cost</vt:lpstr>
      <vt:lpstr>'pt g case 2'!Product_cost</vt:lpstr>
      <vt:lpstr>'pt h'!Product_cost</vt:lpstr>
      <vt:lpstr>'pt i'!Product_cost</vt:lpstr>
      <vt:lpstr>'Copy for pt E)'!Total_Cost</vt:lpstr>
      <vt:lpstr>'pt f case 1 '!Total_Cost</vt:lpstr>
      <vt:lpstr>'pt f case 2'!Total_Cost</vt:lpstr>
      <vt:lpstr>'pt g case 1'!Total_Cost</vt:lpstr>
      <vt:lpstr>'pt g case 2'!Total_Cost</vt:lpstr>
      <vt:lpstr>'pt h'!Total_Cost</vt:lpstr>
      <vt:lpstr>'pt i'!Total_Cost</vt:lpstr>
      <vt:lpstr>Total_Cost</vt:lpstr>
      <vt:lpstr>'Copy for pt E)'!Transportation_Cost</vt:lpstr>
      <vt:lpstr>'Model (original)'!Transportation_Cost</vt:lpstr>
      <vt:lpstr>'pt f case 1 '!Transportation_Cost</vt:lpstr>
      <vt:lpstr>'pt f case 2'!Transportation_Cost</vt:lpstr>
      <vt:lpstr>'pt g case 1'!Transportation_Cost</vt:lpstr>
      <vt:lpstr>'pt g case 2'!Transportation_Cost</vt:lpstr>
      <vt:lpstr>'pt h'!Transportation_Cost</vt:lpstr>
      <vt:lpstr>'pt i'!Transportation_Cost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Caccia</dc:creator>
  <cp:lastModifiedBy>Gabriel Andaya</cp:lastModifiedBy>
  <cp:lastPrinted>1998-02-06T15:42:53Z</cp:lastPrinted>
  <dcterms:created xsi:type="dcterms:W3CDTF">1997-11-11T23:02:12Z</dcterms:created>
  <dcterms:modified xsi:type="dcterms:W3CDTF">2024-12-02T08:31:23Z</dcterms:modified>
</cp:coreProperties>
</file>