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a Helena\Documents\developer\ciencia de dados\aulas_estatistica\"/>
    </mc:Choice>
  </mc:AlternateContent>
  <xr:revisionPtr revIDLastSave="0" documentId="8_{EF27DB1A-DF4B-4B27-878E-058E5DDB6F42}" xr6:coauthVersionLast="47" xr6:coauthVersionMax="47" xr10:uidLastSave="{00000000-0000-0000-0000-000000000000}"/>
  <bookViews>
    <workbookView xWindow="-120" yWindow="-120" windowWidth="29040" windowHeight="15840" activeTab="4" xr2:uid="{A0382A92-B765-4009-89E8-900451EBFF52}"/>
  </bookViews>
  <sheets>
    <sheet name="2.19" sheetId="1" r:id="rId1"/>
    <sheet name="2.21-2.25" sheetId="2" r:id="rId2"/>
    <sheet name="2.26" sheetId="3" r:id="rId3"/>
    <sheet name="2.27" sheetId="4" r:id="rId4"/>
    <sheet name="2.31-2.33" sheetId="5" r:id="rId5"/>
    <sheet name="Planilha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K17" i="6"/>
  <c r="M11" i="6"/>
  <c r="H3" i="6"/>
  <c r="H4" i="6"/>
  <c r="H5" i="6"/>
  <c r="H6" i="6"/>
  <c r="H7" i="6"/>
  <c r="H2" i="6"/>
  <c r="M10" i="6"/>
  <c r="Q5" i="6"/>
  <c r="Q4" i="6"/>
  <c r="G7" i="6"/>
  <c r="I7" i="6"/>
  <c r="J7" i="6"/>
  <c r="K7" i="6"/>
  <c r="L7" i="6"/>
  <c r="F7" i="6"/>
  <c r="Q2" i="6"/>
  <c r="Q1" i="6"/>
  <c r="K2" i="6"/>
  <c r="K3" i="6" s="1"/>
  <c r="J3" i="6"/>
  <c r="J4" i="6"/>
  <c r="J5" i="6"/>
  <c r="J6" i="6"/>
  <c r="J2" i="6"/>
  <c r="F2" i="6"/>
  <c r="C3" i="6"/>
  <c r="C4" i="6" s="1"/>
  <c r="G2" i="6" s="1"/>
  <c r="F3" i="6" s="1"/>
  <c r="C2" i="6"/>
  <c r="O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M19" i="5"/>
  <c r="L3" i="5"/>
  <c r="N3" i="5" s="1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K3" i="5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4" i="5"/>
  <c r="G3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D4" i="4"/>
  <c r="E4" i="4"/>
  <c r="I9" i="4"/>
  <c r="I8" i="4"/>
  <c r="I7" i="4"/>
  <c r="I6" i="4"/>
  <c r="I5" i="4"/>
  <c r="I4" i="4"/>
  <c r="I3" i="4"/>
  <c r="I2" i="4"/>
  <c r="H4" i="4"/>
  <c r="H5" i="4" s="1"/>
  <c r="H6" i="4" s="1"/>
  <c r="H7" i="4" s="1"/>
  <c r="H8" i="4" s="1"/>
  <c r="H9" i="4" s="1"/>
  <c r="H3" i="4"/>
  <c r="H2" i="4"/>
  <c r="G9" i="4"/>
  <c r="G8" i="4"/>
  <c r="G7" i="4"/>
  <c r="G6" i="4"/>
  <c r="G5" i="4"/>
  <c r="G4" i="4"/>
  <c r="G3" i="4"/>
  <c r="G2" i="4"/>
  <c r="F10" i="4"/>
  <c r="E3" i="4"/>
  <c r="E2" i="4"/>
  <c r="C5" i="4"/>
  <c r="C4" i="4"/>
  <c r="D3" i="4"/>
  <c r="D2" i="4"/>
  <c r="C3" i="4"/>
  <c r="C2" i="4"/>
  <c r="A68" i="4"/>
  <c r="A66" i="4"/>
  <c r="A64" i="4"/>
  <c r="C2" i="3"/>
  <c r="B2" i="3"/>
  <c r="C3" i="2"/>
  <c r="C4" i="2"/>
  <c r="C5" i="2"/>
  <c r="C6" i="2"/>
  <c r="C7" i="2"/>
  <c r="C8" i="2"/>
  <c r="C9" i="2"/>
  <c r="C10" i="2"/>
  <c r="C2" i="2"/>
  <c r="F2" i="2"/>
  <c r="G2" i="2" s="1"/>
  <c r="D11" i="2"/>
  <c r="E10" i="2" s="1"/>
  <c r="A19" i="1"/>
  <c r="A17" i="1"/>
  <c r="A16" i="1"/>
  <c r="B14" i="1"/>
  <c r="L2" i="6" l="1"/>
  <c r="M3" i="6"/>
  <c r="N3" i="6" s="1"/>
  <c r="G3" i="6"/>
  <c r="F4" i="6" s="1"/>
  <c r="M2" i="6"/>
  <c r="K4" i="6"/>
  <c r="L3" i="6"/>
  <c r="N4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D5" i="4"/>
  <c r="E5" i="4" s="1"/>
  <c r="C6" i="4"/>
  <c r="F3" i="2"/>
  <c r="E5" i="2"/>
  <c r="E6" i="2"/>
  <c r="E7" i="2"/>
  <c r="E9" i="2"/>
  <c r="E2" i="2"/>
  <c r="E3" i="2"/>
  <c r="E4" i="2"/>
  <c r="E8" i="2"/>
  <c r="N2" i="6" l="1"/>
  <c r="K5" i="6"/>
  <c r="L4" i="6"/>
  <c r="M4" i="6"/>
  <c r="N4" i="6" s="1"/>
  <c r="G4" i="6"/>
  <c r="F5" i="6" s="1"/>
  <c r="D6" i="4"/>
  <c r="C7" i="4"/>
  <c r="E6" i="4"/>
  <c r="G3" i="2"/>
  <c r="F4" i="2"/>
  <c r="G5" i="6" l="1"/>
  <c r="F6" i="6" s="1"/>
  <c r="M5" i="6"/>
  <c r="N5" i="6" s="1"/>
  <c r="K6" i="6"/>
  <c r="L5" i="6"/>
  <c r="D7" i="4"/>
  <c r="E7" i="4" s="1"/>
  <c r="C8" i="4"/>
  <c r="F5" i="2"/>
  <c r="G4" i="2"/>
  <c r="L6" i="6" l="1"/>
  <c r="M6" i="6"/>
  <c r="N6" i="6" s="1"/>
  <c r="N7" i="6" s="1"/>
  <c r="P10" i="6" s="1"/>
  <c r="G6" i="6"/>
  <c r="D8" i="4"/>
  <c r="E8" i="4" s="1"/>
  <c r="C9" i="4"/>
  <c r="F6" i="2"/>
  <c r="G5" i="2"/>
  <c r="M7" i="6" l="1"/>
  <c r="D9" i="4"/>
  <c r="E9" i="4"/>
  <c r="F7" i="2"/>
  <c r="G6" i="2"/>
  <c r="P11" i="6" l="1"/>
  <c r="Q11" i="6" s="1"/>
  <c r="Q12" i="6" s="1"/>
  <c r="N13" i="6" s="1"/>
  <c r="M14" i="6" s="1"/>
  <c r="M9" i="6"/>
  <c r="M12" i="6" s="1"/>
  <c r="M15" i="6" s="1"/>
  <c r="F8" i="2"/>
  <c r="G7" i="2"/>
  <c r="F9" i="2" l="1"/>
  <c r="G8" i="2"/>
  <c r="F10" i="2" l="1"/>
  <c r="G10" i="2" s="1"/>
  <c r="G9" i="2"/>
</calcChain>
</file>

<file path=xl/sharedStrings.xml><?xml version="1.0" encoding="utf-8"?>
<sst xmlns="http://schemas.openxmlformats.org/spreadsheetml/2006/main" count="97" uniqueCount="73">
  <si>
    <t>a</t>
  </si>
  <si>
    <t>b</t>
  </si>
  <si>
    <t xml:space="preserve"> </t>
  </si>
  <si>
    <t>Tempo Assistindo TV</t>
  </si>
  <si>
    <t>Freq Abs</t>
  </si>
  <si>
    <t>Freq Rel</t>
  </si>
  <si>
    <t>Freq Ac</t>
  </si>
  <si>
    <t>Freq Ac %</t>
  </si>
  <si>
    <t>ponto Médio</t>
  </si>
  <si>
    <t>2.25</t>
  </si>
  <si>
    <t>a) 30,06%</t>
  </si>
  <si>
    <t>b) 5%</t>
  </si>
  <si>
    <t>c) 38,55%</t>
  </si>
  <si>
    <t>Ponto médio</t>
  </si>
  <si>
    <t>Amplitude da classe</t>
  </si>
  <si>
    <t>limites da classe</t>
  </si>
  <si>
    <t>limite real superior</t>
  </si>
  <si>
    <t>limite real inferior</t>
  </si>
  <si>
    <t>Esfera de rolamento</t>
  </si>
  <si>
    <t>amplitude</t>
  </si>
  <si>
    <t>h</t>
  </si>
  <si>
    <t>Classes</t>
  </si>
  <si>
    <t>li</t>
  </si>
  <si>
    <t>Ls</t>
  </si>
  <si>
    <t>ponto medio</t>
  </si>
  <si>
    <t>fA</t>
  </si>
  <si>
    <t>fR</t>
  </si>
  <si>
    <t>fA%</t>
  </si>
  <si>
    <t>2.29</t>
  </si>
  <si>
    <t>a) 67%</t>
  </si>
  <si>
    <t>b)38 %</t>
  </si>
  <si>
    <t>c) 40%</t>
  </si>
  <si>
    <t>a)85%</t>
  </si>
  <si>
    <t>b) 56%</t>
  </si>
  <si>
    <t>c) 61,6%</t>
  </si>
  <si>
    <t>Fx etária dos grupos em anos</t>
  </si>
  <si>
    <t>xi</t>
  </si>
  <si>
    <t>fAc</t>
  </si>
  <si>
    <t>fAc%</t>
  </si>
  <si>
    <t>...</t>
  </si>
  <si>
    <t>a) ambos possuem amplitude de 4 anos</t>
  </si>
  <si>
    <t>b) possui 3 amplitudes diferentes</t>
  </si>
  <si>
    <t>c) apenas um</t>
  </si>
  <si>
    <t>d) de 85 à 94 anos</t>
  </si>
  <si>
    <t>e) do segundo intervalo de classe = 7, do quarto = 17</t>
  </si>
  <si>
    <t>f) Dúvida sobre Limites reais</t>
  </si>
  <si>
    <t>g) &gt;= 35 = 49,3%,  anos &lt;= 64 = 87,3%</t>
  </si>
  <si>
    <t>h) 45,1%</t>
  </si>
  <si>
    <t>i)  aprox 12,7%</t>
  </si>
  <si>
    <t>2.31</t>
  </si>
  <si>
    <t>2.32</t>
  </si>
  <si>
    <t xml:space="preserve">a) por que não há delimitação final de classe? As classes não estão uniformes. </t>
  </si>
  <si>
    <t>b) gráficos ao lado</t>
  </si>
  <si>
    <t>classes</t>
  </si>
  <si>
    <t>Li</t>
  </si>
  <si>
    <t>freq Abs</t>
  </si>
  <si>
    <t>q</t>
  </si>
  <si>
    <t>freqR</t>
  </si>
  <si>
    <t>freqAc</t>
  </si>
  <si>
    <t>freqac%</t>
  </si>
  <si>
    <t>Média</t>
  </si>
  <si>
    <t>xiFi</t>
  </si>
  <si>
    <t>mediana</t>
  </si>
  <si>
    <t>Moda</t>
  </si>
  <si>
    <t>DesvMed</t>
  </si>
  <si>
    <t>variancia</t>
  </si>
  <si>
    <t>cv</t>
  </si>
  <si>
    <t>cvt</t>
  </si>
  <si>
    <t>delta1</t>
  </si>
  <si>
    <t>delta2</t>
  </si>
  <si>
    <t>xi^2fi</t>
  </si>
  <si>
    <t>superior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</si>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</sst>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2" applyNumberFormat="1" applyFon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3" xfId="0" applyBorder="1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43" fontId="0" fillId="0" borderId="1" xfId="0" applyNumberFormat="1" applyBorder="1"/>
    <xf numFmtId="9" fontId="0" fillId="0" borderId="4" xfId="0" applyNumberFormat="1" applyBorder="1"/>
    <xf numFmtId="164" fontId="0" fillId="0" borderId="1" xfId="2" applyNumberFormat="1" applyFont="1" applyBorder="1"/>
    <xf numFmtId="0" fontId="0" fillId="0" borderId="1" xfId="1" applyNumberFormat="1" applyFont="1" applyBorder="1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'2.21-2.25'!$B$14</c:f>
              <c:strCache>
                <c:ptCount val="1"/>
                <c:pt idx="0">
                  <c:v>Freq Rel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'2.21-2.25'!$A$15:$A$23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'2.21-2.25'!$B$15:$B$23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1-4252-B977-314487CF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2288"/>
        <c:axId val="12358128"/>
      </c:scatterChart>
      <c:valAx>
        <c:axId val="123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8128"/>
        <c:crosses val="autoZero"/>
        <c:crossBetween val="midCat"/>
      </c:valAx>
      <c:valAx>
        <c:axId val="12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 de Frequencia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'2.27'!$F$1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xVal>
          <c:yVal>
            <c:numRef>
              <c:f>'2.27'!$F$2:$F$9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17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8-4F56-BE1D-F37F74D4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784"/>
        <c:axId val="13997616"/>
      </c:scatterChart>
      <c:valAx>
        <c:axId val="139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7616"/>
        <c:crosses val="autoZero"/>
        <c:crossBetween val="midCat"/>
      </c:valAx>
      <c:valAx>
        <c:axId val="13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 de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'2.27'!$G$1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xVal>
          <c:yVal>
            <c:numRef>
              <c:f>'2.27'!$G$2:$G$9</c:f>
              <c:numCache>
                <c:formatCode>0.0%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0.16666666666666666</c:v>
                </c:pt>
                <c:pt idx="3">
                  <c:v>0.11666666666666667</c:v>
                </c:pt>
                <c:pt idx="4">
                  <c:v>0.28333333333333333</c:v>
                </c:pt>
                <c:pt idx="5">
                  <c:v>0.15</c:v>
                </c:pt>
                <c:pt idx="6">
                  <c:v>8.3333333333333329E-2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F0D-ADEC-13FD87C8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9328"/>
        <c:axId val="139086832"/>
      </c:scatterChart>
      <c:valAx>
        <c:axId val="139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6832"/>
        <c:crosses val="autoZero"/>
        <c:crossBetween val="midCat"/>
      </c:valAx>
      <c:valAx>
        <c:axId val="1390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'2.27'!$H$1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xVal>
          <c:yVal>
            <c:numRef>
              <c:f>'2.27'!$H$2:$H$9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19</c:v>
                </c:pt>
                <c:pt idx="3">
                  <c:v>26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8C5-9DAE-A3209DE9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6048"/>
        <c:axId val="85828128"/>
      </c:scatterChart>
      <c:valAx>
        <c:axId val="858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28128"/>
        <c:crosses val="autoZero"/>
        <c:crossBetween val="midCat"/>
      </c:valAx>
      <c:valAx>
        <c:axId val="85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Ogiva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'2.27'!$I$1</c:f>
              <c:strCache>
                <c:ptCount val="1"/>
                <c:pt idx="0">
                  <c:v>fA%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xVal>
          <c:yVal>
            <c:numRef>
              <c:f>'2.27'!$I$2:$I$9</c:f>
              <c:numCache>
                <c:formatCode>0%</c:formatCode>
                <c:ptCount val="8"/>
                <c:pt idx="0">
                  <c:v>0.05</c:v>
                </c:pt>
                <c:pt idx="1">
                  <c:v>0.15</c:v>
                </c:pt>
                <c:pt idx="2">
                  <c:v>0.31666666666666665</c:v>
                </c:pt>
                <c:pt idx="3">
                  <c:v>0.43333333333333335</c:v>
                </c:pt>
                <c:pt idx="4">
                  <c:v>0.71666666666666667</c:v>
                </c:pt>
                <c:pt idx="5">
                  <c:v>0.8666666666666667</c:v>
                </c:pt>
                <c:pt idx="6">
                  <c:v>0.95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6-418E-9198-8DF3993CC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3536"/>
        <c:axId val="132373120"/>
      </c:scatterChart>
      <c:valAx>
        <c:axId val="1323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73120"/>
        <c:crosses val="autoZero"/>
        <c:crossBetween val="midCat"/>
      </c:valAx>
      <c:valAx>
        <c:axId val="132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'2.31-2.33'!$L$2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'2.31-2.33'!$K$3:$K$18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69.5</c:v>
                </c:pt>
                <c:pt idx="14">
                  <c:v>79.5</c:v>
                </c:pt>
                <c:pt idx="15">
                  <c:v>89.5</c:v>
                </c:pt>
              </c:numCache>
            </c:numRef>
          </c:cat>
          <c:val>
            <c:numRef>
              <c:f>'2.31-2.33'!$L$3:$L$18</c:f>
              <c:numCache>
                <c:formatCode>General</c:formatCode>
                <c:ptCount val="16"/>
                <c:pt idx="0">
                  <c:v>193657.32</c:v>
                </c:pt>
                <c:pt idx="1">
                  <c:v>193657.32</c:v>
                </c:pt>
                <c:pt idx="2">
                  <c:v>191004.48</c:v>
                </c:pt>
                <c:pt idx="3">
                  <c:v>185698.8</c:v>
                </c:pt>
                <c:pt idx="4">
                  <c:v>175087.44</c:v>
                </c:pt>
                <c:pt idx="5">
                  <c:v>191004.48</c:v>
                </c:pt>
                <c:pt idx="6">
                  <c:v>214880.04</c:v>
                </c:pt>
                <c:pt idx="7">
                  <c:v>225491.4</c:v>
                </c:pt>
                <c:pt idx="8">
                  <c:v>206921.52</c:v>
                </c:pt>
                <c:pt idx="9">
                  <c:v>183045.96</c:v>
                </c:pt>
                <c:pt idx="10">
                  <c:v>140600.51999999999</c:v>
                </c:pt>
                <c:pt idx="11">
                  <c:v>114072.12</c:v>
                </c:pt>
                <c:pt idx="12">
                  <c:v>100807.92</c:v>
                </c:pt>
                <c:pt idx="13">
                  <c:v>185698.8</c:v>
                </c:pt>
                <c:pt idx="14">
                  <c:v>114072.12</c:v>
                </c:pt>
                <c:pt idx="15">
                  <c:v>37139.760000000002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B74-A668-BB3FF873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994704"/>
        <c:axId val="12993456"/>
      </c:barChart>
      <c:catAx>
        <c:axId val="12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3456"/>
        <c:crosses val="autoZero"/>
        <c:auto val="1"/>
        <c:lblAlgn val="ctr"/>
        <c:lblOffset val="100"/>
        <c:noMultiLvlLbl val="0"/>
      </c:catAx>
      <c:valAx>
        <c:axId val="12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- Frequencia</a:t>
            </a:r>
            <a:r>
              <a:rPr lang="pt-BR" baseline="0"/>
              <a:t> Relativa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'2.31-2.33'!$M$2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'2.31-2.33'!$K$3:$K$18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69.5</c:v>
                </c:pt>
                <c:pt idx="14">
                  <c:v>79.5</c:v>
                </c:pt>
                <c:pt idx="15">
                  <c:v>89.5</c:v>
                </c:pt>
              </c:numCache>
            </c:numRef>
          </c:cat>
          <c:val>
            <c:numRef>
              <c:f>'2.31-2.33'!$M$3:$M$18</c:f>
              <c:numCache>
                <c:formatCode>0.0%</c:formatCode>
                <c:ptCount val="16"/>
                <c:pt idx="0">
                  <c:v>7.2999999999999995E-2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7.0000000000000007E-2</c:v>
                </c:pt>
                <c:pt idx="4">
                  <c:v>6.6000000000000003E-2</c:v>
                </c:pt>
                <c:pt idx="5">
                  <c:v>7.1999999999999995E-2</c:v>
                </c:pt>
                <c:pt idx="6">
                  <c:v>8.1000000000000003E-2</c:v>
                </c:pt>
                <c:pt idx="7">
                  <c:v>8.5000000000000006E-2</c:v>
                </c:pt>
                <c:pt idx="8">
                  <c:v>7.8E-2</c:v>
                </c:pt>
                <c:pt idx="9">
                  <c:v>6.9000000000000006E-2</c:v>
                </c:pt>
                <c:pt idx="10">
                  <c:v>5.2999999999999999E-2</c:v>
                </c:pt>
                <c:pt idx="11">
                  <c:v>4.2999999999999997E-2</c:v>
                </c:pt>
                <c:pt idx="12">
                  <c:v>3.7999999999999999E-2</c:v>
                </c:pt>
                <c:pt idx="13">
                  <c:v>7.0000000000000007E-2</c:v>
                </c:pt>
                <c:pt idx="14">
                  <c:v>4.2999999999999997E-2</c:v>
                </c:pt>
                <c:pt idx="1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E-4C06-8D88-B5752AEF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2822832"/>
        <c:axId val="132821168"/>
      </c:barChart>
      <c:catAx>
        <c:axId val="1328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1168"/>
        <c:crosses val="autoZero"/>
        <c:auto val="1"/>
        <c:lblAlgn val="ctr"/>
        <c:lblOffset val="100"/>
        <c:noMultiLvlLbl val="0"/>
      </c:catAx>
      <c:valAx>
        <c:axId val="1328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Poligono de Frequência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'2.31-2.33'!$M$2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'2.31-2.33'!$K$3:$K$18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69.5</c:v>
                </c:pt>
                <c:pt idx="14">
                  <c:v>79.5</c:v>
                </c:pt>
                <c:pt idx="15">
                  <c:v>89.5</c:v>
                </c:pt>
              </c:numCache>
            </c:numRef>
          </c:xVal>
          <c:yVal>
            <c:numRef>
              <c:f>'2.31-2.33'!$M$3:$M$18</c:f>
              <c:numCache>
                <c:formatCode>0.0%</c:formatCode>
                <c:ptCount val="16"/>
                <c:pt idx="0">
                  <c:v>7.2999999999999995E-2</c:v>
                </c:pt>
                <c:pt idx="1">
                  <c:v>7.2999999999999995E-2</c:v>
                </c:pt>
                <c:pt idx="2">
                  <c:v>7.1999999999999995E-2</c:v>
                </c:pt>
                <c:pt idx="3">
                  <c:v>7.0000000000000007E-2</c:v>
                </c:pt>
                <c:pt idx="4">
                  <c:v>6.6000000000000003E-2</c:v>
                </c:pt>
                <c:pt idx="5">
                  <c:v>7.1999999999999995E-2</c:v>
                </c:pt>
                <c:pt idx="6">
                  <c:v>8.1000000000000003E-2</c:v>
                </c:pt>
                <c:pt idx="7">
                  <c:v>8.5000000000000006E-2</c:v>
                </c:pt>
                <c:pt idx="8">
                  <c:v>7.8E-2</c:v>
                </c:pt>
                <c:pt idx="9">
                  <c:v>6.9000000000000006E-2</c:v>
                </c:pt>
                <c:pt idx="10">
                  <c:v>5.2999999999999999E-2</c:v>
                </c:pt>
                <c:pt idx="11">
                  <c:v>4.2999999999999997E-2</c:v>
                </c:pt>
                <c:pt idx="12">
                  <c:v>3.7999999999999999E-2</c:v>
                </c:pt>
                <c:pt idx="13">
                  <c:v>7.0000000000000007E-2</c:v>
                </c:pt>
                <c:pt idx="14">
                  <c:v>4.2999999999999997E-2</c:v>
                </c:pt>
                <c:pt idx="1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6-4642-AD4F-06D713DA6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2080"/>
        <c:axId val="135397072"/>
      </c:scatterChart>
      <c:valAx>
        <c:axId val="13539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97072"/>
        <c:crosses val="autoZero"/>
        <c:crossBetween val="midCat"/>
      </c:valAx>
      <c:valAx>
        <c:axId val="1353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39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</a:t>
            </a:r>
            <a:r>
              <a:rPr lang="pt-BR" baseline="0"/>
              <a:t> de frequencia Abs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'2.31-2.33'!$L$2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'2.31-2.33'!$K$3:$K$18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69.5</c:v>
                </c:pt>
                <c:pt idx="14">
                  <c:v>79.5</c:v>
                </c:pt>
                <c:pt idx="15">
                  <c:v>89.5</c:v>
                </c:pt>
              </c:numCache>
            </c:numRef>
          </c:xVal>
          <c:yVal>
            <c:numRef>
              <c:f>'2.31-2.33'!$L$3:$L$18</c:f>
              <c:numCache>
                <c:formatCode>General</c:formatCode>
                <c:ptCount val="16"/>
                <c:pt idx="0">
                  <c:v>193657.32</c:v>
                </c:pt>
                <c:pt idx="1">
                  <c:v>193657.32</c:v>
                </c:pt>
                <c:pt idx="2">
                  <c:v>191004.48</c:v>
                </c:pt>
                <c:pt idx="3">
                  <c:v>185698.8</c:v>
                </c:pt>
                <c:pt idx="4">
                  <c:v>175087.44</c:v>
                </c:pt>
                <c:pt idx="5">
                  <c:v>191004.48</c:v>
                </c:pt>
                <c:pt idx="6">
                  <c:v>214880.04</c:v>
                </c:pt>
                <c:pt idx="7">
                  <c:v>225491.4</c:v>
                </c:pt>
                <c:pt idx="8">
                  <c:v>206921.52</c:v>
                </c:pt>
                <c:pt idx="9">
                  <c:v>183045.96</c:v>
                </c:pt>
                <c:pt idx="10">
                  <c:v>140600.51999999999</c:v>
                </c:pt>
                <c:pt idx="11">
                  <c:v>114072.12</c:v>
                </c:pt>
                <c:pt idx="12">
                  <c:v>100807.92</c:v>
                </c:pt>
                <c:pt idx="13">
                  <c:v>185698.8</c:v>
                </c:pt>
                <c:pt idx="14">
                  <c:v>114072.12</c:v>
                </c:pt>
                <c:pt idx="15">
                  <c:v>37139.760000000002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3-4A48-97E9-A39584CF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4144"/>
        <c:axId val="143914976"/>
      </c:scatterChart>
      <c:valAx>
        <c:axId val="143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14976"/>
        <c:crosses val="autoZero"/>
        <c:crossBetween val="midCat"/>
      </c:valAx>
      <c:valAx>
        <c:axId val="1439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'2.21-2.25'!$B$30</c:f>
              <c:strCache>
                <c:ptCount val="1"/>
                <c:pt idx="0">
                  <c:v>Freq 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'2.21-2.25'!$A$31:$A$39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cat>
          <c:val>
            <c:numRef>
              <c:f>'2.21-2.25'!$B$31:$B$39</c:f>
              <c:numCache>
                <c:formatCode>General</c:formatCode>
                <c:ptCount val="9"/>
                <c:pt idx="0">
                  <c:v>14</c:v>
                </c:pt>
                <c:pt idx="1">
                  <c:v>46</c:v>
                </c:pt>
                <c:pt idx="2">
                  <c:v>58</c:v>
                </c:pt>
                <c:pt idx="3">
                  <c:v>76</c:v>
                </c:pt>
                <c:pt idx="4">
                  <c:v>68</c:v>
                </c:pt>
                <c:pt idx="5">
                  <c:v>62</c:v>
                </c:pt>
                <c:pt idx="6">
                  <c:v>48</c:v>
                </c:pt>
                <c:pt idx="7">
                  <c:v>22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802-8C9F-1F75CB61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0528"/>
        <c:axId val="11160944"/>
      </c:barChart>
      <c:catAx>
        <c:axId val="111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0944"/>
        <c:crosses val="autoZero"/>
        <c:auto val="1"/>
        <c:lblAlgn val="ctr"/>
        <c:lblOffset val="100"/>
        <c:noMultiLvlLbl val="0"/>
      </c:catAx>
      <c:valAx>
        <c:axId val="111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 -Freq 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'2.21-2.25'!$B$14</c:f>
              <c:strCache>
                <c:ptCount val="1"/>
                <c:pt idx="0">
                  <c:v>Freq 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'2.21-2.25'!$A$15:$A$23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cat>
          <c:val>
            <c:numRef>
              <c:f>'2.21-2.25'!$B$15:$B$23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0.115</c:v>
                </c:pt>
                <c:pt idx="2">
                  <c:v>0.14499999999999999</c:v>
                </c:pt>
                <c:pt idx="3">
                  <c:v>0.19</c:v>
                </c:pt>
                <c:pt idx="4">
                  <c:v>0.17</c:v>
                </c:pt>
                <c:pt idx="5">
                  <c:v>0.155</c:v>
                </c:pt>
                <c:pt idx="6">
                  <c:v>0.12</c:v>
                </c:pt>
                <c:pt idx="7">
                  <c:v>5.5E-2</c:v>
                </c:pt>
                <c:pt idx="8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3-4E90-A122-4BBE0BFA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5328"/>
        <c:axId val="13914496"/>
      </c:barChart>
      <c:catAx>
        <c:axId val="139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4496"/>
        <c:crosses val="autoZero"/>
        <c:auto val="1"/>
        <c:lblAlgn val="ctr"/>
        <c:lblOffset val="100"/>
        <c:noMultiLvlLbl val="0"/>
      </c:catAx>
      <c:valAx>
        <c:axId val="139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'2.21-2.25'!$B$46</c:f>
              <c:strCache>
                <c:ptCount val="1"/>
                <c:pt idx="0">
                  <c:v>Freq 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'2.21-2.25'!$A$47:$A$55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'2.21-2.25'!$B$47:$B$55</c:f>
              <c:numCache>
                <c:formatCode>General</c:formatCode>
                <c:ptCount val="9"/>
                <c:pt idx="0">
                  <c:v>14</c:v>
                </c:pt>
                <c:pt idx="1">
                  <c:v>60</c:v>
                </c:pt>
                <c:pt idx="2">
                  <c:v>118</c:v>
                </c:pt>
                <c:pt idx="3">
                  <c:v>194</c:v>
                </c:pt>
                <c:pt idx="4">
                  <c:v>262</c:v>
                </c:pt>
                <c:pt idx="5">
                  <c:v>324</c:v>
                </c:pt>
                <c:pt idx="6">
                  <c:v>372</c:v>
                </c:pt>
                <c:pt idx="7">
                  <c:v>394</c:v>
                </c:pt>
                <c:pt idx="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0-42AE-95FF-347BB31A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456"/>
        <c:axId val="12359792"/>
      </c:scatterChart>
      <c:valAx>
        <c:axId val="123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9792"/>
        <c:crosses val="autoZero"/>
        <c:crossBetween val="midCat"/>
      </c:valAx>
      <c:valAx>
        <c:axId val="123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Ogiva</a:t>
            </a:r>
            <a:r>
              <a:rPr lang="pt-BR" baseline="0"/>
              <a:t> de Percentagem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'2.21-2.25'!$B$65</c:f>
              <c:strCache>
                <c:ptCount val="1"/>
                <c:pt idx="0">
                  <c:v>Freq Ac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'2.21-2.25'!$A$66:$A$74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'2.21-2.25'!$B$66:$B$74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0.15</c:v>
                </c:pt>
                <c:pt idx="2">
                  <c:v>0.29499999999999998</c:v>
                </c:pt>
                <c:pt idx="3">
                  <c:v>0.48499999999999999</c:v>
                </c:pt>
                <c:pt idx="4">
                  <c:v>0.65500000000000003</c:v>
                </c:pt>
                <c:pt idx="5">
                  <c:v>0.81</c:v>
                </c:pt>
                <c:pt idx="6">
                  <c:v>0.93</c:v>
                </c:pt>
                <c:pt idx="7">
                  <c:v>0.98499999999999999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4-428D-BD94-C972E9AD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00"/>
        <c:axId val="14740768"/>
      </c:scatterChart>
      <c:valAx>
        <c:axId val="147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0768"/>
        <c:crosses val="autoZero"/>
        <c:crossBetween val="midCat"/>
      </c:valAx>
      <c:valAx>
        <c:axId val="14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 % Acima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'2.21-2.25'!$B$65</c:f>
              <c:strCache>
                <c:ptCount val="1"/>
                <c:pt idx="0">
                  <c:v>Freq Ac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'2.21-2.25'!$A$66:$A$74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'2.21-2.25'!$B$66:$B$74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0.15</c:v>
                </c:pt>
                <c:pt idx="2">
                  <c:v>0.29499999999999998</c:v>
                </c:pt>
                <c:pt idx="3">
                  <c:v>0.48499999999999999</c:v>
                </c:pt>
                <c:pt idx="4">
                  <c:v>0.65500000000000003</c:v>
                </c:pt>
                <c:pt idx="5">
                  <c:v>0.81</c:v>
                </c:pt>
                <c:pt idx="6">
                  <c:v>0.93</c:v>
                </c:pt>
                <c:pt idx="7">
                  <c:v>0.98499999999999999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7-4A19-9D8B-89735D3B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6592"/>
        <c:axId val="87739920"/>
      </c:scatterChart>
      <c:valAx>
        <c:axId val="87736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39920"/>
        <c:crosses val="autoZero"/>
        <c:crossBetween val="midCat"/>
      </c:valAx>
      <c:valAx>
        <c:axId val="87739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</a:t>
            </a:r>
            <a:r>
              <a:rPr lang="en-US" baseline="0"/>
              <a:t> Acima 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'2.21-2.25'!$B$46</c:f>
              <c:strCache>
                <c:ptCount val="1"/>
                <c:pt idx="0">
                  <c:v>Freq 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'2.21-2.25'!$A$47:$A$55</c:f>
              <c:numCache>
                <c:formatCode>General</c:formatCode>
                <c:ptCount val="9"/>
                <c:pt idx="0">
                  <c:v>349.5</c:v>
                </c:pt>
                <c:pt idx="1">
                  <c:v>449.5</c:v>
                </c:pt>
                <c:pt idx="2">
                  <c:v>549.5</c:v>
                </c:pt>
                <c:pt idx="3">
                  <c:v>649.5</c:v>
                </c:pt>
                <c:pt idx="4">
                  <c:v>749.5</c:v>
                </c:pt>
                <c:pt idx="5">
                  <c:v>849.5</c:v>
                </c:pt>
                <c:pt idx="6">
                  <c:v>949.5</c:v>
                </c:pt>
                <c:pt idx="7">
                  <c:v>1049.5</c:v>
                </c:pt>
                <c:pt idx="8">
                  <c:v>1149.5</c:v>
                </c:pt>
              </c:numCache>
            </c:numRef>
          </c:xVal>
          <c:yVal>
            <c:numRef>
              <c:f>'2.21-2.25'!$B$47:$B$55</c:f>
              <c:numCache>
                <c:formatCode>General</c:formatCode>
                <c:ptCount val="9"/>
                <c:pt idx="0">
                  <c:v>14</c:v>
                </c:pt>
                <c:pt idx="1">
                  <c:v>60</c:v>
                </c:pt>
                <c:pt idx="2">
                  <c:v>118</c:v>
                </c:pt>
                <c:pt idx="3">
                  <c:v>194</c:v>
                </c:pt>
                <c:pt idx="4">
                  <c:v>262</c:v>
                </c:pt>
                <c:pt idx="5">
                  <c:v>324</c:v>
                </c:pt>
                <c:pt idx="6">
                  <c:v>372</c:v>
                </c:pt>
                <c:pt idx="7">
                  <c:v>394</c:v>
                </c:pt>
                <c:pt idx="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7-4C9D-8EF8-9F0DDB56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1168"/>
        <c:axId val="87732016"/>
      </c:scatterChart>
      <c:valAx>
        <c:axId val="877411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32016"/>
        <c:crosses val="autoZero"/>
        <c:crossBetween val="midCat"/>
      </c:valAx>
      <c:valAx>
        <c:axId val="87732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'2.27'!$F$1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cat>
          <c:val>
            <c:numRef>
              <c:f>'2.27'!$F$2:$F$9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17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BA1-872C-B71775E4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073168"/>
        <c:axId val="20072336"/>
      </c:barChart>
      <c:catAx>
        <c:axId val="200731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2336"/>
        <c:crosses val="autoZero"/>
        <c:auto val="1"/>
        <c:lblAlgn val="ctr"/>
        <c:lblOffset val="100"/>
        <c:noMultiLvlLbl val="0"/>
      </c:catAx>
      <c:valAx>
        <c:axId val="20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3168"/>
        <c:crosses val="autoZero"/>
        <c:crossBetween val="between"/>
      </c:valAx>
      <c:spPr>
        <a:noFill/>
        <a:ln w="66675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fR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'2.27'!$G$1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'2.27'!$E$2:$E$9</c:f>
              <c:numCache>
                <c:formatCode>0.000</c:formatCode>
                <c:ptCount val="8"/>
                <c:pt idx="0">
                  <c:v>1.7254200938936095</c:v>
                </c:pt>
                <c:pt idx="1">
                  <c:v>1.7282602816808281</c:v>
                </c:pt>
                <c:pt idx="2">
                  <c:v>1.7311004694680472</c:v>
                </c:pt>
                <c:pt idx="3">
                  <c:v>1.7339406572552658</c:v>
                </c:pt>
                <c:pt idx="4">
                  <c:v>1.7367808450424849</c:v>
                </c:pt>
                <c:pt idx="5">
                  <c:v>1.7396210328297035</c:v>
                </c:pt>
                <c:pt idx="6">
                  <c:v>1.7424612206169225</c:v>
                </c:pt>
                <c:pt idx="7">
                  <c:v>1.7453014084041412</c:v>
                </c:pt>
              </c:numCache>
            </c:numRef>
          </c:cat>
          <c:val>
            <c:numRef>
              <c:f>'2.27'!$G$2:$G$9</c:f>
              <c:numCache>
                <c:formatCode>0.0%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0.16666666666666666</c:v>
                </c:pt>
                <c:pt idx="3">
                  <c:v>0.11666666666666667</c:v>
                </c:pt>
                <c:pt idx="4">
                  <c:v>0.28333333333333333</c:v>
                </c:pt>
                <c:pt idx="5">
                  <c:v>0.15</c:v>
                </c:pt>
                <c:pt idx="6">
                  <c:v>8.3333333333333329E-2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114-B865-88C6DED1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2247792"/>
        <c:axId val="82248208"/>
      </c:barChart>
      <c:catAx>
        <c:axId val="8224779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48208"/>
        <c:crosses val="autoZero"/>
        <c:auto val="1"/>
        <c:lblAlgn val="ctr"/>
        <c:lblOffset val="100"/>
        <c:noMultiLvlLbl val="0"/>
      </c:catAx>
      <c:valAx>
        <c:axId val="82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171450</xdr:rowOff>
    </xdr:from>
    <xdr:to>
      <xdr:col>8</xdr:col>
      <xdr:colOff>123825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6757AF-42CD-B903-91A0-124AD2BD8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28</xdr:row>
      <xdr:rowOff>180975</xdr:rowOff>
    </xdr:from>
    <xdr:to>
      <xdr:col>8</xdr:col>
      <xdr:colOff>176212</xdr:colOff>
      <xdr:row>43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263654-B890-4094-F19D-484A0051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404812</xdr:colOff>
      <xdr:row>13</xdr:row>
      <xdr:rowOff>9525</xdr:rowOff>
    </xdr:from>
    <xdr:to>
      <xdr:col>16</xdr:col>
      <xdr:colOff>100012</xdr:colOff>
      <xdr:row>27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7A7B7F-4DCE-662D-1203-5B25F4F8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442912</xdr:colOff>
      <xdr:row>44</xdr:row>
      <xdr:rowOff>57150</xdr:rowOff>
    </xdr:from>
    <xdr:to>
      <xdr:col>8</xdr:col>
      <xdr:colOff>185737</xdr:colOff>
      <xdr:row>58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4E4C0E-B1E6-5D7D-4693-625CD2EF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395287</xdr:colOff>
      <xdr:row>62</xdr:row>
      <xdr:rowOff>133350</xdr:rowOff>
    </xdr:from>
    <xdr:to>
      <xdr:col>8</xdr:col>
      <xdr:colOff>138112</xdr:colOff>
      <xdr:row>77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7C9D9C-0744-5F51-8D9F-7ADB0FE3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595312</xdr:colOff>
      <xdr:row>60</xdr:row>
      <xdr:rowOff>171450</xdr:rowOff>
    </xdr:from>
    <xdr:to>
      <xdr:col>17</xdr:col>
      <xdr:colOff>290512</xdr:colOff>
      <xdr:row>75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119B619-F2C6-E3E6-519D-EB04D59D2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576262</xdr:colOff>
      <xdr:row>44</xdr:row>
      <xdr:rowOff>66675</xdr:rowOff>
    </xdr:from>
    <xdr:to>
      <xdr:col>16</xdr:col>
      <xdr:colOff>271462</xdr:colOff>
      <xdr:row>58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295BC5-6249-A812-A1F1-C455ECC03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0</xdr:row>
      <xdr:rowOff>28575</xdr:rowOff>
    </xdr:from>
    <xdr:to>
      <xdr:col>17</xdr:col>
      <xdr:colOff>24937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4DB38A-8BDA-67E3-1A50-8017251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166687</xdr:colOff>
      <xdr:row>0</xdr:row>
      <xdr:rowOff>57150</xdr:rowOff>
    </xdr:from>
    <xdr:to>
      <xdr:col>24</xdr:col>
      <xdr:colOff>471487</xdr:colOff>
      <xdr:row>14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4BA266-B169-FD3A-759E-4C5765BF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242887</xdr:colOff>
      <xdr:row>15</xdr:row>
      <xdr:rowOff>76200</xdr:rowOff>
    </xdr:from>
    <xdr:to>
      <xdr:col>16</xdr:col>
      <xdr:colOff>547687</xdr:colOff>
      <xdr:row>29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90EF0F-0C72-0A72-8877-7492B903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233362</xdr:colOff>
      <xdr:row>15</xdr:row>
      <xdr:rowOff>57150</xdr:rowOff>
    </xdr:from>
    <xdr:to>
      <xdr:col>24</xdr:col>
      <xdr:colOff>538162</xdr:colOff>
      <xdr:row>29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7FF77C-0A47-8ED1-D1FD-E6AFCD63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385762</xdr:colOff>
      <xdr:row>30</xdr:row>
      <xdr:rowOff>104775</xdr:rowOff>
    </xdr:from>
    <xdr:to>
      <xdr:col>17</xdr:col>
      <xdr:colOff>80962</xdr:colOff>
      <xdr:row>44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EFB74E-1E22-8DE4-AE7B-6A6442D72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242887</xdr:colOff>
      <xdr:row>30</xdr:row>
      <xdr:rowOff>28575</xdr:rowOff>
    </xdr:from>
    <xdr:to>
      <xdr:col>24</xdr:col>
      <xdr:colOff>547687</xdr:colOff>
      <xdr:row>44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207914-F2E9-B8B8-A4CD-175B75DA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180975</xdr:rowOff>
    </xdr:from>
    <xdr:to>
      <xdr:col>23</xdr:col>
      <xdr:colOff>0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12BAA-2976-4B37-7506-4F17EE77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376237</xdr:colOff>
      <xdr:row>1</xdr:row>
      <xdr:rowOff>0</xdr:rowOff>
    </xdr:from>
    <xdr:to>
      <xdr:col>31</xdr:col>
      <xdr:colOff>71437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8E9BBC-B0FB-2BC1-2B08-416BA2A13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366712</xdr:colOff>
      <xdr:row>15</xdr:row>
      <xdr:rowOff>180975</xdr:rowOff>
    </xdr:from>
    <xdr:to>
      <xdr:col>31</xdr:col>
      <xdr:colOff>61912</xdr:colOff>
      <xdr:row>30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079782-5629-9A3E-86DB-6086485DA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309562</xdr:colOff>
      <xdr:row>16</xdr:row>
      <xdr:rowOff>0</xdr:rowOff>
    </xdr:from>
    <xdr:to>
      <xdr:col>23</xdr:col>
      <xdr:colOff>4762</xdr:colOff>
      <xdr:row>30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EC6E96-C236-BCDB-F139-83DE9CD8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19CE-CE2F-415B-ADA4-CC4C32E85060}">
  <dimension ref="A1:B19"/>
  <sheetViews>
    <sheetView workbookViewId="0">
      <selection activeCell="A20" sqref="A20"/>
    </sheetView>
  </sheetViews>
  <sheetFormatPr defaultRowHeight="15" x14ac:dyDescent="0.25"/>
  <sheetData>
    <row r="1" spans="1:2" x14ac:dyDescent="0.25">
      <c r="A1" s="20" t="s">
        <v>0</v>
      </c>
      <c r="B1">
        <v>3</v>
      </c>
    </row>
    <row r="2" spans="1:2" x14ac:dyDescent="0.25">
      <c r="A2" s="20"/>
      <c r="B2">
        <v>5</v>
      </c>
    </row>
    <row r="3" spans="1:2" x14ac:dyDescent="0.25">
      <c r="A3" s="20"/>
      <c r="B3">
        <v>10</v>
      </c>
    </row>
    <row r="4" spans="1:2" x14ac:dyDescent="0.25">
      <c r="A4" s="20"/>
      <c r="B4">
        <v>12</v>
      </c>
    </row>
    <row r="5" spans="1:2" x14ac:dyDescent="0.25">
      <c r="A5" s="20"/>
      <c r="B5">
        <v>18</v>
      </c>
    </row>
    <row r="6" spans="1:2" x14ac:dyDescent="0.25">
      <c r="A6" s="20"/>
      <c r="B6">
        <v>21</v>
      </c>
    </row>
    <row r="7" spans="1:2" x14ac:dyDescent="0.25">
      <c r="A7" s="20"/>
      <c r="B7">
        <v>24</v>
      </c>
    </row>
    <row r="8" spans="1:2" x14ac:dyDescent="0.25">
      <c r="A8" s="20"/>
      <c r="B8">
        <v>34</v>
      </c>
    </row>
    <row r="9" spans="1:2" x14ac:dyDescent="0.25">
      <c r="A9" s="20"/>
      <c r="B9">
        <v>42</v>
      </c>
    </row>
    <row r="10" spans="1:2" x14ac:dyDescent="0.25">
      <c r="A10" s="20"/>
      <c r="B10">
        <v>56</v>
      </c>
    </row>
    <row r="11" spans="1:2" x14ac:dyDescent="0.25">
      <c r="A11" s="20"/>
      <c r="B11">
        <v>61</v>
      </c>
    </row>
    <row r="12" spans="1:2" x14ac:dyDescent="0.25">
      <c r="A12" s="20"/>
      <c r="B12">
        <v>65</v>
      </c>
    </row>
    <row r="14" spans="1:2" x14ac:dyDescent="0.25">
      <c r="A14" t="s">
        <v>1</v>
      </c>
      <c r="B14">
        <f>B12-B1</f>
        <v>62</v>
      </c>
    </row>
    <row r="15" spans="1:2" x14ac:dyDescent="0.25">
      <c r="A15" t="s">
        <v>2</v>
      </c>
    </row>
    <row r="16" spans="1:2" x14ac:dyDescent="0.25">
      <c r="A16">
        <f>(900+999)/2</f>
        <v>949.5</v>
      </c>
    </row>
    <row r="17" spans="1:1" x14ac:dyDescent="0.25">
      <c r="A17">
        <f>1199-300</f>
        <v>899</v>
      </c>
    </row>
    <row r="19" spans="1:1" x14ac:dyDescent="0.25">
      <c r="A19">
        <f>62/400</f>
        <v>0.155</v>
      </c>
    </row>
  </sheetData>
  <sortState xmlns:xlrd2="http://schemas.microsoft.com/office/spreadsheetml/2017/richdata2" ref="B1:B12">
    <sortCondition ref="B1:B12"/>
  </sortState>
  <mergeCells count="1">
    <mergeCell ref="A1:A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CBB2-F647-49A9-A748-D4E560E36850}">
  <dimension ref="A1:G83"/>
  <sheetViews>
    <sheetView workbookViewId="0">
      <selection activeCell="A84" sqref="A84"/>
    </sheetView>
  </sheetViews>
  <sheetFormatPr defaultRowHeight="15" x14ac:dyDescent="0.25"/>
  <cols>
    <col min="1" max="3" width="14.28515625" customWidth="1"/>
    <col min="4" max="4" width="21.5703125" bestFit="1" customWidth="1"/>
    <col min="5" max="5" width="9.140625" style="3"/>
  </cols>
  <sheetData>
    <row r="1" spans="1:7" x14ac:dyDescent="0.25">
      <c r="A1" s="21" t="s">
        <v>3</v>
      </c>
      <c r="B1" s="22"/>
      <c r="C1" s="4" t="s">
        <v>8</v>
      </c>
      <c r="D1" s="5" t="s">
        <v>4</v>
      </c>
      <c r="E1" s="6" t="s">
        <v>5</v>
      </c>
      <c r="F1" s="5" t="s">
        <v>6</v>
      </c>
      <c r="G1" s="7" t="s">
        <v>7</v>
      </c>
    </row>
    <row r="2" spans="1:7" x14ac:dyDescent="0.25">
      <c r="A2" s="9">
        <v>300</v>
      </c>
      <c r="B2" s="5">
        <v>399</v>
      </c>
      <c r="C2" s="5">
        <f>(A2+B2)/2</f>
        <v>349.5</v>
      </c>
      <c r="D2" s="5">
        <v>14</v>
      </c>
      <c r="E2" s="6">
        <f>D2/D11</f>
        <v>3.5000000000000003E-2</v>
      </c>
      <c r="F2" s="5">
        <f>D2</f>
        <v>14</v>
      </c>
      <c r="G2" s="8">
        <f>F2/D11</f>
        <v>3.5000000000000003E-2</v>
      </c>
    </row>
    <row r="3" spans="1:7" x14ac:dyDescent="0.25">
      <c r="A3" s="9">
        <v>400</v>
      </c>
      <c r="B3" s="5">
        <v>499</v>
      </c>
      <c r="C3" s="5">
        <f t="shared" ref="C3:C10" si="0">(A3+B3)/2</f>
        <v>449.5</v>
      </c>
      <c r="D3" s="5">
        <v>46</v>
      </c>
      <c r="E3" s="6">
        <f>D3/D11</f>
        <v>0.115</v>
      </c>
      <c r="F3" s="5">
        <f>D3+F2</f>
        <v>60</v>
      </c>
      <c r="G3" s="8">
        <f>F3/D11</f>
        <v>0.15</v>
      </c>
    </row>
    <row r="4" spans="1:7" x14ac:dyDescent="0.25">
      <c r="A4" s="9">
        <v>500</v>
      </c>
      <c r="B4" s="5">
        <v>599</v>
      </c>
      <c r="C4" s="5">
        <f t="shared" si="0"/>
        <v>549.5</v>
      </c>
      <c r="D4" s="5">
        <v>58</v>
      </c>
      <c r="E4" s="6">
        <f>D4/D11</f>
        <v>0.14499999999999999</v>
      </c>
      <c r="F4" s="5">
        <f t="shared" ref="F4:F10" si="1">D4+F3</f>
        <v>118</v>
      </c>
      <c r="G4" s="8">
        <f>F4/D11</f>
        <v>0.29499999999999998</v>
      </c>
    </row>
    <row r="5" spans="1:7" x14ac:dyDescent="0.25">
      <c r="A5" s="9">
        <v>600</v>
      </c>
      <c r="B5" s="5">
        <v>699</v>
      </c>
      <c r="C5" s="5">
        <f t="shared" si="0"/>
        <v>649.5</v>
      </c>
      <c r="D5" s="5">
        <v>76</v>
      </c>
      <c r="E5" s="6">
        <f>D5/D11</f>
        <v>0.19</v>
      </c>
      <c r="F5" s="5">
        <f t="shared" si="1"/>
        <v>194</v>
      </c>
      <c r="G5" s="8">
        <f>F5/D11</f>
        <v>0.48499999999999999</v>
      </c>
    </row>
    <row r="6" spans="1:7" x14ac:dyDescent="0.25">
      <c r="A6" s="9">
        <v>700</v>
      </c>
      <c r="B6" s="5">
        <v>799</v>
      </c>
      <c r="C6" s="5">
        <f t="shared" si="0"/>
        <v>749.5</v>
      </c>
      <c r="D6" s="5">
        <v>68</v>
      </c>
      <c r="E6" s="6">
        <f>D6/D11</f>
        <v>0.17</v>
      </c>
      <c r="F6" s="5">
        <f t="shared" si="1"/>
        <v>262</v>
      </c>
      <c r="G6" s="8">
        <f>F6/D11</f>
        <v>0.65500000000000003</v>
      </c>
    </row>
    <row r="7" spans="1:7" x14ac:dyDescent="0.25">
      <c r="A7" s="9">
        <v>800</v>
      </c>
      <c r="B7" s="5">
        <v>899</v>
      </c>
      <c r="C7" s="5">
        <f t="shared" si="0"/>
        <v>849.5</v>
      </c>
      <c r="D7" s="5">
        <v>62</v>
      </c>
      <c r="E7" s="6">
        <f>D7/D11</f>
        <v>0.155</v>
      </c>
      <c r="F7" s="5">
        <f t="shared" si="1"/>
        <v>324</v>
      </c>
      <c r="G7" s="8">
        <f>F7/D11</f>
        <v>0.81</v>
      </c>
    </row>
    <row r="8" spans="1:7" x14ac:dyDescent="0.25">
      <c r="A8" s="9">
        <v>900</v>
      </c>
      <c r="B8" s="5">
        <v>999</v>
      </c>
      <c r="C8" s="5">
        <f t="shared" si="0"/>
        <v>949.5</v>
      </c>
      <c r="D8" s="5">
        <v>48</v>
      </c>
      <c r="E8" s="6">
        <f>D8/D11</f>
        <v>0.12</v>
      </c>
      <c r="F8" s="5">
        <f t="shared" si="1"/>
        <v>372</v>
      </c>
      <c r="G8" s="8">
        <f>F8/D11</f>
        <v>0.93</v>
      </c>
    </row>
    <row r="9" spans="1:7" x14ac:dyDescent="0.25">
      <c r="A9" s="9">
        <v>1000</v>
      </c>
      <c r="B9" s="5">
        <v>1099</v>
      </c>
      <c r="C9" s="5">
        <f t="shared" si="0"/>
        <v>1049.5</v>
      </c>
      <c r="D9" s="5">
        <v>22</v>
      </c>
      <c r="E9" s="6">
        <f>D9/D11</f>
        <v>5.5E-2</v>
      </c>
      <c r="F9" s="5">
        <f t="shared" si="1"/>
        <v>394</v>
      </c>
      <c r="G9" s="8">
        <f>F9/D11</f>
        <v>0.98499999999999999</v>
      </c>
    </row>
    <row r="10" spans="1:7" x14ac:dyDescent="0.25">
      <c r="A10" s="9">
        <v>1100</v>
      </c>
      <c r="B10" s="5">
        <v>1199</v>
      </c>
      <c r="C10" s="5">
        <f t="shared" si="0"/>
        <v>1149.5</v>
      </c>
      <c r="D10" s="5">
        <v>6</v>
      </c>
      <c r="E10" s="6">
        <f>D10/D11</f>
        <v>1.4999999999999999E-2</v>
      </c>
      <c r="F10" s="5">
        <f t="shared" si="1"/>
        <v>400</v>
      </c>
      <c r="G10" s="8">
        <f>F10/D11</f>
        <v>1</v>
      </c>
    </row>
    <row r="11" spans="1:7" x14ac:dyDescent="0.25">
      <c r="D11">
        <f>SUM(D2:D10)</f>
        <v>400</v>
      </c>
    </row>
    <row r="14" spans="1:7" x14ac:dyDescent="0.25">
      <c r="A14" t="s">
        <v>8</v>
      </c>
      <c r="B14" s="10" t="s">
        <v>5</v>
      </c>
    </row>
    <row r="15" spans="1:7" x14ac:dyDescent="0.25">
      <c r="A15">
        <v>349.5</v>
      </c>
      <c r="B15" s="10">
        <v>3.5000000000000003E-2</v>
      </c>
    </row>
    <row r="16" spans="1:7" x14ac:dyDescent="0.25">
      <c r="A16">
        <v>449.5</v>
      </c>
      <c r="B16" s="10">
        <v>0.115</v>
      </c>
    </row>
    <row r="17" spans="1:2" x14ac:dyDescent="0.25">
      <c r="A17">
        <v>549.5</v>
      </c>
      <c r="B17" s="10">
        <v>0.14499999999999999</v>
      </c>
    </row>
    <row r="18" spans="1:2" x14ac:dyDescent="0.25">
      <c r="A18">
        <v>649.5</v>
      </c>
      <c r="B18" s="10">
        <v>0.19</v>
      </c>
    </row>
    <row r="19" spans="1:2" x14ac:dyDescent="0.25">
      <c r="A19">
        <v>749.5</v>
      </c>
      <c r="B19" s="10">
        <v>0.17</v>
      </c>
    </row>
    <row r="20" spans="1:2" x14ac:dyDescent="0.25">
      <c r="A20">
        <v>849.5</v>
      </c>
      <c r="B20" s="10">
        <v>0.155</v>
      </c>
    </row>
    <row r="21" spans="1:2" x14ac:dyDescent="0.25">
      <c r="A21">
        <v>949.5</v>
      </c>
      <c r="B21" s="10">
        <v>0.12</v>
      </c>
    </row>
    <row r="22" spans="1:2" x14ac:dyDescent="0.25">
      <c r="A22">
        <v>1049.5</v>
      </c>
      <c r="B22" s="10">
        <v>5.5E-2</v>
      </c>
    </row>
    <row r="23" spans="1:2" x14ac:dyDescent="0.25">
      <c r="A23">
        <v>1149.5</v>
      </c>
      <c r="B23" s="10">
        <v>1.4999999999999999E-2</v>
      </c>
    </row>
    <row r="30" spans="1:2" x14ac:dyDescent="0.25">
      <c r="A30" t="s">
        <v>8</v>
      </c>
      <c r="B30" t="s">
        <v>4</v>
      </c>
    </row>
    <row r="31" spans="1:2" x14ac:dyDescent="0.25">
      <c r="A31">
        <v>349.5</v>
      </c>
      <c r="B31">
        <v>14</v>
      </c>
    </row>
    <row r="32" spans="1:2" x14ac:dyDescent="0.25">
      <c r="A32">
        <v>449.5</v>
      </c>
      <c r="B32">
        <v>46</v>
      </c>
    </row>
    <row r="33" spans="1:2" x14ac:dyDescent="0.25">
      <c r="A33">
        <v>549.5</v>
      </c>
      <c r="B33">
        <v>58</v>
      </c>
    </row>
    <row r="34" spans="1:2" x14ac:dyDescent="0.25">
      <c r="A34">
        <v>649.5</v>
      </c>
      <c r="B34">
        <v>76</v>
      </c>
    </row>
    <row r="35" spans="1:2" x14ac:dyDescent="0.25">
      <c r="A35">
        <v>749.5</v>
      </c>
      <c r="B35">
        <v>68</v>
      </c>
    </row>
    <row r="36" spans="1:2" x14ac:dyDescent="0.25">
      <c r="A36">
        <v>849.5</v>
      </c>
      <c r="B36">
        <v>62</v>
      </c>
    </row>
    <row r="37" spans="1:2" x14ac:dyDescent="0.25">
      <c r="A37">
        <v>949.5</v>
      </c>
      <c r="B37">
        <v>48</v>
      </c>
    </row>
    <row r="38" spans="1:2" x14ac:dyDescent="0.25">
      <c r="A38">
        <v>1049.5</v>
      </c>
      <c r="B38">
        <v>22</v>
      </c>
    </row>
    <row r="39" spans="1:2" x14ac:dyDescent="0.25">
      <c r="A39">
        <v>1149.5</v>
      </c>
      <c r="B39">
        <v>6</v>
      </c>
    </row>
    <row r="46" spans="1:2" x14ac:dyDescent="0.25">
      <c r="A46" t="s">
        <v>8</v>
      </c>
      <c r="B46" t="s">
        <v>6</v>
      </c>
    </row>
    <row r="47" spans="1:2" x14ac:dyDescent="0.25">
      <c r="A47">
        <v>349.5</v>
      </c>
      <c r="B47">
        <v>14</v>
      </c>
    </row>
    <row r="48" spans="1:2" x14ac:dyDescent="0.25">
      <c r="A48">
        <v>449.5</v>
      </c>
      <c r="B48">
        <v>60</v>
      </c>
    </row>
    <row r="49" spans="1:2" x14ac:dyDescent="0.25">
      <c r="A49">
        <v>549.5</v>
      </c>
      <c r="B49">
        <v>118</v>
      </c>
    </row>
    <row r="50" spans="1:2" x14ac:dyDescent="0.25">
      <c r="A50">
        <v>649.5</v>
      </c>
      <c r="B50">
        <v>194</v>
      </c>
    </row>
    <row r="51" spans="1:2" x14ac:dyDescent="0.25">
      <c r="A51">
        <v>749.5</v>
      </c>
      <c r="B51">
        <v>262</v>
      </c>
    </row>
    <row r="52" spans="1:2" x14ac:dyDescent="0.25">
      <c r="A52">
        <v>849.5</v>
      </c>
      <c r="B52">
        <v>324</v>
      </c>
    </row>
    <row r="53" spans="1:2" x14ac:dyDescent="0.25">
      <c r="A53">
        <v>949.5</v>
      </c>
      <c r="B53">
        <v>372</v>
      </c>
    </row>
    <row r="54" spans="1:2" x14ac:dyDescent="0.25">
      <c r="A54">
        <v>1049.5</v>
      </c>
      <c r="B54">
        <v>394</v>
      </c>
    </row>
    <row r="55" spans="1:2" x14ac:dyDescent="0.25">
      <c r="A55">
        <v>1149.5</v>
      </c>
      <c r="B55">
        <v>400</v>
      </c>
    </row>
    <row r="65" spans="1:2" x14ac:dyDescent="0.25">
      <c r="A65" t="s">
        <v>8</v>
      </c>
      <c r="B65" t="s">
        <v>7</v>
      </c>
    </row>
    <row r="66" spans="1:2" x14ac:dyDescent="0.25">
      <c r="A66">
        <v>349.5</v>
      </c>
      <c r="B66" s="10">
        <v>3.5000000000000003E-2</v>
      </c>
    </row>
    <row r="67" spans="1:2" x14ac:dyDescent="0.25">
      <c r="A67">
        <v>449.5</v>
      </c>
      <c r="B67" s="10">
        <v>0.15</v>
      </c>
    </row>
    <row r="68" spans="1:2" x14ac:dyDescent="0.25">
      <c r="A68">
        <v>549.5</v>
      </c>
      <c r="B68" s="10">
        <v>0.29499999999999998</v>
      </c>
    </row>
    <row r="69" spans="1:2" x14ac:dyDescent="0.25">
      <c r="A69">
        <v>649.5</v>
      </c>
      <c r="B69" s="10">
        <v>0.48499999999999999</v>
      </c>
    </row>
    <row r="70" spans="1:2" x14ac:dyDescent="0.25">
      <c r="A70">
        <v>749.5</v>
      </c>
      <c r="B70" s="10">
        <v>0.65500000000000003</v>
      </c>
    </row>
    <row r="71" spans="1:2" x14ac:dyDescent="0.25">
      <c r="A71">
        <v>849.5</v>
      </c>
      <c r="B71" s="10">
        <v>0.81</v>
      </c>
    </row>
    <row r="72" spans="1:2" x14ac:dyDescent="0.25">
      <c r="A72">
        <v>949.5</v>
      </c>
      <c r="B72" s="10">
        <v>0.93</v>
      </c>
    </row>
    <row r="73" spans="1:2" x14ac:dyDescent="0.25">
      <c r="A73">
        <v>1049.5</v>
      </c>
      <c r="B73" s="10">
        <v>0.98499999999999999</v>
      </c>
    </row>
    <row r="74" spans="1:2" x14ac:dyDescent="0.25">
      <c r="A74">
        <v>1149.5</v>
      </c>
      <c r="B74" s="10">
        <v>1</v>
      </c>
    </row>
    <row r="80" spans="1:2" x14ac:dyDescent="0.25">
      <c r="A80" t="s">
        <v>9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DC79-651C-4B2E-A594-186E1063CB15}">
  <dimension ref="A1:E7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19" bestFit="1" customWidth="1"/>
    <col min="3" max="3" width="18.28515625" bestFit="1" customWidth="1"/>
    <col min="4" max="4" width="17.5703125" bestFit="1" customWidth="1"/>
    <col min="5" max="5" width="15.5703125" bestFit="1" customWidth="1"/>
  </cols>
  <sheetData>
    <row r="1" spans="1:5" x14ac:dyDescent="0.25">
      <c r="A1" t="s">
        <v>13</v>
      </c>
      <c r="B1" t="s">
        <v>14</v>
      </c>
      <c r="C1" t="s">
        <v>16</v>
      </c>
      <c r="D1" t="s">
        <v>17</v>
      </c>
      <c r="E1" t="s">
        <v>15</v>
      </c>
    </row>
    <row r="2" spans="1:5" x14ac:dyDescent="0.25">
      <c r="A2">
        <v>0.32100000000000001</v>
      </c>
      <c r="B2">
        <f>A7-A2</f>
        <v>1.5000000000000013E-2</v>
      </c>
      <c r="C2">
        <f>(A2+A3)*0.5</f>
        <v>0.32250000000000001</v>
      </c>
    </row>
    <row r="3" spans="1:5" x14ac:dyDescent="0.25">
      <c r="A3">
        <v>0.32400000000000001</v>
      </c>
    </row>
    <row r="4" spans="1:5" x14ac:dyDescent="0.25">
      <c r="A4">
        <v>0.32700000000000001</v>
      </c>
    </row>
    <row r="5" spans="1:5" x14ac:dyDescent="0.25">
      <c r="A5">
        <v>0.33</v>
      </c>
    </row>
    <row r="6" spans="1:5" x14ac:dyDescent="0.25">
      <c r="A6">
        <v>0.33300000000000002</v>
      </c>
    </row>
    <row r="7" spans="1:5" x14ac:dyDescent="0.25">
      <c r="A7">
        <v>0.33600000000000002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9791-B348-431F-A6B5-A924871C1D5D}">
  <dimension ref="A1:I68"/>
  <sheetViews>
    <sheetView topLeftCell="A4" workbookViewId="0">
      <selection activeCell="D17" sqref="D17"/>
    </sheetView>
  </sheetViews>
  <sheetFormatPr defaultRowHeight="15" x14ac:dyDescent="0.25"/>
  <cols>
    <col min="1" max="1" width="19.140625" bestFit="1" customWidth="1"/>
    <col min="5" max="5" width="12.42578125" bestFit="1" customWidth="1"/>
  </cols>
  <sheetData>
    <row r="1" spans="1:9" x14ac:dyDescent="0.25">
      <c r="A1" t="s">
        <v>18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25</v>
      </c>
      <c r="I1" t="s">
        <v>27</v>
      </c>
    </row>
    <row r="2" spans="1:9" x14ac:dyDescent="0.25">
      <c r="A2">
        <v>1.724</v>
      </c>
      <c r="C2">
        <f>A2</f>
        <v>1.724</v>
      </c>
      <c r="D2" s="11">
        <f>C2+A68</f>
        <v>1.7268401877872188</v>
      </c>
      <c r="E2" s="11">
        <f>(C2+D2)/2</f>
        <v>1.7254200938936095</v>
      </c>
      <c r="F2">
        <v>3</v>
      </c>
      <c r="G2" s="2">
        <f>F2/F10</f>
        <v>0.05</v>
      </c>
      <c r="H2">
        <f>F2</f>
        <v>3</v>
      </c>
      <c r="I2" s="1">
        <f>H2/F10</f>
        <v>0.05</v>
      </c>
    </row>
    <row r="3" spans="1:9" x14ac:dyDescent="0.25">
      <c r="A3">
        <v>1.7250000000000001</v>
      </c>
      <c r="C3" s="11">
        <f>A2+A68</f>
        <v>1.7268401877872188</v>
      </c>
      <c r="D3" s="11">
        <f>C3+A68</f>
        <v>1.7296803755744377</v>
      </c>
      <c r="E3" s="11">
        <f t="shared" ref="E3:E9" si="0">(C3+D3)/2</f>
        <v>1.7282602816808281</v>
      </c>
      <c r="F3">
        <v>6</v>
      </c>
      <c r="G3" s="2">
        <f>F3/F10</f>
        <v>0.1</v>
      </c>
      <c r="H3">
        <f>F3+H2</f>
        <v>9</v>
      </c>
      <c r="I3" s="1">
        <f>H3/F10</f>
        <v>0.15</v>
      </c>
    </row>
    <row r="4" spans="1:9" x14ac:dyDescent="0.25">
      <c r="A4">
        <v>1.726</v>
      </c>
      <c r="C4" s="11">
        <f>D3</f>
        <v>1.7296803755744377</v>
      </c>
      <c r="D4" s="11">
        <f>C4+A68</f>
        <v>1.7325205633616565</v>
      </c>
      <c r="E4" s="11">
        <f t="shared" si="0"/>
        <v>1.7311004694680472</v>
      </c>
      <c r="F4">
        <v>10</v>
      </c>
      <c r="G4" s="2">
        <f>F4/F10</f>
        <v>0.16666666666666666</v>
      </c>
      <c r="H4">
        <f t="shared" ref="H4:H9" si="1">F4+H3</f>
        <v>19</v>
      </c>
      <c r="I4" s="1">
        <f>H4/F10</f>
        <v>0.31666666666666665</v>
      </c>
    </row>
    <row r="5" spans="1:9" x14ac:dyDescent="0.25">
      <c r="A5">
        <v>1.7270000000000001</v>
      </c>
      <c r="C5" s="11">
        <f>D4</f>
        <v>1.7325205633616565</v>
      </c>
      <c r="D5" s="11">
        <f>C5+A68</f>
        <v>1.7353607511488753</v>
      </c>
      <c r="E5" s="11">
        <f t="shared" si="0"/>
        <v>1.7339406572552658</v>
      </c>
      <c r="F5">
        <v>7</v>
      </c>
      <c r="G5" s="2">
        <f>F5/F10</f>
        <v>0.11666666666666667</v>
      </c>
      <c r="H5">
        <f t="shared" si="1"/>
        <v>26</v>
      </c>
      <c r="I5" s="1">
        <f>H5/F10</f>
        <v>0.43333333333333335</v>
      </c>
    </row>
    <row r="6" spans="1:9" x14ac:dyDescent="0.25">
      <c r="A6">
        <v>1.7270000000000001</v>
      </c>
      <c r="C6" s="11">
        <f>C5+A68</f>
        <v>1.7353607511488753</v>
      </c>
      <c r="D6" s="11">
        <f>C6+A68</f>
        <v>1.7382009389360942</v>
      </c>
      <c r="E6" s="11">
        <f t="shared" si="0"/>
        <v>1.7367808450424849</v>
      </c>
      <c r="F6">
        <v>17</v>
      </c>
      <c r="G6" s="2">
        <f>F6/F10</f>
        <v>0.28333333333333333</v>
      </c>
      <c r="H6">
        <f t="shared" si="1"/>
        <v>43</v>
      </c>
      <c r="I6" s="1">
        <f>H6/F10</f>
        <v>0.71666666666666667</v>
      </c>
    </row>
    <row r="7" spans="1:9" x14ac:dyDescent="0.25">
      <c r="A7">
        <v>1.728</v>
      </c>
      <c r="C7" s="11">
        <f>C6+A68</f>
        <v>1.7382009389360942</v>
      </c>
      <c r="D7" s="11">
        <f>C7+A68</f>
        <v>1.741041126723313</v>
      </c>
      <c r="E7" s="11">
        <f t="shared" si="0"/>
        <v>1.7396210328297035</v>
      </c>
      <c r="F7">
        <v>9</v>
      </c>
      <c r="G7" s="2">
        <f>F7/F10</f>
        <v>0.15</v>
      </c>
      <c r="H7">
        <f t="shared" si="1"/>
        <v>52</v>
      </c>
      <c r="I7" s="1">
        <f>H7/F10</f>
        <v>0.8666666666666667</v>
      </c>
    </row>
    <row r="8" spans="1:9" x14ac:dyDescent="0.25">
      <c r="A8">
        <v>1.728</v>
      </c>
      <c r="C8" s="11">
        <f>C7+A68</f>
        <v>1.741041126723313</v>
      </c>
      <c r="D8" s="11">
        <f>C8+A68</f>
        <v>1.7438813145105319</v>
      </c>
      <c r="E8" s="11">
        <f t="shared" si="0"/>
        <v>1.7424612206169225</v>
      </c>
      <c r="F8">
        <v>5</v>
      </c>
      <c r="G8" s="2">
        <f>F8/F10</f>
        <v>8.3333333333333329E-2</v>
      </c>
      <c r="H8">
        <f t="shared" si="1"/>
        <v>57</v>
      </c>
      <c r="I8" s="1">
        <f>H8/F10</f>
        <v>0.95</v>
      </c>
    </row>
    <row r="9" spans="1:9" x14ac:dyDescent="0.25">
      <c r="A9">
        <v>1.7290000000000001</v>
      </c>
      <c r="C9" s="11">
        <f>C8+A68</f>
        <v>1.7438813145105319</v>
      </c>
      <c r="D9" s="11">
        <f>C9+A68</f>
        <v>1.7467215022977507</v>
      </c>
      <c r="E9" s="11">
        <f t="shared" si="0"/>
        <v>1.7453014084041412</v>
      </c>
      <c r="F9">
        <v>3</v>
      </c>
      <c r="G9" s="2">
        <f>F9/F10</f>
        <v>0.05</v>
      </c>
      <c r="H9">
        <f t="shared" si="1"/>
        <v>60</v>
      </c>
      <c r="I9" s="1">
        <f>H9/F10</f>
        <v>1</v>
      </c>
    </row>
    <row r="10" spans="1:9" x14ac:dyDescent="0.25">
      <c r="A10">
        <v>1.7290000000000001</v>
      </c>
      <c r="F10">
        <f>SUM(F2:F9)</f>
        <v>60</v>
      </c>
    </row>
    <row r="11" spans="1:9" x14ac:dyDescent="0.25">
      <c r="A11">
        <v>1.73</v>
      </c>
    </row>
    <row r="12" spans="1:9" x14ac:dyDescent="0.25">
      <c r="A12">
        <v>1.73</v>
      </c>
    </row>
    <row r="13" spans="1:9" x14ac:dyDescent="0.25">
      <c r="A13">
        <v>1.73</v>
      </c>
      <c r="C13" t="s">
        <v>28</v>
      </c>
    </row>
    <row r="14" spans="1:9" x14ac:dyDescent="0.25">
      <c r="A14">
        <v>1.7310000000000001</v>
      </c>
      <c r="C14" t="s">
        <v>29</v>
      </c>
      <c r="D14" t="s">
        <v>32</v>
      </c>
    </row>
    <row r="15" spans="1:9" x14ac:dyDescent="0.25">
      <c r="A15">
        <v>1.7310000000000001</v>
      </c>
      <c r="C15" t="s">
        <v>30</v>
      </c>
      <c r="D15" t="s">
        <v>33</v>
      </c>
    </row>
    <row r="16" spans="1:9" x14ac:dyDescent="0.25">
      <c r="A16">
        <v>1.732</v>
      </c>
      <c r="C16" t="s">
        <v>31</v>
      </c>
      <c r="D16" t="s">
        <v>34</v>
      </c>
    </row>
    <row r="17" spans="1:1" x14ac:dyDescent="0.25">
      <c r="A17">
        <v>1.732</v>
      </c>
    </row>
    <row r="18" spans="1:1" x14ac:dyDescent="0.25">
      <c r="A18">
        <v>1.732</v>
      </c>
    </row>
    <row r="19" spans="1:1" x14ac:dyDescent="0.25">
      <c r="A19">
        <v>1.732</v>
      </c>
    </row>
    <row r="20" spans="1:1" x14ac:dyDescent="0.25">
      <c r="A20">
        <v>1.732</v>
      </c>
    </row>
    <row r="21" spans="1:1" x14ac:dyDescent="0.25">
      <c r="A21">
        <v>1.7330000000000001</v>
      </c>
    </row>
    <row r="22" spans="1:1" x14ac:dyDescent="0.25">
      <c r="A22">
        <v>1.7330000000000001</v>
      </c>
    </row>
    <row r="23" spans="1:1" x14ac:dyDescent="0.25">
      <c r="A23">
        <v>1.7330000000000001</v>
      </c>
    </row>
    <row r="24" spans="1:1" x14ac:dyDescent="0.25">
      <c r="A24">
        <v>1.734</v>
      </c>
    </row>
    <row r="25" spans="1:1" x14ac:dyDescent="0.25">
      <c r="A25">
        <v>1.734</v>
      </c>
    </row>
    <row r="26" spans="1:1" x14ac:dyDescent="0.25">
      <c r="A26">
        <v>1.734</v>
      </c>
    </row>
    <row r="27" spans="1:1" x14ac:dyDescent="0.25">
      <c r="A27">
        <v>1.734</v>
      </c>
    </row>
    <row r="28" spans="1:1" x14ac:dyDescent="0.25">
      <c r="A28">
        <v>1.7350000000000001</v>
      </c>
    </row>
    <row r="29" spans="1:1" x14ac:dyDescent="0.25">
      <c r="A29">
        <v>1.7350000000000001</v>
      </c>
    </row>
    <row r="30" spans="1:1" x14ac:dyDescent="0.25">
      <c r="A30">
        <v>1.7350000000000001</v>
      </c>
    </row>
    <row r="31" spans="1:1" x14ac:dyDescent="0.25">
      <c r="A31">
        <v>1.7350000000000001</v>
      </c>
    </row>
    <row r="32" spans="1:1" x14ac:dyDescent="0.25">
      <c r="A32">
        <v>1.7350000000000001</v>
      </c>
    </row>
    <row r="33" spans="1:1" x14ac:dyDescent="0.25">
      <c r="A33">
        <v>1.7350000000000001</v>
      </c>
    </row>
    <row r="34" spans="1:1" x14ac:dyDescent="0.25">
      <c r="A34">
        <v>1.7350000000000001</v>
      </c>
    </row>
    <row r="35" spans="1:1" x14ac:dyDescent="0.25">
      <c r="A35">
        <v>1.7350000000000001</v>
      </c>
    </row>
    <row r="36" spans="1:1" x14ac:dyDescent="0.25">
      <c r="A36">
        <v>1.736</v>
      </c>
    </row>
    <row r="37" spans="1:1" x14ac:dyDescent="0.25">
      <c r="A37">
        <v>1.736</v>
      </c>
    </row>
    <row r="38" spans="1:1" x14ac:dyDescent="0.25">
      <c r="A38">
        <v>1.736</v>
      </c>
    </row>
    <row r="39" spans="1:1" x14ac:dyDescent="0.25">
      <c r="A39">
        <v>1.736</v>
      </c>
    </row>
    <row r="40" spans="1:1" x14ac:dyDescent="0.25">
      <c r="A40">
        <v>1.736</v>
      </c>
    </row>
    <row r="41" spans="1:1" x14ac:dyDescent="0.25">
      <c r="A41">
        <v>1.736</v>
      </c>
    </row>
    <row r="42" spans="1:1" x14ac:dyDescent="0.25">
      <c r="A42">
        <v>1.7370000000000001</v>
      </c>
    </row>
    <row r="43" spans="1:1" x14ac:dyDescent="0.25">
      <c r="A43">
        <v>1.7370000000000001</v>
      </c>
    </row>
    <row r="44" spans="1:1" x14ac:dyDescent="0.25">
      <c r="A44">
        <v>1.7370000000000001</v>
      </c>
    </row>
    <row r="45" spans="1:1" x14ac:dyDescent="0.25">
      <c r="A45">
        <v>1.738</v>
      </c>
    </row>
    <row r="46" spans="1:1" x14ac:dyDescent="0.25">
      <c r="A46">
        <v>1.738</v>
      </c>
    </row>
    <row r="47" spans="1:1" x14ac:dyDescent="0.25">
      <c r="A47">
        <v>1.738</v>
      </c>
    </row>
    <row r="48" spans="1:1" x14ac:dyDescent="0.25">
      <c r="A48">
        <v>1.7390000000000001</v>
      </c>
    </row>
    <row r="49" spans="1:1" x14ac:dyDescent="0.25">
      <c r="A49">
        <v>1.7390000000000001</v>
      </c>
    </row>
    <row r="50" spans="1:1" x14ac:dyDescent="0.25">
      <c r="A50">
        <v>1.7390000000000001</v>
      </c>
    </row>
    <row r="51" spans="1:1" x14ac:dyDescent="0.25">
      <c r="A51">
        <v>1.74</v>
      </c>
    </row>
    <row r="52" spans="1:1" x14ac:dyDescent="0.25">
      <c r="A52">
        <v>1.74</v>
      </c>
    </row>
    <row r="53" spans="1:1" x14ac:dyDescent="0.25">
      <c r="A53">
        <v>1.74</v>
      </c>
    </row>
    <row r="54" spans="1:1" x14ac:dyDescent="0.25">
      <c r="A54">
        <v>1.7410000000000001</v>
      </c>
    </row>
    <row r="55" spans="1:1" x14ac:dyDescent="0.25">
      <c r="A55">
        <v>1.7410000000000001</v>
      </c>
    </row>
    <row r="56" spans="1:1" x14ac:dyDescent="0.25">
      <c r="A56">
        <v>1.742</v>
      </c>
    </row>
    <row r="57" spans="1:1" x14ac:dyDescent="0.25">
      <c r="A57">
        <v>1.742</v>
      </c>
    </row>
    <row r="58" spans="1:1" x14ac:dyDescent="0.25">
      <c r="A58">
        <v>1.7430000000000001</v>
      </c>
    </row>
    <row r="59" spans="1:1" x14ac:dyDescent="0.25">
      <c r="A59">
        <v>1.744</v>
      </c>
    </row>
    <row r="60" spans="1:1" x14ac:dyDescent="0.25">
      <c r="A60">
        <v>1.7450000000000001</v>
      </c>
    </row>
    <row r="61" spans="1:1" x14ac:dyDescent="0.25">
      <c r="A61">
        <v>1.746</v>
      </c>
    </row>
    <row r="62" spans="1:1" x14ac:dyDescent="0.25">
      <c r="A62" s="12"/>
    </row>
    <row r="63" spans="1:1" x14ac:dyDescent="0.25">
      <c r="A63" t="s">
        <v>19</v>
      </c>
    </row>
    <row r="64" spans="1:1" x14ac:dyDescent="0.25">
      <c r="A64">
        <f>A61-A2</f>
        <v>2.200000000000002E-2</v>
      </c>
    </row>
    <row r="65" spans="1:1" x14ac:dyDescent="0.25">
      <c r="A65" t="s">
        <v>21</v>
      </c>
    </row>
    <row r="66" spans="1:1" x14ac:dyDescent="0.25">
      <c r="A66" s="12">
        <f>SQRT(60)</f>
        <v>7.745966692414834</v>
      </c>
    </row>
    <row r="67" spans="1:1" x14ac:dyDescent="0.25">
      <c r="A67" t="s">
        <v>20</v>
      </c>
    </row>
    <row r="68" spans="1:1" x14ac:dyDescent="0.25">
      <c r="A68" s="11">
        <f>A64/A66</f>
        <v>2.8401877872187746E-3</v>
      </c>
    </row>
  </sheetData>
  <sortState xmlns:xlrd2="http://schemas.microsoft.com/office/spreadsheetml/2017/richdata2" ref="A2:A61">
    <sortCondition ref="A1:A61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65B5-91A8-48A7-ADD5-6A238F3D1E7A}">
  <dimension ref="A1:O33"/>
  <sheetViews>
    <sheetView tabSelected="1" workbookViewId="0">
      <selection activeCell="O4" sqref="O4"/>
    </sheetView>
  </sheetViews>
  <sheetFormatPr defaultRowHeight="15" x14ac:dyDescent="0.25"/>
  <cols>
    <col min="12" max="12" width="14.28515625" bestFit="1" customWidth="1"/>
    <col min="14" max="14" width="15.28515625" bestFit="1" customWidth="1"/>
  </cols>
  <sheetData>
    <row r="1" spans="1:15" x14ac:dyDescent="0.25">
      <c r="A1" t="s">
        <v>35</v>
      </c>
      <c r="I1" s="5" t="s">
        <v>35</v>
      </c>
      <c r="J1" s="5"/>
      <c r="K1" s="5"/>
      <c r="L1" s="5"/>
      <c r="M1" s="5"/>
      <c r="N1" s="5"/>
      <c r="O1" s="5"/>
    </row>
    <row r="2" spans="1:15" x14ac:dyDescent="0.25">
      <c r="A2" t="s">
        <v>22</v>
      </c>
      <c r="B2" t="s">
        <v>23</v>
      </c>
      <c r="C2" t="s">
        <v>36</v>
      </c>
      <c r="D2" t="s">
        <v>25</v>
      </c>
      <c r="E2" t="s">
        <v>26</v>
      </c>
      <c r="F2" t="s">
        <v>37</v>
      </c>
      <c r="G2" t="s">
        <v>38</v>
      </c>
      <c r="I2" s="5" t="s">
        <v>22</v>
      </c>
      <c r="J2" s="5" t="s">
        <v>23</v>
      </c>
      <c r="K2" s="5" t="s">
        <v>36</v>
      </c>
      <c r="L2" s="5" t="s">
        <v>25</v>
      </c>
      <c r="M2" s="5" t="s">
        <v>26</v>
      </c>
      <c r="N2" s="5" t="s">
        <v>37</v>
      </c>
      <c r="O2" s="5" t="s">
        <v>38</v>
      </c>
    </row>
    <row r="3" spans="1:15" x14ac:dyDescent="0.25">
      <c r="A3">
        <v>0</v>
      </c>
      <c r="B3">
        <v>4</v>
      </c>
      <c r="C3">
        <f>(A3+B3)/2</f>
        <v>2</v>
      </c>
      <c r="E3">
        <v>7.3</v>
      </c>
      <c r="G3">
        <f>E3</f>
        <v>7.3</v>
      </c>
      <c r="I3" s="5">
        <v>0</v>
      </c>
      <c r="J3" s="5">
        <v>4</v>
      </c>
      <c r="K3" s="5">
        <f>(I3+J3)/2</f>
        <v>2</v>
      </c>
      <c r="L3" s="16">
        <f>(L19*M3)/100</f>
        <v>193657.32</v>
      </c>
      <c r="M3" s="15">
        <v>7.2999999999999995E-2</v>
      </c>
      <c r="N3" s="13">
        <f>L3</f>
        <v>193657.32</v>
      </c>
      <c r="O3" s="5">
        <f>+I38</f>
        <v>0</v>
      </c>
    </row>
    <row r="4" spans="1:15" x14ac:dyDescent="0.25">
      <c r="A4">
        <v>5</v>
      </c>
      <c r="B4">
        <v>9</v>
      </c>
      <c r="C4">
        <f>(A4+B4)/2</f>
        <v>7</v>
      </c>
      <c r="E4">
        <v>7.3</v>
      </c>
      <c r="G4">
        <f>E4+G3</f>
        <v>14.6</v>
      </c>
      <c r="I4" s="5">
        <v>5</v>
      </c>
      <c r="J4" s="5">
        <v>9</v>
      </c>
      <c r="K4" s="5">
        <f>(I4+J4)/2</f>
        <v>7</v>
      </c>
      <c r="L4" s="16">
        <f>(L19*M4)/100</f>
        <v>193657.32</v>
      </c>
      <c r="M4" s="15">
        <v>7.2999999999999995E-2</v>
      </c>
      <c r="N4" s="13">
        <f>L4+N3</f>
        <v>387314.64</v>
      </c>
      <c r="O4" s="5">
        <f>M4+O3</f>
        <v>7.2999999999999995E-2</v>
      </c>
    </row>
    <row r="5" spans="1:15" x14ac:dyDescent="0.25">
      <c r="A5">
        <v>10</v>
      </c>
      <c r="B5">
        <v>14</v>
      </c>
      <c r="C5">
        <f t="shared" ref="C5:C17" si="0">(A5+B5)/2</f>
        <v>12</v>
      </c>
      <c r="E5">
        <v>7.2</v>
      </c>
      <c r="G5">
        <f t="shared" ref="G5:G18" si="1">E5+G4</f>
        <v>21.8</v>
      </c>
      <c r="I5" s="5">
        <v>10</v>
      </c>
      <c r="J5" s="5">
        <v>14</v>
      </c>
      <c r="K5" s="5">
        <f t="shared" ref="K5:K18" si="2">(I5+J5)/2</f>
        <v>12</v>
      </c>
      <c r="L5" s="16">
        <f>(L19*M5)/100</f>
        <v>191004.48</v>
      </c>
      <c r="M5" s="15">
        <v>7.1999999999999995E-2</v>
      </c>
      <c r="N5" s="13">
        <f t="shared" ref="N5:N18" si="3">L5+N4</f>
        <v>578319.12</v>
      </c>
      <c r="O5" s="5">
        <f t="shared" ref="O5:O18" si="4">M5+O4</f>
        <v>0.14499999999999999</v>
      </c>
    </row>
    <row r="6" spans="1:15" x14ac:dyDescent="0.25">
      <c r="A6">
        <v>15</v>
      </c>
      <c r="B6">
        <v>19</v>
      </c>
      <c r="C6">
        <f t="shared" si="0"/>
        <v>17</v>
      </c>
      <c r="E6">
        <v>7</v>
      </c>
      <c r="G6">
        <f t="shared" si="1"/>
        <v>28.8</v>
      </c>
      <c r="I6" s="5">
        <v>15</v>
      </c>
      <c r="J6" s="5">
        <v>19</v>
      </c>
      <c r="K6" s="5">
        <f t="shared" si="2"/>
        <v>17</v>
      </c>
      <c r="L6" s="16">
        <f>(L19*M6)/100</f>
        <v>185698.8</v>
      </c>
      <c r="M6" s="15">
        <v>7.0000000000000007E-2</v>
      </c>
      <c r="N6" s="13">
        <f t="shared" si="3"/>
        <v>764017.91999999993</v>
      </c>
      <c r="O6" s="5">
        <f t="shared" si="4"/>
        <v>0.215</v>
      </c>
    </row>
    <row r="7" spans="1:15" x14ac:dyDescent="0.25">
      <c r="A7">
        <v>20</v>
      </c>
      <c r="B7">
        <v>24</v>
      </c>
      <c r="C7">
        <f t="shared" si="0"/>
        <v>22</v>
      </c>
      <c r="E7">
        <v>6.6</v>
      </c>
      <c r="G7">
        <f t="shared" si="1"/>
        <v>35.4</v>
      </c>
      <c r="I7" s="5">
        <v>20</v>
      </c>
      <c r="J7" s="5">
        <v>24</v>
      </c>
      <c r="K7" s="5">
        <f t="shared" si="2"/>
        <v>22</v>
      </c>
      <c r="L7" s="16">
        <f>(L19*M7)/100</f>
        <v>175087.44</v>
      </c>
      <c r="M7" s="15">
        <v>6.6000000000000003E-2</v>
      </c>
      <c r="N7" s="13">
        <f t="shared" si="3"/>
        <v>939105.35999999987</v>
      </c>
      <c r="O7" s="5">
        <f t="shared" si="4"/>
        <v>0.28100000000000003</v>
      </c>
    </row>
    <row r="8" spans="1:15" x14ac:dyDescent="0.25">
      <c r="A8">
        <v>25</v>
      </c>
      <c r="B8">
        <v>29</v>
      </c>
      <c r="C8">
        <f t="shared" si="0"/>
        <v>27</v>
      </c>
      <c r="E8">
        <v>7.2</v>
      </c>
      <c r="G8">
        <f t="shared" si="1"/>
        <v>42.6</v>
      </c>
      <c r="I8" s="5">
        <v>25</v>
      </c>
      <c r="J8" s="5">
        <v>29</v>
      </c>
      <c r="K8" s="5">
        <f t="shared" si="2"/>
        <v>27</v>
      </c>
      <c r="L8" s="16">
        <f>(L19*M8)/100</f>
        <v>191004.48</v>
      </c>
      <c r="M8" s="15">
        <v>7.1999999999999995E-2</v>
      </c>
      <c r="N8" s="13">
        <f t="shared" si="3"/>
        <v>1130109.8399999999</v>
      </c>
      <c r="O8" s="5">
        <f t="shared" si="4"/>
        <v>0.35300000000000004</v>
      </c>
    </row>
    <row r="9" spans="1:15" x14ac:dyDescent="0.25">
      <c r="A9">
        <v>30</v>
      </c>
      <c r="B9">
        <v>34</v>
      </c>
      <c r="C9">
        <f t="shared" si="0"/>
        <v>32</v>
      </c>
      <c r="E9">
        <v>8.1</v>
      </c>
      <c r="G9">
        <f t="shared" si="1"/>
        <v>50.7</v>
      </c>
      <c r="I9" s="5">
        <v>30</v>
      </c>
      <c r="J9" s="5">
        <v>34</v>
      </c>
      <c r="K9" s="5">
        <f t="shared" si="2"/>
        <v>32</v>
      </c>
      <c r="L9" s="16">
        <f>(L19*M9)/100</f>
        <v>214880.04</v>
      </c>
      <c r="M9" s="15">
        <v>8.1000000000000003E-2</v>
      </c>
      <c r="N9" s="13">
        <f t="shared" si="3"/>
        <v>1344989.88</v>
      </c>
      <c r="O9" s="5">
        <f t="shared" si="4"/>
        <v>0.43400000000000005</v>
      </c>
    </row>
    <row r="10" spans="1:15" x14ac:dyDescent="0.25">
      <c r="A10">
        <v>35</v>
      </c>
      <c r="B10">
        <v>39</v>
      </c>
      <c r="C10">
        <f t="shared" si="0"/>
        <v>37</v>
      </c>
      <c r="E10">
        <v>8.5</v>
      </c>
      <c r="G10">
        <f t="shared" si="1"/>
        <v>59.2</v>
      </c>
      <c r="I10" s="5">
        <v>35</v>
      </c>
      <c r="J10" s="5">
        <v>39</v>
      </c>
      <c r="K10" s="5">
        <f t="shared" si="2"/>
        <v>37</v>
      </c>
      <c r="L10" s="16">
        <f>(L19*M10)/100</f>
        <v>225491.4</v>
      </c>
      <c r="M10" s="15">
        <v>8.5000000000000006E-2</v>
      </c>
      <c r="N10" s="13">
        <f t="shared" si="3"/>
        <v>1570481.2799999998</v>
      </c>
      <c r="O10" s="5">
        <f t="shared" si="4"/>
        <v>0.51900000000000002</v>
      </c>
    </row>
    <row r="11" spans="1:15" x14ac:dyDescent="0.25">
      <c r="A11">
        <v>40</v>
      </c>
      <c r="B11">
        <v>44</v>
      </c>
      <c r="C11">
        <f t="shared" si="0"/>
        <v>42</v>
      </c>
      <c r="E11">
        <v>7.8</v>
      </c>
      <c r="G11">
        <f t="shared" si="1"/>
        <v>67</v>
      </c>
      <c r="I11" s="5">
        <v>40</v>
      </c>
      <c r="J11" s="5">
        <v>44</v>
      </c>
      <c r="K11" s="5">
        <f t="shared" si="2"/>
        <v>42</v>
      </c>
      <c r="L11" s="16">
        <f>(L19*M11)/100</f>
        <v>206921.52</v>
      </c>
      <c r="M11" s="15">
        <v>7.8E-2</v>
      </c>
      <c r="N11" s="13">
        <f t="shared" si="3"/>
        <v>1777402.7999999998</v>
      </c>
      <c r="O11" s="5">
        <f t="shared" si="4"/>
        <v>0.59699999999999998</v>
      </c>
    </row>
    <row r="12" spans="1:15" x14ac:dyDescent="0.25">
      <c r="A12">
        <v>45</v>
      </c>
      <c r="B12">
        <v>49</v>
      </c>
      <c r="C12">
        <f t="shared" si="0"/>
        <v>47</v>
      </c>
      <c r="E12">
        <v>6.9</v>
      </c>
      <c r="G12">
        <f t="shared" si="1"/>
        <v>73.900000000000006</v>
      </c>
      <c r="I12" s="5">
        <v>45</v>
      </c>
      <c r="J12" s="5">
        <v>49</v>
      </c>
      <c r="K12" s="5">
        <f t="shared" si="2"/>
        <v>47</v>
      </c>
      <c r="L12" s="16">
        <f>(L19*M12)/100</f>
        <v>183045.96</v>
      </c>
      <c r="M12" s="15">
        <v>6.9000000000000006E-2</v>
      </c>
      <c r="N12" s="13">
        <f t="shared" si="3"/>
        <v>1960448.7599999998</v>
      </c>
      <c r="O12" s="5">
        <f t="shared" si="4"/>
        <v>0.66599999999999993</v>
      </c>
    </row>
    <row r="13" spans="1:15" x14ac:dyDescent="0.25">
      <c r="A13">
        <v>50</v>
      </c>
      <c r="B13">
        <v>54</v>
      </c>
      <c r="C13">
        <f t="shared" si="0"/>
        <v>52</v>
      </c>
      <c r="E13">
        <v>5.3</v>
      </c>
      <c r="G13">
        <f t="shared" si="1"/>
        <v>79.2</v>
      </c>
      <c r="I13" s="5">
        <v>50</v>
      </c>
      <c r="J13" s="5">
        <v>54</v>
      </c>
      <c r="K13" s="5">
        <f t="shared" si="2"/>
        <v>52</v>
      </c>
      <c r="L13" s="16">
        <f>(L19*M13)/100</f>
        <v>140600.51999999999</v>
      </c>
      <c r="M13" s="15">
        <v>5.2999999999999999E-2</v>
      </c>
      <c r="N13" s="13">
        <f t="shared" si="3"/>
        <v>2101049.2799999998</v>
      </c>
      <c r="O13" s="5">
        <f t="shared" si="4"/>
        <v>0.71899999999999997</v>
      </c>
    </row>
    <row r="14" spans="1:15" x14ac:dyDescent="0.25">
      <c r="A14">
        <v>55</v>
      </c>
      <c r="B14">
        <v>59</v>
      </c>
      <c r="C14">
        <f t="shared" si="0"/>
        <v>57</v>
      </c>
      <c r="E14">
        <v>4.3</v>
      </c>
      <c r="G14">
        <f t="shared" si="1"/>
        <v>83.5</v>
      </c>
      <c r="I14" s="5">
        <v>55</v>
      </c>
      <c r="J14" s="5">
        <v>59</v>
      </c>
      <c r="K14" s="5">
        <f t="shared" si="2"/>
        <v>57</v>
      </c>
      <c r="L14" s="16">
        <f>(L19*M14)/100</f>
        <v>114072.12</v>
      </c>
      <c r="M14" s="15">
        <v>4.2999999999999997E-2</v>
      </c>
      <c r="N14" s="13">
        <f t="shared" si="3"/>
        <v>2215121.4</v>
      </c>
      <c r="O14" s="5">
        <f t="shared" si="4"/>
        <v>0.76200000000000001</v>
      </c>
    </row>
    <row r="15" spans="1:15" x14ac:dyDescent="0.25">
      <c r="A15">
        <v>60</v>
      </c>
      <c r="B15">
        <v>64</v>
      </c>
      <c r="C15">
        <f t="shared" si="0"/>
        <v>62</v>
      </c>
      <c r="E15">
        <v>3.8</v>
      </c>
      <c r="G15">
        <f t="shared" si="1"/>
        <v>87.3</v>
      </c>
      <c r="I15" s="5">
        <v>60</v>
      </c>
      <c r="J15" s="5">
        <v>64</v>
      </c>
      <c r="K15" s="5">
        <f t="shared" si="2"/>
        <v>62</v>
      </c>
      <c r="L15" s="16">
        <f>(L19*M15)/100</f>
        <v>100807.92</v>
      </c>
      <c r="M15" s="15">
        <v>3.7999999999999999E-2</v>
      </c>
      <c r="N15" s="13">
        <f t="shared" si="3"/>
        <v>2315929.3199999998</v>
      </c>
      <c r="O15" s="5">
        <f t="shared" si="4"/>
        <v>0.8</v>
      </c>
    </row>
    <row r="16" spans="1:15" x14ac:dyDescent="0.25">
      <c r="A16">
        <v>65</v>
      </c>
      <c r="B16">
        <v>74</v>
      </c>
      <c r="C16">
        <f t="shared" si="0"/>
        <v>69.5</v>
      </c>
      <c r="E16">
        <v>7</v>
      </c>
      <c r="G16">
        <f t="shared" si="1"/>
        <v>94.3</v>
      </c>
      <c r="I16" s="5">
        <v>65</v>
      </c>
      <c r="J16" s="5">
        <v>74</v>
      </c>
      <c r="K16" s="5">
        <f t="shared" si="2"/>
        <v>69.5</v>
      </c>
      <c r="L16" s="16">
        <f>(L19*M16)/100</f>
        <v>185698.8</v>
      </c>
      <c r="M16" s="15">
        <v>7.0000000000000007E-2</v>
      </c>
      <c r="N16" s="13">
        <f t="shared" si="3"/>
        <v>2501628.1199999996</v>
      </c>
      <c r="O16" s="5">
        <f t="shared" si="4"/>
        <v>0.87000000000000011</v>
      </c>
    </row>
    <row r="17" spans="1:15" x14ac:dyDescent="0.25">
      <c r="A17">
        <v>75</v>
      </c>
      <c r="B17">
        <v>84</v>
      </c>
      <c r="C17">
        <f t="shared" si="0"/>
        <v>79.5</v>
      </c>
      <c r="E17">
        <v>4.3</v>
      </c>
      <c r="G17">
        <f t="shared" si="1"/>
        <v>98.6</v>
      </c>
      <c r="I17" s="5">
        <v>75</v>
      </c>
      <c r="J17" s="5">
        <v>84</v>
      </c>
      <c r="K17" s="5">
        <f t="shared" si="2"/>
        <v>79.5</v>
      </c>
      <c r="L17" s="16">
        <f>(L19*M17)/100</f>
        <v>114072.12</v>
      </c>
      <c r="M17" s="15">
        <v>4.2999999999999997E-2</v>
      </c>
      <c r="N17" s="13">
        <f t="shared" si="3"/>
        <v>2615700.2399999998</v>
      </c>
      <c r="O17" s="5">
        <f t="shared" si="4"/>
        <v>0.91300000000000014</v>
      </c>
    </row>
    <row r="18" spans="1:15" x14ac:dyDescent="0.25">
      <c r="A18">
        <v>85</v>
      </c>
      <c r="B18" t="s">
        <v>39</v>
      </c>
      <c r="E18">
        <v>1.4</v>
      </c>
      <c r="G18">
        <f t="shared" si="1"/>
        <v>100</v>
      </c>
      <c r="I18" s="5">
        <v>85</v>
      </c>
      <c r="J18" s="5">
        <v>94</v>
      </c>
      <c r="K18" s="5">
        <f t="shared" si="2"/>
        <v>89.5</v>
      </c>
      <c r="L18" s="16">
        <f>(L19*M18)/100</f>
        <v>37139.760000000002</v>
      </c>
      <c r="M18" s="15">
        <v>1.4E-2</v>
      </c>
      <c r="N18" s="13">
        <f t="shared" si="3"/>
        <v>2652839.9999999995</v>
      </c>
      <c r="O18" s="5">
        <f t="shared" si="4"/>
        <v>0.92700000000000016</v>
      </c>
    </row>
    <row r="19" spans="1:15" x14ac:dyDescent="0.25">
      <c r="L19">
        <v>265284000</v>
      </c>
      <c r="M19" s="14">
        <f>SUM(M3:M18)</f>
        <v>1</v>
      </c>
    </row>
    <row r="20" spans="1:15" x14ac:dyDescent="0.25">
      <c r="A20" t="s">
        <v>49</v>
      </c>
    </row>
    <row r="21" spans="1:15" x14ac:dyDescent="0.25">
      <c r="A21" t="s">
        <v>40</v>
      </c>
    </row>
    <row r="22" spans="1:15" x14ac:dyDescent="0.25">
      <c r="A22" t="s">
        <v>41</v>
      </c>
    </row>
    <row r="23" spans="1:15" x14ac:dyDescent="0.25">
      <c r="A23" t="s">
        <v>42</v>
      </c>
    </row>
    <row r="24" spans="1:15" x14ac:dyDescent="0.25">
      <c r="A24" t="s">
        <v>43</v>
      </c>
    </row>
    <row r="25" spans="1:15" x14ac:dyDescent="0.25">
      <c r="A25" t="s">
        <v>44</v>
      </c>
    </row>
    <row r="26" spans="1:15" x14ac:dyDescent="0.25">
      <c r="A26" t="s">
        <v>45</v>
      </c>
    </row>
    <row r="27" spans="1:15" x14ac:dyDescent="0.25">
      <c r="A27" t="s">
        <v>46</v>
      </c>
    </row>
    <row r="28" spans="1:15" x14ac:dyDescent="0.25">
      <c r="A28" t="s">
        <v>47</v>
      </c>
    </row>
    <row r="29" spans="1:15" x14ac:dyDescent="0.25">
      <c r="A29" t="s">
        <v>48</v>
      </c>
    </row>
    <row r="31" spans="1:15" x14ac:dyDescent="0.25">
      <c r="A31" t="s">
        <v>50</v>
      </c>
    </row>
    <row r="32" spans="1:15" x14ac:dyDescent="0.25">
      <c r="A32" t="s">
        <v>51</v>
      </c>
    </row>
    <row r="33" spans="1:1" x14ac:dyDescent="0.25">
      <c r="A33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A4BB-AC64-4415-BCF4-21A6A35CB3B9}">
  <dimension ref="A1:Q28"/>
  <sheetViews>
    <sheetView workbookViewId="0">
      <selection activeCell="M19" sqref="M19"/>
    </sheetView>
  </sheetViews>
  <sheetFormatPr defaultRowHeight="15" x14ac:dyDescent="0.25"/>
  <cols>
    <col min="11" max="11" width="10.5703125" bestFit="1" customWidth="1"/>
    <col min="13" max="13" width="17.140625" customWidth="1"/>
    <col min="14" max="14" width="16.85546875" bestFit="1" customWidth="1"/>
    <col min="16" max="17" width="13.85546875" bestFit="1" customWidth="1"/>
  </cols>
  <sheetData>
    <row r="1" spans="1:17" x14ac:dyDescent="0.25">
      <c r="A1" t="s">
        <v>56</v>
      </c>
      <c r="F1" t="s">
        <v>54</v>
      </c>
      <c r="G1" t="s">
        <v>23</v>
      </c>
      <c r="H1" t="s">
        <v>36</v>
      </c>
      <c r="I1" t="s">
        <v>55</v>
      </c>
      <c r="J1" t="s">
        <v>57</v>
      </c>
      <c r="K1" t="s">
        <v>58</v>
      </c>
      <c r="L1" t="s">
        <v>59</v>
      </c>
      <c r="M1" t="s">
        <v>61</v>
      </c>
      <c r="N1" t="s">
        <v>70</v>
      </c>
      <c r="P1" t="s">
        <v>68</v>
      </c>
      <c r="Q1">
        <f>I3-I2</f>
        <v>3</v>
      </c>
    </row>
    <row r="2" spans="1:17" x14ac:dyDescent="0.25">
      <c r="A2" s="17">
        <v>25318</v>
      </c>
      <c r="C2" s="17">
        <f>A28-A2</f>
        <v>16442</v>
      </c>
      <c r="D2" t="s">
        <v>19</v>
      </c>
      <c r="F2" s="17">
        <f>A2</f>
        <v>25318</v>
      </c>
      <c r="G2" s="17">
        <f>F2+C4</f>
        <v>28606.400000000001</v>
      </c>
      <c r="H2" s="17">
        <f>(F2+G2)/2</f>
        <v>26962.2</v>
      </c>
      <c r="I2">
        <v>5</v>
      </c>
      <c r="J2" s="3">
        <f>I2/25</f>
        <v>0.2</v>
      </c>
      <c r="K2">
        <f>I2</f>
        <v>5</v>
      </c>
      <c r="L2" s="1">
        <f>K2/25</f>
        <v>0.2</v>
      </c>
      <c r="M2" s="18">
        <f>H2*I2</f>
        <v>134811</v>
      </c>
      <c r="N2" s="19">
        <f>M2*H2</f>
        <v>3634801144.2000003</v>
      </c>
      <c r="P2" t="s">
        <v>69</v>
      </c>
      <c r="Q2">
        <f>I3-I4</f>
        <v>3</v>
      </c>
    </row>
    <row r="3" spans="1:17" x14ac:dyDescent="0.25">
      <c r="A3" s="17">
        <v>26874</v>
      </c>
      <c r="C3">
        <f>SQRT(25)</f>
        <v>5</v>
      </c>
      <c r="D3" t="s">
        <v>53</v>
      </c>
      <c r="F3" s="17">
        <f>G2</f>
        <v>28606.400000000001</v>
      </c>
      <c r="G3" s="17">
        <f>F3+C4</f>
        <v>31894.800000000003</v>
      </c>
      <c r="H3" s="17">
        <f t="shared" ref="H3:H7" si="0">(F3+G3)/2</f>
        <v>30250.600000000002</v>
      </c>
      <c r="I3">
        <v>8</v>
      </c>
      <c r="J3" s="3">
        <f t="shared" ref="J3:J6" si="1">I3/25</f>
        <v>0.32</v>
      </c>
      <c r="K3">
        <f>K2+I3</f>
        <v>13</v>
      </c>
      <c r="L3" s="1">
        <f t="shared" ref="L3:L6" si="2">K3/25</f>
        <v>0.52</v>
      </c>
      <c r="M3" s="18">
        <f t="shared" ref="M3:M6" si="3">H3*I3</f>
        <v>242004.80000000002</v>
      </c>
      <c r="N3" s="19">
        <f t="shared" ref="N3:N6" si="4">M3*H3</f>
        <v>7320790402.8800011</v>
      </c>
    </row>
    <row r="4" spans="1:17" x14ac:dyDescent="0.25">
      <c r="A4" s="17">
        <v>27215</v>
      </c>
      <c r="C4">
        <f>C2/C3</f>
        <v>3288.4</v>
      </c>
      <c r="F4" s="17">
        <f>G3</f>
        <v>31894.800000000003</v>
      </c>
      <c r="G4" s="17">
        <f>F4+C4</f>
        <v>35183.200000000004</v>
      </c>
      <c r="H4" s="17">
        <f t="shared" si="0"/>
        <v>33539</v>
      </c>
      <c r="I4">
        <v>5</v>
      </c>
      <c r="J4" s="3">
        <f t="shared" si="1"/>
        <v>0.2</v>
      </c>
      <c r="K4">
        <f t="shared" ref="K4:K6" si="5">K3+I4</f>
        <v>18</v>
      </c>
      <c r="L4" s="1">
        <f t="shared" si="2"/>
        <v>0.72</v>
      </c>
      <c r="M4" s="18">
        <f t="shared" si="3"/>
        <v>167695</v>
      </c>
      <c r="N4" s="19">
        <f t="shared" si="4"/>
        <v>5624322605</v>
      </c>
      <c r="Q4">
        <f>Q1/(Q1+Q2)</f>
        <v>0.5</v>
      </c>
    </row>
    <row r="5" spans="1:17" x14ac:dyDescent="0.25">
      <c r="A5" s="17">
        <v>27664</v>
      </c>
      <c r="F5" s="17">
        <f>G4</f>
        <v>35183.200000000004</v>
      </c>
      <c r="G5" s="17">
        <f>F5+C4</f>
        <v>38471.600000000006</v>
      </c>
      <c r="H5" s="17">
        <f t="shared" si="0"/>
        <v>36827.400000000009</v>
      </c>
      <c r="I5">
        <v>6</v>
      </c>
      <c r="J5" s="3">
        <f t="shared" si="1"/>
        <v>0.24</v>
      </c>
      <c r="K5">
        <f t="shared" si="5"/>
        <v>24</v>
      </c>
      <c r="L5" s="1">
        <f t="shared" si="2"/>
        <v>0.96</v>
      </c>
      <c r="M5" s="18">
        <f t="shared" si="3"/>
        <v>220964.40000000005</v>
      </c>
      <c r="N5" s="19">
        <f t="shared" si="4"/>
        <v>8137544344.5600042</v>
      </c>
      <c r="Q5">
        <f>(((K6/2) - K2))/I3</f>
        <v>0.9375</v>
      </c>
    </row>
    <row r="6" spans="1:17" x14ac:dyDescent="0.25">
      <c r="A6" s="17">
        <v>28061</v>
      </c>
      <c r="F6" s="17">
        <f>G5</f>
        <v>38471.600000000006</v>
      </c>
      <c r="G6" s="17">
        <f>F6+C4</f>
        <v>41760.000000000007</v>
      </c>
      <c r="H6" s="17">
        <f t="shared" si="0"/>
        <v>40115.800000000003</v>
      </c>
      <c r="I6">
        <v>1</v>
      </c>
      <c r="J6" s="3">
        <f t="shared" si="1"/>
        <v>0.04</v>
      </c>
      <c r="K6">
        <f t="shared" si="5"/>
        <v>25</v>
      </c>
      <c r="L6" s="1">
        <f t="shared" si="2"/>
        <v>1</v>
      </c>
      <c r="M6" s="18">
        <f t="shared" si="3"/>
        <v>40115.800000000003</v>
      </c>
      <c r="N6" s="19">
        <f t="shared" si="4"/>
        <v>1609277409.6400003</v>
      </c>
    </row>
    <row r="7" spans="1:17" x14ac:dyDescent="0.25">
      <c r="A7" s="17"/>
      <c r="F7" s="17">
        <f>SUM(F2:F6)</f>
        <v>159474.00000000003</v>
      </c>
      <c r="G7" s="17">
        <f t="shared" ref="G7:M7" si="6">SUM(G2:G6)</f>
        <v>175916</v>
      </c>
      <c r="H7" s="17">
        <f t="shared" si="0"/>
        <v>167695</v>
      </c>
      <c r="I7" s="17">
        <f t="shared" si="6"/>
        <v>25</v>
      </c>
      <c r="J7" s="17">
        <f t="shared" si="6"/>
        <v>1</v>
      </c>
      <c r="K7" s="17">
        <f t="shared" si="6"/>
        <v>85</v>
      </c>
      <c r="L7" s="17">
        <f t="shared" si="6"/>
        <v>3.4</v>
      </c>
      <c r="M7" s="17">
        <f t="shared" si="6"/>
        <v>805591.00000000012</v>
      </c>
      <c r="N7" s="17">
        <f>SUM(N2:N6)</f>
        <v>26326735906.280006</v>
      </c>
    </row>
    <row r="8" spans="1:17" x14ac:dyDescent="0.25">
      <c r="A8" s="17"/>
      <c r="F8" s="17"/>
      <c r="G8" s="17"/>
      <c r="H8" s="17"/>
      <c r="J8" s="3"/>
      <c r="L8" s="1"/>
      <c r="M8" s="18"/>
      <c r="N8" s="19"/>
    </row>
    <row r="9" spans="1:17" x14ac:dyDescent="0.25">
      <c r="A9" s="17">
        <v>29136</v>
      </c>
      <c r="L9" t="s">
        <v>60</v>
      </c>
      <c r="M9" s="19">
        <f>M7/I7</f>
        <v>32223.640000000003</v>
      </c>
    </row>
    <row r="10" spans="1:17" x14ac:dyDescent="0.25">
      <c r="A10" s="17">
        <v>29330</v>
      </c>
      <c r="L10" t="s">
        <v>62</v>
      </c>
      <c r="M10" s="19">
        <f>F3+C4*Q5</f>
        <v>31689.275000000001</v>
      </c>
      <c r="P10" s="17">
        <f>N7</f>
        <v>26326735906.280006</v>
      </c>
    </row>
    <row r="11" spans="1:17" x14ac:dyDescent="0.25">
      <c r="A11" s="17">
        <v>29387</v>
      </c>
      <c r="L11" t="s">
        <v>63</v>
      </c>
      <c r="M11" s="17">
        <f>F3+(C4*(Q1/(Q1+Q2)))</f>
        <v>30250.600000000002</v>
      </c>
      <c r="P11">
        <f>M7*M7</f>
        <v>648976859281.00024</v>
      </c>
      <c r="Q11">
        <f>P11/I7</f>
        <v>25959074371.240009</v>
      </c>
    </row>
    <row r="12" spans="1:17" x14ac:dyDescent="0.25">
      <c r="A12" s="17">
        <v>30267</v>
      </c>
      <c r="L12" t="s">
        <v>64</v>
      </c>
      <c r="M12" s="19">
        <f>((H2-M9)+(H3-M9)+(H4-M9)+(H5-M9)+(H6-M9))/K6</f>
        <v>263.07199999999995</v>
      </c>
      <c r="Q12" s="17">
        <f>P10-Q11/24</f>
        <v>25245107807.47834</v>
      </c>
    </row>
    <row r="13" spans="1:17" x14ac:dyDescent="0.25">
      <c r="A13" s="17">
        <v>31107</v>
      </c>
      <c r="L13" t="s">
        <v>65</v>
      </c>
      <c r="M13" s="17">
        <v>5694974776.2662506</v>
      </c>
      <c r="N13" s="18">
        <f>SQRT(Q12)</f>
        <v>158887.09138088702</v>
      </c>
    </row>
    <row r="14" spans="1:17" x14ac:dyDescent="0.25">
      <c r="A14" s="17">
        <v>31252</v>
      </c>
      <c r="L14" t="s">
        <v>66</v>
      </c>
      <c r="M14" s="19">
        <f>N13/M9*100</f>
        <v>493.07617445107689</v>
      </c>
    </row>
    <row r="15" spans="1:17" x14ac:dyDescent="0.25">
      <c r="A15" s="17">
        <v>31395</v>
      </c>
      <c r="L15" t="s">
        <v>67</v>
      </c>
      <c r="M15">
        <f>M12/M10</f>
        <v>8.3016099295424063E-3</v>
      </c>
    </row>
    <row r="16" spans="1:17" x14ac:dyDescent="0.25">
      <c r="A16" s="17">
        <v>31614</v>
      </c>
    </row>
    <row r="17" spans="1:11" x14ac:dyDescent="0.25">
      <c r="A17" s="17">
        <v>32315</v>
      </c>
      <c r="J17" t="s">
        <v>71</v>
      </c>
      <c r="K17" s="19">
        <f>M9-M12</f>
        <v>31960.568000000003</v>
      </c>
    </row>
    <row r="18" spans="1:11" x14ac:dyDescent="0.25">
      <c r="A18" s="17">
        <v>32836</v>
      </c>
      <c r="J18" t="s">
        <v>72</v>
      </c>
      <c r="K18" s="19">
        <f>M9+M12</f>
        <v>32486.712000000003</v>
      </c>
    </row>
    <row r="19" spans="1:11" x14ac:dyDescent="0.25">
      <c r="A19" s="17">
        <v>33327</v>
      </c>
    </row>
    <row r="20" spans="1:11" x14ac:dyDescent="0.25">
      <c r="A20" s="17">
        <v>33616</v>
      </c>
    </row>
    <row r="21" spans="1:11" x14ac:dyDescent="0.25">
      <c r="A21" s="17">
        <v>34539</v>
      </c>
    </row>
    <row r="22" spans="1:11" x14ac:dyDescent="0.25">
      <c r="A22" s="17">
        <v>35612</v>
      </c>
    </row>
    <row r="23" spans="1:11" x14ac:dyDescent="0.25">
      <c r="A23" s="17">
        <v>35883</v>
      </c>
    </row>
    <row r="24" spans="1:11" x14ac:dyDescent="0.25">
      <c r="A24" s="17">
        <v>36153</v>
      </c>
    </row>
    <row r="25" spans="1:11" x14ac:dyDescent="0.25">
      <c r="A25" s="17">
        <v>36778</v>
      </c>
    </row>
    <row r="26" spans="1:11" x14ac:dyDescent="0.25">
      <c r="A26" s="17">
        <v>37065</v>
      </c>
    </row>
    <row r="27" spans="1:11" x14ac:dyDescent="0.25">
      <c r="A27" s="17">
        <v>38390</v>
      </c>
    </row>
    <row r="28" spans="1:11" x14ac:dyDescent="0.25">
      <c r="A28" s="17">
        <v>41760</v>
      </c>
    </row>
  </sheetData>
  <sortState xmlns:xlrd2="http://schemas.microsoft.com/office/spreadsheetml/2017/richdata2" ref="A2:A28">
    <sortCondition ref="A2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2.19</vt:lpstr>
      <vt:lpstr>2.21-2.25</vt:lpstr>
      <vt:lpstr>2.26</vt:lpstr>
      <vt:lpstr>2.27</vt:lpstr>
      <vt:lpstr>2.31-2.33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Nivea Helena</dc:creator>
  <cp:lastModifiedBy>Nivea Helena</cp:lastModifiedBy>
  <dcterms:created xsi:type="dcterms:W3CDTF">2023-01-16T21:28:11Z</dcterms:created>
  <dcterms:modified xsi:type="dcterms:W3CDTF">2023-01-24T14:22:47Z</dcterms:modified>
</cp:coreProperties>
</file>