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1.xml" ContentType="application/vnd.openxmlformats-officedocument.spreadsheetml.tab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Pessoal\Documents\PB FOODS\"/>
    </mc:Choice>
  </mc:AlternateContent>
  <xr:revisionPtr revIDLastSave="0" documentId="13_ncr:1_{D0F80D73-AEF6-460D-880F-D974ABBDB2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LHO 2023" sheetId="102" r:id="rId1"/>
    <sheet name="Planilha2" sheetId="107" r:id="rId2"/>
    <sheet name="CONSOLIDADO" sheetId="60" r:id="rId3"/>
    <sheet name="JAN.2021" sheetId="28" state="hidden" r:id="rId4"/>
    <sheet name="FEV.2021" sheetId="32" state="hidden" r:id="rId5"/>
    <sheet name="MAR.2021" sheetId="33" state="hidden" r:id="rId6"/>
    <sheet name="ABR.2021" sheetId="45" state="hidden" r:id="rId7"/>
    <sheet name="MAI.2021" sheetId="46" state="hidden" r:id="rId8"/>
    <sheet name="descontos realizados " sheetId="5" state="hidden" r:id="rId9"/>
    <sheet name="JUN.2021" sheetId="48" state="hidden" r:id="rId10"/>
    <sheet name="JUL.2021" sheetId="50" state="hidden" r:id="rId11"/>
    <sheet name="AGO.2021" sheetId="51" state="hidden" r:id="rId12"/>
    <sheet name="SET.2021" sheetId="52" state="hidden" r:id="rId13"/>
    <sheet name="OUT.2021" sheetId="54" state="hidden" r:id="rId14"/>
    <sheet name="NOV.2021" sheetId="57" state="hidden" r:id="rId15"/>
    <sheet name="DEZ.2021" sheetId="58" state="hidden" r:id="rId16"/>
    <sheet name="RAQUEL - abril" sheetId="71" state="hidden" r:id="rId17"/>
    <sheet name="CONTROLE DE ASSECORIOS VEICULOS" sheetId="89" r:id="rId18"/>
    <sheet name="FROTA" sheetId="105" r:id="rId19"/>
    <sheet name="CARROS NUTRIMAIS" sheetId="55" state="hidden" r:id="rId20"/>
    <sheet name="resumo da semana " sheetId="7" state="hidden" r:id="rId21"/>
    <sheet name="FORD" sheetId="19" state="hidden" r:id="rId22"/>
    <sheet name="MERCEDES " sheetId="20" state="hidden" r:id="rId23"/>
    <sheet name="VOLKS " sheetId="21" state="hidden" r:id="rId24"/>
    <sheet name="PLACAS-MODELO" sheetId="13" state="hidden" r:id="rId25"/>
  </sheets>
  <definedNames>
    <definedName name="_xlnm._FilterDatabase" localSheetId="6" hidden="1">ABR.2021!$B$7:$Q$7</definedName>
    <definedName name="_xlnm._FilterDatabase" localSheetId="11" hidden="1">AGO.2021!$B$6:$Q$6</definedName>
    <definedName name="_xlnm._FilterDatabase" localSheetId="19" hidden="1">'CARROS NUTRIMAIS'!$B$7:$Q$27</definedName>
    <definedName name="_xlnm._FilterDatabase" localSheetId="15" hidden="1">DEZ.2021!$B$6:$Q$75</definedName>
    <definedName name="_xlnm._FilterDatabase" localSheetId="4" hidden="1">FEV.2021!$C$8:$Q$106</definedName>
    <definedName name="_xlnm._FilterDatabase" localSheetId="3" hidden="1">JAN.2021!$B$5:$Q$87</definedName>
    <definedName name="_xlnm._FilterDatabase" localSheetId="10" hidden="1">JUL.2021!$B$7:$Q$7</definedName>
    <definedName name="_xlnm._FilterDatabase" localSheetId="0" hidden="1">'JULHO 2023'!$A$6:$W$621</definedName>
    <definedName name="_xlnm._FilterDatabase" localSheetId="9" hidden="1">JUN.2021!$B$7:$Q$84</definedName>
    <definedName name="_xlnm._FilterDatabase" localSheetId="7" hidden="1">MAI.2021!$B$7:$Q$7</definedName>
    <definedName name="_xlnm._FilterDatabase" localSheetId="5" hidden="1">MAR.2021!$B$4:$Q$103</definedName>
    <definedName name="_xlnm._FilterDatabase" localSheetId="14" hidden="1">NOV.2021!$B$6:$Q$44</definedName>
    <definedName name="_xlnm._FilterDatabase" localSheetId="13" hidden="1">OUT.2021!$B$6:$Q$76</definedName>
    <definedName name="_xlnm._FilterDatabase" localSheetId="24" hidden="1">'PLACAS-MODELO'!$A$2:$B$2</definedName>
    <definedName name="_xlnm._FilterDatabase" localSheetId="20" hidden="1">'resumo da semana '!$C$1:$P$1</definedName>
    <definedName name="_xlnm._FilterDatabase" localSheetId="12" hidden="1">SET.2021!$B$4:$Q$72</definedName>
  </definedNames>
  <calcPr calcId="181029"/>
  <pivotCaches>
    <pivotCache cacheId="0" r:id="rId2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3" i="102" l="1"/>
  <c r="P150" i="102"/>
  <c r="P149" i="102"/>
  <c r="L116" i="102"/>
  <c r="A1" i="107"/>
  <c r="L117" i="102"/>
  <c r="L118" i="102"/>
  <c r="P118" i="102" s="1"/>
  <c r="Q118" i="102" s="1"/>
  <c r="L119" i="102"/>
  <c r="P119" i="102" s="1"/>
  <c r="Q119" i="102" s="1"/>
  <c r="L120" i="102"/>
  <c r="P120" i="102" s="1"/>
  <c r="Q120" i="102" s="1"/>
  <c r="L121" i="102"/>
  <c r="I119" i="102"/>
  <c r="A119" i="102"/>
  <c r="I118" i="102"/>
  <c r="A118" i="102"/>
  <c r="I120" i="102"/>
  <c r="A120" i="102"/>
  <c r="P121" i="102"/>
  <c r="Q121" i="102" s="1"/>
  <c r="I121" i="102"/>
  <c r="A121" i="102"/>
  <c r="P148" i="102"/>
  <c r="P147" i="102"/>
  <c r="P146" i="102"/>
  <c r="P145" i="102"/>
  <c r="P144" i="102"/>
  <c r="P143" i="102"/>
  <c r="P142" i="102"/>
  <c r="P141" i="102"/>
  <c r="P140" i="102"/>
  <c r="P139" i="102"/>
  <c r="I139" i="102"/>
  <c r="I138" i="102"/>
  <c r="P138" i="102"/>
  <c r="P137" i="102"/>
  <c r="P136" i="102" l="1"/>
  <c r="P135" i="102"/>
  <c r="Q135" i="102" s="1"/>
  <c r="P134" i="102"/>
  <c r="Q134" i="102" s="1"/>
  <c r="P133" i="102" l="1"/>
  <c r="Q133" i="102" s="1"/>
  <c r="P132" i="102"/>
  <c r="Q132" i="102" s="1"/>
  <c r="P131" i="102"/>
  <c r="Q131" i="102" s="1"/>
  <c r="P130" i="102"/>
  <c r="Q130" i="102" s="1"/>
  <c r="P129" i="102"/>
  <c r="Q129" i="102" s="1"/>
  <c r="P128" i="102"/>
  <c r="Q128" i="102" s="1"/>
  <c r="P127" i="102"/>
  <c r="Q127" i="102" s="1"/>
  <c r="I127" i="102"/>
  <c r="I128" i="102"/>
  <c r="P126" i="102"/>
  <c r="Q126" i="102" s="1"/>
  <c r="P125" i="102"/>
  <c r="Q125" i="102" s="1"/>
  <c r="P124" i="102"/>
  <c r="Q124" i="102" s="1"/>
  <c r="P123" i="102"/>
  <c r="Q123" i="102" s="1"/>
  <c r="P122" i="102"/>
  <c r="Q122" i="102" s="1"/>
  <c r="P117" i="102"/>
  <c r="Q117" i="102" s="1"/>
  <c r="I117" i="102"/>
  <c r="P116" i="102"/>
  <c r="Q116" i="102" s="1"/>
  <c r="P115" i="102"/>
  <c r="Q115" i="102" s="1"/>
  <c r="P114" i="102"/>
  <c r="Q114" i="102" s="1"/>
  <c r="I114" i="102"/>
  <c r="P113" i="102"/>
  <c r="Q113" i="102" s="1"/>
  <c r="I113" i="102"/>
  <c r="P112" i="102"/>
  <c r="Q112" i="102" s="1"/>
  <c r="I112" i="102"/>
  <c r="P111" i="102"/>
  <c r="Q111" i="102" s="1"/>
  <c r="I111" i="102"/>
  <c r="P110" i="102"/>
  <c r="Q110" i="102" s="1"/>
  <c r="I110" i="102"/>
  <c r="P109" i="102"/>
  <c r="Q109" i="102" s="1"/>
  <c r="P107" i="102"/>
  <c r="Q107" i="102" s="1"/>
  <c r="P105" i="102"/>
  <c r="Q105" i="102" s="1"/>
  <c r="P108" i="102"/>
  <c r="Q108" i="102" s="1"/>
  <c r="I108" i="102"/>
  <c r="I107" i="102"/>
  <c r="P106" i="102"/>
  <c r="Q106" i="102" s="1"/>
  <c r="I106" i="102"/>
  <c r="I105" i="102"/>
  <c r="P104" i="102"/>
  <c r="Q104" i="102" s="1"/>
  <c r="P103" i="102"/>
  <c r="Q103" i="102" s="1"/>
  <c r="I103" i="102"/>
  <c r="P102" i="102"/>
  <c r="Q102" i="102" s="1"/>
  <c r="P101" i="102"/>
  <c r="Q101" i="102" s="1"/>
  <c r="P100" i="102"/>
  <c r="Q100" i="102" s="1"/>
  <c r="I100" i="102"/>
  <c r="A100" i="102"/>
  <c r="P99" i="102"/>
  <c r="Q99" i="102" s="1"/>
  <c r="I99" i="102"/>
  <c r="I101" i="102"/>
  <c r="I102" i="102"/>
  <c r="I104" i="102"/>
  <c r="I109" i="102"/>
  <c r="I115" i="102"/>
  <c r="I116" i="102"/>
  <c r="I122" i="102"/>
  <c r="I123" i="102"/>
  <c r="I124" i="102"/>
  <c r="I125" i="102"/>
  <c r="I126" i="102"/>
  <c r="I129" i="102"/>
  <c r="I130" i="102"/>
  <c r="I131" i="102"/>
  <c r="I132" i="102"/>
  <c r="I133" i="102"/>
  <c r="I135" i="102"/>
  <c r="I136" i="102"/>
  <c r="I137" i="102"/>
  <c r="I142" i="102"/>
  <c r="I143" i="102"/>
  <c r="I145" i="102"/>
  <c r="I146" i="102"/>
  <c r="I147" i="102"/>
  <c r="I148" i="102"/>
  <c r="I149" i="102"/>
  <c r="I150" i="102"/>
  <c r="I151" i="102"/>
  <c r="I152" i="102"/>
  <c r="I153" i="102"/>
  <c r="I154" i="102"/>
  <c r="I155" i="102"/>
  <c r="I156" i="102"/>
  <c r="I157" i="102"/>
  <c r="I158" i="102"/>
  <c r="I159" i="102"/>
  <c r="I160" i="102"/>
  <c r="I161" i="102"/>
  <c r="I162" i="102"/>
  <c r="I163" i="102"/>
  <c r="I164" i="102"/>
  <c r="I165" i="102"/>
  <c r="I166" i="102"/>
  <c r="I167" i="102"/>
  <c r="I168" i="102"/>
  <c r="I169" i="102"/>
  <c r="I170" i="102"/>
  <c r="I171" i="102"/>
  <c r="I172" i="102"/>
  <c r="I173" i="102"/>
  <c r="I174" i="102"/>
  <c r="I175" i="102"/>
  <c r="I176" i="102"/>
  <c r="I177" i="102"/>
  <c r="I178" i="102"/>
  <c r="I179" i="102"/>
  <c r="I180" i="102"/>
  <c r="I181" i="102"/>
  <c r="I182" i="102"/>
  <c r="I183" i="102"/>
  <c r="I184" i="102"/>
  <c r="I185" i="102"/>
  <c r="I186" i="102"/>
  <c r="I187" i="102"/>
  <c r="I188" i="102"/>
  <c r="I189" i="102"/>
  <c r="I190" i="102"/>
  <c r="I191" i="102"/>
  <c r="I192" i="102"/>
  <c r="I193" i="102"/>
  <c r="I194" i="102"/>
  <c r="I195" i="102"/>
  <c r="I196" i="102"/>
  <c r="I197" i="102"/>
  <c r="I198" i="102"/>
  <c r="I199" i="102"/>
  <c r="I200" i="102"/>
  <c r="I201" i="102"/>
  <c r="I202" i="102"/>
  <c r="I203" i="102"/>
  <c r="I204" i="102"/>
  <c r="I205" i="102"/>
  <c r="I206" i="102"/>
  <c r="I207" i="102"/>
  <c r="I208" i="102"/>
  <c r="I209" i="102"/>
  <c r="I210" i="102"/>
  <c r="I211" i="102"/>
  <c r="I212" i="102"/>
  <c r="I213" i="102"/>
  <c r="I214" i="102"/>
  <c r="I215" i="102"/>
  <c r="I216" i="102"/>
  <c r="I217" i="102"/>
  <c r="I218" i="102"/>
  <c r="I219" i="102"/>
  <c r="I220" i="102"/>
  <c r="I221" i="102"/>
  <c r="I222" i="102"/>
  <c r="I223" i="102"/>
  <c r="I224" i="102"/>
  <c r="I225" i="102"/>
  <c r="I226" i="102"/>
  <c r="I227" i="102"/>
  <c r="I228" i="102"/>
  <c r="I229" i="102"/>
  <c r="I230" i="102"/>
  <c r="I231" i="102"/>
  <c r="I232" i="102"/>
  <c r="I233" i="102"/>
  <c r="I234" i="102"/>
  <c r="I235" i="102"/>
  <c r="I236" i="102"/>
  <c r="I237" i="102"/>
  <c r="I238" i="102"/>
  <c r="I239" i="102"/>
  <c r="I240" i="102"/>
  <c r="I241" i="102"/>
  <c r="I242" i="102"/>
  <c r="I243" i="102"/>
  <c r="I244" i="102"/>
  <c r="I245" i="102"/>
  <c r="I246" i="102"/>
  <c r="I247" i="102"/>
  <c r="I248" i="102"/>
  <c r="I249" i="102"/>
  <c r="I250" i="102"/>
  <c r="I251" i="102"/>
  <c r="I252" i="102"/>
  <c r="I253" i="102"/>
  <c r="I254" i="102"/>
  <c r="I255" i="102"/>
  <c r="I256" i="102"/>
  <c r="I257" i="102"/>
  <c r="I258" i="102"/>
  <c r="I259" i="102"/>
  <c r="I260" i="102"/>
  <c r="I261" i="102"/>
  <c r="I262" i="102"/>
  <c r="I263" i="102"/>
  <c r="I264" i="102"/>
  <c r="I265" i="102"/>
  <c r="I266" i="102"/>
  <c r="I267" i="102"/>
  <c r="I268" i="102"/>
  <c r="I269" i="102"/>
  <c r="I270" i="102"/>
  <c r="I271" i="102"/>
  <c r="I272" i="102"/>
  <c r="I273" i="102"/>
  <c r="I274" i="102"/>
  <c r="I275" i="102"/>
  <c r="I276" i="102"/>
  <c r="I277" i="102"/>
  <c r="I278" i="102"/>
  <c r="I279" i="102"/>
  <c r="I280" i="102"/>
  <c r="I281" i="102"/>
  <c r="I282" i="102"/>
  <c r="I283" i="102"/>
  <c r="I284" i="102"/>
  <c r="I285" i="102"/>
  <c r="I286" i="102"/>
  <c r="I287" i="102"/>
  <c r="I288" i="102"/>
  <c r="I289" i="102"/>
  <c r="I290" i="102"/>
  <c r="I291" i="102"/>
  <c r="I292" i="102"/>
  <c r="I293" i="102"/>
  <c r="I294" i="102"/>
  <c r="I295" i="102"/>
  <c r="I296" i="102"/>
  <c r="I297" i="102"/>
  <c r="I298" i="102"/>
  <c r="I299" i="102"/>
  <c r="I300" i="102"/>
  <c r="I301" i="102"/>
  <c r="I302" i="102"/>
  <c r="I303" i="102"/>
  <c r="I304" i="102"/>
  <c r="I305" i="102"/>
  <c r="I306" i="102"/>
  <c r="I307" i="102"/>
  <c r="I308" i="102"/>
  <c r="I309" i="102"/>
  <c r="I310" i="102"/>
  <c r="I311" i="102"/>
  <c r="I312" i="102"/>
  <c r="I313" i="102"/>
  <c r="I314" i="102"/>
  <c r="I315" i="102"/>
  <c r="I316" i="102"/>
  <c r="I317" i="102"/>
  <c r="I318" i="102"/>
  <c r="I319" i="102"/>
  <c r="I320" i="102"/>
  <c r="I321" i="102"/>
  <c r="I322" i="102"/>
  <c r="I323" i="102"/>
  <c r="I324" i="102"/>
  <c r="I325" i="102"/>
  <c r="I326" i="102"/>
  <c r="I327" i="102"/>
  <c r="I328" i="102"/>
  <c r="I329" i="102"/>
  <c r="I330" i="102"/>
  <c r="I331" i="102"/>
  <c r="I332" i="102"/>
  <c r="I333" i="102"/>
  <c r="I334" i="102"/>
  <c r="I335" i="102"/>
  <c r="I336" i="102"/>
  <c r="I337" i="102"/>
  <c r="I338" i="102"/>
  <c r="I339" i="102"/>
  <c r="I340" i="102"/>
  <c r="I341" i="102"/>
  <c r="I342" i="102"/>
  <c r="I343" i="102"/>
  <c r="I344" i="102"/>
  <c r="I345" i="102"/>
  <c r="I346" i="102"/>
  <c r="I347" i="102"/>
  <c r="I348" i="102"/>
  <c r="I349" i="102"/>
  <c r="I350" i="102"/>
  <c r="I351" i="102"/>
  <c r="I352" i="102"/>
  <c r="I353" i="102"/>
  <c r="I354" i="102"/>
  <c r="I355" i="102"/>
  <c r="I356" i="102"/>
  <c r="I357" i="102"/>
  <c r="I358" i="102"/>
  <c r="I359" i="102"/>
  <c r="I360" i="102"/>
  <c r="I361" i="102"/>
  <c r="I362" i="102"/>
  <c r="I363" i="102"/>
  <c r="I364" i="102"/>
  <c r="I365" i="102"/>
  <c r="I366" i="102"/>
  <c r="I367" i="102"/>
  <c r="I368" i="102"/>
  <c r="I369" i="102"/>
  <c r="I370" i="102"/>
  <c r="I371" i="102"/>
  <c r="I372" i="102"/>
  <c r="I373" i="102"/>
  <c r="I374" i="102"/>
  <c r="I375" i="102"/>
  <c r="I376" i="102"/>
  <c r="I377" i="102"/>
  <c r="I378" i="102"/>
  <c r="I379" i="102"/>
  <c r="I380" i="102"/>
  <c r="I381" i="102"/>
  <c r="I382" i="102"/>
  <c r="I383" i="102"/>
  <c r="I384" i="102"/>
  <c r="I385" i="102"/>
  <c r="I386" i="102"/>
  <c r="I387" i="102"/>
  <c r="I388" i="102"/>
  <c r="I389" i="102"/>
  <c r="I390" i="102"/>
  <c r="I391" i="102"/>
  <c r="I392" i="102"/>
  <c r="I393" i="102"/>
  <c r="I394" i="102"/>
  <c r="I395" i="102"/>
  <c r="I396" i="102"/>
  <c r="I397" i="102"/>
  <c r="I398" i="102"/>
  <c r="I399" i="102"/>
  <c r="I400" i="102"/>
  <c r="I401" i="102"/>
  <c r="I402" i="102"/>
  <c r="I403" i="102"/>
  <c r="I404" i="102"/>
  <c r="I405" i="102"/>
  <c r="I406" i="102"/>
  <c r="I407" i="102"/>
  <c r="I408" i="102"/>
  <c r="I409" i="102"/>
  <c r="I410" i="102"/>
  <c r="I411" i="102"/>
  <c r="I412" i="102"/>
  <c r="I413" i="102"/>
  <c r="I414" i="102"/>
  <c r="I415" i="102"/>
  <c r="I416" i="102"/>
  <c r="I417" i="102"/>
  <c r="I418" i="102"/>
  <c r="I419" i="102"/>
  <c r="I420" i="102"/>
  <c r="I421" i="102"/>
  <c r="I422" i="102"/>
  <c r="I423" i="102"/>
  <c r="I424" i="102"/>
  <c r="I425" i="102"/>
  <c r="I426" i="102"/>
  <c r="I427" i="102"/>
  <c r="I428" i="102"/>
  <c r="I429" i="102"/>
  <c r="I430" i="102"/>
  <c r="I431" i="102"/>
  <c r="I432" i="102"/>
  <c r="I433" i="102"/>
  <c r="I434" i="102"/>
  <c r="I435" i="102"/>
  <c r="I436" i="102"/>
  <c r="I437" i="102"/>
  <c r="I438" i="102"/>
  <c r="I439" i="102"/>
  <c r="I440" i="102"/>
  <c r="I441" i="102"/>
  <c r="I442" i="102"/>
  <c r="I443" i="102"/>
  <c r="I444" i="102"/>
  <c r="I445" i="102"/>
  <c r="I446" i="102"/>
  <c r="I447" i="102"/>
  <c r="I448" i="102"/>
  <c r="I449" i="102"/>
  <c r="I450" i="102"/>
  <c r="I451" i="102"/>
  <c r="I452" i="102"/>
  <c r="I453" i="102"/>
  <c r="I454" i="102"/>
  <c r="I455" i="102"/>
  <c r="I456" i="102"/>
  <c r="I457" i="102"/>
  <c r="I458" i="102"/>
  <c r="I459" i="102"/>
  <c r="I460" i="102"/>
  <c r="I461" i="102"/>
  <c r="I462" i="102"/>
  <c r="I463" i="102"/>
  <c r="I464" i="102"/>
  <c r="I465" i="102"/>
  <c r="I466" i="102"/>
  <c r="I467" i="102"/>
  <c r="I468" i="102"/>
  <c r="I469" i="102"/>
  <c r="I470" i="102"/>
  <c r="I471" i="102"/>
  <c r="I472" i="102"/>
  <c r="I473" i="102"/>
  <c r="I474" i="102"/>
  <c r="I475" i="102"/>
  <c r="I476" i="102"/>
  <c r="I477" i="102"/>
  <c r="I478" i="102"/>
  <c r="I479" i="102"/>
  <c r="I480" i="102"/>
  <c r="I481" i="102"/>
  <c r="I482" i="102"/>
  <c r="I483" i="102"/>
  <c r="I484" i="102"/>
  <c r="I485" i="102"/>
  <c r="I486" i="102"/>
  <c r="I487" i="102"/>
  <c r="I488" i="102"/>
  <c r="I489" i="102"/>
  <c r="I490" i="102"/>
  <c r="I491" i="102"/>
  <c r="I492" i="102"/>
  <c r="I493" i="102"/>
  <c r="I494" i="102"/>
  <c r="I495" i="102"/>
  <c r="I496" i="102"/>
  <c r="I497" i="102"/>
  <c r="I498" i="102"/>
  <c r="I499" i="102"/>
  <c r="I500" i="102"/>
  <c r="I501" i="102"/>
  <c r="I502" i="102"/>
  <c r="I503" i="102"/>
  <c r="I504" i="102"/>
  <c r="I505" i="102"/>
  <c r="I506" i="102"/>
  <c r="I507" i="102"/>
  <c r="I508" i="102"/>
  <c r="I509" i="102"/>
  <c r="I510" i="102"/>
  <c r="I511" i="102"/>
  <c r="I512" i="102"/>
  <c r="I513" i="102"/>
  <c r="I514" i="102"/>
  <c r="I515" i="102"/>
  <c r="I516" i="102"/>
  <c r="I517" i="102"/>
  <c r="I518" i="102"/>
  <c r="I519" i="102"/>
  <c r="I520" i="102"/>
  <c r="I521" i="102"/>
  <c r="I522" i="102"/>
  <c r="I523" i="102"/>
  <c r="I524" i="102"/>
  <c r="I525" i="102"/>
  <c r="I526" i="102"/>
  <c r="I527" i="102"/>
  <c r="I528" i="102"/>
  <c r="I529" i="102"/>
  <c r="I530" i="102"/>
  <c r="I531" i="102"/>
  <c r="I532" i="102"/>
  <c r="I533" i="102"/>
  <c r="I534" i="102"/>
  <c r="I535" i="102"/>
  <c r="I536" i="102"/>
  <c r="I537" i="102"/>
  <c r="I538" i="102"/>
  <c r="I539" i="102"/>
  <c r="I540" i="102"/>
  <c r="I541" i="102"/>
  <c r="I542" i="102"/>
  <c r="I543" i="102"/>
  <c r="I544" i="102"/>
  <c r="I545" i="102"/>
  <c r="I546" i="102"/>
  <c r="I547" i="102"/>
  <c r="I548" i="102"/>
  <c r="I549" i="102"/>
  <c r="I550" i="102"/>
  <c r="I551" i="102"/>
  <c r="I552" i="102"/>
  <c r="I553" i="102"/>
  <c r="I554" i="102"/>
  <c r="I555" i="102"/>
  <c r="I556" i="102"/>
  <c r="I557" i="102"/>
  <c r="I558" i="102"/>
  <c r="I559" i="102"/>
  <c r="I560" i="102"/>
  <c r="I561" i="102"/>
  <c r="I562" i="102"/>
  <c r="I563" i="102"/>
  <c r="I564" i="102"/>
  <c r="I565" i="102"/>
  <c r="I566" i="102"/>
  <c r="I567" i="102"/>
  <c r="I568" i="102"/>
  <c r="I569" i="102"/>
  <c r="I570" i="102"/>
  <c r="I571" i="102"/>
  <c r="I572" i="102"/>
  <c r="I573" i="102"/>
  <c r="I574" i="102"/>
  <c r="I575" i="102"/>
  <c r="I576" i="102"/>
  <c r="I577" i="102"/>
  <c r="I578" i="102"/>
  <c r="I579" i="102"/>
  <c r="I580" i="102"/>
  <c r="I581" i="102"/>
  <c r="I582" i="102"/>
  <c r="I583" i="102"/>
  <c r="I584" i="102"/>
  <c r="I585" i="102"/>
  <c r="I586" i="102"/>
  <c r="I587" i="102"/>
  <c r="I588" i="102"/>
  <c r="I589" i="102"/>
  <c r="I590" i="102"/>
  <c r="I591" i="102"/>
  <c r="I592" i="102"/>
  <c r="I593" i="102"/>
  <c r="I594" i="102"/>
  <c r="I595" i="102"/>
  <c r="I596" i="102"/>
  <c r="I597" i="102"/>
  <c r="I598" i="102"/>
  <c r="I599" i="102"/>
  <c r="I600" i="102"/>
  <c r="I601" i="102"/>
  <c r="I602" i="102"/>
  <c r="I603" i="102"/>
  <c r="I604" i="102"/>
  <c r="I605" i="102"/>
  <c r="I606" i="102"/>
  <c r="I607" i="102"/>
  <c r="I608" i="102"/>
  <c r="I609" i="102"/>
  <c r="I610" i="102"/>
  <c r="I611" i="102"/>
  <c r="I612" i="102"/>
  <c r="I613" i="102"/>
  <c r="I614" i="102"/>
  <c r="I615" i="102"/>
  <c r="I616" i="102"/>
  <c r="I617" i="102"/>
  <c r="I618" i="102"/>
  <c r="I619" i="102"/>
  <c r="I620" i="102"/>
  <c r="I621" i="102"/>
  <c r="A101" i="102"/>
  <c r="A102" i="102"/>
  <c r="A103" i="102"/>
  <c r="A104" i="102"/>
  <c r="A105" i="102"/>
  <c r="A106" i="102"/>
  <c r="A107" i="102"/>
  <c r="A108" i="102"/>
  <c r="A109" i="102"/>
  <c r="A110" i="102"/>
  <c r="A111" i="102"/>
  <c r="A112" i="102"/>
  <c r="A113" i="102"/>
  <c r="A114" i="102"/>
  <c r="A115" i="102"/>
  <c r="A116" i="102"/>
  <c r="A117" i="102"/>
  <c r="A122" i="102"/>
  <c r="A123" i="102"/>
  <c r="A124" i="102"/>
  <c r="A125" i="102"/>
  <c r="A126" i="102"/>
  <c r="A127" i="102"/>
  <c r="A128" i="102"/>
  <c r="A129" i="102"/>
  <c r="A130" i="102"/>
  <c r="A131" i="102"/>
  <c r="A132" i="102"/>
  <c r="A133" i="102"/>
  <c r="A134" i="102"/>
  <c r="A135" i="102"/>
  <c r="A136" i="102"/>
  <c r="A137" i="102"/>
  <c r="A138" i="102"/>
  <c r="A139" i="102"/>
  <c r="A140" i="102"/>
  <c r="A141" i="102"/>
  <c r="A142" i="102"/>
  <c r="A143" i="102"/>
  <c r="A144" i="102"/>
  <c r="A145" i="102"/>
  <c r="A146" i="102"/>
  <c r="A147" i="102"/>
  <c r="A148" i="102"/>
  <c r="A149" i="102"/>
  <c r="A150" i="102"/>
  <c r="A151" i="102"/>
  <c r="A152" i="102"/>
  <c r="A153" i="102"/>
  <c r="A154" i="102"/>
  <c r="A155" i="102"/>
  <c r="A156" i="102"/>
  <c r="A157" i="102"/>
  <c r="A158" i="102"/>
  <c r="A159" i="102"/>
  <c r="A160" i="102"/>
  <c r="A161" i="102"/>
  <c r="A162" i="102"/>
  <c r="A164" i="102"/>
  <c r="A165" i="102"/>
  <c r="A166" i="102"/>
  <c r="A167" i="102"/>
  <c r="A168" i="102"/>
  <c r="A169" i="102"/>
  <c r="A170" i="102"/>
  <c r="A171" i="102"/>
  <c r="A172" i="102"/>
  <c r="A173" i="102"/>
  <c r="A174" i="102"/>
  <c r="A175" i="102"/>
  <c r="A176" i="102"/>
  <c r="A177" i="102"/>
  <c r="A178" i="102"/>
  <c r="A179" i="102"/>
  <c r="A180" i="102"/>
  <c r="A181" i="102"/>
  <c r="A182" i="102"/>
  <c r="A183" i="102"/>
  <c r="A184" i="102"/>
  <c r="A185" i="102"/>
  <c r="A186" i="102"/>
  <c r="A187" i="102"/>
  <c r="A188" i="102"/>
  <c r="A189" i="102"/>
  <c r="A190" i="102"/>
  <c r="A191" i="102"/>
  <c r="A192" i="102"/>
  <c r="A193" i="102"/>
  <c r="A194" i="102"/>
  <c r="A195" i="102"/>
  <c r="A196" i="102"/>
  <c r="A197" i="102"/>
  <c r="A198" i="102"/>
  <c r="A199" i="102"/>
  <c r="A200" i="102"/>
  <c r="A201" i="102"/>
  <c r="A202" i="102"/>
  <c r="A203" i="102"/>
  <c r="A204" i="102"/>
  <c r="A205" i="102"/>
  <c r="A206" i="102"/>
  <c r="A207" i="102"/>
  <c r="A208" i="102"/>
  <c r="A209" i="102"/>
  <c r="A210" i="102"/>
  <c r="A211" i="102"/>
  <c r="A212" i="102"/>
  <c r="A213" i="102"/>
  <c r="A214" i="102"/>
  <c r="A215" i="102"/>
  <c r="A216" i="102"/>
  <c r="A217" i="102"/>
  <c r="A218" i="102"/>
  <c r="A219" i="102"/>
  <c r="A220" i="102"/>
  <c r="A221" i="102"/>
  <c r="A222" i="102"/>
  <c r="A223" i="102"/>
  <c r="A224" i="102"/>
  <c r="A225" i="102"/>
  <c r="A226" i="102"/>
  <c r="A227" i="102"/>
  <c r="A228" i="102"/>
  <c r="A229" i="102"/>
  <c r="A230" i="102"/>
  <c r="A231" i="102"/>
  <c r="A232" i="102"/>
  <c r="A233" i="102"/>
  <c r="A234" i="102"/>
  <c r="A235" i="102"/>
  <c r="A236" i="102"/>
  <c r="A237" i="102"/>
  <c r="A238" i="102"/>
  <c r="A239" i="102"/>
  <c r="A240" i="102"/>
  <c r="A241" i="102"/>
  <c r="A242" i="102"/>
  <c r="A243" i="102"/>
  <c r="A244" i="102"/>
  <c r="A245" i="102"/>
  <c r="A246" i="102"/>
  <c r="A247" i="102"/>
  <c r="A248" i="102"/>
  <c r="A249" i="102"/>
  <c r="A250" i="102"/>
  <c r="A251" i="102"/>
  <c r="A252" i="102"/>
  <c r="A253" i="102"/>
  <c r="A254" i="102"/>
  <c r="A255" i="102"/>
  <c r="A256" i="102"/>
  <c r="A257" i="102"/>
  <c r="A258" i="102"/>
  <c r="A259" i="102"/>
  <c r="A260" i="102"/>
  <c r="A261" i="102"/>
  <c r="A262" i="102"/>
  <c r="A263" i="102"/>
  <c r="A264" i="102"/>
  <c r="A265" i="102"/>
  <c r="A266" i="102"/>
  <c r="A267" i="102"/>
  <c r="A268" i="102"/>
  <c r="A269" i="102"/>
  <c r="A270" i="102"/>
  <c r="A271" i="102"/>
  <c r="A272" i="102"/>
  <c r="A273" i="102"/>
  <c r="A274" i="102"/>
  <c r="A275" i="102"/>
  <c r="A276" i="102"/>
  <c r="A277" i="102"/>
  <c r="A278" i="102"/>
  <c r="A279" i="102"/>
  <c r="A280" i="102"/>
  <c r="A281" i="102"/>
  <c r="A282" i="102"/>
  <c r="A283" i="102"/>
  <c r="A284" i="102"/>
  <c r="A285" i="102"/>
  <c r="A286" i="102"/>
  <c r="A287" i="102"/>
  <c r="A288" i="102"/>
  <c r="A289" i="102"/>
  <c r="A290" i="102"/>
  <c r="A291" i="102"/>
  <c r="A292" i="102"/>
  <c r="A293" i="102"/>
  <c r="A294" i="102"/>
  <c r="A295" i="102"/>
  <c r="A296" i="102"/>
  <c r="A297" i="102"/>
  <c r="A298" i="102"/>
  <c r="A299" i="102"/>
  <c r="A300" i="102"/>
  <c r="A301" i="102"/>
  <c r="A302" i="102"/>
  <c r="A303" i="102"/>
  <c r="A304" i="102"/>
  <c r="A305" i="102"/>
  <c r="A306" i="102"/>
  <c r="A307" i="102"/>
  <c r="A308" i="102"/>
  <c r="A309" i="102"/>
  <c r="A310" i="102"/>
  <c r="A311" i="102"/>
  <c r="A312" i="102"/>
  <c r="A313" i="102"/>
  <c r="A314" i="102"/>
  <c r="A315" i="102"/>
  <c r="A316" i="102"/>
  <c r="A317" i="102"/>
  <c r="A318" i="102"/>
  <c r="A319" i="102"/>
  <c r="A320" i="102"/>
  <c r="A321" i="102"/>
  <c r="A322" i="102"/>
  <c r="A323" i="102"/>
  <c r="A324" i="102"/>
  <c r="A325" i="102"/>
  <c r="A326" i="102"/>
  <c r="A327" i="102"/>
  <c r="A328" i="102"/>
  <c r="A329" i="102"/>
  <c r="A330" i="102"/>
  <c r="A331" i="102"/>
  <c r="A332" i="102"/>
  <c r="A333" i="102"/>
  <c r="A334" i="102"/>
  <c r="A335" i="102"/>
  <c r="A336" i="102"/>
  <c r="A337" i="102"/>
  <c r="A338" i="102"/>
  <c r="A339" i="102"/>
  <c r="A340" i="102"/>
  <c r="A341" i="102"/>
  <c r="A342" i="102"/>
  <c r="A343" i="102"/>
  <c r="A344" i="102"/>
  <c r="A345" i="102"/>
  <c r="A346" i="102"/>
  <c r="A347" i="102"/>
  <c r="A348" i="102"/>
  <c r="A349" i="102"/>
  <c r="A350" i="102"/>
  <c r="A351" i="102"/>
  <c r="A352" i="102"/>
  <c r="A353" i="102"/>
  <c r="A354" i="102"/>
  <c r="A355" i="102"/>
  <c r="A356" i="102"/>
  <c r="A357" i="102"/>
  <c r="A358" i="102"/>
  <c r="A359" i="102"/>
  <c r="A360" i="102"/>
  <c r="A361" i="102"/>
  <c r="A362" i="102"/>
  <c r="A363" i="102"/>
  <c r="A364" i="102"/>
  <c r="A365" i="102"/>
  <c r="A366" i="102"/>
  <c r="A367" i="102"/>
  <c r="A368" i="102"/>
  <c r="A369" i="102"/>
  <c r="A370" i="102"/>
  <c r="A371" i="102"/>
  <c r="A372" i="102"/>
  <c r="A373" i="102"/>
  <c r="A374" i="102"/>
  <c r="A375" i="102"/>
  <c r="A376" i="102"/>
  <c r="A377" i="102"/>
  <c r="A378" i="102"/>
  <c r="A379" i="102"/>
  <c r="A380" i="102"/>
  <c r="A381" i="102"/>
  <c r="A382" i="102"/>
  <c r="A383" i="102"/>
  <c r="A384" i="102"/>
  <c r="A385" i="102"/>
  <c r="A386" i="102"/>
  <c r="A387" i="102"/>
  <c r="A388" i="102"/>
  <c r="A389" i="102"/>
  <c r="A390" i="102"/>
  <c r="A391" i="102"/>
  <c r="A392" i="102"/>
  <c r="A393" i="102"/>
  <c r="A394" i="102"/>
  <c r="A395" i="102"/>
  <c r="A396" i="102"/>
  <c r="A397" i="102"/>
  <c r="A398" i="102"/>
  <c r="A399" i="102"/>
  <c r="A400" i="102"/>
  <c r="A401" i="102"/>
  <c r="A402" i="102"/>
  <c r="A403" i="102"/>
  <c r="A404" i="102"/>
  <c r="A405" i="102"/>
  <c r="A406" i="102"/>
  <c r="A407" i="102"/>
  <c r="A408" i="102"/>
  <c r="A409" i="102"/>
  <c r="A410" i="102"/>
  <c r="A411" i="102"/>
  <c r="A412" i="102"/>
  <c r="A413" i="102"/>
  <c r="A414" i="102"/>
  <c r="A415" i="102"/>
  <c r="A416" i="102"/>
  <c r="A417" i="102"/>
  <c r="A418" i="102"/>
  <c r="A419" i="102"/>
  <c r="A420" i="102"/>
  <c r="A421" i="102"/>
  <c r="A422" i="102"/>
  <c r="A423" i="102"/>
  <c r="A424" i="102"/>
  <c r="A425" i="102"/>
  <c r="A426" i="102"/>
  <c r="A427" i="102"/>
  <c r="A428" i="102"/>
  <c r="A429" i="102"/>
  <c r="A430" i="102"/>
  <c r="A431" i="102"/>
  <c r="A432" i="102"/>
  <c r="A433" i="102"/>
  <c r="A434" i="102"/>
  <c r="A435" i="102"/>
  <c r="A436" i="102"/>
  <c r="A437" i="102"/>
  <c r="A438" i="102"/>
  <c r="A439" i="102"/>
  <c r="A440" i="102"/>
  <c r="A441" i="102"/>
  <c r="A442" i="102"/>
  <c r="A443" i="102"/>
  <c r="A444" i="102"/>
  <c r="A445" i="102"/>
  <c r="A446" i="102"/>
  <c r="A447" i="102"/>
  <c r="A448" i="102"/>
  <c r="A449" i="102"/>
  <c r="A450" i="102"/>
  <c r="A451" i="102"/>
  <c r="A452" i="102"/>
  <c r="A453" i="102"/>
  <c r="A454" i="102"/>
  <c r="A455" i="102"/>
  <c r="A456" i="102"/>
  <c r="A457" i="102"/>
  <c r="A458" i="102"/>
  <c r="A459" i="102"/>
  <c r="A460" i="102"/>
  <c r="A461" i="102"/>
  <c r="A462" i="102"/>
  <c r="A463" i="102"/>
  <c r="A464" i="102"/>
  <c r="A465" i="102"/>
  <c r="A466" i="102"/>
  <c r="A467" i="102"/>
  <c r="A468" i="102"/>
  <c r="A469" i="102"/>
  <c r="A470" i="102"/>
  <c r="A471" i="102"/>
  <c r="A472" i="102"/>
  <c r="A473" i="102"/>
  <c r="A474" i="102"/>
  <c r="A475" i="102"/>
  <c r="A476" i="102"/>
  <c r="A477" i="102"/>
  <c r="A478" i="102"/>
  <c r="A479" i="102"/>
  <c r="A480" i="102"/>
  <c r="A481" i="102"/>
  <c r="A482" i="102"/>
  <c r="A483" i="102"/>
  <c r="A484" i="102"/>
  <c r="A485" i="102"/>
  <c r="A486" i="102"/>
  <c r="A487" i="102"/>
  <c r="A488" i="102"/>
  <c r="A489" i="102"/>
  <c r="A490" i="102"/>
  <c r="A491" i="102"/>
  <c r="A492" i="102"/>
  <c r="A493" i="102"/>
  <c r="A494" i="102"/>
  <c r="A495" i="102"/>
  <c r="A496" i="102"/>
  <c r="A497" i="102"/>
  <c r="A498" i="102"/>
  <c r="A499" i="102"/>
  <c r="A500" i="102"/>
  <c r="A501" i="102"/>
  <c r="A502" i="102"/>
  <c r="A503" i="102"/>
  <c r="A504" i="102"/>
  <c r="A505" i="102"/>
  <c r="A506" i="102"/>
  <c r="A507" i="102"/>
  <c r="A508" i="102"/>
  <c r="A509" i="102"/>
  <c r="A510" i="102"/>
  <c r="A511" i="102"/>
  <c r="A512" i="102"/>
  <c r="A513" i="102"/>
  <c r="A514" i="102"/>
  <c r="A515" i="102"/>
  <c r="A516" i="102"/>
  <c r="A517" i="102"/>
  <c r="A518" i="102"/>
  <c r="A519" i="102"/>
  <c r="A520" i="102"/>
  <c r="A521" i="102"/>
  <c r="A522" i="102"/>
  <c r="A523" i="102"/>
  <c r="A524" i="102"/>
  <c r="A525" i="102"/>
  <c r="A526" i="102"/>
  <c r="A527" i="102"/>
  <c r="A528" i="102"/>
  <c r="A529" i="102"/>
  <c r="A530" i="102"/>
  <c r="A531" i="102"/>
  <c r="A532" i="102"/>
  <c r="A533" i="102"/>
  <c r="A534" i="102"/>
  <c r="A535" i="102"/>
  <c r="A536" i="102"/>
  <c r="A537" i="102"/>
  <c r="A538" i="102"/>
  <c r="A539" i="102"/>
  <c r="A540" i="102"/>
  <c r="A541" i="102"/>
  <c r="A542" i="102"/>
  <c r="A543" i="102"/>
  <c r="A544" i="102"/>
  <c r="A545" i="102"/>
  <c r="A546" i="102"/>
  <c r="A547" i="102"/>
  <c r="A548" i="102"/>
  <c r="A549" i="102"/>
  <c r="A550" i="102"/>
  <c r="A551" i="102"/>
  <c r="A552" i="102"/>
  <c r="A553" i="102"/>
  <c r="A554" i="102"/>
  <c r="A555" i="102"/>
  <c r="A556" i="102"/>
  <c r="A557" i="102"/>
  <c r="A558" i="102"/>
  <c r="A559" i="102"/>
  <c r="A560" i="102"/>
  <c r="A561" i="102"/>
  <c r="A562" i="102"/>
  <c r="A563" i="102"/>
  <c r="A564" i="102"/>
  <c r="A565" i="102"/>
  <c r="A566" i="102"/>
  <c r="A567" i="102"/>
  <c r="A568" i="102"/>
  <c r="A569" i="102"/>
  <c r="A570" i="102"/>
  <c r="A571" i="102"/>
  <c r="A572" i="102"/>
  <c r="A573" i="102"/>
  <c r="A574" i="102"/>
  <c r="A575" i="102"/>
  <c r="A576" i="102"/>
  <c r="A577" i="102"/>
  <c r="A578" i="102"/>
  <c r="A579" i="102"/>
  <c r="A580" i="102"/>
  <c r="A581" i="102"/>
  <c r="A582" i="102"/>
  <c r="A583" i="102"/>
  <c r="A584" i="102"/>
  <c r="A585" i="102"/>
  <c r="A586" i="102"/>
  <c r="A587" i="102"/>
  <c r="A588" i="102"/>
  <c r="A589" i="102"/>
  <c r="A590" i="102"/>
  <c r="A591" i="102"/>
  <c r="A592" i="102"/>
  <c r="A593" i="102"/>
  <c r="A594" i="102"/>
  <c r="A595" i="102"/>
  <c r="A596" i="102"/>
  <c r="A597" i="102"/>
  <c r="A598" i="102"/>
  <c r="A599" i="102"/>
  <c r="A600" i="102"/>
  <c r="A601" i="102"/>
  <c r="A602" i="102"/>
  <c r="A603" i="102"/>
  <c r="A604" i="102"/>
  <c r="A605" i="102"/>
  <c r="A606" i="102"/>
  <c r="A607" i="102"/>
  <c r="A608" i="102"/>
  <c r="A609" i="102"/>
  <c r="A610" i="102"/>
  <c r="A611" i="102"/>
  <c r="A612" i="102"/>
  <c r="A613" i="102"/>
  <c r="A614" i="102"/>
  <c r="A615" i="102"/>
  <c r="A616" i="102"/>
  <c r="A617" i="102"/>
  <c r="A618" i="102"/>
  <c r="A619" i="102"/>
  <c r="A620" i="102"/>
  <c r="A621" i="102"/>
  <c r="A99" i="102"/>
  <c r="Q30" i="102"/>
  <c r="Q31" i="102"/>
  <c r="I43" i="60"/>
  <c r="I92" i="102" l="1"/>
  <c r="I90" i="102"/>
  <c r="I86" i="102"/>
  <c r="I85" i="102"/>
  <c r="I83" i="102"/>
  <c r="I78" i="102"/>
  <c r="I65" i="102" l="1"/>
  <c r="I63" i="102"/>
  <c r="I55" i="102"/>
  <c r="I46" i="102" l="1"/>
  <c r="I44" i="102"/>
  <c r="I38" i="102"/>
  <c r="I36" i="102"/>
  <c r="I35" i="102"/>
  <c r="I34" i="102"/>
  <c r="I29" i="102"/>
  <c r="I8" i="102"/>
  <c r="I9" i="102"/>
  <c r="I10" i="102"/>
  <c r="I11" i="102"/>
  <c r="I12" i="102"/>
  <c r="I13" i="102"/>
  <c r="I14" i="102"/>
  <c r="I15" i="102"/>
  <c r="I16" i="102"/>
  <c r="I17" i="102"/>
  <c r="I18" i="102"/>
  <c r="I19" i="102"/>
  <c r="I20" i="102"/>
  <c r="I21" i="102"/>
  <c r="I22" i="102"/>
  <c r="I23" i="102"/>
  <c r="I24" i="102"/>
  <c r="I25" i="102"/>
  <c r="I26" i="102"/>
  <c r="I27" i="102"/>
  <c r="I28" i="102"/>
  <c r="I32" i="102"/>
  <c r="I33" i="102"/>
  <c r="I37" i="102"/>
  <c r="I39" i="102"/>
  <c r="I40" i="102"/>
  <c r="I41" i="102"/>
  <c r="I43" i="102"/>
  <c r="I45" i="102"/>
  <c r="I47" i="102"/>
  <c r="I48" i="102"/>
  <c r="I49" i="102"/>
  <c r="I51" i="102"/>
  <c r="I52" i="102"/>
  <c r="I53" i="102"/>
  <c r="I54" i="102"/>
  <c r="I56" i="102"/>
  <c r="I57" i="102"/>
  <c r="I58" i="102"/>
  <c r="I60" i="102"/>
  <c r="I61" i="102"/>
  <c r="I62" i="102"/>
  <c r="I64" i="102"/>
  <c r="I66" i="102"/>
  <c r="I67" i="102"/>
  <c r="I68" i="102"/>
  <c r="I69" i="102"/>
  <c r="I70" i="102"/>
  <c r="I72" i="102"/>
  <c r="I73" i="102"/>
  <c r="I74" i="102"/>
  <c r="I75" i="102"/>
  <c r="I77" i="102"/>
  <c r="I81" i="102"/>
  <c r="I82" i="102"/>
  <c r="I84" i="102"/>
  <c r="I87" i="102"/>
  <c r="I88" i="102"/>
  <c r="I89" i="102"/>
  <c r="I91" i="102"/>
  <c r="I93" i="102"/>
  <c r="I95" i="102"/>
  <c r="I96" i="102"/>
  <c r="I97" i="102"/>
  <c r="I98" i="102"/>
  <c r="I7" i="102"/>
  <c r="P75" i="102" l="1"/>
  <c r="Q75" i="102" s="1"/>
  <c r="P76" i="102"/>
  <c r="Q76" i="102" s="1"/>
  <c r="P77" i="102"/>
  <c r="Q77" i="102" s="1"/>
  <c r="P78" i="102"/>
  <c r="Q78" i="102" s="1"/>
  <c r="P79" i="102"/>
  <c r="Q79" i="102" s="1"/>
  <c r="P80" i="102"/>
  <c r="Q80" i="102" s="1"/>
  <c r="P81" i="102"/>
  <c r="Q81" i="102" s="1"/>
  <c r="P82" i="102"/>
  <c r="Q82" i="102" s="1"/>
  <c r="P83" i="102"/>
  <c r="Q83" i="102" s="1"/>
  <c r="P84" i="102"/>
  <c r="Q84" i="102" s="1"/>
  <c r="P85" i="102"/>
  <c r="Q85" i="102" s="1"/>
  <c r="P86" i="102"/>
  <c r="Q86" i="102" s="1"/>
  <c r="P87" i="102"/>
  <c r="Q87" i="102" s="1"/>
  <c r="P88" i="102"/>
  <c r="Q88" i="102" s="1"/>
  <c r="P89" i="102"/>
  <c r="Q89" i="102" s="1"/>
  <c r="P90" i="102"/>
  <c r="Q90" i="102" s="1"/>
  <c r="P91" i="102"/>
  <c r="Q91" i="102" s="1"/>
  <c r="P92" i="102"/>
  <c r="Q92" i="102" s="1"/>
  <c r="P93" i="102"/>
  <c r="Q93" i="102" s="1"/>
  <c r="P94" i="102"/>
  <c r="Q94" i="102" s="1"/>
  <c r="P95" i="102"/>
  <c r="Q95" i="102" s="1"/>
  <c r="P96" i="102"/>
  <c r="Q96" i="102" s="1"/>
  <c r="P97" i="102"/>
  <c r="Q97" i="102" s="1"/>
  <c r="P98" i="102"/>
  <c r="Q98" i="102" s="1"/>
  <c r="P8" i="102" l="1"/>
  <c r="Q8" i="102" s="1"/>
  <c r="P9" i="102"/>
  <c r="Q9" i="102" s="1"/>
  <c r="P10" i="102"/>
  <c r="Q10" i="102" s="1"/>
  <c r="P11" i="102"/>
  <c r="Q11" i="102" s="1"/>
  <c r="P12" i="102"/>
  <c r="Q12" i="102" s="1"/>
  <c r="P13" i="102"/>
  <c r="Q13" i="102" s="1"/>
  <c r="P14" i="102"/>
  <c r="Q14" i="102" s="1"/>
  <c r="P15" i="102"/>
  <c r="Q15" i="102" s="1"/>
  <c r="P16" i="102"/>
  <c r="Q16" i="102" s="1"/>
  <c r="P17" i="102"/>
  <c r="Q17" i="102" s="1"/>
  <c r="P18" i="102"/>
  <c r="Q18" i="102" s="1"/>
  <c r="P19" i="102"/>
  <c r="Q19" i="102" s="1"/>
  <c r="P20" i="102"/>
  <c r="Q20" i="102" s="1"/>
  <c r="P21" i="102"/>
  <c r="Q21" i="102" s="1"/>
  <c r="P22" i="102"/>
  <c r="Q22" i="102" s="1"/>
  <c r="P23" i="102"/>
  <c r="Q23" i="102" s="1"/>
  <c r="P24" i="102"/>
  <c r="Q24" i="102" s="1"/>
  <c r="P25" i="102"/>
  <c r="Q25" i="102" s="1"/>
  <c r="P26" i="102"/>
  <c r="Q26" i="102" s="1"/>
  <c r="P27" i="102"/>
  <c r="Q27" i="102" s="1"/>
  <c r="P28" i="102"/>
  <c r="Q28" i="102" s="1"/>
  <c r="P29" i="102"/>
  <c r="Q29" i="102" s="1"/>
  <c r="P32" i="102"/>
  <c r="Q32" i="102" s="1"/>
  <c r="P33" i="102"/>
  <c r="Q33" i="102" s="1"/>
  <c r="P34" i="102"/>
  <c r="Q34" i="102" s="1"/>
  <c r="P35" i="102"/>
  <c r="Q35" i="102" s="1"/>
  <c r="P36" i="102"/>
  <c r="Q36" i="102" s="1"/>
  <c r="P37" i="102"/>
  <c r="Q37" i="102" s="1"/>
  <c r="P38" i="102"/>
  <c r="Q38" i="102" s="1"/>
  <c r="P39" i="102"/>
  <c r="Q39" i="102" s="1"/>
  <c r="P40" i="102"/>
  <c r="Q40" i="102" s="1"/>
  <c r="P41" i="102"/>
  <c r="Q41" i="102" s="1"/>
  <c r="P42" i="102"/>
  <c r="Q42" i="102" s="1"/>
  <c r="P43" i="102"/>
  <c r="Q43" i="102" s="1"/>
  <c r="P44" i="102"/>
  <c r="Q44" i="102" s="1"/>
  <c r="P45" i="102"/>
  <c r="Q45" i="102" s="1"/>
  <c r="P46" i="102"/>
  <c r="Q46" i="102" s="1"/>
  <c r="P47" i="102"/>
  <c r="Q47" i="102" s="1"/>
  <c r="P48" i="102"/>
  <c r="Q48" i="102" s="1"/>
  <c r="P49" i="102"/>
  <c r="Q49" i="102" s="1"/>
  <c r="P50" i="102"/>
  <c r="Q50" i="102" s="1"/>
  <c r="P51" i="102"/>
  <c r="Q51" i="102" s="1"/>
  <c r="P52" i="102"/>
  <c r="Q52" i="102" s="1"/>
  <c r="P53" i="102"/>
  <c r="Q53" i="102" s="1"/>
  <c r="P54" i="102"/>
  <c r="Q54" i="102" s="1"/>
  <c r="P55" i="102"/>
  <c r="Q55" i="102" s="1"/>
  <c r="P56" i="102"/>
  <c r="Q56" i="102" s="1"/>
  <c r="P57" i="102"/>
  <c r="Q57" i="102" s="1"/>
  <c r="P58" i="102"/>
  <c r="Q58" i="102" s="1"/>
  <c r="P59" i="102"/>
  <c r="Q59" i="102" s="1"/>
  <c r="P60" i="102"/>
  <c r="Q60" i="102" s="1"/>
  <c r="P61" i="102"/>
  <c r="Q61" i="102" s="1"/>
  <c r="P62" i="102"/>
  <c r="Q62" i="102" s="1"/>
  <c r="P63" i="102"/>
  <c r="Q63" i="102" s="1"/>
  <c r="P64" i="102"/>
  <c r="Q64" i="102" s="1"/>
  <c r="P65" i="102"/>
  <c r="Q65" i="102" s="1"/>
  <c r="P66" i="102"/>
  <c r="Q66" i="102" s="1"/>
  <c r="P67" i="102"/>
  <c r="Q67" i="102" s="1"/>
  <c r="P68" i="102"/>
  <c r="Q68" i="102" s="1"/>
  <c r="P69" i="102"/>
  <c r="Q69" i="102" s="1"/>
  <c r="P70" i="102"/>
  <c r="Q70" i="102" s="1"/>
  <c r="P71" i="102"/>
  <c r="Q71" i="102" s="1"/>
  <c r="P72" i="102"/>
  <c r="Q72" i="102" s="1"/>
  <c r="P73" i="102"/>
  <c r="Q73" i="102" s="1"/>
  <c r="P74" i="102"/>
  <c r="Q74" i="102" s="1"/>
  <c r="P7" i="102"/>
  <c r="Q7" i="102" s="1"/>
  <c r="L3" i="102" l="1"/>
  <c r="J42" i="71" l="1"/>
  <c r="M33" i="58" l="1"/>
  <c r="P33" i="58" s="1"/>
  <c r="M60" i="58" l="1"/>
  <c r="P60" i="58" s="1"/>
  <c r="M48" i="58" l="1"/>
  <c r="P48" i="58" s="1"/>
  <c r="M47" i="58"/>
  <c r="P47" i="58" s="1"/>
  <c r="M74" i="58"/>
  <c r="P74" i="58" s="1"/>
  <c r="M73" i="58" l="1"/>
  <c r="P73" i="58" s="1"/>
  <c r="M72" i="58"/>
  <c r="P72" i="58" s="1"/>
  <c r="M71" i="58"/>
  <c r="P71" i="58" s="1"/>
  <c r="M70" i="58"/>
  <c r="P70" i="58" s="1"/>
  <c r="M69" i="58"/>
  <c r="P69" i="58" s="1"/>
  <c r="M68" i="58"/>
  <c r="P68" i="58" s="1"/>
  <c r="M46" i="58"/>
  <c r="P46" i="58" s="1"/>
  <c r="M45" i="58"/>
  <c r="P45" i="58" s="1"/>
  <c r="M44" i="58"/>
  <c r="P44" i="58" s="1"/>
  <c r="M43" i="58"/>
  <c r="P43" i="58" s="1"/>
  <c r="M42" i="58"/>
  <c r="P42" i="58" s="1"/>
  <c r="M23" i="58" l="1"/>
  <c r="P23" i="58" s="1"/>
  <c r="M22" i="58"/>
  <c r="P22" i="58" s="1"/>
  <c r="M21" i="58"/>
  <c r="P21" i="58" s="1"/>
  <c r="M20" i="58"/>
  <c r="P20" i="58" s="1"/>
  <c r="M19" i="58"/>
  <c r="P19" i="58" s="1"/>
  <c r="M41" i="58"/>
  <c r="P41" i="58" s="1"/>
  <c r="M40" i="58"/>
  <c r="P40" i="58" s="1"/>
  <c r="M39" i="58"/>
  <c r="P39" i="58" s="1"/>
  <c r="M38" i="58"/>
  <c r="P38" i="58" s="1"/>
  <c r="M37" i="58"/>
  <c r="P37" i="58" s="1"/>
  <c r="M10" i="58"/>
  <c r="P10" i="58" s="1"/>
  <c r="M9" i="58"/>
  <c r="P9" i="58" s="1"/>
  <c r="M35" i="58"/>
  <c r="P35" i="58" s="1"/>
  <c r="M27" i="58" l="1"/>
  <c r="P27" i="58" s="1"/>
  <c r="M8" i="58"/>
  <c r="P8" i="58" s="1"/>
  <c r="M7" i="58"/>
  <c r="P7" i="58" s="1"/>
  <c r="M57" i="58"/>
  <c r="P57" i="58" s="1"/>
  <c r="M58" i="58"/>
  <c r="P58" i="58" s="1"/>
  <c r="M59" i="58"/>
  <c r="P59" i="58" s="1"/>
  <c r="M62" i="58"/>
  <c r="P62" i="58" s="1"/>
  <c r="M26" i="58" l="1"/>
  <c r="P26" i="58" s="1"/>
  <c r="M54" i="58"/>
  <c r="P54" i="58" s="1"/>
  <c r="M53" i="58"/>
  <c r="P53" i="58" s="1"/>
  <c r="M43" i="57"/>
  <c r="P43" i="57" s="1"/>
  <c r="M67" i="58"/>
  <c r="P67" i="58" s="1"/>
  <c r="M66" i="58"/>
  <c r="P66" i="58" s="1"/>
  <c r="M65" i="58"/>
  <c r="P65" i="58" s="1"/>
  <c r="M64" i="58"/>
  <c r="P64" i="58" s="1"/>
  <c r="M63" i="58"/>
  <c r="P63" i="58" s="1"/>
  <c r="M61" i="58"/>
  <c r="P61" i="58" s="1"/>
  <c r="M25" i="58"/>
  <c r="P25" i="58" s="1"/>
  <c r="M32" i="58"/>
  <c r="P32" i="58" s="1"/>
  <c r="M11" i="58"/>
  <c r="P11" i="58" s="1"/>
  <c r="M12" i="58"/>
  <c r="P12" i="58" s="1"/>
  <c r="M13" i="58"/>
  <c r="P13" i="58" s="1"/>
  <c r="M14" i="58"/>
  <c r="P14" i="58" s="1"/>
  <c r="M15" i="58"/>
  <c r="P15" i="58" s="1"/>
  <c r="M16" i="58"/>
  <c r="P16" i="58" s="1"/>
  <c r="M17" i="58"/>
  <c r="P17" i="58" s="1"/>
  <c r="M18" i="58"/>
  <c r="P18" i="58" s="1"/>
  <c r="M25" i="57"/>
  <c r="P25" i="57" s="1"/>
  <c r="M24" i="57"/>
  <c r="P24" i="57" s="1"/>
  <c r="M23" i="57" l="1"/>
  <c r="P23" i="57" s="1"/>
  <c r="M22" i="57"/>
  <c r="P22" i="57" s="1"/>
  <c r="M42" i="57" l="1"/>
  <c r="P42" i="57" s="1"/>
  <c r="M24" i="58" l="1"/>
  <c r="P24" i="58" s="1"/>
  <c r="M12" i="57"/>
  <c r="P12" i="57" s="1"/>
  <c r="M85" i="50" l="1"/>
  <c r="P85" i="50" s="1"/>
  <c r="M74" i="48"/>
  <c r="P74" i="48" s="1"/>
  <c r="M84" i="50"/>
  <c r="P84" i="50" s="1"/>
  <c r="M78" i="51"/>
  <c r="P78" i="51" s="1"/>
  <c r="M75" i="48"/>
  <c r="P75" i="48" s="1"/>
  <c r="M7" i="57" l="1"/>
  <c r="P7" i="57" s="1"/>
  <c r="M39" i="57"/>
  <c r="P39" i="57" s="1"/>
  <c r="M40" i="57"/>
  <c r="P40" i="57" s="1"/>
  <c r="M38" i="57"/>
  <c r="P38" i="57" s="1"/>
  <c r="M8" i="57"/>
  <c r="P8" i="57" s="1"/>
  <c r="M10" i="57"/>
  <c r="P10" i="57" s="1"/>
  <c r="M11" i="57"/>
  <c r="P11" i="57" s="1"/>
  <c r="M9" i="51"/>
  <c r="P9" i="51" s="1"/>
  <c r="M10" i="51"/>
  <c r="P10" i="51" s="1"/>
  <c r="M11" i="51"/>
  <c r="P11" i="51" s="1"/>
  <c r="M12" i="51"/>
  <c r="P12" i="51" s="1"/>
  <c r="M13" i="51"/>
  <c r="P13" i="51" s="1"/>
  <c r="M39" i="51"/>
  <c r="P39" i="51" s="1"/>
  <c r="M40" i="51"/>
  <c r="P40" i="51" s="1"/>
  <c r="M14" i="51"/>
  <c r="P14" i="51" s="1"/>
  <c r="M79" i="51"/>
  <c r="P79" i="51" s="1"/>
  <c r="M41" i="51"/>
  <c r="P41" i="51" s="1"/>
  <c r="M70" i="51"/>
  <c r="P70" i="51" s="1"/>
  <c r="M71" i="51"/>
  <c r="P71" i="51" s="1"/>
  <c r="M15" i="51"/>
  <c r="P15" i="51" s="1"/>
  <c r="M16" i="51"/>
  <c r="P16" i="51" s="1"/>
  <c r="M17" i="51"/>
  <c r="P17" i="51" s="1"/>
  <c r="M18" i="51"/>
  <c r="P18" i="51" s="1"/>
  <c r="M42" i="51"/>
  <c r="P42" i="51" s="1"/>
  <c r="M43" i="51"/>
  <c r="P43" i="51" s="1"/>
  <c r="M44" i="51"/>
  <c r="P44" i="51" s="1"/>
  <c r="M45" i="51"/>
  <c r="P45" i="51" s="1"/>
  <c r="M80" i="51"/>
  <c r="P80" i="51" s="1"/>
  <c r="M19" i="51"/>
  <c r="P19" i="51" s="1"/>
  <c r="M72" i="51"/>
  <c r="P72" i="51" s="1"/>
  <c r="M20" i="51"/>
  <c r="P20" i="51" s="1"/>
  <c r="M21" i="51"/>
  <c r="P21" i="51" s="1"/>
  <c r="M81" i="51"/>
  <c r="P81" i="51" s="1"/>
  <c r="M22" i="51"/>
  <c r="P22" i="51" s="1"/>
  <c r="M73" i="51"/>
  <c r="P73" i="51" s="1"/>
  <c r="M46" i="51"/>
  <c r="P46" i="51" s="1"/>
  <c r="M47" i="51"/>
  <c r="P47" i="51" s="1"/>
  <c r="M74" i="51"/>
  <c r="P74" i="51" s="1"/>
  <c r="M23" i="51"/>
  <c r="P23" i="51" s="1"/>
  <c r="M75" i="51"/>
  <c r="P75" i="51" s="1"/>
  <c r="M48" i="51"/>
  <c r="P48" i="51" s="1"/>
  <c r="M49" i="51"/>
  <c r="P49" i="51" s="1"/>
  <c r="M24" i="51"/>
  <c r="P24" i="51" s="1"/>
  <c r="M25" i="51"/>
  <c r="P25" i="51" s="1"/>
  <c r="M26" i="51"/>
  <c r="P26" i="51" s="1"/>
  <c r="M82" i="51"/>
  <c r="P82" i="51" s="1"/>
  <c r="M50" i="51"/>
  <c r="P50" i="51" s="1"/>
  <c r="M51" i="51"/>
  <c r="P51" i="51" s="1"/>
  <c r="M27" i="51"/>
  <c r="P27" i="51" s="1"/>
  <c r="M28" i="51"/>
  <c r="P28" i="51" s="1"/>
  <c r="M52" i="51"/>
  <c r="P52" i="51" s="1"/>
  <c r="M83" i="51"/>
  <c r="P83" i="51" s="1"/>
  <c r="M53" i="51"/>
  <c r="P53" i="51" s="1"/>
  <c r="M54" i="51"/>
  <c r="P54" i="51" s="1"/>
  <c r="M7" i="51"/>
  <c r="M29" i="51"/>
  <c r="P29" i="51" s="1"/>
  <c r="M55" i="51"/>
  <c r="P55" i="51" s="1"/>
  <c r="M56" i="51"/>
  <c r="P56" i="51" s="1"/>
  <c r="M84" i="51"/>
  <c r="P84" i="51" s="1"/>
  <c r="M85" i="51"/>
  <c r="P85" i="51" s="1"/>
  <c r="M30" i="51"/>
  <c r="P30" i="51" s="1"/>
  <c r="M31" i="51"/>
  <c r="P31" i="51" s="1"/>
  <c r="M57" i="51"/>
  <c r="P57" i="51" s="1"/>
  <c r="M32" i="51"/>
  <c r="P32" i="51" s="1"/>
  <c r="M33" i="51"/>
  <c r="P33" i="51" s="1"/>
  <c r="M34" i="51"/>
  <c r="P34" i="51" s="1"/>
  <c r="M35" i="51"/>
  <c r="P35" i="51" s="1"/>
  <c r="M58" i="51"/>
  <c r="P58" i="51" s="1"/>
  <c r="M59" i="51"/>
  <c r="P59" i="51" s="1"/>
  <c r="M86" i="51"/>
  <c r="P86" i="51" s="1"/>
  <c r="M36" i="51"/>
  <c r="P36" i="51" s="1"/>
  <c r="M60" i="51"/>
  <c r="P60" i="51" s="1"/>
  <c r="M87" i="51"/>
  <c r="P87" i="51" s="1"/>
  <c r="M88" i="51"/>
  <c r="P88" i="51" s="1"/>
  <c r="M76" i="51"/>
  <c r="P76" i="51" s="1"/>
  <c r="M37" i="51"/>
  <c r="P37" i="51" s="1"/>
  <c r="M38" i="51"/>
  <c r="P38" i="51" s="1"/>
  <c r="M61" i="51"/>
  <c r="P61" i="51" s="1"/>
  <c r="M62" i="51"/>
  <c r="P62" i="51" s="1"/>
  <c r="M63" i="51"/>
  <c r="P63" i="51" s="1"/>
  <c r="M64" i="51"/>
  <c r="P64" i="51" s="1"/>
  <c r="M65" i="51"/>
  <c r="P65" i="51" s="1"/>
  <c r="M66" i="51"/>
  <c r="P66" i="51" s="1"/>
  <c r="M67" i="51"/>
  <c r="P67" i="51" s="1"/>
  <c r="M68" i="51"/>
  <c r="P68" i="51" s="1"/>
  <c r="M69" i="51"/>
  <c r="P69" i="51" s="1"/>
  <c r="M77" i="51"/>
  <c r="P77" i="51" s="1"/>
  <c r="M9" i="48"/>
  <c r="M10" i="48"/>
  <c r="M11" i="48"/>
  <c r="M12" i="48"/>
  <c r="M13" i="48"/>
  <c r="M14" i="48"/>
  <c r="M15" i="48"/>
  <c r="M16" i="48"/>
  <c r="M17" i="48"/>
  <c r="P17" i="48" s="1"/>
  <c r="M76" i="48"/>
  <c r="P76" i="48" s="1"/>
  <c r="M77" i="48"/>
  <c r="P77" i="48" s="1"/>
  <c r="M78" i="48"/>
  <c r="P78" i="48" s="1"/>
  <c r="M79" i="48"/>
  <c r="P79" i="48" s="1"/>
  <c r="M80" i="48"/>
  <c r="P80" i="48" s="1"/>
  <c r="M81" i="48"/>
  <c r="P81" i="48" s="1"/>
  <c r="M82" i="48"/>
  <c r="P82" i="48" s="1"/>
  <c r="M83" i="48"/>
  <c r="P83" i="48" s="1"/>
  <c r="M56" i="48"/>
  <c r="P56" i="48" s="1"/>
  <c r="M57" i="48"/>
  <c r="P57" i="48" s="1"/>
  <c r="M58" i="48"/>
  <c r="P58" i="48" s="1"/>
  <c r="M59" i="48"/>
  <c r="P59" i="48" s="1"/>
  <c r="M60" i="48"/>
  <c r="P60" i="48" s="1"/>
  <c r="M61" i="48"/>
  <c r="P61" i="48" s="1"/>
  <c r="M62" i="48"/>
  <c r="P62" i="48" s="1"/>
  <c r="M18" i="48"/>
  <c r="P18" i="48" s="1"/>
  <c r="M19" i="48"/>
  <c r="P19" i="48" s="1"/>
  <c r="M20" i="48"/>
  <c r="P20" i="48" s="1"/>
  <c r="M21" i="48"/>
  <c r="P21" i="48" s="1"/>
  <c r="M22" i="48"/>
  <c r="P22" i="48" s="1"/>
  <c r="M23" i="48"/>
  <c r="P23" i="48" s="1"/>
  <c r="M24" i="48"/>
  <c r="P24" i="48" s="1"/>
  <c r="M25" i="48"/>
  <c r="P25" i="48" s="1"/>
  <c r="M26" i="48"/>
  <c r="P26" i="48" s="1"/>
  <c r="M27" i="48"/>
  <c r="P27" i="48" s="1"/>
  <c r="M63" i="48"/>
  <c r="P63" i="48" s="1"/>
  <c r="M64" i="48"/>
  <c r="P64" i="48" s="1"/>
  <c r="M65" i="48"/>
  <c r="P65" i="48" s="1"/>
  <c r="M66" i="48"/>
  <c r="P66" i="48" s="1"/>
  <c r="M67" i="48"/>
  <c r="P67" i="48" s="1"/>
  <c r="M28" i="48"/>
  <c r="P28" i="48" s="1"/>
  <c r="M73" i="48"/>
  <c r="P73" i="48" s="1"/>
  <c r="M29" i="48"/>
  <c r="P29" i="48" s="1"/>
  <c r="M30" i="48"/>
  <c r="P30" i="48" s="1"/>
  <c r="M31" i="48"/>
  <c r="P31" i="48" s="1"/>
  <c r="M32" i="48"/>
  <c r="P32" i="48" s="1"/>
  <c r="M33" i="48"/>
  <c r="P33" i="48" s="1"/>
  <c r="M34" i="48"/>
  <c r="P34" i="48" s="1"/>
  <c r="M35" i="48"/>
  <c r="P35" i="48" s="1"/>
  <c r="M36" i="48"/>
  <c r="P36" i="48" s="1"/>
  <c r="M37" i="48"/>
  <c r="P37" i="48" s="1"/>
  <c r="M38" i="48"/>
  <c r="P38" i="48" s="1"/>
  <c r="M39" i="48"/>
  <c r="P39" i="48" s="1"/>
  <c r="M40" i="48"/>
  <c r="P40" i="48" s="1"/>
  <c r="M41" i="48"/>
  <c r="P41" i="48" s="1"/>
  <c r="M42" i="48"/>
  <c r="P42" i="48" s="1"/>
  <c r="M43" i="48"/>
  <c r="P43" i="48" s="1"/>
  <c r="M68" i="48"/>
  <c r="P68" i="48" s="1"/>
  <c r="M44" i="48"/>
  <c r="P44" i="48" s="1"/>
  <c r="M45" i="48"/>
  <c r="P45" i="48" s="1"/>
  <c r="M46" i="48"/>
  <c r="P46" i="48" s="1"/>
  <c r="M47" i="48"/>
  <c r="P47" i="48" s="1"/>
  <c r="M48" i="48"/>
  <c r="P48" i="48" s="1"/>
  <c r="M69" i="48"/>
  <c r="P69" i="48" s="1"/>
  <c r="M70" i="48"/>
  <c r="P70" i="48" s="1"/>
  <c r="M49" i="48"/>
  <c r="P49" i="48" s="1"/>
  <c r="M50" i="48"/>
  <c r="P50" i="48" s="1"/>
  <c r="M51" i="48"/>
  <c r="P51" i="48" s="1"/>
  <c r="M52" i="48"/>
  <c r="P52" i="48" s="1"/>
  <c r="M53" i="48"/>
  <c r="P53" i="48" s="1"/>
  <c r="M54" i="48"/>
  <c r="P54" i="48" s="1"/>
  <c r="M55" i="48"/>
  <c r="P55" i="48" s="1"/>
  <c r="M71" i="48"/>
  <c r="P71" i="48" s="1"/>
  <c r="M72" i="48"/>
  <c r="P72" i="48" s="1"/>
  <c r="M8" i="48"/>
  <c r="P100" i="46"/>
  <c r="O100" i="46"/>
  <c r="M100" i="46"/>
  <c r="O112" i="45"/>
  <c r="P112" i="45"/>
  <c r="M112" i="45"/>
  <c r="P7" i="51" l="1"/>
  <c r="N103" i="33"/>
  <c r="O103" i="33"/>
  <c r="P103" i="33"/>
  <c r="M103" i="33"/>
  <c r="O106" i="32"/>
  <c r="P106" i="32"/>
  <c r="M41" i="57" l="1"/>
  <c r="P41" i="57" s="1"/>
  <c r="M31" i="57"/>
  <c r="P31" i="57" s="1"/>
  <c r="M32" i="57"/>
  <c r="P32" i="57" s="1"/>
  <c r="M52" i="58"/>
  <c r="P52" i="58" s="1"/>
  <c r="M51" i="58"/>
  <c r="P51" i="58" s="1"/>
  <c r="M50" i="58"/>
  <c r="P50" i="58" s="1"/>
  <c r="M49" i="58"/>
  <c r="P49" i="58" s="1"/>
  <c r="M27" i="57"/>
  <c r="P27" i="57" s="1"/>
  <c r="M28" i="57"/>
  <c r="P28" i="57" s="1"/>
  <c r="M29" i="57"/>
  <c r="P29" i="57" s="1"/>
  <c r="M30" i="57"/>
  <c r="P30" i="57" s="1"/>
  <c r="M19" i="57"/>
  <c r="P19" i="57" s="1"/>
  <c r="M14" i="57"/>
  <c r="P14" i="57" s="1"/>
  <c r="M15" i="57"/>
  <c r="P15" i="57" s="1"/>
  <c r="M31" i="58"/>
  <c r="P31" i="58" s="1"/>
  <c r="M30" i="58"/>
  <c r="P30" i="58" s="1"/>
  <c r="M17" i="57"/>
  <c r="P17" i="57" s="1"/>
  <c r="M26" i="57" l="1"/>
  <c r="P26" i="57" s="1"/>
  <c r="O75" i="58"/>
  <c r="M28" i="58"/>
  <c r="P28" i="58" s="1"/>
  <c r="M36" i="58"/>
  <c r="P36" i="58" s="1"/>
  <c r="M34" i="58"/>
  <c r="P34" i="58" s="1"/>
  <c r="M56" i="58"/>
  <c r="P56" i="58" s="1"/>
  <c r="M55" i="58"/>
  <c r="P55" i="58" s="1"/>
  <c r="M29" i="58"/>
  <c r="P29" i="58" s="1"/>
  <c r="M13" i="57"/>
  <c r="P13" i="57" s="1"/>
  <c r="M36" i="57"/>
  <c r="P36" i="57" s="1"/>
  <c r="L33" i="57"/>
  <c r="M33" i="57" s="1"/>
  <c r="P33" i="57" s="1"/>
  <c r="L35" i="57"/>
  <c r="M35" i="57" s="1"/>
  <c r="P35" i="57" s="1"/>
  <c r="L34" i="57"/>
  <c r="M34" i="57" s="1"/>
  <c r="P34" i="57" s="1"/>
  <c r="M37" i="57"/>
  <c r="P37" i="57" s="1"/>
  <c r="M46" i="54"/>
  <c r="P46" i="54" s="1"/>
  <c r="M45" i="54"/>
  <c r="P45" i="54" s="1"/>
  <c r="M71" i="54"/>
  <c r="P71" i="54" s="1"/>
  <c r="M62" i="54"/>
  <c r="P62" i="54" s="1"/>
  <c r="M60" i="54"/>
  <c r="P60" i="54" s="1"/>
  <c r="M61" i="54"/>
  <c r="P61" i="54" s="1"/>
  <c r="M67" i="54"/>
  <c r="P67" i="54" s="1"/>
  <c r="M55" i="54"/>
  <c r="P55" i="54" s="1"/>
  <c r="M56" i="54"/>
  <c r="M59" i="54"/>
  <c r="P59" i="54" s="1"/>
  <c r="M28" i="54"/>
  <c r="P28" i="54" s="1"/>
  <c r="M58" i="54"/>
  <c r="P58" i="54" s="1"/>
  <c r="M68" i="54"/>
  <c r="P68" i="54" s="1"/>
  <c r="M33" i="54"/>
  <c r="P33" i="54" s="1"/>
  <c r="M27" i="54"/>
  <c r="P27" i="54" s="1"/>
  <c r="M44" i="54"/>
  <c r="P44" i="54" s="1"/>
  <c r="M15" i="54"/>
  <c r="P15" i="54" s="1"/>
  <c r="M32" i="54"/>
  <c r="P32" i="54" s="1"/>
  <c r="M26" i="54"/>
  <c r="P26" i="54" s="1"/>
  <c r="M16" i="54"/>
  <c r="P75" i="58" l="1"/>
  <c r="P16" i="54"/>
  <c r="M18" i="54"/>
  <c r="P18" i="54" s="1"/>
  <c r="M57" i="54"/>
  <c r="P57" i="54" s="1"/>
  <c r="P56" i="54"/>
  <c r="M17" i="54"/>
  <c r="P17" i="54" s="1"/>
  <c r="M66" i="54"/>
  <c r="P66" i="54" s="1"/>
  <c r="M14" i="54"/>
  <c r="P14" i="54" s="1"/>
  <c r="M54" i="54"/>
  <c r="P54" i="54" s="1"/>
  <c r="M74" i="54" l="1"/>
  <c r="P74" i="54" s="1"/>
  <c r="M70" i="54" l="1"/>
  <c r="P70" i="54" s="1"/>
  <c r="M31" i="54"/>
  <c r="P31" i="54" s="1"/>
  <c r="M25" i="54"/>
  <c r="P25" i="54" s="1"/>
  <c r="M41" i="54"/>
  <c r="P41" i="54" s="1"/>
  <c r="M39" i="54"/>
  <c r="P39" i="54" s="1"/>
  <c r="M40" i="54"/>
  <c r="P40" i="54" s="1"/>
  <c r="M42" i="54"/>
  <c r="P42" i="54" s="1"/>
  <c r="M13" i="54"/>
  <c r="P13" i="54" s="1"/>
  <c r="M18" i="57"/>
  <c r="P18" i="57" s="1"/>
  <c r="M72" i="54" l="1"/>
  <c r="P72" i="54" s="1"/>
  <c r="M73" i="54"/>
  <c r="P73" i="54" s="1"/>
  <c r="M49" i="54"/>
  <c r="P49" i="54" s="1"/>
  <c r="M50" i="54"/>
  <c r="P50" i="54" s="1"/>
  <c r="M51" i="54"/>
  <c r="P51" i="54" s="1"/>
  <c r="M43" i="54"/>
  <c r="P43" i="54" s="1"/>
  <c r="M52" i="54"/>
  <c r="P52" i="54" s="1"/>
  <c r="M53" i="54"/>
  <c r="M53" i="52" l="1"/>
  <c r="P53" i="52" s="1"/>
  <c r="M52" i="52"/>
  <c r="P52" i="52" s="1"/>
  <c r="M48" i="52"/>
  <c r="P48" i="52" s="1"/>
  <c r="M12" i="52"/>
  <c r="P12" i="52" s="1"/>
  <c r="M47" i="52"/>
  <c r="P47" i="52" s="1"/>
  <c r="M46" i="52"/>
  <c r="P46" i="52" s="1"/>
  <c r="M45" i="52"/>
  <c r="P45" i="52" s="1"/>
  <c r="M57" i="52"/>
  <c r="P57" i="52" s="1"/>
  <c r="M44" i="52"/>
  <c r="P44" i="52" s="1"/>
  <c r="M29" i="52" l="1"/>
  <c r="P29" i="52" s="1"/>
  <c r="M11" i="52"/>
  <c r="P11" i="52" s="1"/>
  <c r="M10" i="52"/>
  <c r="P10" i="52" s="1"/>
  <c r="M9" i="52"/>
  <c r="P9" i="52" s="1"/>
  <c r="M8" i="52"/>
  <c r="P8" i="52" s="1"/>
  <c r="M7" i="52"/>
  <c r="P7" i="52" s="1"/>
  <c r="M20" i="52"/>
  <c r="P20" i="52" s="1"/>
  <c r="M21" i="52"/>
  <c r="P21" i="52" s="1"/>
  <c r="M22" i="52"/>
  <c r="P22" i="52" s="1"/>
  <c r="M43" i="52"/>
  <c r="P43" i="52" s="1"/>
  <c r="O44" i="57" l="1"/>
  <c r="M21" i="57"/>
  <c r="P21" i="57" s="1"/>
  <c r="M9" i="57"/>
  <c r="P9" i="57" s="1"/>
  <c r="M16" i="57"/>
  <c r="P16" i="57" s="1"/>
  <c r="M20" i="57"/>
  <c r="P20" i="57" s="1"/>
  <c r="M38" i="52"/>
  <c r="P38" i="52" s="1"/>
  <c r="M42" i="52"/>
  <c r="P42" i="52" s="1"/>
  <c r="M56" i="52"/>
  <c r="P56" i="52" s="1"/>
  <c r="M19" i="52"/>
  <c r="P19" i="52" s="1"/>
  <c r="M63" i="52"/>
  <c r="P63" i="52" s="1"/>
  <c r="P44" i="57" l="1"/>
  <c r="M44" i="57"/>
  <c r="M24" i="52" l="1"/>
  <c r="P24" i="52" s="1"/>
  <c r="M23" i="52" l="1"/>
  <c r="P23" i="52" s="1"/>
  <c r="M28" i="52"/>
  <c r="P28" i="52" s="1"/>
  <c r="M6" i="52"/>
  <c r="P6" i="52" s="1"/>
  <c r="M37" i="52"/>
  <c r="P37" i="52" s="1"/>
  <c r="M36" i="52"/>
  <c r="P36" i="52" s="1"/>
  <c r="M35" i="52"/>
  <c r="P35" i="52" s="1"/>
  <c r="M34" i="52"/>
  <c r="P34" i="52" s="1"/>
  <c r="M33" i="52"/>
  <c r="P33" i="52" s="1"/>
  <c r="M41" i="52"/>
  <c r="P41" i="52" s="1"/>
  <c r="M51" i="52" l="1"/>
  <c r="P51" i="52" s="1"/>
  <c r="M50" i="52" l="1"/>
  <c r="P50" i="52" s="1"/>
  <c r="M65" i="54"/>
  <c r="P65" i="54" s="1"/>
  <c r="M27" i="52" l="1"/>
  <c r="P27" i="52" s="1"/>
  <c r="M16" i="52"/>
  <c r="P16" i="52" s="1"/>
  <c r="M5" i="52"/>
  <c r="P5" i="52" s="1"/>
  <c r="M17" i="52"/>
  <c r="P17" i="52" s="1"/>
  <c r="M18" i="52"/>
  <c r="P18" i="52" s="1"/>
  <c r="M65" i="52"/>
  <c r="P65" i="52" s="1"/>
  <c r="M66" i="52"/>
  <c r="P66" i="52" s="1"/>
  <c r="M59" i="52"/>
  <c r="P59" i="52" s="1"/>
  <c r="M60" i="52"/>
  <c r="P60" i="52" s="1"/>
  <c r="M71" i="52"/>
  <c r="P71" i="52" s="1"/>
  <c r="M64" i="52"/>
  <c r="P64" i="52" s="1"/>
  <c r="M81" i="50" l="1"/>
  <c r="P81" i="50" s="1"/>
  <c r="M80" i="50"/>
  <c r="P80" i="50" s="1"/>
  <c r="M79" i="50"/>
  <c r="P79" i="50" s="1"/>
  <c r="M78" i="50"/>
  <c r="P78" i="50" s="1"/>
  <c r="M97" i="50"/>
  <c r="L11" i="55"/>
  <c r="O11" i="55" s="1"/>
  <c r="L10" i="55"/>
  <c r="O10" i="55" s="1"/>
  <c r="L9" i="55"/>
  <c r="O9" i="55" s="1"/>
  <c r="L8" i="55"/>
  <c r="O8" i="55" s="1"/>
  <c r="M70" i="52" l="1"/>
  <c r="P70" i="52" s="1"/>
  <c r="L21" i="55"/>
  <c r="O21" i="55" s="1"/>
  <c r="L22" i="55"/>
  <c r="O22" i="55" s="1"/>
  <c r="M15" i="52"/>
  <c r="P15" i="52" s="1"/>
  <c r="M40" i="52"/>
  <c r="P40" i="52" s="1"/>
  <c r="M63" i="54" l="1"/>
  <c r="P63" i="54" s="1"/>
  <c r="M13" i="52"/>
  <c r="P13" i="52" s="1"/>
  <c r="N23" i="55"/>
  <c r="L20" i="55"/>
  <c r="O20" i="55" s="1"/>
  <c r="L19" i="55"/>
  <c r="O19" i="55" s="1"/>
  <c r="L18" i="55"/>
  <c r="O18" i="55" s="1"/>
  <c r="L17" i="55"/>
  <c r="O17" i="55" s="1"/>
  <c r="L16" i="55"/>
  <c r="O16" i="55" s="1"/>
  <c r="L15" i="55"/>
  <c r="O15" i="55" s="1"/>
  <c r="L14" i="55"/>
  <c r="O14" i="55" s="1"/>
  <c r="L13" i="55"/>
  <c r="O13" i="55" s="1"/>
  <c r="L12" i="55"/>
  <c r="O12" i="55" s="1"/>
  <c r="O76" i="54"/>
  <c r="M29" i="54"/>
  <c r="P29" i="54" s="1"/>
  <c r="M19" i="54"/>
  <c r="P19" i="54" s="1"/>
  <c r="P53" i="54"/>
  <c r="M24" i="54"/>
  <c r="P24" i="54" s="1"/>
  <c r="M38" i="54"/>
  <c r="P38" i="54" s="1"/>
  <c r="M12" i="54"/>
  <c r="P12" i="54" s="1"/>
  <c r="M23" i="54"/>
  <c r="P23" i="54" s="1"/>
  <c r="M11" i="54"/>
  <c r="P11" i="54" s="1"/>
  <c r="M10" i="54"/>
  <c r="P10" i="54" s="1"/>
  <c r="M37" i="54"/>
  <c r="P37" i="54" s="1"/>
  <c r="M30" i="54"/>
  <c r="P30" i="54" s="1"/>
  <c r="M69" i="54"/>
  <c r="P69" i="54" s="1"/>
  <c r="M22" i="54"/>
  <c r="P22" i="54" s="1"/>
  <c r="M48" i="54"/>
  <c r="P48" i="54" s="1"/>
  <c r="P21" i="54"/>
  <c r="P47" i="54"/>
  <c r="M75" i="54"/>
  <c r="P75" i="54" s="1"/>
  <c r="M35" i="54"/>
  <c r="P35" i="54" s="1"/>
  <c r="M64" i="54"/>
  <c r="P64" i="54" s="1"/>
  <c r="M34" i="54"/>
  <c r="P34" i="54" s="1"/>
  <c r="M9" i="54"/>
  <c r="M8" i="54"/>
  <c r="M7" i="54"/>
  <c r="M20" i="54"/>
  <c r="O23" i="55" l="1"/>
  <c r="P76" i="54"/>
  <c r="M49" i="52"/>
  <c r="P49" i="52" s="1"/>
  <c r="M25" i="52"/>
  <c r="P25" i="52" s="1"/>
  <c r="M55" i="52"/>
  <c r="P55" i="52" s="1"/>
  <c r="M26" i="52"/>
  <c r="P26" i="52" s="1"/>
  <c r="O72" i="52"/>
  <c r="M54" i="52"/>
  <c r="P54" i="52" s="1"/>
  <c r="M32" i="52"/>
  <c r="P32" i="52" s="1"/>
  <c r="M31" i="52"/>
  <c r="P31" i="52" s="1"/>
  <c r="M30" i="52"/>
  <c r="P30" i="52" s="1"/>
  <c r="M68" i="52"/>
  <c r="P68" i="52" s="1"/>
  <c r="M69" i="52"/>
  <c r="P69" i="52" s="1"/>
  <c r="M67" i="52"/>
  <c r="P67" i="52" s="1"/>
  <c r="M62" i="52"/>
  <c r="P62" i="52" s="1"/>
  <c r="M61" i="52"/>
  <c r="P61" i="52" s="1"/>
  <c r="M58" i="52"/>
  <c r="M14" i="52"/>
  <c r="P14" i="52" s="1"/>
  <c r="M39" i="52"/>
  <c r="P39" i="52" s="1"/>
  <c r="P58" i="52" l="1"/>
  <c r="M72" i="52"/>
  <c r="P72" i="52" l="1"/>
  <c r="P74" i="52" s="1"/>
  <c r="O89" i="51"/>
  <c r="M8" i="51"/>
  <c r="P8" i="51" l="1"/>
  <c r="P89" i="51" s="1"/>
  <c r="P90" i="51" s="1"/>
  <c r="M89" i="51"/>
  <c r="M71" i="50"/>
  <c r="P71" i="50" s="1"/>
  <c r="M35" i="50"/>
  <c r="P35" i="50" s="1"/>
  <c r="M36" i="50"/>
  <c r="P36" i="50" s="1"/>
  <c r="M37" i="50"/>
  <c r="P37" i="50" s="1"/>
  <c r="M82" i="50"/>
  <c r="P82" i="50" s="1"/>
  <c r="M22" i="50"/>
  <c r="P22" i="50" s="1"/>
  <c r="M23" i="50"/>
  <c r="P23" i="50" s="1"/>
  <c r="M77" i="50"/>
  <c r="P77" i="50" s="1"/>
  <c r="M56" i="50" l="1"/>
  <c r="M55" i="50"/>
  <c r="P55" i="50" s="1"/>
  <c r="M20" i="50"/>
  <c r="P20" i="50" s="1"/>
  <c r="M19" i="50"/>
  <c r="P19" i="50" s="1"/>
  <c r="P56" i="50"/>
  <c r="M89" i="50"/>
  <c r="P89" i="50" s="1"/>
  <c r="M76" i="50"/>
  <c r="P76" i="50" s="1"/>
  <c r="M24" i="50"/>
  <c r="P24" i="50" s="1"/>
  <c r="M70" i="50"/>
  <c r="P70" i="50" s="1"/>
  <c r="M69" i="50"/>
  <c r="P69" i="50" s="1"/>
  <c r="M34" i="50"/>
  <c r="P34" i="50" s="1"/>
  <c r="M33" i="50"/>
  <c r="M32" i="50"/>
  <c r="M31" i="50"/>
  <c r="M30" i="50"/>
  <c r="P30" i="50" l="1"/>
  <c r="P31" i="50"/>
  <c r="P32" i="50"/>
  <c r="P33" i="50"/>
  <c r="M14" i="50"/>
  <c r="P14" i="50" s="1"/>
  <c r="M12" i="50" l="1"/>
  <c r="P12" i="50" s="1"/>
  <c r="M44" i="50"/>
  <c r="P44" i="50" s="1"/>
  <c r="M29" i="50" l="1"/>
  <c r="P29" i="50" s="1"/>
  <c r="M96" i="50"/>
  <c r="P96" i="50" s="1"/>
  <c r="M68" i="50"/>
  <c r="P68" i="50" s="1"/>
  <c r="M60" i="50"/>
  <c r="P60" i="50" s="1"/>
  <c r="M61" i="50"/>
  <c r="P61" i="50" s="1"/>
  <c r="M45" i="50"/>
  <c r="P45" i="50" s="1"/>
  <c r="M57" i="50"/>
  <c r="P57" i="50" s="1"/>
  <c r="M21" i="50"/>
  <c r="P21" i="50" s="1"/>
  <c r="P97" i="50"/>
  <c r="M98" i="50"/>
  <c r="P98" i="50" s="1"/>
  <c r="M28" i="50"/>
  <c r="P28" i="50" s="1"/>
  <c r="M95" i="50"/>
  <c r="P95" i="50" s="1"/>
  <c r="M86" i="50"/>
  <c r="P86" i="50" s="1"/>
  <c r="M11" i="50"/>
  <c r="P11" i="50" s="1"/>
  <c r="M9" i="50"/>
  <c r="P9" i="50" s="1"/>
  <c r="M10" i="50"/>
  <c r="P10" i="50" s="1"/>
  <c r="M8" i="50"/>
  <c r="P8" i="50" l="1"/>
  <c r="M46" i="50"/>
  <c r="P46" i="50" s="1"/>
  <c r="M59" i="50" l="1"/>
  <c r="P59" i="50" s="1"/>
  <c r="L58" i="50"/>
  <c r="M58" i="50" s="1"/>
  <c r="P58" i="50" s="1"/>
  <c r="M17" i="50" l="1"/>
  <c r="P17" i="50" s="1"/>
  <c r="M18" i="50"/>
  <c r="P18" i="50" s="1"/>
  <c r="M16" i="50"/>
  <c r="P16" i="50" s="1"/>
  <c r="M15" i="50"/>
  <c r="P15" i="50" s="1"/>
  <c r="M88" i="50"/>
  <c r="P88" i="50" s="1"/>
  <c r="M54" i="50"/>
  <c r="P54" i="50" s="1"/>
  <c r="M53" i="50"/>
  <c r="P53" i="50" s="1"/>
  <c r="M52" i="50"/>
  <c r="P52" i="50" s="1"/>
  <c r="M51" i="50"/>
  <c r="P51" i="50" s="1"/>
  <c r="M75" i="50" l="1"/>
  <c r="P75" i="50" s="1"/>
  <c r="M40" i="50"/>
  <c r="P40" i="50" s="1"/>
  <c r="M74" i="50"/>
  <c r="P74" i="50" s="1"/>
  <c r="M73" i="50"/>
  <c r="P73" i="50" s="1"/>
  <c r="O99" i="50"/>
  <c r="M39" i="50"/>
  <c r="P39" i="50" s="1"/>
  <c r="M38" i="50"/>
  <c r="P38" i="50" s="1"/>
  <c r="M72" i="50"/>
  <c r="P72" i="50" s="1"/>
  <c r="M27" i="50"/>
  <c r="P27" i="50" s="1"/>
  <c r="M94" i="50"/>
  <c r="P94" i="50" s="1"/>
  <c r="M67" i="50"/>
  <c r="P67" i="50" s="1"/>
  <c r="M66" i="50"/>
  <c r="P66" i="50" s="1"/>
  <c r="M26" i="50"/>
  <c r="P26" i="50" s="1"/>
  <c r="M65" i="50"/>
  <c r="P65" i="50" s="1"/>
  <c r="M64" i="50"/>
  <c r="P64" i="50" s="1"/>
  <c r="M63" i="50"/>
  <c r="P63" i="50" s="1"/>
  <c r="M83" i="50"/>
  <c r="P83" i="50" s="1"/>
  <c r="M62" i="50"/>
  <c r="P62" i="50" s="1"/>
  <c r="M25" i="50"/>
  <c r="P25" i="50" s="1"/>
  <c r="M87" i="50"/>
  <c r="P87" i="50" s="1"/>
  <c r="M13" i="50"/>
  <c r="M93" i="50"/>
  <c r="P93" i="50" s="1"/>
  <c r="M92" i="50"/>
  <c r="P92" i="50" s="1"/>
  <c r="M91" i="50"/>
  <c r="P91" i="50" s="1"/>
  <c r="M90" i="50"/>
  <c r="P90" i="50" s="1"/>
  <c r="M43" i="50"/>
  <c r="P43" i="50" s="1"/>
  <c r="M42" i="50"/>
  <c r="P42" i="50" s="1"/>
  <c r="M41" i="50"/>
  <c r="P41" i="50" s="1"/>
  <c r="M48" i="50"/>
  <c r="P48" i="50" s="1"/>
  <c r="M49" i="50"/>
  <c r="P49" i="50" s="1"/>
  <c r="M50" i="50"/>
  <c r="P50" i="50" s="1"/>
  <c r="M47" i="50"/>
  <c r="P47" i="50" s="1"/>
  <c r="P13" i="50" l="1"/>
  <c r="M99" i="50"/>
  <c r="P99" i="50" l="1"/>
  <c r="G9" i="7" s="1"/>
  <c r="P100" i="50" l="1"/>
  <c r="O84" i="48" l="1"/>
  <c r="M84" i="48" l="1"/>
  <c r="P84" i="48"/>
  <c r="H9" i="7"/>
  <c r="C15" i="7" l="1"/>
  <c r="C20" i="7"/>
  <c r="C21" i="7"/>
  <c r="G15" i="7" l="1"/>
  <c r="I15" i="7" l="1"/>
  <c r="M15" i="7"/>
  <c r="K15" i="7" l="1"/>
  <c r="E15" i="7"/>
  <c r="C22" i="7"/>
  <c r="C23" i="7"/>
  <c r="B9" i="7" l="1"/>
  <c r="C24" i="7"/>
  <c r="D20" i="7" l="1"/>
  <c r="D21" i="7"/>
  <c r="D23" i="7"/>
  <c r="D22" i="7"/>
  <c r="D24" i="7" l="1"/>
  <c r="F9" i="19" l="1"/>
  <c r="F10" i="20" l="1"/>
  <c r="F10" i="21" l="1"/>
  <c r="K20" i="5" l="1"/>
  <c r="M17" i="5"/>
  <c r="K11" i="5"/>
  <c r="N17" i="5" s="1"/>
  <c r="K5" i="5"/>
  <c r="L5" i="5" s="1"/>
  <c r="O17" i="5" l="1"/>
  <c r="H10" i="7"/>
  <c r="H15" i="7" l="1"/>
  <c r="N15" i="7"/>
  <c r="J15" i="7"/>
  <c r="F15" i="7"/>
  <c r="L15" i="7"/>
  <c r="D15" i="7"/>
</calcChain>
</file>

<file path=xl/sharedStrings.xml><?xml version="1.0" encoding="utf-8"?>
<sst xmlns="http://schemas.openxmlformats.org/spreadsheetml/2006/main" count="11997" uniqueCount="1745">
  <si>
    <t xml:space="preserve">DIFERENÇA </t>
  </si>
  <si>
    <t xml:space="preserve">FORMA DE PAGAMENTO </t>
  </si>
  <si>
    <t xml:space="preserve">corretivo </t>
  </si>
  <si>
    <t xml:space="preserve">mão de obra </t>
  </si>
  <si>
    <t>MARCA</t>
  </si>
  <si>
    <t>FORD</t>
  </si>
  <si>
    <t>LAMPADA AUT 12V-5W</t>
  </si>
  <si>
    <t>LAMPADA AUT 12V-4W</t>
  </si>
  <si>
    <t xml:space="preserve">VALOR </t>
  </si>
  <si>
    <t xml:space="preserve">FORNECEDOR </t>
  </si>
  <si>
    <t>PEÇAS</t>
  </si>
  <si>
    <t xml:space="preserve">DATA </t>
  </si>
  <si>
    <t xml:space="preserve">DESCONTO TOTAL </t>
  </si>
  <si>
    <t>QTDE</t>
  </si>
  <si>
    <t xml:space="preserve">CALCIO DO RADIADOR </t>
  </si>
  <si>
    <t xml:space="preserve">HELICE </t>
  </si>
  <si>
    <t>VALOR UNI.</t>
  </si>
  <si>
    <t xml:space="preserve">VALOR PREVISTO </t>
  </si>
  <si>
    <t>NEGOCIAÇÃO</t>
  </si>
  <si>
    <t xml:space="preserve">PLACA </t>
  </si>
  <si>
    <t>PCM-6100</t>
  </si>
  <si>
    <t xml:space="preserve">carga de gas </t>
  </si>
  <si>
    <t>pgx-1736</t>
  </si>
  <si>
    <t>peb-7253</t>
  </si>
  <si>
    <t>PDB-5356</t>
  </si>
  <si>
    <t xml:space="preserve">SUPER DIESEL </t>
  </si>
  <si>
    <t>PGW-6009</t>
  </si>
  <si>
    <t xml:space="preserve">julho </t>
  </si>
  <si>
    <t>pgw-5799</t>
  </si>
  <si>
    <t>PGW-5799</t>
  </si>
  <si>
    <t xml:space="preserve">FORD </t>
  </si>
  <si>
    <t xml:space="preserve">MÃO DE OBRA </t>
  </si>
  <si>
    <t>pcx-1404</t>
  </si>
  <si>
    <t>pgx-1646</t>
  </si>
  <si>
    <t>pcx-1774</t>
  </si>
  <si>
    <t>pgw-6009</t>
  </si>
  <si>
    <t xml:space="preserve">MOTORISTA </t>
  </si>
  <si>
    <t xml:space="preserve">V.L TOTAL DA NOTA </t>
  </si>
  <si>
    <t xml:space="preserve">ANTONIO </t>
  </si>
  <si>
    <t xml:space="preserve">2- ROLAMENTO DE RODA </t>
  </si>
  <si>
    <t xml:space="preserve">2-RETENTOR DE RODA </t>
  </si>
  <si>
    <t xml:space="preserve">1- BARRA DE DIREÇÃO GRANDE </t>
  </si>
  <si>
    <t xml:space="preserve">SITUAÇÃO </t>
  </si>
  <si>
    <t>NÃO DESCONTADO</t>
  </si>
  <si>
    <t xml:space="preserve">EDUARDO PEÇAS </t>
  </si>
  <si>
    <t xml:space="preserve">CAIXA DO RADIADOR </t>
  </si>
  <si>
    <t xml:space="preserve">COMEIA DO RADIADOR </t>
  </si>
  <si>
    <t xml:space="preserve">MOLA DIATEIRA </t>
  </si>
  <si>
    <t xml:space="preserve">SOCORRO DE ANTONIO </t>
  </si>
  <si>
    <t xml:space="preserve">DESCONTADO </t>
  </si>
  <si>
    <t xml:space="preserve">ROMILDO </t>
  </si>
  <si>
    <t>PEB-7353</t>
  </si>
  <si>
    <t xml:space="preserve">DEFRETOR DO RADIADOR </t>
  </si>
  <si>
    <t>SOCORRO</t>
  </si>
  <si>
    <t>DESCONTADO</t>
  </si>
  <si>
    <t>PCZ-2550</t>
  </si>
  <si>
    <t>PCX-1404</t>
  </si>
  <si>
    <t>PGN-8719</t>
  </si>
  <si>
    <t xml:space="preserve">VOLKS </t>
  </si>
  <si>
    <t>PGN-8669</t>
  </si>
  <si>
    <t>PGW-3267</t>
  </si>
  <si>
    <t xml:space="preserve">TOTAL DA NOTA </t>
  </si>
  <si>
    <t>TOTAL DO DESC.</t>
  </si>
  <si>
    <t>V.L NÃO DESCONTADO</t>
  </si>
  <si>
    <t xml:space="preserve">V.L TOTAL DE DESCONTOS </t>
  </si>
  <si>
    <t xml:space="preserve">V.L TOTAL A PAGAR </t>
  </si>
  <si>
    <t xml:space="preserve">RESUMO </t>
  </si>
  <si>
    <t xml:space="preserve">ANALISE DETALHADA DAS AUTORIZAÇÕES </t>
  </si>
  <si>
    <t xml:space="preserve">ANALISE POR MARCA </t>
  </si>
  <si>
    <t>VOLKS</t>
  </si>
  <si>
    <t>MERCEDES</t>
  </si>
  <si>
    <t xml:space="preserve">PARABRISA </t>
  </si>
  <si>
    <t>pcm-6100</t>
  </si>
  <si>
    <t>pgx-1686</t>
  </si>
  <si>
    <t>PGX-1736</t>
  </si>
  <si>
    <t>QYH-4B39</t>
  </si>
  <si>
    <t xml:space="preserve">MERCEDES </t>
  </si>
  <si>
    <t>PGX-1646</t>
  </si>
  <si>
    <t>reboque</t>
  </si>
  <si>
    <t>pcz-2550</t>
  </si>
  <si>
    <t>PET-7147</t>
  </si>
  <si>
    <t>PEU-3897</t>
  </si>
  <si>
    <t xml:space="preserve">refrigeração </t>
  </si>
  <si>
    <t xml:space="preserve">consumo </t>
  </si>
  <si>
    <t>peb-7353</t>
  </si>
  <si>
    <t>mão de obra</t>
  </si>
  <si>
    <t>pdb-5356</t>
  </si>
  <si>
    <t xml:space="preserve">CONSUMO </t>
  </si>
  <si>
    <t>PDB-5026</t>
  </si>
  <si>
    <t xml:space="preserve">pressão de nitrogenio </t>
  </si>
  <si>
    <t xml:space="preserve">aferição de tacografo </t>
  </si>
  <si>
    <t xml:space="preserve">CORRETIVO </t>
  </si>
  <si>
    <t xml:space="preserve">serviço de roda </t>
  </si>
  <si>
    <t xml:space="preserve">ESTETICA </t>
  </si>
  <si>
    <t>pdb-5026</t>
  </si>
  <si>
    <t xml:space="preserve">PLACAS </t>
  </si>
  <si>
    <t>pcz-2570</t>
  </si>
  <si>
    <t>QYH-2J27</t>
  </si>
  <si>
    <t>QYH-1F44</t>
  </si>
  <si>
    <t>QYH-1F74</t>
  </si>
  <si>
    <t>QYH-1F14</t>
  </si>
  <si>
    <t xml:space="preserve">terminal da alavanca </t>
  </si>
  <si>
    <t xml:space="preserve">retentor 0188 ba </t>
  </si>
  <si>
    <t xml:space="preserve">pressao de nitrogenio </t>
  </si>
  <si>
    <t xml:space="preserve">MARCA </t>
  </si>
  <si>
    <t xml:space="preserve">V.L TOTAL DO MÊS JULHO </t>
  </si>
  <si>
    <t xml:space="preserve">V.L TOTAL DO MÊS AGOSTO </t>
  </si>
  <si>
    <t>V.L TOTAL DO MÊS SETEMBRO</t>
  </si>
  <si>
    <t xml:space="preserve">V.L TOTAL DO MÊS OUTUBRO </t>
  </si>
  <si>
    <t xml:space="preserve">MÉDIA DE IDADE </t>
  </si>
  <si>
    <t>3,3 ANOS</t>
  </si>
  <si>
    <t>MÉDIA DE IDADE DA FROTA</t>
  </si>
  <si>
    <t>2,92 ANOS</t>
  </si>
  <si>
    <t>RESUMO DO ANO ANALISE DE JULHO A OUTUBRO</t>
  </si>
  <si>
    <t>QTDE DE CARROS NA FROTA</t>
  </si>
  <si>
    <t xml:space="preserve">GASTO MÉDIO MÊS </t>
  </si>
  <si>
    <t>estetica</t>
  </si>
  <si>
    <t xml:space="preserve">graxa marfak mp </t>
  </si>
  <si>
    <t xml:space="preserve">transferência </t>
  </si>
  <si>
    <t>V.L TOTAL DO MÊS NOVEMBRO</t>
  </si>
  <si>
    <t>agosto</t>
  </si>
  <si>
    <t>setembro</t>
  </si>
  <si>
    <t>outubro</t>
  </si>
  <si>
    <t>novembro</t>
  </si>
  <si>
    <t>dezembro</t>
  </si>
  <si>
    <t xml:space="preserve">preventivo </t>
  </si>
  <si>
    <t xml:space="preserve">complemento de gás </t>
  </si>
  <si>
    <t>lona de freio 0821t</t>
  </si>
  <si>
    <t xml:space="preserve">lubrificação </t>
  </si>
  <si>
    <t xml:space="preserve">kit embreagem </t>
  </si>
  <si>
    <t xml:space="preserve">abraçadeira autotravante </t>
  </si>
  <si>
    <t>lavagem e lubrificação</t>
  </si>
  <si>
    <t xml:space="preserve">fita de impressão bvdr </t>
  </si>
  <si>
    <t>rolamento ext roda 802728</t>
  </si>
  <si>
    <t xml:space="preserve">rolamento int roda </t>
  </si>
  <si>
    <t xml:space="preserve">cilindro mestre </t>
  </si>
  <si>
    <t xml:space="preserve">tambor de freio </t>
  </si>
  <si>
    <t xml:space="preserve">cola 3mm </t>
  </si>
  <si>
    <t xml:space="preserve">kit embuchamento </t>
  </si>
  <si>
    <t xml:space="preserve">retentor cubo roda dianteiro </t>
  </si>
  <si>
    <t>rolamento 33111/qvb500</t>
  </si>
  <si>
    <t xml:space="preserve">limpeza geral do frio e bau </t>
  </si>
  <si>
    <t xml:space="preserve">limpeza geral e do e quitamento e bau </t>
  </si>
  <si>
    <t xml:space="preserve">troca de bucha do estabilizador </t>
  </si>
  <si>
    <t xml:space="preserve">troca de parafuso do establizador </t>
  </si>
  <si>
    <t xml:space="preserve">troca de manopla de embreagem </t>
  </si>
  <si>
    <t>mola mestre dt mb 3171</t>
  </si>
  <si>
    <t>bucha fx mola 3001</t>
  </si>
  <si>
    <t xml:space="preserve">mão de obra fx mola </t>
  </si>
  <si>
    <t>paafuso centro 16x130</t>
  </si>
  <si>
    <t>paafuso centro 16x6</t>
  </si>
  <si>
    <t xml:space="preserve">magueira de intercooler </t>
  </si>
  <si>
    <t xml:space="preserve">serviço de solda </t>
  </si>
  <si>
    <t xml:space="preserve">mão de obra   </t>
  </si>
  <si>
    <t xml:space="preserve">troca de mangueiras de alta completa </t>
  </si>
  <si>
    <t xml:space="preserve">mangueira de baixa completa </t>
  </si>
  <si>
    <t xml:space="preserve">WURTH DO BRASIL </t>
  </si>
  <si>
    <t>LAMPADA AUT H4-12V</t>
  </si>
  <si>
    <t>LAMPADA H7 24V 70W</t>
  </si>
  <si>
    <t>LAMPADA AUT 24V-21W</t>
  </si>
  <si>
    <t>LAMPADA AUT H1-24V</t>
  </si>
  <si>
    <t xml:space="preserve">DISCO DE TACOGRAFO 7 DIAS 125KM </t>
  </si>
  <si>
    <t xml:space="preserve">DISCO DE TACOGRAFO 7 DIAS 180 KM </t>
  </si>
  <si>
    <t xml:space="preserve">ISAIAS CORREIA JUNIOR </t>
  </si>
  <si>
    <t xml:space="preserve">PEB-7253 </t>
  </si>
  <si>
    <t>PGN-6009</t>
  </si>
  <si>
    <t xml:space="preserve">embuchamento dianteiro </t>
  </si>
  <si>
    <t xml:space="preserve">embuchamento de estabilizador </t>
  </si>
  <si>
    <t xml:space="preserve">embuchamento de estabilizador traseiro </t>
  </si>
  <si>
    <t xml:space="preserve">embuchamento superior e inferior da lavanca </t>
  </si>
  <si>
    <t xml:space="preserve">troca de armotercedor trazeiro </t>
  </si>
  <si>
    <t xml:space="preserve">torneiro </t>
  </si>
  <si>
    <t xml:space="preserve">socorro </t>
  </si>
  <si>
    <t xml:space="preserve">mangueria de agua </t>
  </si>
  <si>
    <t xml:space="preserve">embuchamento de manga de eixo dianteiro </t>
  </si>
  <si>
    <t xml:space="preserve">embuchamento do estabilizador dianteiro </t>
  </si>
  <si>
    <t xml:space="preserve">embuchamento do estabilizador trazeiro </t>
  </si>
  <si>
    <t>PGN-7353</t>
  </si>
  <si>
    <t>PGX-1686</t>
  </si>
  <si>
    <t>VÁRIOS</t>
  </si>
  <si>
    <t>VALOR COTAÇÃO</t>
  </si>
  <si>
    <t>VALOR APÓS NEGOCIAÇÃO</t>
  </si>
  <si>
    <t>PREVENTIVO</t>
  </si>
  <si>
    <t>INDUZIDO MOTOR DE PARTIDA</t>
  </si>
  <si>
    <t>PORTA ESCOVA</t>
  </si>
  <si>
    <t>REGULADOR DE VOLTAGEM</t>
  </si>
  <si>
    <t>ROLAMENTO 21799</t>
  </si>
  <si>
    <t>ROLAMENTO 6003</t>
  </si>
  <si>
    <t>ARRUELAS LISA ALTERNADOR</t>
  </si>
  <si>
    <t>BUCHAS DO SUPORTE ALTERNADOR</t>
  </si>
  <si>
    <t>SERVIÇO DE REPARO E TESTE ELETRONICO</t>
  </si>
  <si>
    <t>FILTRO DO HIDRALICO</t>
  </si>
  <si>
    <t>RELE DO PISCA</t>
  </si>
  <si>
    <t>RELE AUXILIAR</t>
  </si>
  <si>
    <t>RELE TEMPORIZADOR</t>
  </si>
  <si>
    <t>VENTILADOR ORIGINAL</t>
  </si>
  <si>
    <t>LIMPEZA DE EQUIPAMENTO</t>
  </si>
  <si>
    <t>QYM-0I60</t>
  </si>
  <si>
    <t>TROCA DE CORREIA</t>
  </si>
  <si>
    <t>REVISÃO GERAL</t>
  </si>
  <si>
    <t>COMPLEMENTO DE GÁS</t>
  </si>
  <si>
    <t>COLETOR DO MOTOR</t>
  </si>
  <si>
    <t>LAMPADA 1141</t>
  </si>
  <si>
    <t>SERVIÇO DE REPARO MOTOR DE PARTIDA</t>
  </si>
  <si>
    <t>JOGO DE BUCHA</t>
  </si>
  <si>
    <t>ESTATOR F000BL1025</t>
  </si>
  <si>
    <t>RETIFICADOR</t>
  </si>
  <si>
    <t>DIODO NEGATIVO</t>
  </si>
  <si>
    <t>REFRIGERAÇÃO</t>
  </si>
  <si>
    <t>PRESSÃO DE NITROGENIO</t>
  </si>
  <si>
    <t>CARGA DE GÁS</t>
  </si>
  <si>
    <t>LIMPEZA DE EQUIPAMENTO GERAL</t>
  </si>
  <si>
    <t>SERVIÇO MÃO DE OBRA</t>
  </si>
  <si>
    <t>PCZ-2570</t>
  </si>
  <si>
    <t>BUCHA DO AMORT RG12</t>
  </si>
  <si>
    <t>BUCHA DA ALAVANCA</t>
  </si>
  <si>
    <t>AMORT FORD</t>
  </si>
  <si>
    <t>BROXA DA BARRA DIANTEIRA</t>
  </si>
  <si>
    <t>BROXA DA BARRA TRASEIRA</t>
  </si>
  <si>
    <t>BUCHA DO ES. DIANTEIRO</t>
  </si>
  <si>
    <t>BUCHA DO ES. TRASEIRO</t>
  </si>
  <si>
    <t>TERMINAL DA ALAVANCA</t>
  </si>
  <si>
    <t xml:space="preserve">TERMINAL </t>
  </si>
  <si>
    <t>FILTRO</t>
  </si>
  <si>
    <t>LUBRAX 90 1L</t>
  </si>
  <si>
    <t>ROLAMENTO DE GALOTA</t>
  </si>
  <si>
    <t>PIVO DA ALAVANCA</t>
  </si>
  <si>
    <t>JOGO IOVA FORD</t>
  </si>
  <si>
    <t>COLA 3M</t>
  </si>
  <si>
    <t>ESCOPA GRANDE</t>
  </si>
  <si>
    <t>ALTERNADOR VW 12V</t>
  </si>
  <si>
    <t>AUTO PEÇAS BAHIA</t>
  </si>
  <si>
    <t>PGX-1647</t>
  </si>
  <si>
    <t>PGX-1648</t>
  </si>
  <si>
    <t>PGX-1649</t>
  </si>
  <si>
    <t>PGX-1650</t>
  </si>
  <si>
    <t xml:space="preserve">LIMPEZA GERAL DO EQUIPAMENTO </t>
  </si>
  <si>
    <t>VAZAMENTO NO CONDENSADOR</t>
  </si>
  <si>
    <t>MÃO DE OBRA</t>
  </si>
  <si>
    <t>WF LUBRIFICANTES</t>
  </si>
  <si>
    <t>TOYOTÃO AUTO PEÇAS</t>
  </si>
  <si>
    <t>LIMPEZA DO SISTEMA COM 141B</t>
  </si>
  <si>
    <t>FILTRO GETI LUBI</t>
  </si>
  <si>
    <t>FILTRO SECADOR</t>
  </si>
  <si>
    <t>ÓLEO DO SISTEMA COMPLETO</t>
  </si>
  <si>
    <t>CORREIA</t>
  </si>
  <si>
    <t>COMPRESSOR ORIGINAL</t>
  </si>
  <si>
    <t>BATERIA AGE</t>
  </si>
  <si>
    <t>BORRACHARIA SÃO JOSÉ</t>
  </si>
  <si>
    <t>CONSERTO</t>
  </si>
  <si>
    <t>REGULAGEM DE LUBRIFICAÇÃO</t>
  </si>
  <si>
    <t>REGULAGEM DE LUBRIFICAÇÃO E FITA BARRA</t>
  </si>
  <si>
    <t>PCX-1774</t>
  </si>
  <si>
    <t>REGULAGEM DE LUBRIF. E BUCHA ESTAB.</t>
  </si>
  <si>
    <t>SERVIÇO DE TROCA BUCHA DE LAVANCA</t>
  </si>
  <si>
    <t>SERVIÇO CORREIA DO ALTERNADOR</t>
  </si>
  <si>
    <t>RESERVATORIO DE ÁGUA</t>
  </si>
  <si>
    <t>SENSOR DE TEMPERATURA</t>
  </si>
  <si>
    <t>PARAFUSO COM A BUCHA</t>
  </si>
  <si>
    <t>BUCHA DA BANDEIJA</t>
  </si>
  <si>
    <t>PARAFUSOS</t>
  </si>
  <si>
    <t>BUCHA DA BARRA DIANTEIRA</t>
  </si>
  <si>
    <t>BUCHA DA BARRA TRASEIRA</t>
  </si>
  <si>
    <t>ROLAMENTO DE CENTRO</t>
  </si>
  <si>
    <t>BUCHA DO ESTABILIZADOR</t>
  </si>
  <si>
    <t>BUCHA</t>
  </si>
  <si>
    <t>CHAVE DE SETA</t>
  </si>
  <si>
    <t>CHICOTE</t>
  </si>
  <si>
    <t>PGW-8719</t>
  </si>
  <si>
    <t>CHAVE DE LAMPADA</t>
  </si>
  <si>
    <t>TERMINAL DE ENCAIXE</t>
  </si>
  <si>
    <t>ESTICADOR DE CORREIA</t>
  </si>
  <si>
    <t>CORREIA DO ALTERNADOR</t>
  </si>
  <si>
    <t>SOCORRO DE ALTERNADOR CORREIA E TENSOR</t>
  </si>
  <si>
    <t>SERVIÇO ESTABILIZADOR DIANTEIRO</t>
  </si>
  <si>
    <t>SERVIÇO ESTABILIZADOR TRASEIRO</t>
  </si>
  <si>
    <t>SERVIÇO DO ROLAMENTO CENTRAL</t>
  </si>
  <si>
    <t>SERVIÇO DE ALTERNADOR</t>
  </si>
  <si>
    <t>SERVIÇO DE AMORTECEDOR</t>
  </si>
  <si>
    <t>SERVIÇO DE LAVANCA</t>
  </si>
  <si>
    <t>BUCHA ESTABILIZADOR TRASEIRO</t>
  </si>
  <si>
    <t>BUCHA DO MODULO</t>
  </si>
  <si>
    <t>FOLGA DE RODA DIANTEIRA/IMBUCHAMENTO</t>
  </si>
  <si>
    <t>BOLETO</t>
  </si>
  <si>
    <t>PAGO</t>
  </si>
  <si>
    <t>TESTE ELETRONICO</t>
  </si>
  <si>
    <t>SUPER DIESEL</t>
  </si>
  <si>
    <t>CORRETIVO</t>
  </si>
  <si>
    <t>BUCHA DA BARRA</t>
  </si>
  <si>
    <t>BUCHA DO ESTABILIZADOR DIANTEIRO</t>
  </si>
  <si>
    <t>ESTOPA</t>
  </si>
  <si>
    <t>LAMPADA H7</t>
  </si>
  <si>
    <t>AMORTECEDOR DE ACELLO</t>
  </si>
  <si>
    <t>TERM DE CÁMBIO</t>
  </si>
  <si>
    <t>ESTICADOR DO MODULO</t>
  </si>
  <si>
    <t>BUCHA ESTAB. DIANTEIRO</t>
  </si>
  <si>
    <t>PARAFUSO 12 80 COMPLETO</t>
  </si>
  <si>
    <t>CALSO CABINE TRASEIRO</t>
  </si>
  <si>
    <t>PARAFUSO DO TRANCO CAMBIO</t>
  </si>
  <si>
    <t>JOGO DE LONA TRADICIONAL</t>
  </si>
  <si>
    <t>BUCHAS DA BARRA</t>
  </si>
  <si>
    <t xml:space="preserve">CHAVE DE SETA </t>
  </si>
  <si>
    <t>PGX-1774</t>
  </si>
  <si>
    <t>PEÇAS ALTERNADOR RESERVA</t>
  </si>
  <si>
    <t>CORREIA DO MOTOR</t>
  </si>
  <si>
    <t>BUCHA DO ALTERNADOR</t>
  </si>
  <si>
    <t>PCZ-570</t>
  </si>
  <si>
    <t>BATERRIA AGE</t>
  </si>
  <si>
    <t>ERICA P O PEREIRA-ME</t>
  </si>
  <si>
    <t>PNEU 215/75R</t>
  </si>
  <si>
    <t xml:space="preserve">DATA lançamento </t>
  </si>
  <si>
    <t>VALOR  TOTAL</t>
  </si>
  <si>
    <t>VALOR FINAL</t>
  </si>
  <si>
    <t>DESCONTO</t>
  </si>
  <si>
    <t>STATUS</t>
  </si>
  <si>
    <t>BORRACHARIA</t>
  </si>
  <si>
    <t>PNEUS</t>
  </si>
  <si>
    <t>N BALCÃO</t>
  </si>
  <si>
    <t>ROLAMENTO B 1799</t>
  </si>
  <si>
    <t xml:space="preserve">ANEL DE PROTEÇÃO </t>
  </si>
  <si>
    <t>PLACA DE RETIFICADORES</t>
  </si>
  <si>
    <t>REGULADOR DE VOLTAGEM BOCH</t>
  </si>
  <si>
    <t>SERVIÇO DE TROCA DE BUCHA DO SUPORTE</t>
  </si>
  <si>
    <t>BUCHAS DO MODÚLO</t>
  </si>
  <si>
    <t>ESTICADOR DE ALTERNADO</t>
  </si>
  <si>
    <t>PARAFUSO EIXO DO ALTERNADOR</t>
  </si>
  <si>
    <t>ROLAMENTO 6203</t>
  </si>
  <si>
    <t xml:space="preserve">PALETA </t>
  </si>
  <si>
    <t>CORREIAS INDUSTRIAIS</t>
  </si>
  <si>
    <t>PGW3267</t>
  </si>
  <si>
    <t>CHAVE DE FAROL FORD</t>
  </si>
  <si>
    <t>BUCHA DE ESTABILIZADOR DIANTEIRO</t>
  </si>
  <si>
    <t>GRAMPO DE ESTABILIZADOR TRASEIRO</t>
  </si>
  <si>
    <t>PARAFUSO 12/60 COMPLETO</t>
  </si>
  <si>
    <t>KG DE GRAXA</t>
  </si>
  <si>
    <t>LAMPADA DE PAINEL</t>
  </si>
  <si>
    <t>PARAFUSO 10/50</t>
  </si>
  <si>
    <t>FILTRO DA PEU -BALÃO DE FREIO</t>
  </si>
  <si>
    <t>SERVIÇO DE RODA DIANTEIRO</t>
  </si>
  <si>
    <t>CONSUMO</t>
  </si>
  <si>
    <t>TROCA DE OLEO</t>
  </si>
  <si>
    <t>CORREIA 8PK1445</t>
  </si>
  <si>
    <t>BUCHAS DO ALTERNADOR</t>
  </si>
  <si>
    <t>ARRUELAS LISA ALTERNADOR 10MM</t>
  </si>
  <si>
    <t>CRUZETA DE TRANSMISSÃO</t>
  </si>
  <si>
    <t>CANO DE FREIO DE MOTOR</t>
  </si>
  <si>
    <t>AMORTECEDOR DIANTEIRO</t>
  </si>
  <si>
    <t>POSTO DE MOLAS SÃO CRISTOVÃO</t>
  </si>
  <si>
    <t>PEB-7253</t>
  </si>
  <si>
    <t xml:space="preserve">2ª MOLA DIANTEIRA </t>
  </si>
  <si>
    <t>ABRAÇADEIRA MIRIM</t>
  </si>
  <si>
    <t>REABRIR ROSCA DO EIXO</t>
  </si>
  <si>
    <t>CONSUMO - TROCA DE OLEO</t>
  </si>
  <si>
    <t>MANUTENÇÃO DE FROTA  - SEMANAL</t>
  </si>
  <si>
    <t xml:space="preserve">OBJETIVO: </t>
  </si>
  <si>
    <t xml:space="preserve">ACUMULADO MÊS: </t>
  </si>
  <si>
    <t>TENDÊNCIA:</t>
  </si>
  <si>
    <t>MOLA DIANTEIRA MB 507.2</t>
  </si>
  <si>
    <t>JR PEÇAS E SERVIÇO (JÚNIOR)</t>
  </si>
  <si>
    <t>BAU REFRIGERAÇÃO</t>
  </si>
  <si>
    <t>SENSOR DE RETORNO</t>
  </si>
  <si>
    <t>LIMPEZA GERAL DE SISTEMA</t>
  </si>
  <si>
    <t>COMPLEMENTO DE GÁS 404</t>
  </si>
  <si>
    <t>PRESÃO DE NITROGÊNIO</t>
  </si>
  <si>
    <t>CARGA DE GÁS 404</t>
  </si>
  <si>
    <t>TROCA DE CAMARA MAGNÉTICA DO COMPRESSOR</t>
  </si>
  <si>
    <t xml:space="preserve">CORREIA </t>
  </si>
  <si>
    <t xml:space="preserve">OLEO DO SISTEMA </t>
  </si>
  <si>
    <t>LIMPEZA DO SISTEMA COM GÁS 141B</t>
  </si>
  <si>
    <t>VALOR TOTAL (R$)</t>
  </si>
  <si>
    <t>QYJ-1F14</t>
  </si>
  <si>
    <t>RODOBENS</t>
  </si>
  <si>
    <t>CANO DE ADMISSÃO DO MOTOR</t>
  </si>
  <si>
    <t>SERVIÇO DE LIMPEZA E RADIADOR / INTERCULLER</t>
  </si>
  <si>
    <t>SERVIÇO DE SOLDA DE CANO DE ALUMINIO</t>
  </si>
  <si>
    <t>SERVIÇO DA CUICA DIANTEIRA</t>
  </si>
  <si>
    <t>LIMPEZA GERAL DO EQUIPAMENTO</t>
  </si>
  <si>
    <t>RELE CENTRAL DE COMANDO</t>
  </si>
  <si>
    <t>PGX-1651</t>
  </si>
  <si>
    <t>PGX-1652</t>
  </si>
  <si>
    <t>PGX-1653</t>
  </si>
  <si>
    <t>Tipo de Manutenção</t>
  </si>
  <si>
    <t>Área de Manutenção</t>
  </si>
  <si>
    <t>Tipo de Despsa</t>
  </si>
  <si>
    <t>ELÉTRICA</t>
  </si>
  <si>
    <t>MECÂNICA</t>
  </si>
  <si>
    <t>RETENTOR DE RODA DIANTEIRO ACCELO</t>
  </si>
  <si>
    <t>AUTORIZAÇÃO DE DESCONTO Everton Dyego</t>
  </si>
  <si>
    <t>LANTERNA TRASEIRA LADO DIREITO</t>
  </si>
  <si>
    <t>REBOQUE DE ABRE E LIMA PARA CARUARU</t>
  </si>
  <si>
    <t>ALTERNADOR 12V</t>
  </si>
  <si>
    <t>NFE: 4785</t>
  </si>
  <si>
    <t>Nfse: 9226</t>
  </si>
  <si>
    <t>KIT DE EMBREAGEM ORIGINAL</t>
  </si>
  <si>
    <t>NFE: 99574</t>
  </si>
  <si>
    <t>PGTO BOLETO PARA 08/05/2021</t>
  </si>
  <si>
    <t>TROCA DE MANG DE CUICA E KIT DE EMBREAGEM</t>
  </si>
  <si>
    <t>ESTÉTICA</t>
  </si>
  <si>
    <t>MOLDURA DE PARABRISO ESQUERDA</t>
  </si>
  <si>
    <t>MOLDURA DE PARABRISO DIREITA</t>
  </si>
  <si>
    <t>FOLÉ DE PASSAGEM DE AR</t>
  </si>
  <si>
    <t>LANTERNA DE PISCA ACCELLO</t>
  </si>
  <si>
    <t>PAGO EM 09/04/2021</t>
  </si>
  <si>
    <t xml:space="preserve">PAGO </t>
  </si>
  <si>
    <t>BOLETO - PENDÊNCIA ANTERIOR</t>
  </si>
  <si>
    <t>BOLETO - 06/05/2021</t>
  </si>
  <si>
    <t>PAGO EM 01/04/2021</t>
  </si>
  <si>
    <t>TROCA DE CHAVE DE LUZ/BUCHA/REPARO SISTEMA</t>
  </si>
  <si>
    <t>AUTO ELÉTRICA FRANÇA</t>
  </si>
  <si>
    <t>PLACA DE RETIFICADORA BOCH</t>
  </si>
  <si>
    <t>ROLAMENTO B 6003</t>
  </si>
  <si>
    <t>CAPA DE PROTEÇÃO</t>
  </si>
  <si>
    <t xml:space="preserve">REPARO DE ALTERNADOR </t>
  </si>
  <si>
    <t>CHAVE DE SETA FORD ORIGINAL</t>
  </si>
  <si>
    <t>JOGO DE LONA DE FREIO TRASEIRA COBREC</t>
  </si>
  <si>
    <t>TAXA PARA AFERIÇÃO DE TACÓGRAFO</t>
  </si>
  <si>
    <t>TÁCOGRAFO</t>
  </si>
  <si>
    <t>AFERIÇÃO DE TACÓGRAFO</t>
  </si>
  <si>
    <t>RC TACÓGRAFO</t>
  </si>
  <si>
    <t>BOLETO PARA 10/05/2021</t>
  </si>
  <si>
    <t>IZONE PINTOR</t>
  </si>
  <si>
    <t>FUNILARIA</t>
  </si>
  <si>
    <t xml:space="preserve">BORRACHARIA </t>
  </si>
  <si>
    <t>TODOS OS SERVIÇOS DE MARÇO</t>
  </si>
  <si>
    <t>TROCA DE LONA DE FREIO/ LUBRIFICAÇÃO E REGULAGEM</t>
  </si>
  <si>
    <t xml:space="preserve">LUBRIFICAÇÃO </t>
  </si>
  <si>
    <t>REGULAGEM DE FREIO</t>
  </si>
  <si>
    <t>SERVIÇO DE REC. DE MAGUEIRA E COMPRESSOR DE AR</t>
  </si>
  <si>
    <t>SERVIÇO DE CORREÇÃO DE TACÓGRAFO</t>
  </si>
  <si>
    <t>TACÓGRAFO</t>
  </si>
  <si>
    <t>PAGO DIA 09/04/2021</t>
  </si>
  <si>
    <t>CORREIA | TROCA DE CORREA DO FRIO</t>
  </si>
  <si>
    <t xml:space="preserve"> PREVENTIVOS </t>
  </si>
  <si>
    <t>CORRETIVOS</t>
  </si>
  <si>
    <t>ESTETICA</t>
  </si>
  <si>
    <t xml:space="preserve">OUTROS </t>
  </si>
  <si>
    <t xml:space="preserve">% REPRE. </t>
  </si>
  <si>
    <t xml:space="preserve">PREVENTIVO </t>
  </si>
  <si>
    <t xml:space="preserve"> REFRIGERAÇÃO </t>
  </si>
  <si>
    <t>OUTROS</t>
  </si>
  <si>
    <t>%</t>
  </si>
  <si>
    <t>FORD - 10</t>
  </si>
  <si>
    <t xml:space="preserve">MERCEDES - 12 </t>
  </si>
  <si>
    <t>VOLKS - 2</t>
  </si>
  <si>
    <t>PEB-5356</t>
  </si>
  <si>
    <t>TAMPA DO TANQUE DE COMBUSTÍVEL</t>
  </si>
  <si>
    <t>BUCHAS DE ALTERNADOR</t>
  </si>
  <si>
    <t>RELÉ DE SAÍDA</t>
  </si>
  <si>
    <t>CORREA 8PK 1445</t>
  </si>
  <si>
    <t>TROCA DE BUCHA DE SUPORTE E CORREA + TESTE ELETRONICO</t>
  </si>
  <si>
    <t>REPARO DE SISTEMA ELÉTRICO</t>
  </si>
  <si>
    <t>TROCA DE ALTERNADOR + TESTE ELETRÔNICO + SOCORRO</t>
  </si>
  <si>
    <t>SOCORRO DE CARRO EM SANTA CRUZ ( COMBUST + MAO DE OBRA)</t>
  </si>
  <si>
    <t>NFE: 4833</t>
  </si>
  <si>
    <t>BOLETO - 23/05/2021</t>
  </si>
  <si>
    <t>PARABRISA</t>
  </si>
  <si>
    <t>CARUARU PARABRISAS</t>
  </si>
  <si>
    <t>POSTO DE MOLA SÃO CRISTOVÃO</t>
  </si>
  <si>
    <t>2 MOLA DIANTEIRA, PARAFUSO E BUCHAS</t>
  </si>
  <si>
    <t>NFE: 2917</t>
  </si>
  <si>
    <t>NFSE: 1542</t>
  </si>
  <si>
    <t>TROCA E ARQUEAMENTO DE MOLAS</t>
  </si>
  <si>
    <t>SERVIÇO DE PROGRAMAÇÃO DO IMOBILIZADOR</t>
  </si>
  <si>
    <t>REPARO DE CUICA</t>
  </si>
  <si>
    <t xml:space="preserve">DRENO DE COMBUSTÍVEL </t>
  </si>
  <si>
    <t>COLA SILICONE</t>
  </si>
  <si>
    <t>COXIM DO MÓDULO</t>
  </si>
  <si>
    <t>INTERRUPTOR DO FILTRO SEPARADOR</t>
  </si>
  <si>
    <t>REMOÇÃO E INSTALAÇÃO DOS BICOS</t>
  </si>
  <si>
    <t>RECUPERAÇÃO DE 01 BICO COMMON RAIL</t>
  </si>
  <si>
    <t>LIMPEZA DE BICO</t>
  </si>
  <si>
    <t xml:space="preserve">LIMPEZA DO SISTEMA DE INJEÇÃO </t>
  </si>
  <si>
    <t>SERVIÇO DE RASTRO</t>
  </si>
  <si>
    <t>LIMPA CONTATO</t>
  </si>
  <si>
    <t>FITA ISOLANTE</t>
  </si>
  <si>
    <t>SUBSTITUIÇÃO DO COXIM</t>
  </si>
  <si>
    <t xml:space="preserve">PROGRAMAÇÃO COM RASTRO </t>
  </si>
  <si>
    <t>SERVIÇO DO CHICOTE ELETRICO</t>
  </si>
  <si>
    <t>PENDENCIA ANTERIOR - PINTOR</t>
  </si>
  <si>
    <t>PAGO EM 03/05/2021</t>
  </si>
  <si>
    <t>WURTH DO BRASIL</t>
  </si>
  <si>
    <t>LAMPADAS E DISCO DE TÁCOGRAFOS - 180KM/125KM</t>
  </si>
  <si>
    <t>BOLETO PARA 11/05/2021</t>
  </si>
  <si>
    <t>TENSOR DE ESTICADOR DA CORREA DO MOTOR</t>
  </si>
  <si>
    <t>MANDACARU MOTOR</t>
  </si>
  <si>
    <t>ROTOR DO ALTERNADOR</t>
  </si>
  <si>
    <t>SERVIÇO DE TESTE/ DIANGOSTICO E PROGRAMAÇÃO</t>
  </si>
  <si>
    <t>REPARO DO ALTERNADOR E TROCA DO TENSOR</t>
  </si>
  <si>
    <t>BOLETO PARA 31/05/2021</t>
  </si>
  <si>
    <t>ROLAMENTO DO ALTERNADOR</t>
  </si>
  <si>
    <t>ROLAMENTO BLINDADO</t>
  </si>
  <si>
    <t>ANEL DE AJUSTE</t>
  </si>
  <si>
    <t>OFICINA MEÂNICA 3 BANDEIRAS</t>
  </si>
  <si>
    <t>TROCA DA CRUZETA</t>
  </si>
  <si>
    <t>SERVIÇO DE VAZAMENTO DE AGUA DO RADIADOR</t>
  </si>
  <si>
    <t>SERVIÇO DE TRONEIRO E MÃO DE OBRA DA EMBREAGEM</t>
  </si>
  <si>
    <t>SER. DE MÃO DE OBRA DE TRANSMISSÃO E TORNO</t>
  </si>
  <si>
    <t xml:space="preserve">MOTOR DE LIMPADOR </t>
  </si>
  <si>
    <t>TROCA DE MOTOR DE LIMPADOR</t>
  </si>
  <si>
    <t>SERVIÇO DE RODAS TRASEIRAS</t>
  </si>
  <si>
    <t>SERVIÇO DE LUBRIICAÇÃO</t>
  </si>
  <si>
    <t>SERVIÇO DE VALVÚLA DE DESCARGA</t>
  </si>
  <si>
    <t>SERVIÇO DE  CUICA</t>
  </si>
  <si>
    <t>SERVIÇO DE TERMINAL DE TRANSMISSÃO</t>
  </si>
  <si>
    <t>TRANSMISSÃO, RODA E VALVULAS DE DESCARGAS</t>
  </si>
  <si>
    <t>CHAVES RESERVAS</t>
  </si>
  <si>
    <t>IMPERIO DAS CHAVES</t>
  </si>
  <si>
    <t>VARIOS</t>
  </si>
  <si>
    <t>ALINHAMENTO E BALANCEAMENTO</t>
  </si>
  <si>
    <t>VITORIENSE RODAS</t>
  </si>
  <si>
    <t>CARUARU PARABRISA</t>
  </si>
  <si>
    <t>ASSISTEMARCOS</t>
  </si>
  <si>
    <t>BOLETO PARA 08/06/2021</t>
  </si>
  <si>
    <t>nfe: 22964</t>
  </si>
  <si>
    <t>PCL-6167</t>
  </si>
  <si>
    <t>BAÚ REFRIGERAÇÃO</t>
  </si>
  <si>
    <t>BUCHAS DE MOLAS</t>
  </si>
  <si>
    <t>SERVIÇO DE FRECHO DE MOLAS</t>
  </si>
  <si>
    <t>MOLA LISA 80X12X120</t>
  </si>
  <si>
    <t>MOLA LISA 80X12X140</t>
  </si>
  <si>
    <t>PARAFUSO DE CENTRO</t>
  </si>
  <si>
    <t>BUCHA DE ESTABILIZADOR 2035</t>
  </si>
  <si>
    <t>BUCHAS PEQUENAS  DE ESTABILIZADOR 3030</t>
  </si>
  <si>
    <t>BUCHAS DE AMORTECEDOR 2017</t>
  </si>
  <si>
    <t>BRACADEIRAS MIRIM</t>
  </si>
  <si>
    <t>BUCHA DE ESTABILIZADOR DIANTEIRO 3030</t>
  </si>
  <si>
    <t>SERV. DE ARQUEAMENTO DE FRECHO DE MOLAS</t>
  </si>
  <si>
    <t>SERVIÇO DE ESTABILIZADOR</t>
  </si>
  <si>
    <t>SERV. DE AMORTECEDOR</t>
  </si>
  <si>
    <t>PEÇAS PARA RECUPERAÇÃO DO DIFERENCIAL</t>
  </si>
  <si>
    <t>NFE: 1484</t>
  </si>
  <si>
    <t>PAGO POR TRANSFERENCIA</t>
  </si>
  <si>
    <t>COROA E PIÃO E ROLAMENTO (NOVAS)</t>
  </si>
  <si>
    <t>MÃO DE OBRA DA CAPA</t>
  </si>
  <si>
    <t>DESMONTAGEM E MONTAGEM DAS RODAS</t>
  </si>
  <si>
    <t>SERV. DO ESTABILIZADOR</t>
  </si>
  <si>
    <t>PGN-8720</t>
  </si>
  <si>
    <t>SERVIÇO DE REBOQUE DE ROTA E PARA BELO JARDIM</t>
  </si>
  <si>
    <t>NFS-e: 9319</t>
  </si>
  <si>
    <t>CARGA DE GÁS 404A</t>
  </si>
  <si>
    <t>PRESSÃO DE NITROGÊNIO</t>
  </si>
  <si>
    <t>MÃO DE OBRA DE REFRIGERAÇÃO</t>
  </si>
  <si>
    <t>Nfs-e: 372</t>
  </si>
  <si>
    <t>PAGO 21/05/2021</t>
  </si>
  <si>
    <t>SERVIÇO DA BASE DO COMPRESSOR - VIBRAÇÃO</t>
  </si>
  <si>
    <t>CORREIA A 37</t>
  </si>
  <si>
    <t>LIMPEZA DO EQUIPAMENTO</t>
  </si>
  <si>
    <t>Nfs-e: 373</t>
  </si>
  <si>
    <t>NFE: 1570</t>
  </si>
  <si>
    <t>PAGO 24/05/2021</t>
  </si>
  <si>
    <t>NFE:  4902</t>
  </si>
  <si>
    <t>JOGO DE REPARO DA BOMBA HIDRÁULICA</t>
  </si>
  <si>
    <t>LITROS DE OLEOS</t>
  </si>
  <si>
    <t>VALVULA DE PRESSÃO</t>
  </si>
  <si>
    <t>ORLANDO DO HIDRÁULICO</t>
  </si>
  <si>
    <t>SERVIÇO DE MÃO DE OBRA</t>
  </si>
  <si>
    <t>SERVIÇO DE RODAS E LUBRIFICAÇÃO</t>
  </si>
  <si>
    <t>BAÚ</t>
  </si>
  <si>
    <t>CORRETIVA</t>
  </si>
  <si>
    <t>SERVIÇO DE CALÇO / SUPEORTE E EXTRAÇÃO DEPARAFUSO CAIXA</t>
  </si>
  <si>
    <t>SERVIÇO DE LUBRIFICAÇÃO</t>
  </si>
  <si>
    <t>EMBUCHAMENTO DO MÓDULO</t>
  </si>
  <si>
    <t>TROCA DE BOMBA D'AGUA</t>
  </si>
  <si>
    <t>TROCA DE MANGOTE DE INTERCULLER</t>
  </si>
  <si>
    <t>REGULAGEM DE FREIO E FOLGA DE RODA</t>
  </si>
  <si>
    <t>BOMBA D'AGUA</t>
  </si>
  <si>
    <t xml:space="preserve">COXIM DO MODÚLO </t>
  </si>
  <si>
    <t>MANGOTE DO INTERCULLER</t>
  </si>
  <si>
    <t>MARRONE TURBINAS</t>
  </si>
  <si>
    <t>SERVIÇO DE TROCA DE MOLA E CABIBRAGEM DOS BICOS</t>
  </si>
  <si>
    <t>ASSITEMARCOS</t>
  </si>
  <si>
    <t>REBOQUE DE CARRO EM ROTA DE JOÃO ALFREDO</t>
  </si>
  <si>
    <t>NFe: 66</t>
  </si>
  <si>
    <t>Nfe: 9394</t>
  </si>
  <si>
    <t>MARRONE RETIFICA</t>
  </si>
  <si>
    <t>NFSe: 1335</t>
  </si>
  <si>
    <t>LIMPEZA DO SISTEMA GERAL</t>
  </si>
  <si>
    <t>FILTRO GETI LUBRI</t>
  </si>
  <si>
    <t>OLEO DO SISTEMA</t>
  </si>
  <si>
    <t>VENTILADORES SPAL ASPIRANTE 12V</t>
  </si>
  <si>
    <t xml:space="preserve">MÃO DE OBRA GERAL </t>
  </si>
  <si>
    <t>ADITIVO</t>
  </si>
  <si>
    <t>COLA WURTH</t>
  </si>
  <si>
    <t>JUNTA DE CABEÇOTE</t>
  </si>
  <si>
    <t>JUNTA DO COLETOR</t>
  </si>
  <si>
    <t>NFE / RECIBO</t>
  </si>
  <si>
    <t>NFE: 3157</t>
  </si>
  <si>
    <t>ESTICADOR</t>
  </si>
  <si>
    <t>MÃO DE OBRA - CABEÇOTE</t>
  </si>
  <si>
    <t>MÃO DE OBRA - FREIO</t>
  </si>
  <si>
    <t>NFE: 3158</t>
  </si>
  <si>
    <t>NfSe: 1333</t>
  </si>
  <si>
    <t>NfSe: 1334</t>
  </si>
  <si>
    <t>NfSe: 9378</t>
  </si>
  <si>
    <t>NFSe: 379</t>
  </si>
  <si>
    <t>QYJ-1F74</t>
  </si>
  <si>
    <t>NFe: 1573</t>
  </si>
  <si>
    <t>VOLKSWAGEN</t>
  </si>
  <si>
    <t>BORRACHARIA MAIO + TROCAS DE PNEUS</t>
  </si>
  <si>
    <t>RECIBO</t>
  </si>
  <si>
    <t>PAGO em 04/06/2021</t>
  </si>
  <si>
    <t>PAGO em 01/06/2021</t>
  </si>
  <si>
    <t>PAGO em 31/05/2021</t>
  </si>
  <si>
    <t>PAGO em 07/06/2021</t>
  </si>
  <si>
    <t>NFS-e: 383</t>
  </si>
  <si>
    <t>OLEO DO SISTEMA THERMO KING</t>
  </si>
  <si>
    <t>COMPRESSOR ORIGINAL SANDEN</t>
  </si>
  <si>
    <t>PAGO em 08/06/2021</t>
  </si>
  <si>
    <t>TROCA DE MOLA DIANTEIRA E EMBUCHAMENTO</t>
  </si>
  <si>
    <t>NFS-e: 1591</t>
  </si>
  <si>
    <t>MOLA METRE DIANTEIRA. VW3171</t>
  </si>
  <si>
    <t>BUCHA FD MOLA DIANTEIRA 3001</t>
  </si>
  <si>
    <t>GRAMPO MOLA  9116X82X160</t>
  </si>
  <si>
    <t>NFe: 2974</t>
  </si>
  <si>
    <t>SOCORRO EM LAGOA DOS GATOS + SERVIÇO DE PRESILHA</t>
  </si>
  <si>
    <t>FABRICAÇÃO DE PEÇAS NO TORNEIRO PRA TROCA</t>
  </si>
  <si>
    <t>OLEO DO SISTEMA THERMO STAR</t>
  </si>
  <si>
    <t>NFS-e: 384</t>
  </si>
  <si>
    <t>NFS-e: 31</t>
  </si>
  <si>
    <t>CORREIA A52</t>
  </si>
  <si>
    <t>SERVIÇO DO SUPORTE DE CICLISTA - SOLDA</t>
  </si>
  <si>
    <t>PAGO em 18/06/2021</t>
  </si>
  <si>
    <t>MÃO DE OBRA REFRIGERAÇÃO</t>
  </si>
  <si>
    <t>TROCA DA CAMA MAGNETICA DO COMPRESSOR</t>
  </si>
  <si>
    <t>SERVIÇO DA CANTONEIRA LATERAL EXTENA</t>
  </si>
  <si>
    <t>SERVIÇO DA LAMBRIL LATERAL DO BAU + SOLDA E RIBITE</t>
  </si>
  <si>
    <t>SORORRO E MÃO DE OBRA DE RODAS TRASEIRAS + (PARAFUSO E RETENTOR)</t>
  </si>
  <si>
    <t>NFS-e: 386</t>
  </si>
  <si>
    <t>NFS-e: 387</t>
  </si>
  <si>
    <t>TROCA DE PARABRISA</t>
  </si>
  <si>
    <t>NFe: 5153</t>
  </si>
  <si>
    <t>PAGO em 18/06/2021 - BOLETO</t>
  </si>
  <si>
    <t>COMPRA DE 01 RODA + DUAS RECUPERAÇÃO DE RODAS TRASEIRA</t>
  </si>
  <si>
    <t>PAGO em 16/06/2021 - ESPECIE</t>
  </si>
  <si>
    <t>BAU REFRIGERAÇÃO - MATEUS</t>
  </si>
  <si>
    <t>TROCA DE CORREIA + MÃO DE OBRA</t>
  </si>
  <si>
    <t xml:space="preserve">REPARO CABO DE COMUNICAÇÃO E REVISÃO ELETRICA </t>
  </si>
  <si>
    <t>PAGO em 25/06/2021</t>
  </si>
  <si>
    <t>SERVIÇO DE MANGOTE DE RADIADOR</t>
  </si>
  <si>
    <t>PAGO em 02/07/2021</t>
  </si>
  <si>
    <t>LUBRIFICAÇÃO</t>
  </si>
  <si>
    <t>TROCA DE BUCHA DO AMORTECEDOR</t>
  </si>
  <si>
    <t>PZC-2550</t>
  </si>
  <si>
    <t>NFS-E: 32</t>
  </si>
  <si>
    <t>SERVIÇO DE REPARO DE SITEMA ELÉTRICO</t>
  </si>
  <si>
    <t>MOLA MESTRE DIANTEIRA |BUCHA |CRAVO DE MOLA |PARAFUSO</t>
  </si>
  <si>
    <t>NFe: 2984</t>
  </si>
  <si>
    <t>TROCA DE MOLA MESTRE | ESTABILIZADOR E ABRACADEIRA</t>
  </si>
  <si>
    <t>NFS-E: 1602</t>
  </si>
  <si>
    <t xml:space="preserve">RENATO ALBERTO (BATERIAS CONDOR) </t>
  </si>
  <si>
    <t xml:space="preserve">PGN-8719 </t>
  </si>
  <si>
    <t>BATERIA 100A</t>
  </si>
  <si>
    <t>NFe: 1663</t>
  </si>
  <si>
    <t>NFe: 1673</t>
  </si>
  <si>
    <t>NFe: 5167</t>
  </si>
  <si>
    <t xml:space="preserve">A PAGAR - BOLETO DIA 23/07/2021 </t>
  </si>
  <si>
    <t>NFe: 115429</t>
  </si>
  <si>
    <t xml:space="preserve">A PAGAR BOLETO DIA 09/07/2021 </t>
  </si>
  <si>
    <t>PAINEL DE INSTRUMENTO - ELÉTRICO</t>
  </si>
  <si>
    <t>SUPERDIESEL</t>
  </si>
  <si>
    <t>JOGO DE LONA DE FREIO | COLA 3M</t>
  </si>
  <si>
    <t>PBD-5026</t>
  </si>
  <si>
    <t>FOLO DO FILTRO</t>
  </si>
  <si>
    <t>NFe: 752</t>
  </si>
  <si>
    <t>PREVENTIVA</t>
  </si>
  <si>
    <t>SEGURANÇA</t>
  </si>
  <si>
    <t>FAIXAS REFLETIVAS DE PARACHOQUE</t>
  </si>
  <si>
    <t>PAR DE FAROL DIANTEIRO</t>
  </si>
  <si>
    <t>SENSOR DO BALÃO</t>
  </si>
  <si>
    <t>TAMPA DE TANQUE DE COMBUSTÍVEIS</t>
  </si>
  <si>
    <t>RELE DE PISCA</t>
  </si>
  <si>
    <t>BUCHA DE ESTABILIZADOR</t>
  </si>
  <si>
    <t>ESTOPA, RETENTOR, GRAXA, COLA, SILICONE, BUCHA, ROLAMENTO, LONA E PRESILHA</t>
  </si>
  <si>
    <t>TROCA DE ÓLEO</t>
  </si>
  <si>
    <t>TROCA DE OLEO - COMPLETA</t>
  </si>
  <si>
    <t>NFe: 1584</t>
  </si>
  <si>
    <t>PAGO em 05/07/2021</t>
  </si>
  <si>
    <t>SERVIÇO DE 02 RODAS DIANTEIRA</t>
  </si>
  <si>
    <t>SERVIÇO DE 02 RODAS TRASEIRA</t>
  </si>
  <si>
    <t>SERVIÇO DE BOMBA D'AGUA</t>
  </si>
  <si>
    <t>SERVIÇO DA LAVANCA</t>
  </si>
  <si>
    <t>REGULAGEM DE FREIOS</t>
  </si>
  <si>
    <t>SERVIÇO DE HASTE DE EMBREAGEM</t>
  </si>
  <si>
    <t>3ª MOLA DIANTEIRA MB507-3 | BUCHA DIANTEIRA 3275</t>
  </si>
  <si>
    <t xml:space="preserve">NFe: </t>
  </si>
  <si>
    <t>MÃO DE OBRA DE TROCA DE MOLAS</t>
  </si>
  <si>
    <t>NfS-E</t>
  </si>
  <si>
    <t>BORRACHARIA PAI E FILHO</t>
  </si>
  <si>
    <t>02 DESMONTAGEM E VULVANIZAÇÃO</t>
  </si>
  <si>
    <t>REPARO DE SUPORTE</t>
  </si>
  <si>
    <t>SERVIÇO DE REPARO DE ALTERNADOR</t>
  </si>
  <si>
    <t>ROLAMENTO SKF, ROLAMENTO DE ALTERNADOR, BUCHA DE ALTERNADOR, ARRUELA</t>
  </si>
  <si>
    <t>EDUARDO PEÇAS</t>
  </si>
  <si>
    <t>BOMBA D'DAGUA CUMMIS E COLA DE SILICONE</t>
  </si>
  <si>
    <t>INTERRUPTOR DE FAROL</t>
  </si>
  <si>
    <t>A FATURAR  MEÊS</t>
  </si>
  <si>
    <t>CRUZETA DA TRANSMISSÃO</t>
  </si>
  <si>
    <t>JOGO DE LONA DE FREIO | COLA 3M | ESTOPA |BUCHA</t>
  </si>
  <si>
    <t>3ª MOLA DIANTEIRA MB507-3 | PARAFUSO 16X70MM</t>
  </si>
  <si>
    <t>TROCA DE FREXO DE MOLA DIANTEIRO</t>
  </si>
  <si>
    <t>PAGO em 09/07/2021</t>
  </si>
  <si>
    <t>CONSERTO DE PORTA DE BAU TRASEIRA E PORTA LATEAL</t>
  </si>
  <si>
    <t>Nfe: 3010</t>
  </si>
  <si>
    <t>NFS-e: 1629</t>
  </si>
  <si>
    <t>NFS-e: 392</t>
  </si>
  <si>
    <t>BAU REFRIGERAÇÕES</t>
  </si>
  <si>
    <t xml:space="preserve">CORREIA DO FRIO </t>
  </si>
  <si>
    <t>DIFERENÇA DE COMPRENSOR / MARCA - ACORDO BAU</t>
  </si>
  <si>
    <t>ORLANDO HIDRAULICAS</t>
  </si>
  <si>
    <t>TROCA DE REPARO DE BOMBA HIDRÁULICAS E TROCA DE OLEO DO SISTEMA E LIMPEZA</t>
  </si>
  <si>
    <t>PAGO em 16/07/2021</t>
  </si>
  <si>
    <t>PAGO  em 16/07/2021</t>
  </si>
  <si>
    <t>LIU PENUS ( R S PNEUSLTDA)</t>
  </si>
  <si>
    <t>PAGO  em 21/07/2022</t>
  </si>
  <si>
    <t>ROLAMENTO DE MONOBLOCO</t>
  </si>
  <si>
    <t>RETENTOR DIANTEIRO</t>
  </si>
  <si>
    <t>FILTRO DE VALCULA APU</t>
  </si>
  <si>
    <t>FILTRO DE OLEO APU</t>
  </si>
  <si>
    <t>PARAFUSO 12X80 COMPELTO / JOGO DE LONA DE FREIO / COLA 3M</t>
  </si>
  <si>
    <t xml:space="preserve">RETROVISOR </t>
  </si>
  <si>
    <t>RTM SERVIÇOS E PEÇAS (JÚNIOR)</t>
  </si>
  <si>
    <t>NFS-e: 7981</t>
  </si>
  <si>
    <t>VALVÚLA MODULADORA ABS</t>
  </si>
  <si>
    <t>NFe: 1601</t>
  </si>
  <si>
    <t>CATRATA DE FRIO TRASEIRA / DIANTEIRA E LUBRIFICAÇÃO</t>
  </si>
  <si>
    <t>SERVIÇO DE CALÇO DO RADIADOR + CALÇO</t>
  </si>
  <si>
    <t>EMBUCHAMENTO DIANTEIRO / MO DE TORNEIRO / TROCA DE VALCULA PU +04 REPAROS</t>
  </si>
  <si>
    <t>TROCA DE TERMINAIS / LUBRIFICAÇÃO / REGULAGEM DE FREIOS</t>
  </si>
  <si>
    <t>LUBRIFICAÇÃO/SERV DE RODAS TRASEIRAS / SERV DE ESTABILIZADOR E AMORTECEDO</t>
  </si>
  <si>
    <t>SERV DE  ESTABILIZADOR DIANTEIRO E AMORTECEDOR, E VALVULA INTERMEDIARIA</t>
  </si>
  <si>
    <t>NFe: 069</t>
  </si>
  <si>
    <t>NFe: 1606</t>
  </si>
  <si>
    <t>PAGO  em 23/07/2021</t>
  </si>
  <si>
    <t>TERMINAL DE BARRA DE DIREÇÃO</t>
  </si>
  <si>
    <t>NFS-e: 39</t>
  </si>
  <si>
    <t>NFe: 5098</t>
  </si>
  <si>
    <t>NFe: 1560</t>
  </si>
  <si>
    <t>AMORTECEDOR DO FORD + PARAFUSO 10X80 COMPLETO</t>
  </si>
  <si>
    <t>ROLAMENTO DO ALTERNADOR DE FORA + CORREIA DO MOTOR</t>
  </si>
  <si>
    <t>BORRACHARIA DO MÊS DE JULHO + BORRACHARIA CARRINHOS (40,00)</t>
  </si>
  <si>
    <t>TROCA DE AMORTECEDOR, LUBRIFICAÇÃO E REGULAGEM DE FREIOS</t>
  </si>
  <si>
    <t>SOCORRO + E REALIZAÇÃO DO SERVIÇO DE TROCA DE ALTERNAOR E CORREIA</t>
  </si>
  <si>
    <t>OWE-1839</t>
  </si>
  <si>
    <t>OWE-1829</t>
  </si>
  <si>
    <t>SERVIÇO DE RODA DIANTEIRA  E TRAZEIRO - TROCA DE LONA| LUBRIFICAÇÃO| ESTABILIZADOR</t>
  </si>
  <si>
    <t>SERVIÇO DE RODA DIANTEIRA  E TRAZEIRO - TROCA DE LONA| LUBRIFICAÇÃO| ESTABILIZADOR | MANGEIRAS</t>
  </si>
  <si>
    <t>BORRACHA DA BARRA / JOGO DE LONA DE FREIO + COLA 3M</t>
  </si>
  <si>
    <t>BORRACHA DA BARRA / JOGO DE LONA DE FREIO + REPARO PNEUMÁTICO</t>
  </si>
  <si>
    <t>PAGO em 30/07/2021</t>
  </si>
  <si>
    <t>SOCORRO EM ENCRUZILHADA, CORREIA DO MOTOR E SERVIÇO NA OFICINA</t>
  </si>
  <si>
    <t>TROCA DE KIT  DE EMBREAGEM</t>
  </si>
  <si>
    <t>SOCORRO EM TERRA VERMELHA, CORREIA DO MOTOR E SERVIÇO NA OFICINA</t>
  </si>
  <si>
    <t>TROCA DA CARCAÇA DO FILTRO DE AR</t>
  </si>
  <si>
    <t>TROCA DE PARAFUSO DO AMORTECEDOR ESQUERDO</t>
  </si>
  <si>
    <t>QYJ-1F44</t>
  </si>
  <si>
    <t>ELETRICA</t>
  </si>
  <si>
    <t>SOQUETE DA LAMPADA H7</t>
  </si>
  <si>
    <t>CORREIA DO MOTOR 1475</t>
  </si>
  <si>
    <t>BOTÃO DO FAROL</t>
  </si>
  <si>
    <t>EDUARDO AUTO PEÇAS</t>
  </si>
  <si>
    <t>KIT COMPLETO DE EMBREAGEM</t>
  </si>
  <si>
    <t>ALTERNADOR</t>
  </si>
  <si>
    <t>REGULADOR DE VOLTAGEM BOCH 12V</t>
  </si>
  <si>
    <t>PLACA RETIFICADORA BOCH</t>
  </si>
  <si>
    <t>SERVIÇO DE REPARO DO ALTERNADOR E TESTE NO SISTEMA ELETRICO</t>
  </si>
  <si>
    <t>TROCA DE ALTERNADOR E CORREIA</t>
  </si>
  <si>
    <t>SERVIÇO DE REPARO NO SISTEMA ELETRICO</t>
  </si>
  <si>
    <t xml:space="preserve">REBOQUE DE VITORIA - ASSISTEMARCOS </t>
  </si>
  <si>
    <t>CARCAÇA DE FILTRO DE AR COMPLETA</t>
  </si>
  <si>
    <t>RMT MECÂNICA (JUNIOR)</t>
  </si>
  <si>
    <t>NFE: 91</t>
  </si>
  <si>
    <t>NFE:1618</t>
  </si>
  <si>
    <t>NFE: 1612</t>
  </si>
  <si>
    <t>NFE: 1611</t>
  </si>
  <si>
    <t>NFE:1619</t>
  </si>
  <si>
    <t>PAGO EM 10/08/2021</t>
  </si>
  <si>
    <t>NFE: 9605</t>
  </si>
  <si>
    <t>PAGO EM 06/08/2021</t>
  </si>
  <si>
    <t>NFE: 5147</t>
  </si>
  <si>
    <t>ITEM SEGURANÇA</t>
  </si>
  <si>
    <t>EXTINTOR DE INCENDIO E KIT DE PALETA DE LIMPADOR</t>
  </si>
  <si>
    <t>SERVIÇO DE TESTE DE SISTEMA ELETRÔNICA</t>
  </si>
  <si>
    <t>SERVIÇO DE TESTE DE SISTEMA ELETRÔNICA  + SOCORRO EM CARUARU</t>
  </si>
  <si>
    <t>SERVIÇO DE CORREÇÃO ELETRÔNICA</t>
  </si>
  <si>
    <t>PCB-0J93</t>
  </si>
  <si>
    <t>TROCA DE CHAVE DE SETA</t>
  </si>
  <si>
    <t>CHAVE DE RODA / PISANTE / TRIANGULO</t>
  </si>
  <si>
    <t xml:space="preserve">CHAVE DE RODA / PISANTE </t>
  </si>
  <si>
    <t>LONA DE FREIOS / COLA 3M</t>
  </si>
  <si>
    <t>CORREIA DO ALTERNADOR / CABO E MAÇANETA DA PORTA</t>
  </si>
  <si>
    <t>CHAVE DE SETA / SPRAY TINTA PRETA PARA FAIXA DE PARACHOQUE</t>
  </si>
  <si>
    <t>PEU-3898</t>
  </si>
  <si>
    <t>BUCHAS/GARRA/PARAFUSO/PORCA/ARRUELA/ WHITE LUB / TERMINAL DE DIREÇÃO</t>
  </si>
  <si>
    <t>FAIXA REFLETIVA /PALETA DE LIMPADOR/ SELANTE /MAÇANETA DE PORTA EXTERNA</t>
  </si>
  <si>
    <t>REVISÃO DE FREIO, TROCA DE CORREIA, LUBRIFICAÇÃO E SERV. DAS PORTAS, PARACHOQUE</t>
  </si>
  <si>
    <t>PGW-3257</t>
  </si>
  <si>
    <t>SERVIÇO DE CUICA DIANTEIRO</t>
  </si>
  <si>
    <t>SERVIÇO DE FREIO DAS RODAS TRASEIRAS</t>
  </si>
  <si>
    <t>MOLA, ESTABILIZADORES, LAMEIRA, PARACHOQUE, CORREIA DO ALTERNADOR E LUBRIFICAÇÃO</t>
  </si>
  <si>
    <t>PAGO EM 13/08/2021</t>
  </si>
  <si>
    <t>TERMO STAR</t>
  </si>
  <si>
    <t>18/0/2021</t>
  </si>
  <si>
    <t>COMPRESSOR SANDEN, FILTRO SEPARADOR, CARGAS DE GÁS SENSOR E VENTILADOR</t>
  </si>
  <si>
    <t>NFe: 1856</t>
  </si>
  <si>
    <t>BOLETO DIA 31/08/2021</t>
  </si>
  <si>
    <t>SERVIÇO DE TROCA DE COMPRESSOR ACOPLADO</t>
  </si>
  <si>
    <t>NFS-e: 1583</t>
  </si>
  <si>
    <t>EIXO DE COMANDO DE MOTOR</t>
  </si>
  <si>
    <t>PAGO EM 20/08/2021</t>
  </si>
  <si>
    <t>NFe: 3176</t>
  </si>
  <si>
    <t>SERVIÇO DE MANGUEIRA DE ALTA PREÇÃO E RADIADOR</t>
  </si>
  <si>
    <t>TUBO DE PRESSÃO</t>
  </si>
  <si>
    <t>SERVIÇO DE TROCA DE CRUZETA, LUBRIFICAÇÃO E TROCA DE LONA DE FREIO</t>
  </si>
  <si>
    <t>PGX-1404</t>
  </si>
  <si>
    <t>TROCA DE VALULA AUXILAR DIANTEIRA E TROCA DE RETENTOR TRAZEIRO</t>
  </si>
  <si>
    <t xml:space="preserve"> MERCEDES</t>
  </si>
  <si>
    <t>SERVIÇO DE RECUPERAÇÃO DE MÓDULO E ESTACIONAMENTO DE AR</t>
  </si>
  <si>
    <t>REI DO AMORTECEDOR</t>
  </si>
  <si>
    <t>RECUPERAÇÃO DE 02 AMORTECEDOR E SUSPENÃO DE CABINE</t>
  </si>
  <si>
    <t>CHAVES RESERVA - 07 CARROS</t>
  </si>
  <si>
    <t>LIU PNEUS</t>
  </si>
  <si>
    <t>PCL-6B67</t>
  </si>
  <si>
    <t>A EMIITR</t>
  </si>
  <si>
    <t>CORREÇÃO DE AGULHA E GAVETA DE TÁCOGRAFO</t>
  </si>
  <si>
    <t>BOLETO PARA 14/09/2021</t>
  </si>
  <si>
    <t>NFS-e: 24166</t>
  </si>
  <si>
    <t>WURT DO BRASIL</t>
  </si>
  <si>
    <t>NFE: 556878</t>
  </si>
  <si>
    <t>PRAZO 28 E 45 ( 15/09 E 06/10)</t>
  </si>
  <si>
    <t>RETENTOR DE RODA</t>
  </si>
  <si>
    <t>ILUMINÇÃO DE LED PARA BAÚS</t>
  </si>
  <si>
    <t>CRUZETA DE TRANSMISSÃO E MANGUEIRA</t>
  </si>
  <si>
    <t>ESPELHO RETROVISOR COMPLETO</t>
  </si>
  <si>
    <t>SELANTE DE RADIADOR LIQUIDO</t>
  </si>
  <si>
    <t>REVISÃO DE SISTEMA ELÉTICO ELETRONICO ( 05 PLACAS)</t>
  </si>
  <si>
    <t>BOLETO DIA 01/09/2021</t>
  </si>
  <si>
    <t>NFe: 1624</t>
  </si>
  <si>
    <t>TROCA DE OLÉO</t>
  </si>
  <si>
    <t xml:space="preserve">CORRETIVA </t>
  </si>
  <si>
    <t>TROCA DE COMPRESSOR, GÁS 404, FILTRO JET LUB, OLEO, NITROGÊNIO</t>
  </si>
  <si>
    <t>TROCA DE OLÉO COMPLETA</t>
  </si>
  <si>
    <t>LÂMPADAS E DISCO DE TACÓGRAFOS (COMPRA TRIMESTRAL) - PARCELA 1</t>
  </si>
  <si>
    <t>LÂMPADAS E DISCO DE TACÓGRAFOS (COMPRA TRIMESTRAL) - PARCELA 2</t>
  </si>
  <si>
    <t>NFS-e: 409</t>
  </si>
  <si>
    <t>SERVIÇO DE TROCA DE EMREAGEM E VOLANTE COM BUCHA</t>
  </si>
  <si>
    <t>INDUZIDO DE MOTOR DE PARTIDA</t>
  </si>
  <si>
    <t>SERVIÇO DE MANGUEIRA DE AR, LUBRIFICAÇÃO E FREIO</t>
  </si>
  <si>
    <t>LED BRANCO. AMARELO E MAGUEIRA DE PRESSÃO</t>
  </si>
  <si>
    <t>FITA REFLETIVA PARA TRAZEIRA DO BAÚ</t>
  </si>
  <si>
    <t>KIT DE EMBREAGEM</t>
  </si>
  <si>
    <t>PORTA ESCOVA BOSH - MOTOR DE PARTIDA</t>
  </si>
  <si>
    <t>PAGO EM 27/08/2021</t>
  </si>
  <si>
    <t>BORRACHARIA PICHILAU</t>
  </si>
  <si>
    <t>SERVIÇO DE BORRACHARIA MENSAL</t>
  </si>
  <si>
    <t>03 INSTALAÇÃO DE FARÓIS  04 INTALAÇÃO DE LED INTERNO</t>
  </si>
  <si>
    <t>PEB-7553</t>
  </si>
  <si>
    <t>EIXO DO MOTOR DE PARTIDA, JOGO DE BUCHA E MÃO DE OBRA</t>
  </si>
  <si>
    <t>TROCA DA CHAVE DE SETA</t>
  </si>
  <si>
    <t>LIMPEZA</t>
  </si>
  <si>
    <t>Tipo de Despesa</t>
  </si>
  <si>
    <t>NFS-e: 1344</t>
  </si>
  <si>
    <t>NFe: 3180</t>
  </si>
  <si>
    <t>PAGO EM 30/08/2021</t>
  </si>
  <si>
    <t>NFE: 1589</t>
  </si>
  <si>
    <t>KIT DE FAROL COMPLETO</t>
  </si>
  <si>
    <t>REI DO EXTINTOR</t>
  </si>
  <si>
    <t>EXTINTOR DE CAMINHÃO</t>
  </si>
  <si>
    <t>NFE: 1596</t>
  </si>
  <si>
    <t>JUNTA DA TAMPA DE VÁLVULA</t>
  </si>
  <si>
    <t>NFS-E: 50</t>
  </si>
  <si>
    <t>NFE: 5195</t>
  </si>
  <si>
    <t>NFE: 811</t>
  </si>
  <si>
    <t>A PAGAR  31/08/2021</t>
  </si>
  <si>
    <t>PAGO em 30/08/2021</t>
  </si>
  <si>
    <t>FECHAMENTO DE NFE - SETEMBRO</t>
  </si>
  <si>
    <t>menos nutri</t>
  </si>
  <si>
    <t>(-) Nutri</t>
  </si>
  <si>
    <t>VALOR NEGOCIADO</t>
  </si>
  <si>
    <t xml:space="preserve">POSTO DE LAVAGEM SÃO JOÃO </t>
  </si>
  <si>
    <t xml:space="preserve">WF LUBRIFICANTES </t>
  </si>
  <si>
    <t>recibo</t>
  </si>
  <si>
    <t>BORRACHARIA - AGOSTO</t>
  </si>
  <si>
    <t>PAGO EM 27/08/2022</t>
  </si>
  <si>
    <t>NFE</t>
  </si>
  <si>
    <t>SERVIÇO DE TROCA DE EIXO E DESMONTAGEM  MONTAGEM (1)</t>
  </si>
  <si>
    <t>PEÇAS DE MOTOR (COMANDO, BOMBA DE OLEO, JUNTA ETC) (2)</t>
  </si>
  <si>
    <t>TROCA DE OLEO APÓS 1000 KM - REVISÃO DE MOTOR (Garantia) (3)</t>
  </si>
  <si>
    <t>PAGO 4.827,00  NO DIA 31/08/2021</t>
  </si>
  <si>
    <t>NFe: 3182</t>
  </si>
  <si>
    <t>PAGO 520,00  NO DIA 31/08/2021</t>
  </si>
  <si>
    <t>Nfe: 1647</t>
  </si>
  <si>
    <t>COXIM DO MODULO, LIMPA CONTATO</t>
  </si>
  <si>
    <t>SERVIÇO DE RASTRO, CHICOTE ELÉTRICO, E COXIM DE CABINE, E REMOÇÃO E INST. PAINEL</t>
  </si>
  <si>
    <t>Nfe: 1648</t>
  </si>
  <si>
    <t>NFSe: 3035</t>
  </si>
  <si>
    <t xml:space="preserve">KIT DE EMBREAGEM E LONA DE FREIO, RIBITES </t>
  </si>
  <si>
    <t>NFe: 1599</t>
  </si>
  <si>
    <t>SERVIÇO DE TROCA DA JUNTA DA TAMPA DE VALVULA</t>
  </si>
  <si>
    <t>SOCORRO E CONSERTO EM GRAVATA</t>
  </si>
  <si>
    <t>SERVIÇO DE TROCA DE EMBREAGEM/ RODA /AMORTECEDOR E PORTAS</t>
  </si>
  <si>
    <t>SERVIÇO DE EXTRAÇÃO DE PARAFUSO E REPARO DE MORTECEDOR</t>
  </si>
  <si>
    <t>SERVIÇO DE MOÇA LUBRIFICAÇÃO E FREIO</t>
  </si>
  <si>
    <t>JANEIRO</t>
  </si>
  <si>
    <t>FEVEREIRO</t>
  </si>
  <si>
    <t>COMPETENCIA FINANCEIRA</t>
  </si>
  <si>
    <t>MARÇO</t>
  </si>
  <si>
    <t>ABRIL</t>
  </si>
  <si>
    <t>MAIO</t>
  </si>
  <si>
    <t>JUNHO</t>
  </si>
  <si>
    <t>JULHO</t>
  </si>
  <si>
    <t>AGOSTO</t>
  </si>
  <si>
    <t>REBOQUE</t>
  </si>
  <si>
    <t>ASSISTERMARCOS</t>
  </si>
  <si>
    <t>REBOQUE PARA CARUARU</t>
  </si>
  <si>
    <t>COMPRA DE PNEUS NOVOS 2ª PARCELA</t>
  </si>
  <si>
    <t>COMPRA DE PNEUS NOVOS 3ª PARCELA</t>
  </si>
  <si>
    <t>COMPRA DE PNEUS NOVOS 4ª PARCELA</t>
  </si>
  <si>
    <t>COMPRA DE PNEUS NOVOS 5ª PARCELA</t>
  </si>
  <si>
    <t>COMPRA DE PNEUS NOVOS 6ª PARCELA</t>
  </si>
  <si>
    <t>SETEMBRO</t>
  </si>
  <si>
    <t>OUTUBRO</t>
  </si>
  <si>
    <t>DUNLOP PNEUS</t>
  </si>
  <si>
    <t xml:space="preserve"> JANEIRO</t>
  </si>
  <si>
    <t>POSTO DE LAVAGEM (MARTA)</t>
  </si>
  <si>
    <t>LAVAGEM</t>
  </si>
  <si>
    <t>LAVAGEM DE CAMINHHÕES</t>
  </si>
  <si>
    <t>Nfe: 5542</t>
  </si>
  <si>
    <t>FIXAS FEFLETIVAS DE SEGURANÇA</t>
  </si>
  <si>
    <t>PAGO DIA 03/09/2021</t>
  </si>
  <si>
    <t>Nfe: 1635</t>
  </si>
  <si>
    <t>NFS-e: 415</t>
  </si>
  <si>
    <t>NFS-e: 413</t>
  </si>
  <si>
    <t>LIMPEZA DO EQUIPAMENTO, REVISÃO ELETRICA E CORREIA</t>
  </si>
  <si>
    <t>CLIPE DE MAGUEIRA, NITROGÊNIO E GÁS 404A, MÃO DE OBRA</t>
  </si>
  <si>
    <t>KIT DE MANGA DE EIXO E ROLAMENTO</t>
  </si>
  <si>
    <t>ROLAMENTO, LONA DE FREIO, RIBITE, PARAFUSO, ARRUELA, PORCA RETENTOR E ABRAÇADEIRA</t>
  </si>
  <si>
    <t>NFS-e: 8040</t>
  </si>
  <si>
    <t>PAGO DIA 04/09/2021</t>
  </si>
  <si>
    <t>MANGA DE EIXO, SUSPENSÃO E FREIO</t>
  </si>
  <si>
    <t xml:space="preserve">SERVIÇO DE ESPOLETA DO MOTOR, TORNEIRO </t>
  </si>
  <si>
    <t>RECUPERAÇÃO DE PLACAS - 26 PLACAS ( REFORÇO DE PINTURA)</t>
  </si>
  <si>
    <t>NFe: 117056</t>
  </si>
  <si>
    <t>BOLETO PARA 08/10/2021</t>
  </si>
  <si>
    <t>EMBREAGEM VISCOSA E HÉLICE</t>
  </si>
  <si>
    <t>LAVAGEM DE CAMINHÕES</t>
  </si>
  <si>
    <t>COMPRESSOR,2 CORREIA, ESPUMA EXPANSIVA, NITROGENIO, SOLDA, GAS 404ALINHA COND, LIMPEZA</t>
  </si>
  <si>
    <t>NORDESTE BAÚ</t>
  </si>
  <si>
    <t>REVITALIZAÇÃO DO BAÚ INTERNO E LATERAL</t>
  </si>
  <si>
    <t>TRASNFERANCIA 01/11/2021</t>
  </si>
  <si>
    <t>ALTERNADOR E CORREIA</t>
  </si>
  <si>
    <t>BUCHA DA BARRA ESTABILIZADORA | RETENTOR PINHÃO | BUCHA OLHAL</t>
  </si>
  <si>
    <t>FAIXA REFLETIVA ADESIVA DE PARACHOQUE</t>
  </si>
  <si>
    <t>NFS-e: 416</t>
  </si>
  <si>
    <t xml:space="preserve"> SERVIÇO DE TROCA DE EMBREAGEM E TROCA DE CORREIA DE AR</t>
  </si>
  <si>
    <t>EMBUCHAMENTO DIANTEIRO, FREIO, LUBRIFICAÇÃO, SISTEMA DE AR DA CABINE E RETENTOR TRASEIRO</t>
  </si>
  <si>
    <t xml:space="preserve">EMBUCHAMENTO DIANTEIRO, FREIO, LUBRIFICAÇÃO, SISTEMA DE AR DA CABINE </t>
  </si>
  <si>
    <t>SERVIÇO DE TROCA DE CHAVE DE SETA</t>
  </si>
  <si>
    <t>REPARO NO SISTEMA DE VIDROS ELÉTRICOS</t>
  </si>
  <si>
    <t>REPARO DE CURTO CIRCUITO NO SISTEMA  - INTALAÇÃO</t>
  </si>
  <si>
    <t>SERVIÇO DE TROCA DE ALTERNADOR</t>
  </si>
  <si>
    <t xml:space="preserve">SERVIÇO DE REPARO DE DE ALTERNADOR </t>
  </si>
  <si>
    <t>REGULADOR DE VOLTAGEM, COLETOR D O TOTOR E ROLAMENTO 6003</t>
  </si>
  <si>
    <t>PAGO DIA 10/09/2021</t>
  </si>
  <si>
    <t>PAGO DIA 08/09/2021</t>
  </si>
  <si>
    <t>BOLETO PAGO 14/09/2021</t>
  </si>
  <si>
    <t>BOLETO PARA /09/2021</t>
  </si>
  <si>
    <t>Nfe: 1644</t>
  </si>
  <si>
    <t>NFSe: 20</t>
  </si>
  <si>
    <t>PAGO DIA 17/09/2021</t>
  </si>
  <si>
    <t>BOLETO PARA 07/10/2021</t>
  </si>
  <si>
    <t>SENSOR DE PRESSÃO DE OLEO</t>
  </si>
  <si>
    <t>NFE: 03192</t>
  </si>
  <si>
    <t>CORREIA DO FRIO, SENSOR, NITROGÊNIO, CARGA DE GÁS 404, FILTRO,OLEO SISTEMA, ABRAÇADEIRA</t>
  </si>
  <si>
    <t>PAGO EM 24/09/2021</t>
  </si>
  <si>
    <t>NFS-e: 421</t>
  </si>
  <si>
    <t>LIMPEZA DA MÁQUINA, CORREIA E MÃO E OBRA</t>
  </si>
  <si>
    <t>NFS-e: 420</t>
  </si>
  <si>
    <t>02 VENTILADOR EXTERNO, CORREIA A39, LAVAGEM E MO</t>
  </si>
  <si>
    <t>NFS-e: 418</t>
  </si>
  <si>
    <t>02 VENTILADOR EXTERNO,  E MO</t>
  </si>
  <si>
    <t>REBOQUE DO JURITI</t>
  </si>
  <si>
    <t>NFS-e: 9778</t>
  </si>
  <si>
    <t>05 LAMPADA DE LED E 01 COLA</t>
  </si>
  <si>
    <t>NFE: 5275</t>
  </si>
  <si>
    <t>NFS-e: 60</t>
  </si>
  <si>
    <t>NFE: 1625</t>
  </si>
  <si>
    <t>03 PNEUS USADOS</t>
  </si>
  <si>
    <t>SERVIÇO DE BORRACHARIA MÊS DE SETEMBRO</t>
  </si>
  <si>
    <t>COISOMO</t>
  </si>
  <si>
    <t>PAGO DIA15/09/2021</t>
  </si>
  <si>
    <t>NFS-e: 317</t>
  </si>
  <si>
    <t>NFE: 1659</t>
  </si>
  <si>
    <t>01 - 2º MOLA DIANTEIRA, 02 - 3ª MOLA DE REFORÇO, 04 CRAVO, 02 PARAFUSO E 04 ABRACAD.</t>
  </si>
  <si>
    <t>SERVIÇO DE TROCA DE MOLA COMPLETA</t>
  </si>
  <si>
    <t>01 - 2º MOLA DIANTEIRA</t>
  </si>
  <si>
    <t>02 - MOLA MESTRE DIANTEIRA, 02 - 2ª MOLA DE REFORÇO, 04 CRAVO, 02 PARAFUSO E 04 ABRACAD.</t>
  </si>
  <si>
    <t>PWG-3267</t>
  </si>
  <si>
    <t>PEÇAS DA CAIXA DE MARCHA (GARFO, ROLAMENTO E SINCRONIZADOR)</t>
  </si>
  <si>
    <t>NFSE: 3131</t>
  </si>
  <si>
    <t xml:space="preserve">MÃO DE OBRA DA CAIXA </t>
  </si>
  <si>
    <t>SERVIÇO NO MODULO E VALVULA TERMOSTATICA</t>
  </si>
  <si>
    <t>TROCA DE CABO DA CAIXA DE MARCHA E SERV. MANGUEIRA DE AR</t>
  </si>
  <si>
    <t>SERV DE RODA DIANTEIRA E TRASEIRA, ESTABILIZADOR, EMBUCHAMENTO, E MANG DE AR</t>
  </si>
  <si>
    <t>BUCHAS DO MODULO - 03UNIDADES</t>
  </si>
  <si>
    <t>RECONDICIONAMENTO DE 02 ABORTECEDORES DE CABINE</t>
  </si>
  <si>
    <t>NFe: 5779</t>
  </si>
  <si>
    <t>BOLETO 16/10/2021</t>
  </si>
  <si>
    <t>PAGO EM 01/10/2021</t>
  </si>
  <si>
    <t xml:space="preserve"> PAGO TRANSFERÊNCIA 01/10/2021</t>
  </si>
  <si>
    <t>NFE: 3109</t>
  </si>
  <si>
    <t>NFE: 3108</t>
  </si>
  <si>
    <t>NFE: 3107</t>
  </si>
  <si>
    <t>NFS-e: 319</t>
  </si>
  <si>
    <t>NFS-e: 1720</t>
  </si>
  <si>
    <t>NFS-e: 1721</t>
  </si>
  <si>
    <t>NFE: 021</t>
  </si>
  <si>
    <t>NFS-e: 24645</t>
  </si>
  <si>
    <t>NFS-e: 24669</t>
  </si>
  <si>
    <t>NFS-e: 24665</t>
  </si>
  <si>
    <t>NFS-e: 24666</t>
  </si>
  <si>
    <t>PAGO BOLETO 01/10/2021</t>
  </si>
  <si>
    <t>PAGO BOLETO 02/10/2021</t>
  </si>
  <si>
    <t>PAGO BOLETO 05/10/2021</t>
  </si>
  <si>
    <t xml:space="preserve">CABO DE TRAÇÃO </t>
  </si>
  <si>
    <t>BOLETO DIA 29/10/2021</t>
  </si>
  <si>
    <t>29/19/2021</t>
  </si>
  <si>
    <t>NFE: 104510</t>
  </si>
  <si>
    <t>PARABIRSA E BORRACHA DE VEDAÇÃO</t>
  </si>
  <si>
    <t>NFE: 5314</t>
  </si>
  <si>
    <t>BOLETO DIA 30/10/2021</t>
  </si>
  <si>
    <t>02 REPARO DE CUICA E 02 MOLAS DE CUICA</t>
  </si>
  <si>
    <t>FECHAMENTO MENSAL</t>
  </si>
  <si>
    <t xml:space="preserve">04 BUCHA DE LAVANCA </t>
  </si>
  <si>
    <t>CORREIA E ALTTERNADOR</t>
  </si>
  <si>
    <t>LONA DE FREIO, RIBITES, ABRACADEIRA, BUCHAS AMORT. E BUCHA DE ALAVANCA</t>
  </si>
  <si>
    <t>RETROVISOR COMPLETO</t>
  </si>
  <si>
    <t>TROCA DE ALTERNADOR E COREIA</t>
  </si>
  <si>
    <t>SERV. DE TROCA DE AMORTECEDOR DE CABINE E INSTALAÇÃO DE MAGUEIRAS</t>
  </si>
  <si>
    <t>SERV. DE CUICA TRASEIRA + SOCORRO EM BONANÇA</t>
  </si>
  <si>
    <t>LAVAGEM DE EQUIPAMENTO, REVISÃO PRESILHA E MÃO DE OBRA</t>
  </si>
  <si>
    <t>TROCA DE CORREIA DO FRIO +  QYJ-1F44</t>
  </si>
  <si>
    <t>CARGA DE GÁS, RECUP DE MANGUEIRA, NITROGENIO, CORREIA, LAVAGEM EQUIP +  MO</t>
  </si>
  <si>
    <t>NFS-e: 427</t>
  </si>
  <si>
    <t>NFS-e: 428</t>
  </si>
  <si>
    <t>NFS-e: 426</t>
  </si>
  <si>
    <t>NFS-e: 425</t>
  </si>
  <si>
    <t>NOVEMBRO</t>
  </si>
  <si>
    <t>NFE: 1649</t>
  </si>
  <si>
    <t>PAGO EM 08/10/2021</t>
  </si>
  <si>
    <t>DIAMANTINA FREIOS</t>
  </si>
  <si>
    <t>SERV. DE RECUPERAÇÃO DE 02 CUICÃO TRAZEIRO</t>
  </si>
  <si>
    <t>NFS-e: 3144</t>
  </si>
  <si>
    <t>PAGO EM 15/10/2021</t>
  </si>
  <si>
    <t>SERV. ESTABILIZADOR TRAZEIRO E DIANTEIRO, AMORTECEDOR, EMBREAGEM, LUBRIFIC. FREIOS</t>
  </si>
  <si>
    <t>COMPRA CARCAÇAS DE PENUS</t>
  </si>
  <si>
    <t>RC TECIDOS</t>
  </si>
  <si>
    <t>PAGO EM 22/10/2021</t>
  </si>
  <si>
    <t>REVIÃO GERAL + 01 VENTILADOR INTERNO</t>
  </si>
  <si>
    <t>NFS-e: 336</t>
  </si>
  <si>
    <t>NFS-e: 431</t>
  </si>
  <si>
    <t>REVIÃO GERAL  + LIMPEZA DO SISTEMA</t>
  </si>
  <si>
    <t>NFS-e: 432</t>
  </si>
  <si>
    <t>SERV. MANGA DE EIXO,RODAS , ESTABILIZADOR, LUBRIFICAÇÃO, TORNO</t>
  </si>
  <si>
    <t>SERV. RODAS TRAZEIRA E LUBRIFICAÇÃO.</t>
  </si>
  <si>
    <t>VIAGEM RECIFE + TOCA DE RADIADOR</t>
  </si>
  <si>
    <t>SERV. CORREÇÃO E REVISÃO PARTE ELETRICA</t>
  </si>
  <si>
    <t>DEZEMBRO</t>
  </si>
  <si>
    <t>SILICONE, RETENTOR E TRAVA</t>
  </si>
  <si>
    <t>PALETA DE LIMPADOR</t>
  </si>
  <si>
    <t>TAMPA DO RESERVATORIO DE ÁGUA</t>
  </si>
  <si>
    <t>LIMPA CONTATO, SOQUETE DE FAROL, DESIGRIPANTE, CABO DE TERMINAL DE BATERIA, MACANETA</t>
  </si>
  <si>
    <t>ALÇA DO PUXADOR INTERNO  DE PORTA</t>
  </si>
  <si>
    <t>TAMPAS DO BUJÃO DO CART + ARRUELAS</t>
  </si>
  <si>
    <t>PARAFUSO, PORCAS E BUCHAS</t>
  </si>
  <si>
    <t>GRAXA, ROLAMENTO, RETENTOR, ARRUELAS E PORCAS</t>
  </si>
  <si>
    <t>RETROVISOR COMPLETO - MODELO ANTIGO</t>
  </si>
  <si>
    <t>AGULHA E KIT REPARO DE TACOGRAFO</t>
  </si>
  <si>
    <t>NFE: 6532</t>
  </si>
  <si>
    <t>BOLETO PARA 16/11/2021</t>
  </si>
  <si>
    <t>NFS-e: 24808</t>
  </si>
  <si>
    <t>NFS-e: 24805</t>
  </si>
  <si>
    <t>AFERIÇÃO DE TACÓGRAFO + TROCA DE AGULHA E KIT REPARRADOR</t>
  </si>
  <si>
    <t>AFERIÇÃO DE TACÓGRAFO +  FITA DE IMPRESSÃO</t>
  </si>
  <si>
    <t>FITA DE IMPRESSÃO DE TACÓGRAFO</t>
  </si>
  <si>
    <t>NFS-e: 24803</t>
  </si>
  <si>
    <t>NFE: 6530</t>
  </si>
  <si>
    <t>NFE: 5375</t>
  </si>
  <si>
    <t>BOLETO PARA 29/11/2021</t>
  </si>
  <si>
    <t>RECAPAMENTO DE PNEUS 12 + 3 CONSERTO</t>
  </si>
  <si>
    <t>NFS-e:23139</t>
  </si>
  <si>
    <t>PNEU MIL</t>
  </si>
  <si>
    <t>BOLETO PARA 06/11/2021</t>
  </si>
  <si>
    <t>SERVIÇO DE BOMBA DAGUA / CRUZETA DA COLUNA DE DIREÇÃO</t>
  </si>
  <si>
    <t>TROCA DE EMBREAGEM / TORNO E BUCHA DO VOLANTE E SISTEMA DE AR</t>
  </si>
  <si>
    <t>BUCHA DO ALTERNADOR, EIXO  E CORREI DO MOTOR</t>
  </si>
  <si>
    <t>BORACHARIA PICHILAU</t>
  </si>
  <si>
    <t>SERVIÇO DE BORRACHARIA - MÊS OUTUBRO</t>
  </si>
  <si>
    <t>PAGO EM 29/10/2021</t>
  </si>
  <si>
    <t>NFS-e: 68</t>
  </si>
  <si>
    <t>NFe: 5369</t>
  </si>
  <si>
    <t>JS DISTRIBUIDORA</t>
  </si>
  <si>
    <t>RADIADOR FORD</t>
  </si>
  <si>
    <t>NFE: 167513</t>
  </si>
  <si>
    <t>KIT DE EMPREAGEM</t>
  </si>
  <si>
    <t>NFE: 1657</t>
  </si>
  <si>
    <t>BOLETO 15/12/2021</t>
  </si>
  <si>
    <t>KIT DE EMPREAGEM + BUCHA DO ESTABILIZADOR</t>
  </si>
  <si>
    <t>NFE: 1545</t>
  </si>
  <si>
    <t>BOLETO 01/12/2021</t>
  </si>
  <si>
    <t>PENUS</t>
  </si>
  <si>
    <t xml:space="preserve"> 2 PNEU 275/80 22,5 - DUNLOP + 25 PNEU 215/75 17,5  DUNLOP - 1ª PARCELA</t>
  </si>
  <si>
    <t>NFE: 7499</t>
  </si>
  <si>
    <t>GABU REFRIGERAÇÃO</t>
  </si>
  <si>
    <t>TROCA DE CORREIA, SUPORTE DE COMPRESSOR E EXTRAÇÃO DE PARAFUSO</t>
  </si>
  <si>
    <t>NFe: 741</t>
  </si>
  <si>
    <t>NFS-e: 898</t>
  </si>
  <si>
    <t>MARRONE RETÍFICA</t>
  </si>
  <si>
    <t>FILTTRO DE AR, CONJ. ROTAIVO DA TURBINA, JG JUNTA, OLEO E FILTRO DE OLEO</t>
  </si>
  <si>
    <t>NFe: 3138</t>
  </si>
  <si>
    <t>RECONDICIONAMENTO DE TURBINA - COM GARANTIA DE 1 ANO</t>
  </si>
  <si>
    <t>NFS-e: 1354</t>
  </si>
  <si>
    <t>REFORÇO DE MOLA DIANTEIRA - 3ª MOLA + CRAVO DE MOLA</t>
  </si>
  <si>
    <t>NFe: 3121</t>
  </si>
  <si>
    <t>SERVIÇO DE REFORÇO E INTALAÇÃO DE 3ª MOLA DIANTEIRA</t>
  </si>
  <si>
    <t>NFS-e: 1731</t>
  </si>
  <si>
    <t>CHEQUE PARA 03/12/2021</t>
  </si>
  <si>
    <t>CHEQUE PARA 03/11/2021</t>
  </si>
  <si>
    <t xml:space="preserve"> CRAVO DE MOLA, 3ª MOLA TRAZEIRA LISA E PARAFUSO DE CENTRO</t>
  </si>
  <si>
    <t>NFe: 3147</t>
  </si>
  <si>
    <t>REFORÇO DE MOLA TRASEIRA - 3ª MOLA + ARQUEAMENTO</t>
  </si>
  <si>
    <t>NFS-e: 1757</t>
  </si>
  <si>
    <t>TROCA DE OLEO COMPLETA</t>
  </si>
  <si>
    <t xml:space="preserve">CORREIA DO MOTOR, ARRUELA, PARAFUSO, PORCA </t>
  </si>
  <si>
    <t>BOMBA D'AGUA, COLA SILICONE, E CRUZETA DA COLUNA DE DIREÇÃO</t>
  </si>
  <si>
    <t>CONEXÇÃO, SENSOR DO BALÃO E COLA</t>
  </si>
  <si>
    <t>TAMPA DE ARLA</t>
  </si>
  <si>
    <t/>
  </si>
  <si>
    <t>TROCA DE ÓLEO COMPLETA</t>
  </si>
  <si>
    <t xml:space="preserve">STATUS DE PAGAMENTO </t>
  </si>
  <si>
    <t>PAGO EM 21/05/2021</t>
  </si>
  <si>
    <t>PAGO -  EM 01/10/2021</t>
  </si>
  <si>
    <t>NFS-e: 024</t>
  </si>
  <si>
    <t>RADIADOR FORD - RECONDICIONADO RESERVA</t>
  </si>
  <si>
    <t>INALDO FELIPE DE AZEVEDO</t>
  </si>
  <si>
    <t>NFS-e: 3166</t>
  </si>
  <si>
    <t>COMPRESSOR, CORREIA,  FILTRO SECADOR, NITROGENIO, GAS 404A, LAVAGEM E MO</t>
  </si>
  <si>
    <t>SENSEOR, CORREIA, LAVAGEM E MO</t>
  </si>
  <si>
    <t>NITROGÊNIO, GÁS 404A, FILTRO SECADOR, CORREIA, LAVAGEM EVAP. E MO</t>
  </si>
  <si>
    <t>MANGUEIRA DO EQUIP DE ALTA E BAIXA, NITROGENIO, GAS 404A, 2 VENTILADOR E MO</t>
  </si>
  <si>
    <t>SENSOR, LAVAGEM, PAINEL ELETRICO E MO</t>
  </si>
  <si>
    <t>TAXA DO IMETRO - P/ AFERIÇÃO DE TACÓGRAFO</t>
  </si>
  <si>
    <t>REFORÇO DE MOLA MESTRE DIANTEIRA - 1ª MOLA + CRAVO DE MOLA, PARAFUSO</t>
  </si>
  <si>
    <t>TROCA DE MOLAS, REFORÇO E ARQUEAMENTO</t>
  </si>
  <si>
    <t>NFe: 1667</t>
  </si>
  <si>
    <t>NFS-e: 438</t>
  </si>
  <si>
    <t>NFS-e: 439</t>
  </si>
  <si>
    <t>NFS-e: 437</t>
  </si>
  <si>
    <t>NFS-e: 440</t>
  </si>
  <si>
    <t>NFS-e: 441</t>
  </si>
  <si>
    <t>COMPRA DE PNEUS NOVOS 1ª PARCELA</t>
  </si>
  <si>
    <t>BOLETO 18/06/2021</t>
  </si>
  <si>
    <t>BOLETO 18/07/2021</t>
  </si>
  <si>
    <t>BOLETO 18/08/2021</t>
  </si>
  <si>
    <t>REBOQUE DE JOÃO ALFREDO PARA CARUARU (GOLD)</t>
  </si>
  <si>
    <t>NFS-e: 9944</t>
  </si>
  <si>
    <t>PLACA</t>
  </si>
  <si>
    <t>NFS-e: 443</t>
  </si>
  <si>
    <t>NFS-e: 442</t>
  </si>
  <si>
    <t>SERVIÇO DE CALÇO E ABRAÇADEIRA DO RADIADOR, ESTABILIZADO E ROSCA</t>
  </si>
  <si>
    <t>TRANSFERANCIA - PAGO  04/11/2021</t>
  </si>
  <si>
    <t>PAGO - PIX DIA 05/11/2021</t>
  </si>
  <si>
    <t>PAGO - ESPECIE DIA 03/11/2021</t>
  </si>
  <si>
    <t>INTERRUPTOR DO VIDRO ELÉTRICO</t>
  </si>
  <si>
    <t>LATERNA DE TETO, INTERRUPTOR DO PISCA, VOLANTE DE DIREÇÃO</t>
  </si>
  <si>
    <t>11 MARÇANETAS INTERNA, 03 CABO DE PORTA</t>
  </si>
  <si>
    <t>17 PORTAS - REVISDA E TROCA DE MARCANETAS E CABOS</t>
  </si>
  <si>
    <t>WILTON E VAGNER</t>
  </si>
  <si>
    <t xml:space="preserve">CORREÇÃO E MANUTENÇÃO DE PEÇA EIXO GUIA </t>
  </si>
  <si>
    <t>EIXO GUIA, CIRCUITO DA GAVETA E RELOGIO E KIT REPARO</t>
  </si>
  <si>
    <t>BOLETO 08/12/2021</t>
  </si>
  <si>
    <t>NFE: 6577</t>
  </si>
  <si>
    <t>NFS-e: 24971</t>
  </si>
  <si>
    <t>CHAVE DE SETA, LIMPADOR E SOQUETE DA BUZINA</t>
  </si>
  <si>
    <t>SERVIÇO DE TORNO, E DO CALÇO DO MOTOR</t>
  </si>
  <si>
    <t>PAGO - 09/11/2021</t>
  </si>
  <si>
    <t>SERVIÇO DE CUICA TRAZEIRO</t>
  </si>
  <si>
    <t>NFS-e: 1774</t>
  </si>
  <si>
    <t>NFe: 3165</t>
  </si>
  <si>
    <t>TROCA DE CORREIA, COMPLEMENTO DE GÁS E LAVAGEM - MO</t>
  </si>
  <si>
    <t>NFS-e: 444</t>
  </si>
  <si>
    <t xml:space="preserve">SERVIÇO DE TROCA DE DIREÇÃO E LANTERNA </t>
  </si>
  <si>
    <t>PEÇAS DO HIDRÁULICO</t>
  </si>
  <si>
    <t>PAGO - 12/11/2021</t>
  </si>
  <si>
    <t>PAGO - 16/11/2021</t>
  </si>
  <si>
    <t>BOLETO PARA 02/11/2021</t>
  </si>
  <si>
    <t>BOLETO PARA 22/11/2021</t>
  </si>
  <si>
    <t>SERVIÇO DE HIDRÁULICO E BOMBA DO HITRÁULICO</t>
  </si>
  <si>
    <t>NFS-e: 7</t>
  </si>
  <si>
    <t>NFE: 1677</t>
  </si>
  <si>
    <t>AFEIRÇÃO DE TACÓGRAFO</t>
  </si>
  <si>
    <t>BOLETO 20/12/2021</t>
  </si>
  <si>
    <t>MÓDULO IMOBILIZADOR</t>
  </si>
  <si>
    <t>NFS-e: 25102</t>
  </si>
  <si>
    <t>NFS-e: 25103</t>
  </si>
  <si>
    <t>NFS-e: 25101</t>
  </si>
  <si>
    <t>NFE: 122</t>
  </si>
  <si>
    <t>JUNTA DA CARCAÇA DA VALVULA, TERMINAL DA LAVANCA E BRAÇADEIRA DA TURBINA</t>
  </si>
  <si>
    <t>SERVIÇO PARCIAL DE MOTOR, TREITICA DE CABEÇOTE, TESTE E REGULAGEM DE BICOS</t>
  </si>
  <si>
    <t>NFS-e: 120</t>
  </si>
  <si>
    <t>NFE: 123</t>
  </si>
  <si>
    <t>PAGO EM 01/12/2021 - NOVEMBRO</t>
  </si>
  <si>
    <t>SERVIÇO DE REPARO DE CURTO NO SISTEMA</t>
  </si>
  <si>
    <t>NFS-e: 75</t>
  </si>
  <si>
    <t>SERVIÇO DE REPARO DE CURTO ELÉTRICO NO SISTEMA</t>
  </si>
  <si>
    <t>SERVIÇO DE RODA, REPARO DA LAVANCA,TERMINAL TRANBULADR, LUBRIFICAÇÃO E ESTABILIZAOR</t>
  </si>
  <si>
    <t>SERVIÇO DE RODA DIANTEIRA E LUBRIFICAÇÃO</t>
  </si>
  <si>
    <t>SERVIÇO DE ROSCA DE EMBREAGEM VISCOSA - TONEIRO</t>
  </si>
  <si>
    <t>SERVIÇO E SOCORRO DE ROLAMENTO DO MOTOR - POLIA DE APOIO</t>
  </si>
  <si>
    <t>PAGO EM 30/11/2021 - NOVEMBRO</t>
  </si>
  <si>
    <t>SERVIÇO DE RODA DIANTEIRA E SERV. DE ESTABILIZADOR</t>
  </si>
  <si>
    <t>NFE: 1680</t>
  </si>
  <si>
    <t>RELÉ AUXILIAR</t>
  </si>
  <si>
    <t>BUCHA DA ALAVANA, KIT DE ARTICULAÇÃO DA LAVANCA, LONA DE FREIO, ARRUELA E COLA</t>
  </si>
  <si>
    <t>GRAXA, ROLAMENTO E RTENTOR</t>
  </si>
  <si>
    <t>PARAFUSO DE RODA, PORCA, LONA D FREIO, RIBITE E ARRULA</t>
  </si>
  <si>
    <t>LANTERNA DE PISCA DIANTEIRA</t>
  </si>
  <si>
    <t>SERVIÇO DE BORRACHARIA MENSAL - NOVEMBRO</t>
  </si>
  <si>
    <t>NFE: 5474</t>
  </si>
  <si>
    <t>PAGO DIA 03/12/2021 - NOVEMBRO</t>
  </si>
  <si>
    <t>SERVIÇO DE VAZAMENTO DE RODA E LUBRIFICAÇÃO</t>
  </si>
  <si>
    <t>SERVIÇO DE SOLDA DO SUPORTE DO PARACHOQUE</t>
  </si>
  <si>
    <t>SERVIÇO DE VAZAMENTO DE RODA E ESTABILIZADOR / LUBRIFICAÇÃO, CRUZETA E CALÇO DE CABINE</t>
  </si>
  <si>
    <t>TROCA DE RADIADOR, LIMPEZA DE INTERCULLER, ESTABILIZADOR, SISTEMA DE AR E LAVANCA</t>
  </si>
  <si>
    <t>MANGA DE EIXO, RODAS DIANTEIRAS, SISTEMA DE AR E LUBRIFICAÇÃO</t>
  </si>
  <si>
    <t>GRAXA DE LUBRIFICAÇÃO</t>
  </si>
  <si>
    <t>NFE: 1681</t>
  </si>
  <si>
    <t>TROCA DE PARAFUSO DE RODA, EM ARAÇOIABA</t>
  </si>
  <si>
    <t>PAGO DIA 10/12/2021</t>
  </si>
  <si>
    <t>TROCA DE BUCHA DO ALTERNADOR, REPARO DE CUICA, LUBRIFICAÇÃO E MANECO</t>
  </si>
  <si>
    <t>PAGO DIA 15/12/2021</t>
  </si>
  <si>
    <t>NFS-e: 34</t>
  </si>
  <si>
    <t>RECUPERAÇÃO DE 02 RODAS</t>
  </si>
  <si>
    <t>PAGO DIA 14/12/2021</t>
  </si>
  <si>
    <t>RADIADOR - ACELLO 815</t>
  </si>
  <si>
    <t>PAGO - 23/12/2021</t>
  </si>
  <si>
    <t>PAGO DIA 17/12/2021</t>
  </si>
  <si>
    <t>NFSe: 3202</t>
  </si>
  <si>
    <t>A EMITIR</t>
  </si>
  <si>
    <t>FORNECEDOR</t>
  </si>
  <si>
    <t>NF</t>
  </si>
  <si>
    <t>SÉRIE</t>
  </si>
  <si>
    <t>TÍTULO</t>
  </si>
  <si>
    <t>PARCELA</t>
  </si>
  <si>
    <t>DT EMISSÃO</t>
  </si>
  <si>
    <t>DT VENCTO</t>
  </si>
  <si>
    <t>VALOR</t>
  </si>
  <si>
    <t>VL SALDO</t>
  </si>
  <si>
    <t>REFERÊNCIA</t>
  </si>
  <si>
    <t>DT EMISSÃO NF</t>
  </si>
  <si>
    <t>DT RECEB</t>
  </si>
  <si>
    <t>PNEUSRAS COMERCIO DE PNEUS LTDA</t>
  </si>
  <si>
    <t>15.10.2021</t>
  </si>
  <si>
    <t>01.04.2022</t>
  </si>
  <si>
    <t>M. P. DOS SANTOS FABRICACAO DE CABINES EIRELI</t>
  </si>
  <si>
    <t>20.01.2022</t>
  </si>
  <si>
    <t>19.01.2022</t>
  </si>
  <si>
    <t>JOSE LUCIVALDO DA SILVA SERVIÇO</t>
  </si>
  <si>
    <t>25.01.2022</t>
  </si>
  <si>
    <t>CH AS-001441</t>
  </si>
  <si>
    <t>26.01.2022</t>
  </si>
  <si>
    <t>CH AS-001441V</t>
  </si>
  <si>
    <t>R M TEIXEIRA JUNIOR E CIA LTDA</t>
  </si>
  <si>
    <t>04.03.2022</t>
  </si>
  <si>
    <t>11.03.2022</t>
  </si>
  <si>
    <t>03.03.2022</t>
  </si>
  <si>
    <t>MANUTENÇÃO VEÍCULOS</t>
  </si>
  <si>
    <t>ARAPIRACA</t>
  </si>
  <si>
    <t>MATHEUS</t>
  </si>
  <si>
    <t>THERMO RECIFE REFRIGERACAO LTDA</t>
  </si>
  <si>
    <t>12.02.2022</t>
  </si>
  <si>
    <t>03.04.2022</t>
  </si>
  <si>
    <t>RENATO ALBERTO GARRIDO PIRES ME</t>
  </si>
  <si>
    <t>05.03.2022</t>
  </si>
  <si>
    <t>05.04.2022</t>
  </si>
  <si>
    <t>DALLA CORTE OLIVEIRA LTDA</t>
  </si>
  <si>
    <t>07.03.2022</t>
  </si>
  <si>
    <t>07.04.2022</t>
  </si>
  <si>
    <t>PNEU CARRO RECUP. QYH-4B39</t>
  </si>
  <si>
    <t>CARDAN CARUARU COMERCIO DE PEÇAS EPP</t>
  </si>
  <si>
    <t>10.03.2022</t>
  </si>
  <si>
    <t>09.04.2022</t>
  </si>
  <si>
    <t>M G S AUTO PEÇAS LTDA</t>
  </si>
  <si>
    <t>18.02.2022</t>
  </si>
  <si>
    <t>10.04.2022</t>
  </si>
  <si>
    <t>17.02.2022</t>
  </si>
  <si>
    <t>18.03.2022</t>
  </si>
  <si>
    <t>11.04.2022</t>
  </si>
  <si>
    <t>12.12.2021</t>
  </si>
  <si>
    <t>15.04.2022</t>
  </si>
  <si>
    <t>11.12.2021</t>
  </si>
  <si>
    <t>10.12.2021</t>
  </si>
  <si>
    <t>09.12.2021</t>
  </si>
  <si>
    <t>HDS REFRIGERAÇÃO LTDA</t>
  </si>
  <si>
    <t>15.02.2022</t>
  </si>
  <si>
    <t>14.02.2022</t>
  </si>
  <si>
    <t>CABINE PEÇAS E ACESSORIOS LTDA</t>
  </si>
  <si>
    <t>CARRO BATIDO</t>
  </si>
  <si>
    <t>14.03.2022</t>
  </si>
  <si>
    <t>THERMO BRASIL CONTROLE E TEMPERATURA</t>
  </si>
  <si>
    <t>22.02.2022</t>
  </si>
  <si>
    <t>18.04.2022</t>
  </si>
  <si>
    <t>21.02.2022</t>
  </si>
  <si>
    <t>28.04.2022</t>
  </si>
  <si>
    <t>3/3</t>
  </si>
  <si>
    <t>1/1</t>
  </si>
  <si>
    <t>2/3</t>
  </si>
  <si>
    <t>RECUPERAÇÃO</t>
  </si>
  <si>
    <t>1/3</t>
  </si>
  <si>
    <t>2/2</t>
  </si>
  <si>
    <t>4/6</t>
  </si>
  <si>
    <t>3/5</t>
  </si>
  <si>
    <t>CENTRO DE CUSTO</t>
  </si>
  <si>
    <t>FALTA LANÇAR</t>
  </si>
  <si>
    <t>JANAILSON</t>
  </si>
  <si>
    <t>MARILENE  (POSTO DE MOLA SÃO CRISTOVÃO)</t>
  </si>
  <si>
    <t>MERCEDISEL</t>
  </si>
  <si>
    <t>THERMO STAR</t>
  </si>
  <si>
    <t>REVISÃO E MANUTENÇÃO</t>
  </si>
  <si>
    <t>FABIANA FLORENCIO (WF LUBRIFICANTES)</t>
  </si>
  <si>
    <t>5/5</t>
  </si>
  <si>
    <t>1/2</t>
  </si>
  <si>
    <t>CARUARU MANGUEIRA</t>
  </si>
  <si>
    <t>COMERCIO DE TAMBO</t>
  </si>
  <si>
    <t>EMITIR</t>
  </si>
  <si>
    <t>MAIO verificar com segundo</t>
  </si>
  <si>
    <t>1</t>
  </si>
  <si>
    <t>PNEU</t>
  </si>
  <si>
    <t>DATA EMISSÃO</t>
  </si>
  <si>
    <t>SERVIÇO</t>
  </si>
  <si>
    <t xml:space="preserve">CABO DE FRIO </t>
  </si>
  <si>
    <t>VEICULOS</t>
  </si>
  <si>
    <t>PIX</t>
  </si>
  <si>
    <t>DATA DE LAÇAMENTO</t>
  </si>
  <si>
    <t xml:space="preserve">MAQUINA </t>
  </si>
  <si>
    <t>ANO</t>
  </si>
  <si>
    <t>CHAVE RESERVA</t>
  </si>
  <si>
    <t>MACACO</t>
  </si>
  <si>
    <t>CHAVE DE RODA</t>
  </si>
  <si>
    <t>MODELO</t>
  </si>
  <si>
    <t xml:space="preserve">EXTINTOR </t>
  </si>
  <si>
    <t>VALIDADE</t>
  </si>
  <si>
    <t>RAZÃO SOCIAL</t>
  </si>
  <si>
    <t>NOME FANTASIA</t>
  </si>
  <si>
    <t>DATA</t>
  </si>
  <si>
    <t>VEICULO</t>
  </si>
  <si>
    <t>SHAENNY STEPHANE SANTOS DE SOUSA BERNARDINO</t>
  </si>
  <si>
    <t>BRÁS FRIO</t>
  </si>
  <si>
    <t>RLT1H16</t>
  </si>
  <si>
    <t xml:space="preserve">VOLKSWAGEM </t>
  </si>
  <si>
    <t>PLUG TOMADA FRIO + TOMADA SOB 3P</t>
  </si>
  <si>
    <t>VENCIMENTO</t>
  </si>
  <si>
    <t xml:space="preserve">E. G. DE FREITAS JUNIOR COMERCIO E SERVIÇOS AUTOMOTIVOS </t>
  </si>
  <si>
    <t>CARVALHO AUTO CENTER</t>
  </si>
  <si>
    <t>RLV3F20</t>
  </si>
  <si>
    <t>LANTERNA LATERAL BAU + LAMPADA 24V + PARAFUSO + PORCA + ARRUELA + LAMPADA H4 24V 75W PHILIPS + LAMPADA 10W + LAMPADA 21/5W</t>
  </si>
  <si>
    <t>QSL5H05</t>
  </si>
  <si>
    <t>UNIDAS</t>
  </si>
  <si>
    <t>JS DISTRIBUIDORA DE PECAS S/A</t>
  </si>
  <si>
    <t>JS PEÇAS</t>
  </si>
  <si>
    <t>MECANICA</t>
  </si>
  <si>
    <t>2</t>
  </si>
  <si>
    <t>CONTA</t>
  </si>
  <si>
    <t>BASE</t>
  </si>
  <si>
    <t>NATTO</t>
  </si>
  <si>
    <t>STA CAMINHOES VEICULOS E SERVIÇOS</t>
  </si>
  <si>
    <t>RLT0B77</t>
  </si>
  <si>
    <t>3</t>
  </si>
  <si>
    <t>DATA DE ENTREGA AO FINANCEIRO</t>
  </si>
  <si>
    <t>MÊS</t>
  </si>
  <si>
    <t>DISTRIBUIDORA DE BATERIAS DE PE LTDA EPP</t>
  </si>
  <si>
    <t>POWER CAR BATERIAS</t>
  </si>
  <si>
    <t xml:space="preserve"> 2 BATERIA BOSCH</t>
  </si>
  <si>
    <t>2 BATERIA MOURA + SOCORRO</t>
  </si>
  <si>
    <t>PB FOODS</t>
  </si>
  <si>
    <t>NOVO MUNDO CAMINHÕES E EQUIPAMENTOS ROD</t>
  </si>
  <si>
    <t>NOVO MUNDO</t>
  </si>
  <si>
    <t>QSK2F95</t>
  </si>
  <si>
    <t>CUBO ROLAMENTO DIANTEIRO</t>
  </si>
  <si>
    <t>COMPRESSOR FRIGO KING 7H15 2A 12V + FILTRO SECADOR + NITROGENIO + FLUIDO REF R404A HP62 + OLEO POLIOLESTER + SEPARADOR OLEO CONICO + ORIFICIO VALVULA EXPANÇÃO + EOS-GÁS R141B + DESENGRAXANTE THILEX 1.4 + ORINGE DE VEDAÇÃO + ORING DE BORRACHA NITRIL 5/8 X 1/8 + AVX13X1400 CORREIA GIR/PLIV - CNT</t>
  </si>
  <si>
    <t>5</t>
  </si>
  <si>
    <t>QFH4E12</t>
  </si>
  <si>
    <t>COMPRESSOR FRIGO KING 7H15 2A 12V + FILTRO SECADOR + NITROGENIO + FLUIDO REF R404A HP62 + OLEO POLIOLESTER + SEPARADOR OLEO CONICO + ORIFICIO VALVULA EXPANÇÃO + EOS-GÁS R141B + DESENGRAXANTE THILEX 1.4 + ORINGE DE VEDAÇÃO + ORING DE BORRACHA NITRIL 5/8 X 1/8</t>
  </si>
  <si>
    <t>RLV3F00</t>
  </si>
  <si>
    <t>MZC3C31</t>
  </si>
  <si>
    <t>MOF6761</t>
  </si>
  <si>
    <t>OFF3528</t>
  </si>
  <si>
    <t>QGB5J95</t>
  </si>
  <si>
    <t>OFD1650</t>
  </si>
  <si>
    <t>OFA3395</t>
  </si>
  <si>
    <t>QFG0165</t>
  </si>
  <si>
    <t>QFK0998</t>
  </si>
  <si>
    <t>QSK2F85</t>
  </si>
  <si>
    <t>NQB9982</t>
  </si>
  <si>
    <t>PFG9C57</t>
  </si>
  <si>
    <t>PFG9B37</t>
  </si>
  <si>
    <t>PEB3F25</t>
  </si>
  <si>
    <t>QSG6H54</t>
  </si>
  <si>
    <t>RLU8H46</t>
  </si>
  <si>
    <t>QSA6209</t>
  </si>
  <si>
    <t>ONI5212</t>
  </si>
  <si>
    <t>OMO0776</t>
  </si>
  <si>
    <t>OGF5512</t>
  </si>
  <si>
    <t>ARRUELA DO CUBO DE ROLAMENTO</t>
  </si>
  <si>
    <t>GRACIENE SILVA DE ABREU</t>
  </si>
  <si>
    <t>GRA EXPRESS</t>
  </si>
  <si>
    <t>TRANSPORTE</t>
  </si>
  <si>
    <t>TRANSPORTE DA ARRUELA RECIFE/JP + TRANSPORTE REPARO CAIXA DE MARCHA JP/RECIFE</t>
  </si>
  <si>
    <t>RODOTEC LTDA</t>
  </si>
  <si>
    <t>RODOTEC</t>
  </si>
  <si>
    <t>TACOGRAFO</t>
  </si>
  <si>
    <t>AFERIÇÃO DE TACOGRAFO</t>
  </si>
  <si>
    <t>GUIA DE PAGAMENTO TACOGRAFO</t>
  </si>
  <si>
    <t>ALBINO</t>
  </si>
  <si>
    <t>SERVIÇO DE INSTALAÇÃO DE DUAS BATERIAS</t>
  </si>
  <si>
    <t>UNITRUCK COMERCIO VAREGISTA DE PECAS E ACESSORIOS LTDA ME</t>
  </si>
  <si>
    <t>UNITRUCK</t>
  </si>
  <si>
    <t>PEÇAS PARA TACOGRAFO</t>
  </si>
  <si>
    <t>LOCAL</t>
  </si>
  <si>
    <t>FROTA</t>
  </si>
  <si>
    <t>Coluna1</t>
  </si>
  <si>
    <t>UF</t>
  </si>
  <si>
    <t>MOTORISTA</t>
  </si>
  <si>
    <t>VISTORIA</t>
  </si>
  <si>
    <t xml:space="preserve">MB 710 </t>
  </si>
  <si>
    <t>MERCEDES BRANCA</t>
  </si>
  <si>
    <t>PB</t>
  </si>
  <si>
    <t>MB 915C</t>
  </si>
  <si>
    <t>ACELLO</t>
  </si>
  <si>
    <t>CE</t>
  </si>
  <si>
    <t>FURGÃO</t>
  </si>
  <si>
    <t>14</t>
  </si>
  <si>
    <t>FORD CARGO 816 S</t>
  </si>
  <si>
    <t>MASTER</t>
  </si>
  <si>
    <t>RENAULT MASTER FUR L2H2</t>
  </si>
  <si>
    <t>Azul</t>
  </si>
  <si>
    <t>VW 24.250 CLC 6X2</t>
  </si>
  <si>
    <t>TRUCK AZUL</t>
  </si>
  <si>
    <t>MB 710  vermelho</t>
  </si>
  <si>
    <t>MERCEDES VERMELHA</t>
  </si>
  <si>
    <t>VW 15.190 WORKER</t>
  </si>
  <si>
    <t>TOCO</t>
  </si>
  <si>
    <t>GO</t>
  </si>
  <si>
    <t>16</t>
  </si>
  <si>
    <t>VW 9-160 DRC 4X2</t>
  </si>
  <si>
    <t>VW</t>
  </si>
  <si>
    <t>21</t>
  </si>
  <si>
    <t>15</t>
  </si>
  <si>
    <t>RENAULT MASTER FUR L3H2</t>
  </si>
  <si>
    <t>STRADA</t>
  </si>
  <si>
    <t>FIAT STRADA WORKING</t>
  </si>
  <si>
    <t>13</t>
  </si>
  <si>
    <t>VW EXPRESS DRC 4X2</t>
  </si>
  <si>
    <t>VW 1.200</t>
  </si>
  <si>
    <t>RN FOODS</t>
  </si>
  <si>
    <t>KIA</t>
  </si>
  <si>
    <t>KIA UK2500 HD</t>
  </si>
  <si>
    <t>11</t>
  </si>
  <si>
    <t>VW 11.180 DRC 4X2</t>
  </si>
  <si>
    <t>09</t>
  </si>
  <si>
    <t>25</t>
  </si>
  <si>
    <t>12</t>
  </si>
  <si>
    <t>28</t>
  </si>
  <si>
    <t>27</t>
  </si>
  <si>
    <t>10</t>
  </si>
  <si>
    <t>30</t>
  </si>
  <si>
    <t>31</t>
  </si>
  <si>
    <t>32</t>
  </si>
  <si>
    <t>VW 24.260/CRM 6X2</t>
  </si>
  <si>
    <t>TRUCK BRANCO</t>
  </si>
  <si>
    <t>SEM NOTA</t>
  </si>
  <si>
    <t>FIO 1,5MM (3MT) + 2 PARAFUSOS + COLA ADESIVO</t>
  </si>
  <si>
    <t>LAMPADA H7 24V PHILIPS + BOTÃO VIDRO ELETRICO VW SIMPLES</t>
  </si>
  <si>
    <t>LAMPADA 67 24V 10W + FITA ISOLANTE + LAMPADA 1141 24V 21/5W + LAMPADA H7 24V PHILIPS + LANTERNA CORUJINHA BAU LED VERMELHA + SIRENE DE RÉ BI-VOLT GRANDE 2 SOM + ENFORCA GATO 40CM PRETO + ESCOVA DE INTERCLIMA PAR + TERMINAL DE ENCAIXE C/TRAVA + TERMINAL ESPADA C-TRAVA</t>
  </si>
  <si>
    <t>2 LAMPADA H7 24V PHILIPS + BOTÃO VIDRO ELETRICO VW DUPLO + LAMPADA 67 LED 24V + LAMPADA 1141 24V 21/5W + SOQUETE LAMPADA H7 + LANTERNA LATERAL ONIBUS AMARELA + CHICOTE PISCA VW (FEMEA) + LANTERNA CORUGINHA BAU LED CRISTAL</t>
  </si>
  <si>
    <t>EXTRAÇÃO DE PARAFUSO DA BASE DO FRIO (SERVIÇO)</t>
  </si>
  <si>
    <t>DANIEL JOAQUIM DO NASCIMENTO-ME</t>
  </si>
  <si>
    <t>MECANICO RECIFE</t>
  </si>
  <si>
    <t>(SERVIÇO) REPARO GERAL NO EMBUCHAMENTO DIANTEIRAS (MANGA DE EIXOS RECUPERAÇÃO EM TORNO) + SERVIÇO DE TROCA DE ÓLEO E TODOS OS FILTROS COM REMOÇÃO E COLOCAÇÃO DE CARTER</t>
  </si>
  <si>
    <t>(SERVIÇO) REMOÇÃO DE SUPORTES REABERTURA DE ORIFICIO DAS CUICAS E ADAPTAÇÃO DAS CUICAS + SERVIÇO DE REMOÇÃO E COLOCAÇÃO DO CARTER DO MOTOR + TROCA DE OLEO E TODOS OS FILTROS</t>
  </si>
  <si>
    <t>GAMA DIESEL LTDA</t>
  </si>
  <si>
    <t>GAMA</t>
  </si>
  <si>
    <t>2 JOGO DE LONA + TAMPA DE ARLA + TAMPA DE OLEO MOTOR</t>
  </si>
  <si>
    <t>EXTRA</t>
  </si>
  <si>
    <t>PEÇA</t>
  </si>
  <si>
    <t>CÁRTER EXTRA PARA TROCA</t>
  </si>
  <si>
    <t>COMERCIAL DE PECAS E SERVICOS PARA AUTOS PROGRESSO LTDA</t>
  </si>
  <si>
    <t>MOLARIA PROGRESSO</t>
  </si>
  <si>
    <t>BUCHA MOLA + BUCHA BARRA EST TRAS/DIANT + BUCHA ESTABILIZADOR + MOLA 3a. DIANT MB 710 + PARAFUSO CENTRO 12X4 + TUBO BUCHA ALGEMA MOLA</t>
  </si>
  <si>
    <t>TOP PNEUS</t>
  </si>
  <si>
    <t>FIAT</t>
  </si>
  <si>
    <t>VALVULA PNEU SEM CAMARA + PIVO SUSPENÇÃO + BANDEJA SUSPENÇÃO FIAT + BANDEJA DIANTEIRA</t>
  </si>
  <si>
    <t>(SERVIÇO) ALINHAMENTO + BALANCIAMENTO + MONTAGEM DE PNEUS + MÃO DE OBRA MONTAGEM DE PEÇAS</t>
  </si>
  <si>
    <t>(SERVIÇO) SCANER + AVALIAÇÃO</t>
  </si>
  <si>
    <t>ELENILSA GENUINO DA SILVA</t>
  </si>
  <si>
    <t>L+E REVISAUTO</t>
  </si>
  <si>
    <t>VALERIO</t>
  </si>
  <si>
    <t>ADEMAR AUTOPEÇAS E SERVIÇOS</t>
  </si>
  <si>
    <t>ADEMAR AUTOPEÇAS</t>
  </si>
  <si>
    <t>ARAUJO PACHECO EIRELI</t>
  </si>
  <si>
    <t>PARAFUSOS PACHECO</t>
  </si>
  <si>
    <t>PARAFUSO SX 8.8 MB 1,25 RP 12 X 7 + PORCA SX TRAVANTE MB 1,25 12MM + ARRUELA LISA PESADA ZINCO 1/2</t>
  </si>
  <si>
    <t>LUBFIL COM. DE LUB. E FILTROS EIRELI EPP</t>
  </si>
  <si>
    <t>LUBFIL</t>
  </si>
  <si>
    <t>OFICINA</t>
  </si>
  <si>
    <t>FERRAMENTA</t>
  </si>
  <si>
    <t>BOMBA DE TRANSFERENCIA MANUAL P/OLEO</t>
  </si>
  <si>
    <t>MAGNUM DISTRIBUIDORA DE PNEUS S/A</t>
  </si>
  <si>
    <t>MAGNUM TIRES</t>
  </si>
  <si>
    <t>MGM 185/70R14 CAMPIONE M3</t>
  </si>
  <si>
    <t>CHELLER &amp; BRUM LTDA LJ07</t>
  </si>
  <si>
    <t>ELETROGERAL</t>
  </si>
  <si>
    <t>ALTERNADOR BOSCH 24V 80AMP IVECO + REG VOLT ALT BOSCH 24V MB CAM 1938</t>
  </si>
  <si>
    <t>RESERVATORIO DE AGUA</t>
  </si>
  <si>
    <t>LUGAR DAS TINTAS COMERCIO LTDA</t>
  </si>
  <si>
    <t>LUGAR DAS TINTAS</t>
  </si>
  <si>
    <t>PINTURA</t>
  </si>
  <si>
    <t>TINTA BRANCO GELO + VERNIZ + LIXA A SECO + TRAPO + FITA CREPE + DILUENTE PU + KPO MAX RUBBER + LOMBIFILLER LAZZURIL</t>
  </si>
  <si>
    <t>TINTA PRATA ENSEADA LAZZ + VERNIZ HS + CAT. 8120 P/PRIMER ALTA TEMP + MASSA POLIESTER + CATALIZADOR P/PU 061 LAZZ + LIXA SECO + TRAPO + FITA CREPE + DILUENTE + BRANCO GEADA PU GL 2,7 ML LAZZ + ALUMINIO SINT. INDUSTRIAL LT + PRETO CADILAC PU 675 ML</t>
  </si>
  <si>
    <t>Q-PECAS E SERVIÇOS EIRELI-EPP</t>
  </si>
  <si>
    <t>QUALY PEÇAS</t>
  </si>
  <si>
    <t>ARANHA TRAVA PONTA CAPA 1113</t>
  </si>
  <si>
    <t>ACESSORIOS</t>
  </si>
  <si>
    <t>VIDRO ESPELHO PEQUENO ESQUERDO</t>
  </si>
  <si>
    <t>FINANCEIRO</t>
  </si>
  <si>
    <t>RETENTOR RODA TRAS ACELLO 915</t>
  </si>
  <si>
    <t>SENSOR DE TEMPERATURA CANO DE ESCAPE + TERMOSTATO + SONDA LAMBDA + TRANSMISSOR</t>
  </si>
  <si>
    <t>AREA</t>
  </si>
  <si>
    <t>LEANDRO DE SOUSA SILVA</t>
  </si>
  <si>
    <t>PRIME TRUCK</t>
  </si>
  <si>
    <t>VALVULA DE ALIVIO DO RAIL * PARAFUSO + CONEXÃO DE 12MM</t>
  </si>
  <si>
    <t>(SERVIÇO) REPARO DO CHICOTE DO MODULO + MÃO DE OBRA E DIAGNOSTICO</t>
  </si>
  <si>
    <t>FORTE PNEUS COMERCIO E SERVICOS LTDA</t>
  </si>
  <si>
    <t>FORTE PNEUS</t>
  </si>
  <si>
    <t>ALAVANCA FREIO DE MÃO + CABO FREIO 5 TRAS + CILINDRO MESTRE + CILINDRO RODA FIAT + FILTRO DE AR + FILTRO DE OLEO + OLEO MOTOR + REGULADOR DE FREIO PALIO + SAPATA DE FREIO + TAMBOR DE FREIO + FILTRO DE COMBUSTIVEL</t>
  </si>
  <si>
    <t>BOTÃO TIC TAC + LANTERNA LATERAL + LANTERNA CORUGINHA + LAMPADA PHILIPS + LAMPADA 24V + FUSIVEL LAMINA</t>
  </si>
  <si>
    <t>JOSE EUSTAQUIO DE OLIVEIRA</t>
  </si>
  <si>
    <t>ACESSORIOS EUSTAQUIO</t>
  </si>
  <si>
    <t>CABO DE LIBERAÇÃO VW DELIVERY GANCHO SEGURANÇA 856MM + CABO DE LIBERAÇÃO VW DELIVERY ESCOVA CABINE 1765MM</t>
  </si>
  <si>
    <t>2 ESPELHO AV BI - PARTIDO FORD CARGO 816 S + MACANETA INTERNA + MANIVELA VIDRO</t>
  </si>
  <si>
    <t>ATACADAO DAS FECHADURAS - TORRE</t>
  </si>
  <si>
    <t>ATACADÃO DAS FECHADURAS</t>
  </si>
  <si>
    <t>30 CADEADOS PADO Nº40MM</t>
  </si>
  <si>
    <t>(SERVIÇO) TROCA DE OLEO + RECUPERAÇÃO DO CARTER</t>
  </si>
  <si>
    <t>COMERCIAL</t>
  </si>
  <si>
    <t>GOL</t>
  </si>
  <si>
    <t>VERDE ARMY - NISSAN + VERNIZ HS 08937+065 + BRANCO CRISTAL + DILUENTE454 5L + BRANCO PURO ll PU + CRISTALIZANTE + MASSA POLIESTER LAZZURIL + FITA CREPE ADERE VERDE + CAT. PRIMER PU 811 MAXI + LIXA A SECO NORTON 320 + TRAPO GRANDE BRANCO</t>
  </si>
  <si>
    <t>O LOJÃO DAS BATERIAS LTDA</t>
  </si>
  <si>
    <t>LOJÃO DAS BATERIAS</t>
  </si>
  <si>
    <t>MOTOR</t>
  </si>
  <si>
    <t>4 BICO INJETOR COMMON RAIL DELPHI (R$2200,00 UN) + SENSOR DE ROTAÇÃO (R$ 164,00 UN)</t>
  </si>
  <si>
    <t>FAROL</t>
  </si>
  <si>
    <t>EDNALDO ROSENDO DE OLIVEIRA ME</t>
  </si>
  <si>
    <t>ROSENDO</t>
  </si>
  <si>
    <t>SOQUETE SEXTAVADO 1/2" X 15MM - STELS + ADAPTADOR IMP F1/2" X 3/4" M - SATA + CHAVE ALLEN 14 MM - GEDORE + TRAPO COLORIDO</t>
  </si>
  <si>
    <t>CABO DE INSTALAÇÃO ELETRICO 2X1MM 50M + LANTERNA LATERAL DELIMITADORA</t>
  </si>
  <si>
    <t>VP ATACADISTA DISTRIBUIDOR DE AUTOPECAS</t>
  </si>
  <si>
    <t>VP DISTRIBUIDORA</t>
  </si>
  <si>
    <t>PLJ3362</t>
  </si>
  <si>
    <t>BUCHA ESTAB DIANT 20MM (KIT) BROKITS + CORREIA MULT V DAYCO + FILTRO DE AR WEGA + FILTRO DE COMBUSTIVEL WEGA + FILTRO DE OLEO TECFIL + OLEO MOTOR</t>
  </si>
  <si>
    <t>PARAFUSO LENTICULAR + PROTETOR ALAVANCA CAMBIO + TERMINAL CAMBIO</t>
  </si>
  <si>
    <t>LANTERNA UNIVERSAL OVAL + LANTERNA ACRILICA + PLACA DELIMITADORA</t>
  </si>
  <si>
    <t>WURTH DO BRASIL PECAS DE FIXACAO LTDA</t>
  </si>
  <si>
    <t>WURTH</t>
  </si>
  <si>
    <t xml:space="preserve">JOGO DE CHAVES VDE 5 PCS + FITA ISOLANTE ENERGY PRETA 18MM X 20M + PALHETA DE PARABRISA STANDARD + PALHETA DE PARABRISA CARGO 24 600MM + ALICATE DE CORTE DIAGONAL RED LINE + CHAVE DE FENDA + CHAVE PHILIPS PH2 X 100MM + CHAVE PHILIPS PH2 X 150MM + CHAVE CANHÃO 8 X 125MM </t>
  </si>
  <si>
    <t>HDS REFRIGERAÇÃO</t>
  </si>
  <si>
    <t>CM MAHLE 12V 3PK GOL + CN VW GOL</t>
  </si>
  <si>
    <t>JG EMBUCHAMENTO STD 33.00X169MM C/CHIME</t>
  </si>
  <si>
    <t>BOBINA DE IMPRESSÃO</t>
  </si>
  <si>
    <t>MAÇANETA INT MB 1618 AP 89 D/E AA + RELE 24V PISCA UNIV 3S C/SUP AA + RELE 12V PISCA UNIV 3S AA + RELE 24V AUX 5S MINI 40/30AMP AA</t>
  </si>
  <si>
    <t>MAÇANETA INT VW 2000 COMP E AA + MACANETA EXT C/CHAVE VW DEVLIVERY + INTERRUPTOR ALERTA MB 1620</t>
  </si>
  <si>
    <t>MTCO IMA RELOGIO + MTCO ENGRENAGEM PRIMEIRA 1031 + LACRE AZUL TACOGRAFO</t>
  </si>
  <si>
    <t>MOLA1 DIANT 915 + BUCHA DIANT + PARAFUSO CENTRO + COXIM DIANTEIRO DA CABINE</t>
  </si>
  <si>
    <t>(SERVIÇO) MÃO DE OBRA MOLA DIANTEIRA + MÃO DE OBRA COXIN DA CABINE</t>
  </si>
  <si>
    <t>CONTROLE DE MANUTENÇÃO</t>
  </si>
  <si>
    <t>DADOS DO  PGTO</t>
  </si>
  <si>
    <t>CUSTO TOTAL</t>
  </si>
  <si>
    <t>DESPESA</t>
  </si>
  <si>
    <t>TIPO DO SERVIÇO</t>
  </si>
  <si>
    <t>DESCRIÇÃO DO SERVIÇO</t>
  </si>
  <si>
    <t>CUSTO MANUTENÇÃO POR VEÍCULO</t>
  </si>
  <si>
    <t>FRETE</t>
  </si>
  <si>
    <t>Total Geral</t>
  </si>
  <si>
    <t>Mês</t>
  </si>
  <si>
    <t>.</t>
  </si>
  <si>
    <t>Placa</t>
  </si>
  <si>
    <t>(Tudo)</t>
  </si>
  <si>
    <t>FRIGELAR COMERCIO E INDUSTRIA LTDA</t>
  </si>
  <si>
    <t>FRIGELAR</t>
  </si>
  <si>
    <t>ONU 3337 GAS LIQUEFEITO + FILTRO SECADOR</t>
  </si>
  <si>
    <t>BILELETA DIANT + CORREIA DENTADA + CORREIA MULT + FILTRO DE AR + FILTRO DE CABINE + FILTRO DE COMBUSTIVEL + FILTRO OLEO + KIT AMORTECEDOR DIANT + KIT AMORTECEDOR TRASEIRO + OLEO 5W30 + PASTILHA FREIO DIANT + LIVO SUSPENÇÃO</t>
  </si>
  <si>
    <t>63</t>
  </si>
  <si>
    <t>FERGE</t>
  </si>
  <si>
    <t>FERGE COMERCIO DE PRODUTOS INDUSTRIAIS LTDA</t>
  </si>
  <si>
    <t>CAPA SANTA GRAÇA 25MM AC ALUMINIO + UNIÃO LATÃO FEMEA + UNIÃO MACHO</t>
  </si>
  <si>
    <t>64</t>
  </si>
  <si>
    <t xml:space="preserve">OLEO MONTREAL B5.2 1LT + FLANGEADOR 1/8 - 3/4 </t>
  </si>
  <si>
    <t>DUFRIO</t>
  </si>
  <si>
    <t>REFRIGERACAO DUFRIO COMERCIO E IMPORTAÇÃO S.A.</t>
  </si>
  <si>
    <t>65</t>
  </si>
  <si>
    <t>LANTERNA INTERNA QUADRADA DA CABINE + CHICOTE LAMPADA + LANTERNA LATERAL + LANTERNA PARA ILUMINACÃO INTERNA DE BAU</t>
  </si>
  <si>
    <t>66</t>
  </si>
  <si>
    <t>BRACO ESPELHO LD ESQUE E LADO DIREITO + FAROL AUX NEBLINA + LANTERNA DIANT LADO ESQUERDO E LADO DIREITO</t>
  </si>
  <si>
    <t>67</t>
  </si>
  <si>
    <t>Total .</t>
  </si>
  <si>
    <t>TOTAL %</t>
  </si>
  <si>
    <t>Total Soma de TOTAL %</t>
  </si>
  <si>
    <t>Soma de TOTAL %</t>
  </si>
  <si>
    <t>68</t>
  </si>
  <si>
    <t>TARIFA DE AFERIÇÃO</t>
  </si>
  <si>
    <t>CHICOTE COMPLETO DA PORTA ESQUERDA</t>
  </si>
  <si>
    <t>69</t>
  </si>
  <si>
    <t>70</t>
  </si>
  <si>
    <t>DISTRIBUIDORA AUTOMOTIVA S.A.</t>
  </si>
  <si>
    <t>SAMA</t>
  </si>
  <si>
    <t>LISTAR</t>
  </si>
  <si>
    <t>71</t>
  </si>
  <si>
    <t>FAIXA REFLETIVA PARACHOQUE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</si>
  <si>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</si>
  <si>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</si>
  <si>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</si>
  <si>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</si>
  <si>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</si>
  <si>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</si>
  <si>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</si>
  <si>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</si>
  <si>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</si>
  <si>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CORREIA POLI V</t>
  </si>
  <si>
    <t>COMPECE - DISTRIBUIDORA E IMPORTADORA DE PECAS</t>
  </si>
  <si>
    <t>MOLA ESTACIONAMENTO CUICA 16X24</t>
  </si>
  <si>
    <t>81</t>
  </si>
  <si>
    <t>82</t>
  </si>
  <si>
    <t xml:space="preserve">KIT FILTRO UREIA - MAN + FILTRO SEPARADOR + FILTRO OLEO + FILTRO AR </t>
  </si>
  <si>
    <t>83</t>
  </si>
  <si>
    <t>84</t>
  </si>
  <si>
    <t>4 DIAFRAGMA CUICA 24 + 2 DIAFRAGMA CUICA 16 + 2 DIAFRAGMA CUICA 30</t>
  </si>
  <si>
    <t>85</t>
  </si>
  <si>
    <t>MACANETA EXT C/CHAVE MB 709 AP 94 AA</t>
  </si>
  <si>
    <t>86</t>
  </si>
  <si>
    <t>MOLA 2 DIANT PARABOLICA + MOLA 3 DIANTEIRA + BUCHA MOLA DIANTEIRA + PARAFUSO CENTRO</t>
  </si>
  <si>
    <t>87</t>
  </si>
  <si>
    <t>COBRAR</t>
  </si>
  <si>
    <t>RODA DE FERRO</t>
  </si>
  <si>
    <t>88</t>
  </si>
  <si>
    <t>89</t>
  </si>
  <si>
    <t>SERVIÇO DE REMOÇÃO CORREÇÃO E RECUPERAÇÃO DO CARTER DO MOTOR + SERVIÇO DE REPARO DE MANGA DE EIXO DIANTEIRO EMBUCHAMENTO + SERVIÇO DE TROCA DE OLEO TODOS OS FILTROS</t>
  </si>
  <si>
    <t>90</t>
  </si>
  <si>
    <t>EASY REFRIGERAÇÃO SERVIÇOS E MANUTENÇÃO ÉLETRICA LTDA</t>
  </si>
  <si>
    <t>EASY REFRIGERAÇÃO</t>
  </si>
  <si>
    <t>2 CORREIAS 13X1395</t>
  </si>
  <si>
    <t>91</t>
  </si>
  <si>
    <t>MARTELETE REBARBADOR PRO 310 3500BPM + ENGATE RAPIDO CAPA NYLON FEMEA + ENGATE RAPIDO MACHO 1/4 + PINO P/ENGATE 1/4 + ESPIGÃO MACHO 1/4 P/MANG X 5/16 + PISTOLA GRAVIDADE PRO 500 1,5MM + ABRACADEIRA ACO 9-13</t>
  </si>
  <si>
    <t>92</t>
  </si>
  <si>
    <t>10,9KG DE GÁS LIQUEFEITO EOS R404A + FILTRO SECADOR DML303FS</t>
  </si>
  <si>
    <t>93</t>
  </si>
  <si>
    <t>94</t>
  </si>
  <si>
    <t>KIT DE EMBREAGEM SAC</t>
  </si>
  <si>
    <t>95</t>
  </si>
  <si>
    <t>VOYAGE</t>
  </si>
  <si>
    <t>CM MAHLE 12V 3PK GOL</t>
  </si>
  <si>
    <t>96</t>
  </si>
  <si>
    <t>VALCELIO FERREIRA SILVA-ME</t>
  </si>
  <si>
    <t>SÓ HIDRAULICA</t>
  </si>
  <si>
    <t>(SERVIÇO) REVISÃO DA CAIXA DE DIREÇÃO</t>
  </si>
  <si>
    <t>97</t>
  </si>
  <si>
    <t>COMERCIO DE PEÇAS PESADAS E SERVIÇOS LTDA</t>
  </si>
  <si>
    <t>UNIDAS JABOATÃO</t>
  </si>
  <si>
    <t>RACAPAGEM DE 2 PENEUS</t>
  </si>
  <si>
    <t>98</t>
  </si>
  <si>
    <t>NORDESTE SERV E COM DE FERR MAD E BOR EIRELI</t>
  </si>
  <si>
    <t>O BORRACHÃO</t>
  </si>
  <si>
    <t>CATRACA COMPLETA 1,5T</t>
  </si>
  <si>
    <t>99</t>
  </si>
  <si>
    <t>TERRENO</t>
  </si>
  <si>
    <t>RETENTOR MORINGA</t>
  </si>
  <si>
    <t>JG LONA FREIO TRS STD + REBITE 10X10</t>
  </si>
  <si>
    <t>101</t>
  </si>
  <si>
    <t>PNEU CENTER AUTOMOTIVO LTDA</t>
  </si>
  <si>
    <t>2 PNEUS 195-55 R15 85V FRD16FAR + 2 VALVULA PNEU SEM CAMARA</t>
  </si>
  <si>
    <t>102</t>
  </si>
  <si>
    <t>ALINHAMENTO PASSEIO DIANTEIRO + BALANCIAMENTO PASSEIO + CAMBAGEM L/D + CAMBAGEM L/E</t>
  </si>
  <si>
    <t>5 RECAPAGEM 295/80 R22 + 2 RECAPAGEM 235/75 R17 + 1 RECAPAGEM 275/80 R22,5</t>
  </si>
  <si>
    <t>103</t>
  </si>
  <si>
    <t>MOLA PATIM PEQUENA VW + MOLA RETORNO PATIM + ROLETE DE FREIO HD</t>
  </si>
  <si>
    <t>104</t>
  </si>
  <si>
    <t>SAPATA DO FREIO</t>
  </si>
  <si>
    <t>105</t>
  </si>
  <si>
    <t>CABO DE CABINE INTERNO + CABO DE CABINE EXTERNO</t>
  </si>
  <si>
    <t>106</t>
  </si>
  <si>
    <t>CHAVE DE IMPACTO PNEUMATICA 68 KGFM 8000 RPM</t>
  </si>
  <si>
    <t>BARRA DE DIREÇÃO CURTA</t>
  </si>
  <si>
    <t>KIT DE EMBREAGEM 362MM</t>
  </si>
  <si>
    <t>107</t>
  </si>
  <si>
    <t>100 FAIXA REFLETIVA PEQUENA</t>
  </si>
  <si>
    <t>BUZINA</t>
  </si>
  <si>
    <t>FILTRO SECADOR DANFOSS 1/2 ROSCA P/ R12 R22 R134A - DCL084/DML084 + CABO TRANSMISSOR FULL GAUGE SB19 NTC 2.5M C/PONTEIRA INOX - SB19</t>
  </si>
  <si>
    <t>108</t>
  </si>
  <si>
    <t>MANUTENÇÃO ELETRICA</t>
  </si>
  <si>
    <t>109</t>
  </si>
  <si>
    <t>110</t>
  </si>
  <si>
    <t>SERVIÇO DE EMBUCHAMENTO COMPLETO DO EIXO DIANTEIRO</t>
  </si>
  <si>
    <t>SERVIÇO DE TROCA DE LONAS DE FREIOS TRASEIRA</t>
  </si>
  <si>
    <t>111</t>
  </si>
  <si>
    <t>SERVIÇO DE TROCA DE LONAS DE FREIOS TRASEIRA + SERVIÇO DE TROCA DE REPARO DE CUÍCA TRASEIRA</t>
  </si>
  <si>
    <t>112</t>
  </si>
  <si>
    <t>MARCOS FERREIRA TAVORA</t>
  </si>
  <si>
    <t>LEMACK PEÇAS INDUSTRIAIS</t>
  </si>
  <si>
    <t>CORREIA A-50 TRANSPOWER 1 PC + CORREIA A-51 TRANSPOWER 2 PC + CORREIA A-52 TRANSPOWER/CONDOR 2 PC + CORREIA A-54 TRANSPOWER 2 PC + CORREIA A-53 TRANSPOWER 1 PC</t>
  </si>
  <si>
    <t>113</t>
  </si>
  <si>
    <t>SERVIÇO DE MANUTENÇÃO E REPARAÇÃO ELETRICA DE VEICULOS</t>
  </si>
  <si>
    <t>114</t>
  </si>
  <si>
    <t xml:space="preserve">LÂMPADA H4 24V PHILIPS 1UNI + LÂMPADA 67 LED 24V 1UNI + LÂMPADA H7 24V PHILIPS 2UNI + FITA ISOLANTE 5MT 1 UNI + SILICONE INCOLOR-BISNACA (50G) 1UNI + SOQUETE LÂMPADA H7 1UNI + FUSIVEL DE LAMINA 15AMP 2UNI + SOQUETE LÂMPADA H7 1UNI </t>
  </si>
  <si>
    <t>115</t>
  </si>
  <si>
    <t>LÂMPADA 67 LED 24V 2UNI + LÂMPADA 1141 24V 24/5W 1UNI</t>
  </si>
  <si>
    <t>116</t>
  </si>
  <si>
    <t>LÂMPADA H4 24V PHILIPS 1UNI + LÂMPADA H7 24V PHILIPS 1UNI + FUSIVEL DE LAMINA 10AMP 3UNI</t>
  </si>
  <si>
    <t>SERVIÇO DE SUSPENSÃO</t>
  </si>
  <si>
    <t>117</t>
  </si>
  <si>
    <t>MOLA 1 DIANT 915 1UND + BUCHA DA MOLA 2PCA + PARAFUSO DE CENTRO 9/16X6 1UND</t>
  </si>
  <si>
    <t>RESERVATOR</t>
  </si>
  <si>
    <t>118</t>
  </si>
  <si>
    <t>KIT EMBREAGEM 362MM 0061340</t>
  </si>
  <si>
    <t>119</t>
  </si>
  <si>
    <t>SERVIÇO DE TROCA DE ÓLEO E TODOS OS FILTROS DO MOTOR E ARLA 32. + SERVIÇO DE REMOÇÃO RECUPERAÇÃO E COLOCAÇÃO DO CARTER DO MOTOR</t>
  </si>
  <si>
    <t>120</t>
  </si>
  <si>
    <t>SERVIÇO DE REPARO GERAL DO EMBUCHAMENTO DIANTEIRAS (MANGAS DE EIXOS RECUPERAÇÃO EM TORNO) + SERVIÇO DE TROCA DE ÓLEO E TODOS OS FILTROS COM REMOÇÃO E COLOCAÇÃO DO CARTEER</t>
  </si>
  <si>
    <t>121</t>
  </si>
  <si>
    <t>TUBO NYLON-6 8,00X6,00 PRETO 5/16 4UND + TUBO NYLON-6 10,00X8,00 PRETO 4UND + MANGUEIRA 100R6-08 1/2 TRNSP.ISO 4079 28BAR + CAPA SANTA GRAÇA 16 MM 20X16X10 2UND</t>
  </si>
  <si>
    <t>122</t>
  </si>
  <si>
    <t>123</t>
  </si>
  <si>
    <t>MOLA PATIM PEQUENA VW 2UND + MOLA RETORNO PATIM 1UND + ROLETE DE FREIO HD 2UND</t>
  </si>
  <si>
    <t>124</t>
  </si>
  <si>
    <t>SOQUETE LANTERNA DIANT. PISCA FORD 2PC + FITA ISOLANTE 10MTS PRETA 3PC</t>
  </si>
  <si>
    <t>125</t>
  </si>
  <si>
    <t>BRANCO PURO 1UND + CATALIZ. P/PU 4UND + MASSA POLIESTER LAZZURIL 1UND + LIXA A SECO NORTON 320 5UND + DILUENTE PU 454 5L 1UND</t>
  </si>
  <si>
    <t>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</si>
</sst>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&quot;R$&quot;\ 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22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Ebrima"/>
    </font>
    <font>
      <b/>
      <sz val="11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4"/>
      <color theme="3"/>
      <name val="Ebrima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/>
      <top style="hair">
        <color theme="8" tint="-0.499984740745262"/>
      </top>
      <bottom style="hair">
        <color theme="8" tint="-0.499984740745262"/>
      </bottom>
      <diagonal/>
    </border>
    <border>
      <left/>
      <right/>
      <top style="hair">
        <color theme="8" tint="-0.499984740745262"/>
      </top>
      <bottom style="hair">
        <color theme="8" tint="-0.499984740745262"/>
      </bottom>
      <diagonal/>
    </border>
    <border>
      <left/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theme="8" tint="-0.249977111117893"/>
      </left>
      <right style="hair">
        <color theme="8" tint="-0.249977111117893"/>
      </right>
      <top style="hair">
        <color theme="8" tint="-0.249977111117893"/>
      </top>
      <bottom/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hair">
        <color theme="8" tint="-0.249977111117893"/>
      </left>
      <right style="hair">
        <color theme="8" tint="-0.249977111117893"/>
      </right>
      <top/>
      <bottom/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8" tint="-0.499984740745262"/>
      </left>
      <right style="hair">
        <color theme="8" tint="-0.499984740745262"/>
      </right>
      <top/>
      <bottom style="hair">
        <color theme="8" tint="-0.499984740745262"/>
      </bottom>
      <diagonal/>
    </border>
    <border>
      <left style="thin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thin">
        <color theme="7"/>
      </bottom>
      <diagonal/>
    </border>
    <border>
      <left style="thin">
        <color theme="7"/>
      </left>
      <right style="hair">
        <color theme="7"/>
      </right>
      <top style="hair">
        <color theme="7"/>
      </top>
      <bottom style="thin">
        <color theme="7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9" tint="-0.249977111117893"/>
      </left>
      <right style="hair">
        <color theme="9" tint="-0.249977111117893"/>
      </right>
      <top style="hair">
        <color theme="9" tint="-0.249977111117893"/>
      </top>
      <bottom style="hair">
        <color theme="9" tint="-0.249977111117893"/>
      </bottom>
      <diagonal/>
    </border>
    <border>
      <left style="hair">
        <color theme="9" tint="-0.249977111117893"/>
      </left>
      <right style="hair">
        <color theme="9" tint="-0.24997711111789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9" tint="-0.249977111117893"/>
      </left>
      <right style="hair">
        <color theme="9" tint="-0.249977111117893"/>
      </right>
      <top/>
      <bottom style="hair">
        <color theme="9" tint="-0.249977111117893"/>
      </bottom>
      <diagonal/>
    </border>
    <border>
      <left/>
      <right style="hair">
        <color theme="9" tint="-0.249977111117893"/>
      </right>
      <top style="hair">
        <color theme="9" tint="-0.249977111117893"/>
      </top>
      <bottom style="hair">
        <color theme="9" tint="-0.249977111117893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theme="9" tint="-0.249977111117893"/>
      </left>
      <right/>
      <top/>
      <bottom style="hair">
        <color theme="9" tint="-0.249977111117893"/>
      </bottom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1" applyFont="1" applyBorder="1"/>
    <xf numFmtId="44" fontId="0" fillId="0" borderId="1" xfId="0" applyNumberFormat="1" applyBorder="1"/>
    <xf numFmtId="14" fontId="0" fillId="0" borderId="1" xfId="0" applyNumberFormat="1" applyBorder="1"/>
    <xf numFmtId="164" fontId="2" fillId="0" borderId="1" xfId="1" applyFont="1" applyBorder="1" applyAlignment="1">
      <alignment horizontal="center"/>
    </xf>
    <xf numFmtId="164" fontId="2" fillId="0" borderId="1" xfId="1" applyFont="1" applyBorder="1"/>
    <xf numFmtId="164" fontId="0" fillId="0" borderId="1" xfId="1" applyFont="1" applyFill="1" applyBorder="1"/>
    <xf numFmtId="14" fontId="0" fillId="0" borderId="0" xfId="0" applyNumberFormat="1"/>
    <xf numFmtId="0" fontId="0" fillId="0" borderId="2" xfId="0" applyBorder="1" applyAlignment="1">
      <alignment horizontal="center"/>
    </xf>
    <xf numFmtId="14" fontId="0" fillId="0" borderId="2" xfId="0" applyNumberFormat="1" applyBorder="1"/>
    <xf numFmtId="0" fontId="0" fillId="0" borderId="2" xfId="0" applyBorder="1"/>
    <xf numFmtId="164" fontId="0" fillId="0" borderId="2" xfId="1" applyFont="1" applyBorder="1"/>
    <xf numFmtId="164" fontId="0" fillId="0" borderId="0" xfId="1" applyFont="1" applyBorder="1"/>
    <xf numFmtId="164" fontId="0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1" applyFont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/>
    </xf>
    <xf numFmtId="0" fontId="5" fillId="0" borderId="0" xfId="0" applyFont="1"/>
    <xf numFmtId="164" fontId="2" fillId="0" borderId="5" xfId="1" applyFont="1" applyBorder="1"/>
    <xf numFmtId="164" fontId="2" fillId="0" borderId="0" xfId="1" applyFont="1" applyBorder="1"/>
    <xf numFmtId="0" fontId="6" fillId="0" borderId="3" xfId="0" applyFont="1" applyBorder="1" applyAlignment="1">
      <alignment horizontal="center"/>
    </xf>
    <xf numFmtId="164" fontId="2" fillId="0" borderId="5" xfId="1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164" fontId="2" fillId="0" borderId="6" xfId="1" applyFont="1" applyBorder="1"/>
    <xf numFmtId="0" fontId="0" fillId="0" borderId="0" xfId="0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 wrapText="1"/>
    </xf>
    <xf numFmtId="164" fontId="2" fillId="0" borderId="15" xfId="1" applyFont="1" applyBorder="1"/>
    <xf numFmtId="164" fontId="2" fillId="0" borderId="16" xfId="1" applyFont="1" applyBorder="1"/>
    <xf numFmtId="0" fontId="0" fillId="0" borderId="15" xfId="0" applyBorder="1"/>
    <xf numFmtId="0" fontId="6" fillId="5" borderId="1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1" applyFont="1" applyFill="1" applyAlignment="1">
      <alignment horizontal="center" vertical="center"/>
    </xf>
    <xf numFmtId="0" fontId="0" fillId="2" borderId="0" xfId="1" applyNumberFormat="1" applyFont="1" applyFill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64" fontId="2" fillId="0" borderId="19" xfId="1" applyFont="1" applyBorder="1"/>
    <xf numFmtId="0" fontId="2" fillId="6" borderId="14" xfId="0" applyFont="1" applyFill="1" applyBorder="1" applyAlignment="1">
      <alignment horizontal="center" vertical="center"/>
    </xf>
    <xf numFmtId="164" fontId="2" fillId="0" borderId="15" xfId="1" applyFont="1" applyBorder="1" applyAlignment="1">
      <alignment horizontal="center"/>
    </xf>
    <xf numFmtId="164" fontId="2" fillId="0" borderId="20" xfId="1" applyFont="1" applyBorder="1"/>
    <xf numFmtId="164" fontId="2" fillId="0" borderId="16" xfId="1" applyFont="1" applyBorder="1" applyAlignment="1">
      <alignment horizontal="center"/>
    </xf>
    <xf numFmtId="164" fontId="0" fillId="0" borderId="0" xfId="1" applyFont="1"/>
    <xf numFmtId="0" fontId="6" fillId="14" borderId="1" xfId="0" applyFont="1" applyFill="1" applyBorder="1" applyAlignment="1">
      <alignment horizontal="center" vertical="center"/>
    </xf>
    <xf numFmtId="164" fontId="6" fillId="14" borderId="1" xfId="1" applyFont="1" applyFill="1" applyBorder="1" applyAlignment="1">
      <alignment horizontal="center" vertical="center"/>
    </xf>
    <xf numFmtId="164" fontId="6" fillId="0" borderId="6" xfId="1" applyFont="1" applyBorder="1" applyAlignment="1">
      <alignment horizontal="center" vertical="center"/>
    </xf>
    <xf numFmtId="164" fontId="6" fillId="0" borderId="7" xfId="1" applyFont="1" applyBorder="1" applyAlignment="1">
      <alignment horizontal="center" vertical="center"/>
    </xf>
    <xf numFmtId="0" fontId="6" fillId="15" borderId="22" xfId="0" applyFont="1" applyFill="1" applyBorder="1" applyAlignment="1">
      <alignment horizontal="left" vertical="center" wrapText="1"/>
    </xf>
    <xf numFmtId="164" fontId="11" fillId="0" borderId="18" xfId="1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164" fontId="6" fillId="14" borderId="1" xfId="0" applyNumberFormat="1" applyFont="1" applyFill="1" applyBorder="1" applyAlignment="1">
      <alignment vertical="center"/>
    </xf>
    <xf numFmtId="9" fontId="0" fillId="0" borderId="0" xfId="2" applyFont="1" applyBorder="1" applyAlignment="1">
      <alignment horizontal="center" vertical="center"/>
    </xf>
    <xf numFmtId="0" fontId="4" fillId="0" borderId="0" xfId="0" applyFont="1"/>
    <xf numFmtId="0" fontId="6" fillId="14" borderId="8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 wrapText="1"/>
    </xf>
    <xf numFmtId="0" fontId="6" fillId="14" borderId="6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4" fontId="6" fillId="3" borderId="8" xfId="0" applyNumberFormat="1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164" fontId="6" fillId="3" borderId="6" xfId="1" applyFont="1" applyFill="1" applyBorder="1" applyAlignment="1">
      <alignment horizontal="center" vertical="center"/>
    </xf>
    <xf numFmtId="9" fontId="6" fillId="0" borderId="10" xfId="2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6" fillId="0" borderId="7" xfId="2" applyFont="1" applyBorder="1" applyAlignment="1">
      <alignment horizontal="center" vertical="center"/>
    </xf>
    <xf numFmtId="164" fontId="15" fillId="0" borderId="1" xfId="1" applyFont="1" applyBorder="1" applyAlignment="1">
      <alignment horizontal="center" vertical="center"/>
    </xf>
    <xf numFmtId="164" fontId="15" fillId="0" borderId="1" xfId="1" applyFont="1" applyBorder="1" applyAlignment="1">
      <alignment vertical="center"/>
    </xf>
    <xf numFmtId="0" fontId="6" fillId="14" borderId="1" xfId="0" applyFont="1" applyFill="1" applyBorder="1" applyAlignment="1">
      <alignment horizontal="center" vertical="center" wrapText="1"/>
    </xf>
    <xf numFmtId="9" fontId="16" fillId="0" borderId="9" xfId="2" applyFont="1" applyBorder="1" applyAlignment="1">
      <alignment horizontal="center" vertical="center"/>
    </xf>
    <xf numFmtId="164" fontId="6" fillId="0" borderId="12" xfId="1" applyFont="1" applyBorder="1" applyAlignment="1">
      <alignment horizontal="center" vertical="center" wrapText="1"/>
    </xf>
    <xf numFmtId="164" fontId="6" fillId="0" borderId="11" xfId="1" applyFont="1" applyBorder="1" applyAlignment="1">
      <alignment horizontal="center" vertical="center" wrapText="1"/>
    </xf>
    <xf numFmtId="0" fontId="6" fillId="0" borderId="0" xfId="0" applyFont="1"/>
    <xf numFmtId="9" fontId="15" fillId="0" borderId="1" xfId="2" applyFont="1" applyBorder="1" applyAlignment="1">
      <alignment horizontal="center" vertical="center"/>
    </xf>
    <xf numFmtId="9" fontId="6" fillId="14" borderId="1" xfId="2" applyFont="1" applyFill="1" applyBorder="1" applyAlignment="1">
      <alignment horizontal="center" vertical="center"/>
    </xf>
    <xf numFmtId="164" fontId="5" fillId="0" borderId="1" xfId="1" applyFont="1" applyBorder="1" applyAlignment="1">
      <alignment vertical="center"/>
    </xf>
    <xf numFmtId="164" fontId="5" fillId="0" borderId="1" xfId="1" applyFont="1" applyFill="1" applyBorder="1" applyAlignment="1">
      <alignment vertical="center"/>
    </xf>
    <xf numFmtId="164" fontId="0" fillId="0" borderId="0" xfId="1" applyFont="1" applyAlignment="1">
      <alignment horizontal="center" vertical="center"/>
    </xf>
    <xf numFmtId="0" fontId="8" fillId="10" borderId="13" xfId="0" applyFont="1" applyFill="1" applyBorder="1" applyAlignment="1">
      <alignment horizontal="center" vertical="center" wrapText="1"/>
    </xf>
    <xf numFmtId="0" fontId="8" fillId="10" borderId="23" xfId="0" applyFont="1" applyFill="1" applyBorder="1" applyAlignment="1">
      <alignment horizontal="center" vertical="center" wrapText="1"/>
    </xf>
    <xf numFmtId="0" fontId="8" fillId="10" borderId="23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 wrapText="1"/>
    </xf>
    <xf numFmtId="164" fontId="8" fillId="10" borderId="23" xfId="1" applyFont="1" applyFill="1" applyBorder="1" applyAlignment="1">
      <alignment horizontal="center" vertical="center"/>
    </xf>
    <xf numFmtId="164" fontId="8" fillId="10" borderId="23" xfId="1" applyFont="1" applyFill="1" applyBorder="1" applyAlignment="1">
      <alignment horizontal="center" vertical="center" wrapText="1"/>
    </xf>
    <xf numFmtId="0" fontId="8" fillId="13" borderId="23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2" fillId="0" borderId="23" xfId="1" applyFont="1" applyBorder="1" applyAlignment="1">
      <alignment horizontal="center" vertical="center"/>
    </xf>
    <xf numFmtId="164" fontId="2" fillId="14" borderId="23" xfId="1" applyFont="1" applyFill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2" borderId="23" xfId="0" applyFont="1" applyFill="1" applyBorder="1" applyAlignment="1">
      <alignment horizontal="center" vertical="center"/>
    </xf>
    <xf numFmtId="164" fontId="20" fillId="0" borderId="23" xfId="1" applyFont="1" applyFill="1" applyBorder="1" applyAlignment="1">
      <alignment horizontal="center" vertical="center"/>
    </xf>
    <xf numFmtId="164" fontId="21" fillId="0" borderId="23" xfId="1" applyFont="1" applyFill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64" fontId="23" fillId="11" borderId="23" xfId="1" applyFont="1" applyFill="1" applyBorder="1" applyAlignment="1">
      <alignment horizontal="center" vertical="center"/>
    </xf>
    <xf numFmtId="14" fontId="21" fillId="0" borderId="23" xfId="0" applyNumberFormat="1" applyFont="1" applyBorder="1" applyAlignment="1">
      <alignment horizontal="center" vertical="center"/>
    </xf>
    <xf numFmtId="164" fontId="21" fillId="2" borderId="23" xfId="1" applyFont="1" applyFill="1" applyBorder="1" applyAlignment="1">
      <alignment horizontal="center" vertical="center"/>
    </xf>
    <xf numFmtId="164" fontId="21" fillId="0" borderId="23" xfId="1" applyFont="1" applyBorder="1" applyAlignment="1">
      <alignment horizontal="center" vertical="center"/>
    </xf>
    <xf numFmtId="164" fontId="22" fillId="12" borderId="23" xfId="1" applyFont="1" applyFill="1" applyBorder="1" applyAlignment="1">
      <alignment horizontal="center" vertical="center"/>
    </xf>
    <xf numFmtId="0" fontId="21" fillId="17" borderId="23" xfId="0" applyFont="1" applyFill="1" applyBorder="1" applyAlignment="1">
      <alignment horizontal="center" vertical="center"/>
    </xf>
    <xf numFmtId="164" fontId="19" fillId="19" borderId="13" xfId="1" applyFont="1" applyFill="1" applyBorder="1" applyAlignment="1">
      <alignment horizontal="center" vertical="center"/>
    </xf>
    <xf numFmtId="0" fontId="26" fillId="0" borderId="0" xfId="0" applyFont="1"/>
    <xf numFmtId="0" fontId="26" fillId="0" borderId="0" xfId="0" applyFont="1" applyAlignment="1">
      <alignment horizontal="center"/>
    </xf>
    <xf numFmtId="44" fontId="0" fillId="0" borderId="0" xfId="1" applyNumberFormat="1" applyFont="1" applyAlignment="1">
      <alignment horizontal="center"/>
    </xf>
    <xf numFmtId="164" fontId="21" fillId="0" borderId="0" xfId="1" applyFont="1" applyAlignment="1">
      <alignment horizontal="center" vertical="center"/>
    </xf>
    <xf numFmtId="164" fontId="27" fillId="20" borderId="23" xfId="1" applyFont="1" applyFill="1" applyBorder="1" applyAlignment="1">
      <alignment horizontal="center" vertical="center"/>
    </xf>
    <xf numFmtId="0" fontId="8" fillId="10" borderId="28" xfId="0" applyFont="1" applyFill="1" applyBorder="1" applyAlignment="1">
      <alignment horizontal="center" vertical="center" wrapText="1"/>
    </xf>
    <xf numFmtId="0" fontId="8" fillId="10" borderId="28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 wrapText="1"/>
    </xf>
    <xf numFmtId="164" fontId="8" fillId="10" borderId="30" xfId="1" applyFont="1" applyFill="1" applyBorder="1" applyAlignment="1">
      <alignment horizontal="center" vertical="center"/>
    </xf>
    <xf numFmtId="164" fontId="2" fillId="4" borderId="30" xfId="1" applyFont="1" applyFill="1" applyBorder="1" applyAlignment="1">
      <alignment horizontal="center" vertical="center" wrapText="1"/>
    </xf>
    <xf numFmtId="164" fontId="8" fillId="10" borderId="30" xfId="1" applyFont="1" applyFill="1" applyBorder="1" applyAlignment="1">
      <alignment horizontal="center" vertical="center" wrapText="1"/>
    </xf>
    <xf numFmtId="0" fontId="8" fillId="10" borderId="30" xfId="1" applyNumberFormat="1" applyFont="1" applyFill="1" applyBorder="1" applyAlignment="1">
      <alignment horizontal="center" vertical="center"/>
    </xf>
    <xf numFmtId="0" fontId="8" fillId="10" borderId="29" xfId="0" applyFont="1" applyFill="1" applyBorder="1" applyAlignment="1">
      <alignment horizontal="center" vertical="center" wrapText="1"/>
    </xf>
    <xf numFmtId="0" fontId="8" fillId="10" borderId="29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 wrapText="1"/>
    </xf>
    <xf numFmtId="164" fontId="8" fillId="10" borderId="29" xfId="1" applyFont="1" applyFill="1" applyBorder="1" applyAlignment="1">
      <alignment horizontal="center" vertical="center"/>
    </xf>
    <xf numFmtId="164" fontId="8" fillId="10" borderId="29" xfId="1" applyFont="1" applyFill="1" applyBorder="1" applyAlignment="1">
      <alignment horizontal="center" vertical="center" wrapText="1"/>
    </xf>
    <xf numFmtId="0" fontId="8" fillId="10" borderId="29" xfId="1" applyNumberFormat="1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14" fontId="21" fillId="2" borderId="31" xfId="0" applyNumberFormat="1" applyFont="1" applyFill="1" applyBorder="1" applyAlignment="1">
      <alignment horizontal="center" vertical="center"/>
    </xf>
    <xf numFmtId="164" fontId="21" fillId="2" borderId="31" xfId="1" applyFont="1" applyFill="1" applyBorder="1" applyAlignment="1">
      <alignment horizontal="center" vertical="center"/>
    </xf>
    <xf numFmtId="0" fontId="21" fillId="2" borderId="31" xfId="1" applyNumberFormat="1" applyFont="1" applyFill="1" applyBorder="1" applyAlignment="1">
      <alignment horizontal="center" vertical="center"/>
    </xf>
    <xf numFmtId="164" fontId="21" fillId="0" borderId="31" xfId="1" applyFont="1" applyFill="1" applyBorder="1" applyAlignment="1">
      <alignment horizontal="center" vertical="center"/>
    </xf>
    <xf numFmtId="14" fontId="21" fillId="0" borderId="31" xfId="0" applyNumberFormat="1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164" fontId="21" fillId="0" borderId="31" xfId="1" applyFont="1" applyBorder="1" applyAlignment="1">
      <alignment horizontal="center" vertical="center"/>
    </xf>
    <xf numFmtId="0" fontId="28" fillId="11" borderId="31" xfId="0" applyFont="1" applyFill="1" applyBorder="1" applyAlignment="1">
      <alignment horizontal="center"/>
    </xf>
    <xf numFmtId="0" fontId="2" fillId="11" borderId="31" xfId="0" applyFont="1" applyFill="1" applyBorder="1" applyAlignment="1">
      <alignment horizontal="center"/>
    </xf>
    <xf numFmtId="14" fontId="20" fillId="0" borderId="31" xfId="0" applyNumberFormat="1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164" fontId="20" fillId="0" borderId="31" xfId="1" applyFont="1" applyFill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164" fontId="23" fillId="11" borderId="31" xfId="1" applyFont="1" applyFill="1" applyBorder="1" applyAlignment="1">
      <alignment horizontal="center" vertical="center"/>
    </xf>
    <xf numFmtId="164" fontId="22" fillId="12" borderId="31" xfId="1" applyFont="1" applyFill="1" applyBorder="1" applyAlignment="1">
      <alignment horizontal="center" vertical="center"/>
    </xf>
    <xf numFmtId="14" fontId="21" fillId="12" borderId="31" xfId="0" applyNumberFormat="1" applyFont="1" applyFill="1" applyBorder="1" applyAlignment="1">
      <alignment horizontal="center" vertical="center"/>
    </xf>
    <xf numFmtId="0" fontId="20" fillId="12" borderId="31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8" fillId="2" borderId="31" xfId="0" applyFont="1" applyFill="1" applyBorder="1" applyAlignment="1">
      <alignment horizontal="center"/>
    </xf>
    <xf numFmtId="0" fontId="24" fillId="2" borderId="31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0" fillId="2" borderId="31" xfId="0" applyFont="1" applyFill="1" applyBorder="1" applyAlignment="1">
      <alignment horizontal="center" vertical="center"/>
    </xf>
    <xf numFmtId="164" fontId="20" fillId="2" borderId="31" xfId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164" fontId="23" fillId="2" borderId="31" xfId="1" applyFont="1" applyFill="1" applyBorder="1" applyAlignment="1">
      <alignment horizontal="center" vertical="center"/>
    </xf>
    <xf numFmtId="0" fontId="29" fillId="4" borderId="31" xfId="0" applyFont="1" applyFill="1" applyBorder="1" applyAlignment="1">
      <alignment horizontal="center" vertical="center" wrapText="1"/>
    </xf>
    <xf numFmtId="0" fontId="28" fillId="12" borderId="31" xfId="0" applyFont="1" applyFill="1" applyBorder="1" applyAlignment="1">
      <alignment horizontal="center" vertical="center"/>
    </xf>
    <xf numFmtId="0" fontId="8" fillId="10" borderId="31" xfId="0" applyFont="1" applyFill="1" applyBorder="1" applyAlignment="1">
      <alignment horizontal="center" vertical="center" wrapText="1"/>
    </xf>
    <xf numFmtId="0" fontId="8" fillId="10" borderId="31" xfId="0" applyFont="1" applyFill="1" applyBorder="1" applyAlignment="1">
      <alignment horizontal="center" vertical="center"/>
    </xf>
    <xf numFmtId="0" fontId="13" fillId="4" borderId="31" xfId="0" applyFont="1" applyFill="1" applyBorder="1" applyAlignment="1">
      <alignment horizontal="center" vertical="center" wrapText="1"/>
    </xf>
    <xf numFmtId="164" fontId="8" fillId="10" borderId="31" xfId="1" applyFont="1" applyFill="1" applyBorder="1" applyAlignment="1">
      <alignment horizontal="center" vertical="center"/>
    </xf>
    <xf numFmtId="164" fontId="2" fillId="4" borderId="31" xfId="1" applyFont="1" applyFill="1" applyBorder="1" applyAlignment="1">
      <alignment horizontal="center" vertical="center" wrapText="1"/>
    </xf>
    <xf numFmtId="164" fontId="8" fillId="10" borderId="31" xfId="1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/>
    </xf>
    <xf numFmtId="164" fontId="13" fillId="21" borderId="31" xfId="1" applyFont="1" applyFill="1" applyBorder="1" applyAlignment="1">
      <alignment horizontal="center" vertical="center"/>
    </xf>
    <xf numFmtId="0" fontId="13" fillId="17" borderId="31" xfId="0" applyFont="1" applyFill="1" applyBorder="1" applyAlignment="1">
      <alignment horizontal="center" vertical="center"/>
    </xf>
    <xf numFmtId="0" fontId="9" fillId="12" borderId="31" xfId="0" applyFont="1" applyFill="1" applyBorder="1" applyAlignment="1">
      <alignment horizontal="center"/>
    </xf>
    <xf numFmtId="0" fontId="28" fillId="4" borderId="31" xfId="0" applyFont="1" applyFill="1" applyBorder="1" applyAlignment="1">
      <alignment horizontal="center" vertical="center" wrapText="1"/>
    </xf>
    <xf numFmtId="164" fontId="2" fillId="14" borderId="33" xfId="1" applyFont="1" applyFill="1" applyBorder="1" applyAlignment="1">
      <alignment horizontal="center" vertical="center"/>
    </xf>
    <xf numFmtId="164" fontId="25" fillId="3" borderId="31" xfId="1" applyFont="1" applyFill="1" applyBorder="1" applyAlignment="1">
      <alignment horizontal="center" vertical="center"/>
    </xf>
    <xf numFmtId="164" fontId="25" fillId="16" borderId="31" xfId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0" fillId="17" borderId="31" xfId="0" applyFont="1" applyFill="1" applyBorder="1" applyAlignment="1">
      <alignment horizontal="center" vertical="center"/>
    </xf>
    <xf numFmtId="164" fontId="13" fillId="17" borderId="31" xfId="1" applyFont="1" applyFill="1" applyBorder="1" applyAlignment="1">
      <alignment horizontal="center" vertical="center"/>
    </xf>
    <xf numFmtId="164" fontId="30" fillId="19" borderId="31" xfId="1" applyFont="1" applyFill="1" applyBorder="1" applyAlignment="1">
      <alignment horizontal="center" vertical="center"/>
    </xf>
    <xf numFmtId="14" fontId="21" fillId="2" borderId="34" xfId="0" applyNumberFormat="1" applyFont="1" applyFill="1" applyBorder="1" applyAlignment="1">
      <alignment horizontal="center"/>
    </xf>
    <xf numFmtId="164" fontId="21" fillId="2" borderId="31" xfId="1" applyFont="1" applyFill="1" applyBorder="1" applyAlignment="1">
      <alignment horizontal="center"/>
    </xf>
    <xf numFmtId="14" fontId="21" fillId="2" borderId="34" xfId="0" applyNumberFormat="1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164" fontId="2" fillId="2" borderId="35" xfId="0" applyNumberFormat="1" applyFont="1" applyFill="1" applyBorder="1" applyAlignment="1">
      <alignment horizontal="center"/>
    </xf>
    <xf numFmtId="164" fontId="2" fillId="12" borderId="35" xfId="0" applyNumberFormat="1" applyFont="1" applyFill="1" applyBorder="1" applyAlignment="1">
      <alignment horizontal="center"/>
    </xf>
    <xf numFmtId="164" fontId="2" fillId="11" borderId="35" xfId="0" applyNumberFormat="1" applyFont="1" applyFill="1" applyBorder="1" applyAlignment="1">
      <alignment horizontal="center"/>
    </xf>
    <xf numFmtId="164" fontId="21" fillId="2" borderId="31" xfId="1" applyFont="1" applyFill="1" applyBorder="1"/>
    <xf numFmtId="164" fontId="0" fillId="0" borderId="0" xfId="1" quotePrefix="1" applyFont="1" applyAlignment="1">
      <alignment horizontal="center"/>
    </xf>
    <xf numFmtId="164" fontId="28" fillId="2" borderId="31" xfId="1" applyFont="1" applyFill="1" applyBorder="1" applyAlignment="1">
      <alignment horizontal="center" vertical="center"/>
    </xf>
    <xf numFmtId="164" fontId="28" fillId="2" borderId="31" xfId="1" applyFon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14" fontId="28" fillId="2" borderId="34" xfId="0" applyNumberFormat="1" applyFont="1" applyFill="1" applyBorder="1" applyAlignment="1">
      <alignment horizontal="center"/>
    </xf>
    <xf numFmtId="0" fontId="28" fillId="2" borderId="35" xfId="0" applyFont="1" applyFill="1" applyBorder="1" applyAlignment="1">
      <alignment horizontal="center"/>
    </xf>
    <xf numFmtId="164" fontId="2" fillId="12" borderId="31" xfId="1" applyFont="1" applyFill="1" applyBorder="1" applyAlignment="1">
      <alignment horizontal="center" vertical="center"/>
    </xf>
    <xf numFmtId="164" fontId="2" fillId="16" borderId="31" xfId="1" applyFont="1" applyFill="1" applyBorder="1" applyAlignment="1">
      <alignment horizontal="center" vertical="center"/>
    </xf>
    <xf numFmtId="0" fontId="2" fillId="22" borderId="31" xfId="0" applyFont="1" applyFill="1" applyBorder="1" applyAlignment="1">
      <alignment horizontal="center"/>
    </xf>
    <xf numFmtId="14" fontId="20" fillId="2" borderId="34" xfId="0" applyNumberFormat="1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/>
    </xf>
    <xf numFmtId="0" fontId="14" fillId="17" borderId="35" xfId="0" applyFont="1" applyFill="1" applyBorder="1" applyAlignment="1">
      <alignment horizontal="center"/>
    </xf>
    <xf numFmtId="164" fontId="1" fillId="17" borderId="31" xfId="1" applyFont="1" applyFill="1" applyBorder="1" applyAlignment="1">
      <alignment horizontal="center" vertical="center"/>
    </xf>
    <xf numFmtId="0" fontId="1" fillId="17" borderId="31" xfId="0" applyFont="1" applyFill="1" applyBorder="1" applyAlignment="1">
      <alignment horizontal="center"/>
    </xf>
    <xf numFmtId="164" fontId="1" fillId="17" borderId="31" xfId="1" applyFont="1" applyFill="1" applyBorder="1" applyAlignment="1">
      <alignment horizontal="center"/>
    </xf>
    <xf numFmtId="164" fontId="2" fillId="16" borderId="31" xfId="1" applyFont="1" applyFill="1" applyBorder="1" applyAlignment="1">
      <alignment horizontal="center"/>
    </xf>
    <xf numFmtId="164" fontId="2" fillId="17" borderId="31" xfId="1" applyFont="1" applyFill="1" applyBorder="1" applyAlignment="1">
      <alignment horizontal="center" vertical="center"/>
    </xf>
    <xf numFmtId="164" fontId="2" fillId="0" borderId="31" xfId="1" applyFont="1" applyBorder="1" applyAlignment="1">
      <alignment horizontal="center" vertical="center"/>
    </xf>
    <xf numFmtId="164" fontId="20" fillId="2" borderId="32" xfId="1" applyFont="1" applyFill="1" applyBorder="1" applyAlignment="1">
      <alignment horizontal="center" vertical="center"/>
    </xf>
    <xf numFmtId="164" fontId="2" fillId="14" borderId="31" xfId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164" fontId="24" fillId="18" borderId="31" xfId="1" applyFont="1" applyFill="1" applyBorder="1" applyAlignment="1">
      <alignment horizontal="center" vertical="center"/>
    </xf>
    <xf numFmtId="0" fontId="21" fillId="17" borderId="31" xfId="0" applyFont="1" applyFill="1" applyBorder="1" applyAlignment="1">
      <alignment horizontal="center" vertical="center"/>
    </xf>
    <xf numFmtId="0" fontId="8" fillId="10" borderId="37" xfId="0" applyFont="1" applyFill="1" applyBorder="1" applyAlignment="1">
      <alignment horizontal="center" vertical="center" wrapText="1"/>
    </xf>
    <xf numFmtId="0" fontId="8" fillId="10" borderId="37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 wrapText="1"/>
    </xf>
    <xf numFmtId="164" fontId="8" fillId="10" borderId="37" xfId="1" applyFont="1" applyFill="1" applyBorder="1" applyAlignment="1">
      <alignment horizontal="center" vertical="center"/>
    </xf>
    <xf numFmtId="164" fontId="8" fillId="10" borderId="37" xfId="1" applyFont="1" applyFill="1" applyBorder="1" applyAlignment="1">
      <alignment horizontal="center" vertical="center" wrapText="1"/>
    </xf>
    <xf numFmtId="164" fontId="2" fillId="12" borderId="33" xfId="1" applyFont="1" applyFill="1" applyBorder="1" applyAlignment="1">
      <alignment horizontal="center" vertical="center"/>
    </xf>
    <xf numFmtId="164" fontId="2" fillId="11" borderId="31" xfId="1" applyFont="1" applyFill="1" applyBorder="1" applyAlignment="1">
      <alignment horizontal="center" vertical="center"/>
    </xf>
    <xf numFmtId="44" fontId="21" fillId="2" borderId="31" xfId="1" applyNumberFormat="1" applyFont="1" applyFill="1" applyBorder="1" applyAlignment="1">
      <alignment horizontal="center"/>
    </xf>
    <xf numFmtId="164" fontId="21" fillId="0" borderId="32" xfId="1" applyFont="1" applyBorder="1" applyAlignment="1">
      <alignment horizontal="center" vertical="center"/>
    </xf>
    <xf numFmtId="164" fontId="21" fillId="0" borderId="32" xfId="1" applyFont="1" applyFill="1" applyBorder="1" applyAlignment="1">
      <alignment horizontal="center" vertical="center"/>
    </xf>
    <xf numFmtId="164" fontId="20" fillId="0" borderId="32" xfId="1" applyFont="1" applyFill="1" applyBorder="1" applyAlignment="1">
      <alignment horizontal="center" vertical="center"/>
    </xf>
    <xf numFmtId="164" fontId="25" fillId="15" borderId="31" xfId="1" applyFont="1" applyFill="1" applyBorder="1" applyAlignment="1">
      <alignment horizontal="center" vertical="center"/>
    </xf>
    <xf numFmtId="164" fontId="28" fillId="15" borderId="31" xfId="1" applyFont="1" applyFill="1" applyBorder="1" applyAlignment="1">
      <alignment horizontal="center" vertical="center"/>
    </xf>
    <xf numFmtId="164" fontId="6" fillId="0" borderId="31" xfId="1" applyFont="1" applyBorder="1" applyAlignment="1">
      <alignment horizontal="center" vertical="center"/>
    </xf>
    <xf numFmtId="164" fontId="6" fillId="14" borderId="31" xfId="1" applyFont="1" applyFill="1" applyBorder="1" applyAlignment="1">
      <alignment horizontal="center" vertical="center"/>
    </xf>
    <xf numFmtId="0" fontId="0" fillId="0" borderId="38" xfId="0" applyBorder="1"/>
    <xf numFmtId="49" fontId="0" fillId="0" borderId="38" xfId="0" applyNumberFormat="1" applyBorder="1" applyAlignment="1">
      <alignment horizontal="center"/>
    </xf>
    <xf numFmtId="164" fontId="0" fillId="0" borderId="38" xfId="1" applyFont="1" applyBorder="1"/>
    <xf numFmtId="0" fontId="0" fillId="0" borderId="38" xfId="0" applyBorder="1" applyAlignment="1">
      <alignment horizontal="center"/>
    </xf>
    <xf numFmtId="0" fontId="14" fillId="0" borderId="38" xfId="0" applyFont="1" applyBorder="1"/>
    <xf numFmtId="49" fontId="14" fillId="0" borderId="38" xfId="0" applyNumberFormat="1" applyFont="1" applyBorder="1" applyAlignment="1">
      <alignment horizontal="center"/>
    </xf>
    <xf numFmtId="164" fontId="14" fillId="0" borderId="38" xfId="1" applyFont="1" applyBorder="1"/>
    <xf numFmtId="0" fontId="14" fillId="0" borderId="38" xfId="0" applyFont="1" applyBorder="1" applyAlignment="1">
      <alignment horizontal="center"/>
    </xf>
    <xf numFmtId="0" fontId="14" fillId="0" borderId="0" xfId="0" applyFont="1"/>
    <xf numFmtId="0" fontId="24" fillId="0" borderId="31" xfId="0" applyFont="1" applyBorder="1" applyAlignment="1">
      <alignment horizontal="right" vertical="center"/>
    </xf>
    <xf numFmtId="0" fontId="0" fillId="24" borderId="38" xfId="0" applyFill="1" applyBorder="1"/>
    <xf numFmtId="49" fontId="0" fillId="24" borderId="38" xfId="0" applyNumberFormat="1" applyFill="1" applyBorder="1" applyAlignment="1">
      <alignment horizontal="center"/>
    </xf>
    <xf numFmtId="164" fontId="0" fillId="24" borderId="38" xfId="1" applyFont="1" applyFill="1" applyBorder="1"/>
    <xf numFmtId="0" fontId="0" fillId="24" borderId="38" xfId="0" applyFill="1" applyBorder="1" applyAlignment="1">
      <alignment horizontal="center"/>
    </xf>
    <xf numFmtId="0" fontId="0" fillId="24" borderId="0" xfId="0" applyFill="1"/>
    <xf numFmtId="0" fontId="0" fillId="15" borderId="38" xfId="0" applyFill="1" applyBorder="1"/>
    <xf numFmtId="0" fontId="14" fillId="15" borderId="38" xfId="0" applyFont="1" applyFill="1" applyBorder="1"/>
    <xf numFmtId="49" fontId="0" fillId="15" borderId="38" xfId="0" applyNumberFormat="1" applyFill="1" applyBorder="1" applyAlignment="1">
      <alignment horizontal="center"/>
    </xf>
    <xf numFmtId="164" fontId="0" fillId="15" borderId="38" xfId="1" applyFont="1" applyFill="1" applyBorder="1"/>
    <xf numFmtId="164" fontId="14" fillId="15" borderId="38" xfId="1" applyFont="1" applyFill="1" applyBorder="1"/>
    <xf numFmtId="0" fontId="0" fillId="15" borderId="38" xfId="0" applyFill="1" applyBorder="1" applyAlignment="1">
      <alignment horizontal="center"/>
    </xf>
    <xf numFmtId="0" fontId="14" fillId="15" borderId="0" xfId="0" applyFont="1" applyFill="1"/>
    <xf numFmtId="0" fontId="0" fillId="15" borderId="0" xfId="0" applyFill="1"/>
    <xf numFmtId="49" fontId="14" fillId="15" borderId="38" xfId="0" applyNumberFormat="1" applyFont="1" applyFill="1" applyBorder="1" applyAlignment="1">
      <alignment horizontal="center"/>
    </xf>
    <xf numFmtId="0" fontId="31" fillId="10" borderId="38" xfId="0" applyFont="1" applyFill="1" applyBorder="1" applyAlignment="1">
      <alignment horizontal="center" vertical="center"/>
    </xf>
    <xf numFmtId="0" fontId="13" fillId="23" borderId="38" xfId="0" applyFont="1" applyFill="1" applyBorder="1" applyAlignment="1">
      <alignment horizontal="center" vertical="center"/>
    </xf>
    <xf numFmtId="164" fontId="13" fillId="23" borderId="38" xfId="1" applyFont="1" applyFill="1" applyBorder="1" applyAlignment="1">
      <alignment horizontal="center" vertical="center"/>
    </xf>
    <xf numFmtId="14" fontId="21" fillId="0" borderId="39" xfId="0" applyNumberFormat="1" applyFont="1" applyBorder="1" applyAlignment="1">
      <alignment horizontal="center" vertical="center"/>
    </xf>
    <xf numFmtId="0" fontId="21" fillId="2" borderId="39" xfId="0" applyFont="1" applyFill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49" fontId="21" fillId="0" borderId="39" xfId="1" applyNumberFormat="1" applyFont="1" applyFill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164" fontId="21" fillId="0" borderId="39" xfId="1" applyFont="1" applyBorder="1" applyAlignment="1">
      <alignment horizontal="center" vertical="center"/>
    </xf>
    <xf numFmtId="0" fontId="20" fillId="2" borderId="39" xfId="0" applyFont="1" applyFill="1" applyBorder="1" applyAlignment="1">
      <alignment horizontal="center" vertical="center"/>
    </xf>
    <xf numFmtId="0" fontId="0" fillId="2" borderId="0" xfId="0" applyFill="1"/>
    <xf numFmtId="0" fontId="32" fillId="26" borderId="1" xfId="0" applyFont="1" applyFill="1" applyBorder="1"/>
    <xf numFmtId="0" fontId="0" fillId="25" borderId="1" xfId="0" applyFill="1" applyBorder="1"/>
    <xf numFmtId="0" fontId="0" fillId="2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21" fillId="0" borderId="43" xfId="0" applyNumberFormat="1" applyFont="1" applyBorder="1" applyAlignment="1">
      <alignment horizontal="center" vertical="center"/>
    </xf>
    <xf numFmtId="0" fontId="33" fillId="2" borderId="39" xfId="0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14" fontId="20" fillId="0" borderId="39" xfId="0" applyNumberFormat="1" applyFont="1" applyBorder="1" applyAlignment="1">
      <alignment horizontal="center" vertical="center"/>
    </xf>
    <xf numFmtId="0" fontId="8" fillId="10" borderId="42" xfId="0" applyFont="1" applyFill="1" applyBorder="1" applyAlignment="1">
      <alignment horizontal="center" vertical="center"/>
    </xf>
    <xf numFmtId="0" fontId="34" fillId="10" borderId="40" xfId="0" applyFont="1" applyFill="1" applyBorder="1" applyAlignment="1">
      <alignment horizontal="center" vertical="center" wrapText="1"/>
    </xf>
    <xf numFmtId="0" fontId="8" fillId="10" borderId="42" xfId="0" applyFont="1" applyFill="1" applyBorder="1" applyAlignment="1">
      <alignment horizontal="center" vertical="center" wrapText="1"/>
    </xf>
    <xf numFmtId="164" fontId="8" fillId="10" borderId="42" xfId="1" applyFont="1" applyFill="1" applyBorder="1" applyAlignment="1">
      <alignment horizontal="center" vertical="center" wrapText="1"/>
    </xf>
    <xf numFmtId="3" fontId="21" fillId="2" borderId="39" xfId="0" applyNumberFormat="1" applyFont="1" applyFill="1" applyBorder="1" applyAlignment="1">
      <alignment horizontal="center" vertical="center"/>
    </xf>
    <xf numFmtId="165" fontId="35" fillId="14" borderId="0" xfId="0" applyNumberFormat="1" applyFont="1" applyFill="1" applyAlignment="1">
      <alignment horizontal="center"/>
    </xf>
    <xf numFmtId="0" fontId="18" fillId="0" borderId="0" xfId="0" applyFont="1" applyAlignment="1">
      <alignment horizontal="center"/>
    </xf>
    <xf numFmtId="49" fontId="18" fillId="0" borderId="51" xfId="0" applyNumberFormat="1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16" fontId="18" fillId="0" borderId="51" xfId="0" applyNumberFormat="1" applyFont="1" applyBorder="1" applyAlignment="1">
      <alignment horizontal="center"/>
    </xf>
    <xf numFmtId="0" fontId="18" fillId="0" borderId="52" xfId="0" applyFont="1" applyBorder="1" applyAlignment="1">
      <alignment horizontal="center"/>
    </xf>
    <xf numFmtId="49" fontId="18" fillId="0" borderId="53" xfId="0" applyNumberFormat="1" applyFont="1" applyBorder="1" applyAlignment="1">
      <alignment horizontal="center"/>
    </xf>
    <xf numFmtId="0" fontId="18" fillId="0" borderId="53" xfId="0" applyFont="1" applyBorder="1" applyAlignment="1">
      <alignment horizontal="center"/>
    </xf>
    <xf numFmtId="14" fontId="20" fillId="0" borderId="43" xfId="0" applyNumberFormat="1" applyFont="1" applyBorder="1" applyAlignment="1">
      <alignment horizontal="center" vertical="center"/>
    </xf>
    <xf numFmtId="3" fontId="20" fillId="2" borderId="39" xfId="0" applyNumberFormat="1" applyFont="1" applyFill="1" applyBorder="1" applyAlignment="1">
      <alignment horizontal="center" vertical="center"/>
    </xf>
    <xf numFmtId="49" fontId="20" fillId="0" borderId="39" xfId="1" applyNumberFormat="1" applyFont="1" applyFill="1" applyBorder="1" applyAlignment="1">
      <alignment horizontal="center" vertical="center"/>
    </xf>
    <xf numFmtId="0" fontId="2" fillId="10" borderId="49" xfId="0" applyFont="1" applyFill="1" applyBorder="1" applyAlignment="1">
      <alignment horizontal="center" vertical="center"/>
    </xf>
    <xf numFmtId="0" fontId="8" fillId="29" borderId="42" xfId="0" applyFont="1" applyFill="1" applyBorder="1" applyAlignment="1">
      <alignment horizontal="center" vertical="center" wrapText="1"/>
    </xf>
    <xf numFmtId="0" fontId="8" fillId="29" borderId="42" xfId="0" applyFont="1" applyFill="1" applyBorder="1" applyAlignment="1">
      <alignment horizontal="center" vertical="center"/>
    </xf>
    <xf numFmtId="0" fontId="21" fillId="28" borderId="39" xfId="0" applyFont="1" applyFill="1" applyBorder="1" applyAlignment="1">
      <alignment horizontal="center" vertical="center"/>
    </xf>
    <xf numFmtId="14" fontId="28" fillId="28" borderId="39" xfId="1" applyNumberFormat="1" applyFont="1" applyFill="1" applyBorder="1" applyAlignment="1">
      <alignment horizontal="center" vertical="center"/>
    </xf>
    <xf numFmtId="0" fontId="20" fillId="28" borderId="39" xfId="0" applyFont="1" applyFill="1" applyBorder="1" applyAlignment="1">
      <alignment horizontal="center" vertical="center"/>
    </xf>
    <xf numFmtId="14" fontId="25" fillId="28" borderId="39" xfId="1" applyNumberFormat="1" applyFont="1" applyFill="1" applyBorder="1" applyAlignment="1">
      <alignment horizontal="center" vertical="center"/>
    </xf>
    <xf numFmtId="14" fontId="21" fillId="28" borderId="39" xfId="1" applyNumberFormat="1" applyFont="1" applyFill="1" applyBorder="1" applyAlignment="1">
      <alignment horizontal="center" vertical="center"/>
    </xf>
    <xf numFmtId="14" fontId="20" fillId="28" borderId="39" xfId="1" applyNumberFormat="1" applyFont="1" applyFill="1" applyBorder="1" applyAlignment="1">
      <alignment horizontal="center" vertical="center"/>
    </xf>
    <xf numFmtId="164" fontId="21" fillId="28" borderId="39" xfId="1" applyFont="1" applyFill="1" applyBorder="1" applyAlignment="1">
      <alignment horizontal="center" vertical="center"/>
    </xf>
    <xf numFmtId="14" fontId="21" fillId="28" borderId="43" xfId="0" applyNumberFormat="1" applyFont="1" applyFill="1" applyBorder="1" applyAlignment="1">
      <alignment horizontal="center" vertical="center"/>
    </xf>
    <xf numFmtId="164" fontId="8" fillId="29" borderId="50" xfId="1" applyFont="1" applyFill="1" applyBorder="1" applyAlignment="1">
      <alignment horizontal="center" vertical="center"/>
    </xf>
    <xf numFmtId="164" fontId="8" fillId="29" borderId="50" xfId="1" applyFont="1" applyFill="1" applyBorder="1" applyAlignment="1">
      <alignment horizontal="center" vertical="center" wrapText="1"/>
    </xf>
    <xf numFmtId="14" fontId="28" fillId="28" borderId="43" xfId="0" applyNumberFormat="1" applyFont="1" applyFill="1" applyBorder="1" applyAlignment="1">
      <alignment horizontal="center" vertical="center"/>
    </xf>
    <xf numFmtId="0" fontId="34" fillId="29" borderId="40" xfId="0" applyFont="1" applyFill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/>
    </xf>
    <xf numFmtId="165" fontId="8" fillId="29" borderId="47" xfId="1" applyNumberFormat="1" applyFont="1" applyFill="1" applyBorder="1" applyAlignment="1">
      <alignment horizontal="center" vertical="center"/>
    </xf>
    <xf numFmtId="165" fontId="4" fillId="0" borderId="0" xfId="0" pivotButton="1" applyNumberFormat="1" applyFont="1"/>
    <xf numFmtId="165" fontId="4" fillId="0" borderId="0" xfId="0" applyNumberFormat="1" applyFont="1"/>
    <xf numFmtId="165" fontId="4" fillId="0" borderId="1" xfId="0" applyNumberFormat="1" applyFont="1" applyBorder="1" applyAlignment="1">
      <alignment horizontal="left"/>
    </xf>
    <xf numFmtId="165" fontId="4" fillId="0" borderId="0" xfId="0" applyNumberFormat="1" applyFont="1" applyAlignment="1">
      <alignment horizontal="left"/>
    </xf>
    <xf numFmtId="165" fontId="4" fillId="0" borderId="1" xfId="0" applyNumberFormat="1" applyFont="1" applyBorder="1" applyAlignment="1">
      <alignment horizontal="center"/>
    </xf>
    <xf numFmtId="165" fontId="4" fillId="30" borderId="1" xfId="0" applyNumberFormat="1" applyFont="1" applyFill="1" applyBorder="1" applyAlignment="1">
      <alignment horizontal="center"/>
    </xf>
    <xf numFmtId="10" fontId="4" fillId="30" borderId="1" xfId="0" applyNumberFormat="1" applyFont="1" applyFill="1" applyBorder="1" applyAlignment="1">
      <alignment horizontal="center"/>
    </xf>
    <xf numFmtId="0" fontId="4" fillId="0" borderId="1" xfId="0" pivotButton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1" fillId="0" borderId="0" xfId="0" applyFont="1"/>
    <xf numFmtId="14" fontId="28" fillId="27" borderId="43" xfId="0" applyNumberFormat="1" applyFont="1" applyFill="1" applyBorder="1" applyAlignment="1">
      <alignment horizontal="center" vertical="center"/>
    </xf>
    <xf numFmtId="49" fontId="21" fillId="0" borderId="39" xfId="1" applyNumberFormat="1" applyFont="1" applyBorder="1" applyAlignment="1">
      <alignment horizontal="center" vertical="center"/>
    </xf>
    <xf numFmtId="49" fontId="21" fillId="0" borderId="43" xfId="0" applyNumberFormat="1" applyFont="1" applyBorder="1" applyAlignment="1">
      <alignment horizontal="center" vertical="center"/>
    </xf>
    <xf numFmtId="49" fontId="0" fillId="0" borderId="0" xfId="0" applyNumberFormat="1"/>
    <xf numFmtId="10" fontId="4" fillId="0" borderId="0" xfId="0" applyNumberFormat="1" applyFont="1"/>
    <xf numFmtId="10" fontId="4" fillId="0" borderId="1" xfId="0" applyNumberFormat="1" applyFont="1" applyBorder="1" applyAlignment="1">
      <alignment horizontal="center"/>
    </xf>
    <xf numFmtId="164" fontId="8" fillId="29" borderId="40" xfId="1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8" fillId="27" borderId="43" xfId="0" applyFont="1" applyFill="1" applyBorder="1" applyAlignment="1">
      <alignment horizontal="center" vertical="center"/>
    </xf>
    <xf numFmtId="0" fontId="36" fillId="28" borderId="0" xfId="0" applyFont="1" applyFill="1" applyAlignment="1">
      <alignment horizontal="right"/>
    </xf>
    <xf numFmtId="44" fontId="0" fillId="0" borderId="0" xfId="0" applyNumberFormat="1"/>
    <xf numFmtId="44" fontId="36" fillId="28" borderId="0" xfId="0" applyNumberFormat="1" applyFont="1" applyFill="1" applyAlignment="1">
      <alignment horizontal="center"/>
    </xf>
    <xf numFmtId="44" fontId="8" fillId="29" borderId="42" xfId="1" applyNumberFormat="1" applyFont="1" applyFill="1" applyBorder="1" applyAlignment="1">
      <alignment horizontal="center" vertical="center" wrapText="1"/>
    </xf>
    <xf numFmtId="44" fontId="21" fillId="0" borderId="39" xfId="1" applyNumberFormat="1" applyFont="1" applyFill="1" applyBorder="1" applyAlignment="1">
      <alignment horizontal="center" vertical="center"/>
    </xf>
    <xf numFmtId="44" fontId="21" fillId="2" borderId="39" xfId="1" applyNumberFormat="1" applyFont="1" applyFill="1" applyBorder="1" applyAlignment="1">
      <alignment horizontal="center" vertical="center"/>
    </xf>
    <xf numFmtId="44" fontId="20" fillId="0" borderId="39" xfId="1" applyNumberFormat="1" applyFont="1" applyFill="1" applyBorder="1" applyAlignment="1">
      <alignment horizontal="center" vertical="center"/>
    </xf>
    <xf numFmtId="44" fontId="21" fillId="0" borderId="43" xfId="0" applyNumberFormat="1" applyFont="1" applyBorder="1" applyAlignment="1">
      <alignment horizontal="center" vertical="center"/>
    </xf>
    <xf numFmtId="0" fontId="0" fillId="0" borderId="0" xfId="1" applyNumberFormat="1" applyFont="1" applyAlignment="1">
      <alignment horizontal="center"/>
    </xf>
    <xf numFmtId="0" fontId="8" fillId="29" borderId="42" xfId="1" applyNumberFormat="1" applyFont="1" applyFill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44" fontId="8" fillId="29" borderId="42" xfId="1" applyNumberFormat="1" applyFont="1" applyFill="1" applyBorder="1" applyAlignment="1">
      <alignment horizontal="center" vertical="center"/>
    </xf>
    <xf numFmtId="44" fontId="21" fillId="0" borderId="39" xfId="1" applyNumberFormat="1" applyFont="1" applyBorder="1" applyAlignment="1">
      <alignment horizontal="center" vertical="center"/>
    </xf>
    <xf numFmtId="44" fontId="20" fillId="0" borderId="39" xfId="1" applyNumberFormat="1" applyFont="1" applyBorder="1" applyAlignment="1">
      <alignment horizontal="center" vertical="center"/>
    </xf>
    <xf numFmtId="44" fontId="25" fillId="0" borderId="39" xfId="1" applyNumberFormat="1" applyFont="1" applyBorder="1" applyAlignment="1">
      <alignment horizontal="center" vertical="center"/>
    </xf>
    <xf numFmtId="10" fontId="4" fillId="0" borderId="1" xfId="0" applyNumberFormat="1" applyFont="1" applyBorder="1"/>
    <xf numFmtId="165" fontId="4" fillId="0" borderId="1" xfId="0" applyNumberFormat="1" applyFont="1" applyBorder="1"/>
    <xf numFmtId="10" fontId="4" fillId="0" borderId="0" xfId="0" applyNumberFormat="1" applyFont="1" applyAlignment="1">
      <alignment horizontal="center"/>
    </xf>
    <xf numFmtId="165" fontId="4" fillId="0" borderId="41" xfId="0" applyNumberFormat="1" applyFont="1" applyBorder="1"/>
    <xf numFmtId="10" fontId="4" fillId="0" borderId="41" xfId="0" applyNumberFormat="1" applyFont="1" applyBorder="1"/>
    <xf numFmtId="165" fontId="4" fillId="0" borderId="41" xfId="0" applyNumberFormat="1" applyFont="1" applyBorder="1" applyAlignment="1">
      <alignment horizontal="left"/>
    </xf>
    <xf numFmtId="165" fontId="4" fillId="30" borderId="41" xfId="0" applyNumberFormat="1" applyFont="1" applyFill="1" applyBorder="1" applyAlignment="1">
      <alignment horizontal="center"/>
    </xf>
    <xf numFmtId="10" fontId="4" fillId="30" borderId="41" xfId="0" applyNumberFormat="1" applyFont="1" applyFill="1" applyBorder="1" applyAlignment="1">
      <alignment horizontal="center"/>
    </xf>
    <xf numFmtId="165" fontId="4" fillId="0" borderId="41" xfId="0" applyNumberFormat="1" applyFont="1" applyBorder="1" applyAlignment="1">
      <alignment horizontal="center"/>
    </xf>
    <xf numFmtId="10" fontId="4" fillId="0" borderId="41" xfId="0" applyNumberFormat="1" applyFont="1" applyBorder="1" applyAlignment="1">
      <alignment horizontal="center"/>
    </xf>
    <xf numFmtId="0" fontId="18" fillId="18" borderId="53" xfId="0" applyFont="1" applyFill="1" applyBorder="1" applyAlignment="1">
      <alignment horizontal="center"/>
    </xf>
    <xf numFmtId="0" fontId="18" fillId="2" borderId="51" xfId="0" applyFont="1" applyFill="1" applyBorder="1" applyAlignment="1">
      <alignment horizontal="center"/>
    </xf>
    <xf numFmtId="0" fontId="36" fillId="28" borderId="0" xfId="0" applyFont="1" applyFill="1" applyAlignment="1">
      <alignment horizontal="center"/>
    </xf>
    <xf numFmtId="0" fontId="8" fillId="29" borderId="48" xfId="0" applyFont="1" applyFill="1" applyBorder="1" applyAlignment="1">
      <alignment horizontal="center" vertical="center"/>
    </xf>
    <xf numFmtId="0" fontId="8" fillId="29" borderId="49" xfId="0" applyFont="1" applyFill="1" applyBorder="1" applyAlignment="1">
      <alignment horizontal="center" vertical="center"/>
    </xf>
    <xf numFmtId="0" fontId="8" fillId="29" borderId="44" xfId="0" applyFont="1" applyFill="1" applyBorder="1" applyAlignment="1">
      <alignment horizontal="center" vertical="center"/>
    </xf>
    <xf numFmtId="165" fontId="8" fillId="29" borderId="47" xfId="1" applyNumberFormat="1" applyFont="1" applyFill="1" applyBorder="1" applyAlignment="1">
      <alignment horizontal="center" vertical="center"/>
    </xf>
    <xf numFmtId="165" fontId="8" fillId="29" borderId="46" xfId="1" applyNumberFormat="1" applyFont="1" applyFill="1" applyBorder="1" applyAlignment="1">
      <alignment horizontal="center" vertical="center"/>
    </xf>
    <xf numFmtId="0" fontId="8" fillId="29" borderId="47" xfId="0" applyFont="1" applyFill="1" applyBorder="1" applyAlignment="1">
      <alignment horizontal="center" vertical="center"/>
    </xf>
    <xf numFmtId="0" fontId="8" fillId="29" borderId="46" xfId="0" applyFont="1" applyFill="1" applyBorder="1" applyAlignment="1">
      <alignment horizontal="center" vertical="center"/>
    </xf>
    <xf numFmtId="165" fontId="8" fillId="10" borderId="47" xfId="1" applyNumberFormat="1" applyFont="1" applyFill="1" applyBorder="1" applyAlignment="1">
      <alignment horizontal="center" vertical="center"/>
    </xf>
    <xf numFmtId="0" fontId="8" fillId="10" borderId="48" xfId="0" applyFont="1" applyFill="1" applyBorder="1" applyAlignment="1">
      <alignment horizontal="center" vertical="center"/>
    </xf>
    <xf numFmtId="0" fontId="2" fillId="10" borderId="44" xfId="0" applyFont="1" applyFill="1" applyBorder="1" applyAlignment="1">
      <alignment horizontal="center" vertical="center"/>
    </xf>
    <xf numFmtId="0" fontId="8" fillId="10" borderId="49" xfId="0" applyFont="1" applyFill="1" applyBorder="1" applyAlignment="1">
      <alignment horizontal="center" vertical="center"/>
    </xf>
    <xf numFmtId="0" fontId="8" fillId="10" borderId="44" xfId="0" applyFont="1" applyFill="1" applyBorder="1" applyAlignment="1">
      <alignment horizontal="center" vertical="center"/>
    </xf>
    <xf numFmtId="165" fontId="8" fillId="10" borderId="47" xfId="1" applyNumberFormat="1" applyFont="1" applyFill="1" applyBorder="1" applyAlignment="1">
      <alignment horizontal="right" vertical="center"/>
    </xf>
    <xf numFmtId="0" fontId="37" fillId="0" borderId="0" xfId="0" applyFont="1" applyAlignment="1">
      <alignment horizontal="center" vertical="center"/>
    </xf>
    <xf numFmtId="164" fontId="10" fillId="9" borderId="17" xfId="1" applyFont="1" applyFill="1" applyBorder="1" applyAlignment="1">
      <alignment horizontal="center" vertical="center"/>
    </xf>
    <xf numFmtId="164" fontId="10" fillId="9" borderId="21" xfId="1" applyFont="1" applyFill="1" applyBorder="1" applyAlignment="1">
      <alignment horizontal="center" vertical="center"/>
    </xf>
    <xf numFmtId="164" fontId="10" fillId="9" borderId="27" xfId="1" applyFont="1" applyFill="1" applyBorder="1" applyAlignment="1">
      <alignment horizontal="center" vertical="center"/>
    </xf>
    <xf numFmtId="0" fontId="8" fillId="13" borderId="17" xfId="0" applyFont="1" applyFill="1" applyBorder="1" applyAlignment="1">
      <alignment horizontal="center" vertical="center"/>
    </xf>
    <xf numFmtId="0" fontId="8" fillId="13" borderId="21" xfId="0" applyFont="1" applyFill="1" applyBorder="1" applyAlignment="1">
      <alignment horizontal="center" vertical="center"/>
    </xf>
    <xf numFmtId="0" fontId="8" fillId="13" borderId="27" xfId="0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0" fillId="9" borderId="24" xfId="1" applyFont="1" applyFill="1" applyBorder="1" applyAlignment="1">
      <alignment horizontal="center" vertical="center"/>
    </xf>
    <xf numFmtId="164" fontId="10" fillId="9" borderId="25" xfId="1" applyFont="1" applyFill="1" applyBorder="1" applyAlignment="1">
      <alignment horizontal="center" vertical="center"/>
    </xf>
    <xf numFmtId="164" fontId="10" fillId="9" borderId="26" xfId="1" applyFont="1" applyFill="1" applyBorder="1" applyAlignment="1">
      <alignment horizontal="center" vertical="center"/>
    </xf>
    <xf numFmtId="0" fontId="8" fillId="13" borderId="24" xfId="0" applyFont="1" applyFill="1" applyBorder="1" applyAlignment="1">
      <alignment horizontal="center" vertical="center"/>
    </xf>
    <xf numFmtId="0" fontId="8" fillId="13" borderId="26" xfId="0" applyFont="1" applyFill="1" applyBorder="1" applyAlignment="1">
      <alignment horizontal="center" vertical="center"/>
    </xf>
    <xf numFmtId="0" fontId="8" fillId="13" borderId="25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73">
    <dxf>
      <fill>
        <patternFill patternType="solid">
          <fgColor rgb="FFFFF2CC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&quot;R$&quot;\ #,##0.00"/>
    </dxf>
    <dxf>
      <font>
        <sz val="14"/>
      </font>
    </dxf>
    <dxf>
      <font>
        <sz val="14"/>
      </font>
      <numFmt numFmtId="165" formatCode="&quot;R$&quot;\ #,##0.00"/>
      <fill>
        <patternFill patternType="solid">
          <fgColor indexed="64"/>
          <bgColor theme="0" tint="-0.249977111117893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fill>
        <patternFill patternType="solid">
          <fgColor indexed="64"/>
          <bgColor theme="0" tint="-0.249977111117893"/>
        </patternFill>
      </fill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fill>
        <patternFill patternType="solid">
          <fgColor indexed="64"/>
          <bgColor theme="0" tint="-0.249977111117893"/>
        </patternFill>
      </fill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alignment horizontal="center"/>
    </dxf>
    <dxf>
      <fill>
        <patternFill patternType="solid">
          <bgColor theme="0" tint="-0.249977111117893"/>
        </patternFill>
      </fill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image" Target="../media/image5.png"/><Relationship Id="rId1" Type="http://schemas.openxmlformats.org/officeDocument/2006/relationships/image" Target="../media/image6.jpeg"/><Relationship Id="rId4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image" Target="../media/image5.png"/><Relationship Id="rId1" Type="http://schemas.openxmlformats.org/officeDocument/2006/relationships/image" Target="../media/image6.jpeg"/><Relationship Id="rId5" Type="http://schemas.openxmlformats.org/officeDocument/2006/relationships/image" Target="../media/image9.jpeg"/><Relationship Id="rId4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60960</xdr:colOff>
      <xdr:row>0</xdr:row>
      <xdr:rowOff>152400</xdr:rowOff>
    </xdr:from>
    <xdr:ext cx="2072640" cy="624840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ACACFB3A-FBF8-4AC8-96A0-E69EE748C65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97660" y="152400"/>
          <a:ext cx="2072640" cy="624840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422572</xdr:colOff>
      <xdr:row>1</xdr:row>
      <xdr:rowOff>3022</xdr:rowOff>
    </xdr:from>
    <xdr:to>
      <xdr:col>16</xdr:col>
      <xdr:colOff>1584475</xdr:colOff>
      <xdr:row>3</xdr:row>
      <xdr:rowOff>136071</xdr:rowOff>
    </xdr:to>
    <xdr:pic>
      <xdr:nvPicPr>
        <xdr:cNvPr id="2" name="Imagem 1" descr="GOLD_HORIZONTAL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39626" y="195790"/>
          <a:ext cx="2216457" cy="6773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180975</xdr:colOff>
      <xdr:row>1</xdr:row>
      <xdr:rowOff>0</xdr:rowOff>
    </xdr:from>
    <xdr:to>
      <xdr:col>3</xdr:col>
      <xdr:colOff>381000</xdr:colOff>
      <xdr:row>2</xdr:row>
      <xdr:rowOff>0</xdr:rowOff>
    </xdr:to>
    <xdr:sp macro="" textlink="">
      <xdr:nvSpPr>
        <xdr:cNvPr id="3" name="Retângulo Arredond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371475" y="190500"/>
          <a:ext cx="1076325" cy="352425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56697</xdr:rowOff>
    </xdr:from>
    <xdr:to>
      <xdr:col>3</xdr:col>
      <xdr:colOff>144391</xdr:colOff>
      <xdr:row>3</xdr:row>
      <xdr:rowOff>5226</xdr:rowOff>
    </xdr:to>
    <xdr:pic>
      <xdr:nvPicPr>
        <xdr:cNvPr id="2" name="Imagem 1" descr="GOLD_HORIZONTAL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7"/>
          <a:ext cx="1890641" cy="685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45358</xdr:colOff>
      <xdr:row>0</xdr:row>
      <xdr:rowOff>56696</xdr:rowOff>
    </xdr:from>
    <xdr:to>
      <xdr:col>2</xdr:col>
      <xdr:colOff>816429</xdr:colOff>
      <xdr:row>2</xdr:row>
      <xdr:rowOff>34017</xdr:rowOff>
    </xdr:to>
    <xdr:pic>
      <xdr:nvPicPr>
        <xdr:cNvPr id="2" name="Imagem 1" descr="GOLD_HORIZONTAL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58" y="56696"/>
          <a:ext cx="1644196" cy="521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68036</xdr:colOff>
      <xdr:row>0</xdr:row>
      <xdr:rowOff>124732</xdr:rowOff>
    </xdr:from>
    <xdr:to>
      <xdr:col>2</xdr:col>
      <xdr:colOff>733012</xdr:colOff>
      <xdr:row>2</xdr:row>
      <xdr:rowOff>158750</xdr:rowOff>
    </xdr:to>
    <xdr:pic>
      <xdr:nvPicPr>
        <xdr:cNvPr id="2" name="Imagem 1" descr="GOLD_HORIZONTAL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124732"/>
          <a:ext cx="1594797" cy="578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68036</xdr:colOff>
      <xdr:row>0</xdr:row>
      <xdr:rowOff>124732</xdr:rowOff>
    </xdr:from>
    <xdr:to>
      <xdr:col>2</xdr:col>
      <xdr:colOff>733011</xdr:colOff>
      <xdr:row>2</xdr:row>
      <xdr:rowOff>158750</xdr:rowOff>
    </xdr:to>
    <xdr:pic>
      <xdr:nvPicPr>
        <xdr:cNvPr id="2" name="Imagem 1" descr="GOLD_HORIZONTAL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124732"/>
          <a:ext cx="1598426" cy="576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68036</xdr:colOff>
      <xdr:row>0</xdr:row>
      <xdr:rowOff>124732</xdr:rowOff>
    </xdr:from>
    <xdr:to>
      <xdr:col>2</xdr:col>
      <xdr:colOff>733012</xdr:colOff>
      <xdr:row>2</xdr:row>
      <xdr:rowOff>158750</xdr:rowOff>
    </xdr:to>
    <xdr:pic>
      <xdr:nvPicPr>
        <xdr:cNvPr id="2" name="Imagem 1" descr="GOLD_HORIZONTAL.jp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124732"/>
          <a:ext cx="1598426" cy="576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105073</xdr:colOff>
      <xdr:row>0</xdr:row>
      <xdr:rowOff>0</xdr:rowOff>
    </xdr:from>
    <xdr:to>
      <xdr:col>15</xdr:col>
      <xdr:colOff>2321530</xdr:colOff>
      <xdr:row>3</xdr:row>
      <xdr:rowOff>66676</xdr:rowOff>
    </xdr:to>
    <xdr:pic>
      <xdr:nvPicPr>
        <xdr:cNvPr id="2" name="Imagem 1" descr="GOLD_HORIZONTAL.jpg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35923" y="0"/>
          <a:ext cx="2216457" cy="800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180975</xdr:colOff>
      <xdr:row>1</xdr:row>
      <xdr:rowOff>0</xdr:rowOff>
    </xdr:from>
    <xdr:to>
      <xdr:col>2</xdr:col>
      <xdr:colOff>381000</xdr:colOff>
      <xdr:row>2</xdr:row>
      <xdr:rowOff>0</xdr:rowOff>
    </xdr:to>
    <xdr:sp macro="" textlink="">
      <xdr:nvSpPr>
        <xdr:cNvPr id="3" name="Retângulo Arredond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SpPr/>
      </xdr:nvSpPr>
      <xdr:spPr>
        <a:xfrm>
          <a:off x="371475" y="190500"/>
          <a:ext cx="1076325" cy="352425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MENU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306965</xdr:colOff>
      <xdr:row>9</xdr:row>
      <xdr:rowOff>98725</xdr:rowOff>
    </xdr:from>
    <xdr:to>
      <xdr:col>1</xdr:col>
      <xdr:colOff>981075</xdr:colOff>
      <xdr:row>14</xdr:row>
      <xdr:rowOff>35722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SpPr/>
      </xdr:nvSpPr>
      <xdr:spPr>
        <a:xfrm rot="5400000">
          <a:off x="98068" y="2212622"/>
          <a:ext cx="1091903" cy="674110"/>
        </a:xfrm>
        <a:prstGeom prst="bentUpArrow">
          <a:avLst>
            <a:gd name="adj1" fmla="val 25000"/>
            <a:gd name="adj2" fmla="val 29805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132329</xdr:colOff>
      <xdr:row>1</xdr:row>
      <xdr:rowOff>1361</xdr:rowOff>
    </xdr:from>
    <xdr:to>
      <xdr:col>2</xdr:col>
      <xdr:colOff>598714</xdr:colOff>
      <xdr:row>4</xdr:row>
      <xdr:rowOff>167738</xdr:rowOff>
    </xdr:to>
    <xdr:pic>
      <xdr:nvPicPr>
        <xdr:cNvPr id="5" name="Imagem 4" descr="GOLD_HORIZONTAL.jpg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29" y="191861"/>
          <a:ext cx="2820421" cy="914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142875</xdr:rowOff>
    </xdr:from>
    <xdr:to>
      <xdr:col>1</xdr:col>
      <xdr:colOff>828794</xdr:colOff>
      <xdr:row>3</xdr:row>
      <xdr:rowOff>114300</xdr:rowOff>
    </xdr:to>
    <xdr:pic>
      <xdr:nvPicPr>
        <xdr:cNvPr id="2" name="Imagem 1" descr="GOLD_HORIZONTAL.jpg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42875"/>
          <a:ext cx="1400294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800100</xdr:colOff>
      <xdr:row>0</xdr:row>
      <xdr:rowOff>171450</xdr:rowOff>
    </xdr:from>
    <xdr:to>
      <xdr:col>9</xdr:col>
      <xdr:colOff>1023325</xdr:colOff>
      <xdr:row>3</xdr:row>
      <xdr:rowOff>85725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171450"/>
          <a:ext cx="1290025" cy="485775"/>
        </a:xfrm>
        <a:prstGeom prst="rect">
          <a:avLst/>
        </a:prstGeom>
      </xdr:spPr>
    </xdr:pic>
    <xdr:clientData/>
  </xdr:twoCellAnchor>
  <xdr:twoCellAnchor>
    <xdr:from>
      <xdr:col>9</xdr:col>
      <xdr:colOff>152400</xdr:colOff>
      <xdr:row>11</xdr:row>
      <xdr:rowOff>95250</xdr:rowOff>
    </xdr:from>
    <xdr:to>
      <xdr:col>9</xdr:col>
      <xdr:colOff>962025</xdr:colOff>
      <xdr:row>12</xdr:row>
      <xdr:rowOff>180975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500-000005000000}"/>
            </a:ext>
          </a:extLst>
        </xdr:cNvPr>
        <xdr:cNvSpPr/>
      </xdr:nvSpPr>
      <xdr:spPr>
        <a:xfrm>
          <a:off x="6743700" y="2619375"/>
          <a:ext cx="809625" cy="276225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MENU</a:t>
          </a:r>
        </a:p>
        <a:p>
          <a:pPr algn="ctr"/>
          <a:endParaRPr lang="pt-BR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142875</xdr:rowOff>
    </xdr:from>
    <xdr:to>
      <xdr:col>0</xdr:col>
      <xdr:colOff>38100</xdr:colOff>
      <xdr:row>3</xdr:row>
      <xdr:rowOff>114300</xdr:rowOff>
    </xdr:to>
    <xdr:pic>
      <xdr:nvPicPr>
        <xdr:cNvPr id="2" name="Imagem 1" descr="GOLD_HORIZONTAL.jpg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42875"/>
          <a:ext cx="1400294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800100</xdr:colOff>
      <xdr:row>0</xdr:row>
      <xdr:rowOff>171450</xdr:rowOff>
    </xdr:from>
    <xdr:to>
      <xdr:col>8</xdr:col>
      <xdr:colOff>800100</xdr:colOff>
      <xdr:row>3</xdr:row>
      <xdr:rowOff>85725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71450"/>
          <a:ext cx="1290025" cy="485775"/>
        </a:xfrm>
        <a:prstGeom prst="rect">
          <a:avLst/>
        </a:prstGeom>
      </xdr:spPr>
    </xdr:pic>
    <xdr:clientData/>
  </xdr:twoCellAnchor>
  <xdr:twoCellAnchor>
    <xdr:from>
      <xdr:col>9</xdr:col>
      <xdr:colOff>152400</xdr:colOff>
      <xdr:row>12</xdr:row>
      <xdr:rowOff>95250</xdr:rowOff>
    </xdr:from>
    <xdr:to>
      <xdr:col>9</xdr:col>
      <xdr:colOff>962025</xdr:colOff>
      <xdr:row>13</xdr:row>
      <xdr:rowOff>180975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SpPr/>
      </xdr:nvSpPr>
      <xdr:spPr>
        <a:xfrm>
          <a:off x="8705850" y="2619375"/>
          <a:ext cx="809625" cy="276225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MENU</a:t>
          </a:r>
        </a:p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200024</xdr:colOff>
      <xdr:row>0</xdr:row>
      <xdr:rowOff>161925</xdr:rowOff>
    </xdr:from>
    <xdr:to>
      <xdr:col>2</xdr:col>
      <xdr:colOff>560624</xdr:colOff>
      <xdr:row>4</xdr:row>
      <xdr:rowOff>104775</xdr:rowOff>
    </xdr:to>
    <xdr:pic>
      <xdr:nvPicPr>
        <xdr:cNvPr id="5" name="Imagem 4" descr="GOLD_HORIZONTAL.jpg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161925"/>
          <a:ext cx="18179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819150</xdr:colOff>
      <xdr:row>0</xdr:row>
      <xdr:rowOff>133351</xdr:rowOff>
    </xdr:from>
    <xdr:to>
      <xdr:col>10</xdr:col>
      <xdr:colOff>333376</xdr:colOff>
      <xdr:row>5</xdr:row>
      <xdr:rowOff>46355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2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133351"/>
          <a:ext cx="1628776" cy="8655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104774</xdr:rowOff>
    </xdr:from>
    <xdr:ext cx="2072640" cy="10191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8ACD48D3-9852-4006-83C9-C2FE3D70C52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71575" y="104774"/>
          <a:ext cx="2072640" cy="1019175"/>
        </a:xfrm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142875</xdr:rowOff>
    </xdr:from>
    <xdr:to>
      <xdr:col>0</xdr:col>
      <xdr:colOff>38100</xdr:colOff>
      <xdr:row>3</xdr:row>
      <xdr:rowOff>114300</xdr:rowOff>
    </xdr:to>
    <xdr:pic>
      <xdr:nvPicPr>
        <xdr:cNvPr id="2" name="Imagem 1" descr="GOLD_HORIZONTAL.jpg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42875"/>
          <a:ext cx="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800100</xdr:colOff>
      <xdr:row>0</xdr:row>
      <xdr:rowOff>171450</xdr:rowOff>
    </xdr:from>
    <xdr:to>
      <xdr:col>8</xdr:col>
      <xdr:colOff>800100</xdr:colOff>
      <xdr:row>3</xdr:row>
      <xdr:rowOff>85725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71450"/>
          <a:ext cx="0" cy="485775"/>
        </a:xfrm>
        <a:prstGeom prst="rect">
          <a:avLst/>
        </a:prstGeom>
      </xdr:spPr>
    </xdr:pic>
    <xdr:clientData/>
  </xdr:twoCellAnchor>
  <xdr:twoCellAnchor>
    <xdr:from>
      <xdr:col>9</xdr:col>
      <xdr:colOff>152400</xdr:colOff>
      <xdr:row>12</xdr:row>
      <xdr:rowOff>95250</xdr:rowOff>
    </xdr:from>
    <xdr:to>
      <xdr:col>9</xdr:col>
      <xdr:colOff>962025</xdr:colOff>
      <xdr:row>13</xdr:row>
      <xdr:rowOff>180975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SpPr/>
      </xdr:nvSpPr>
      <xdr:spPr>
        <a:xfrm>
          <a:off x="8705850" y="2809875"/>
          <a:ext cx="809625" cy="276225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MENU</a:t>
          </a:r>
        </a:p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57149</xdr:colOff>
      <xdr:row>0</xdr:row>
      <xdr:rowOff>95250</xdr:rowOff>
    </xdr:from>
    <xdr:to>
      <xdr:col>0</xdr:col>
      <xdr:colOff>57149</xdr:colOff>
      <xdr:row>3</xdr:row>
      <xdr:rowOff>123825</xdr:rowOff>
    </xdr:to>
    <xdr:pic>
      <xdr:nvPicPr>
        <xdr:cNvPr id="5" name="Imagem 4" descr="GOLD_HORIZONTAL.jpg">
          <a:extLst>
            <a:ext uri="{FF2B5EF4-FFF2-40B4-BE49-F238E27FC236}">
              <a16:creationId xmlns:a16="http://schemas.microsoft.com/office/drawing/2014/main" id="{00000000-0008-0000-2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95250"/>
          <a:ext cx="1547693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742950</xdr:colOff>
      <xdr:row>0</xdr:row>
      <xdr:rowOff>57151</xdr:rowOff>
    </xdr:from>
    <xdr:to>
      <xdr:col>8</xdr:col>
      <xdr:colOff>742950</xdr:colOff>
      <xdr:row>4</xdr:row>
      <xdr:rowOff>160655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2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57151"/>
          <a:ext cx="1628776" cy="8655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2</xdr:col>
      <xdr:colOff>90368</xdr:colOff>
      <xdr:row>3</xdr:row>
      <xdr:rowOff>76200</xdr:rowOff>
    </xdr:to>
    <xdr:pic>
      <xdr:nvPicPr>
        <xdr:cNvPr id="7" name="Imagem 6" descr="GOLD_HORIZONTAL.jpg">
          <a:extLst>
            <a:ext uri="{FF2B5EF4-FFF2-40B4-BE49-F238E27FC236}">
              <a16:creationId xmlns:a16="http://schemas.microsoft.com/office/drawing/2014/main" id="{00000000-0008-0000-2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547693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981075</xdr:colOff>
      <xdr:row>0</xdr:row>
      <xdr:rowOff>66676</xdr:rowOff>
    </xdr:from>
    <xdr:to>
      <xdr:col>10</xdr:col>
      <xdr:colOff>76200</xdr:colOff>
      <xdr:row>4</xdr:row>
      <xdr:rowOff>129504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2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725" y="66676"/>
          <a:ext cx="1209675" cy="8248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180976</xdr:colOff>
      <xdr:row>0</xdr:row>
      <xdr:rowOff>133351</xdr:rowOff>
    </xdr:from>
    <xdr:to>
      <xdr:col>3</xdr:col>
      <xdr:colOff>114301</xdr:colOff>
      <xdr:row>3</xdr:row>
      <xdr:rowOff>92866</xdr:rowOff>
    </xdr:to>
    <xdr:pic>
      <xdr:nvPicPr>
        <xdr:cNvPr id="2" name="Imagem 1" descr="GOLD_HORIZONTAL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33351"/>
          <a:ext cx="1924050" cy="69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123825</xdr:rowOff>
    </xdr:from>
    <xdr:to>
      <xdr:col>3</xdr:col>
      <xdr:colOff>602347</xdr:colOff>
      <xdr:row>5</xdr:row>
      <xdr:rowOff>1</xdr:rowOff>
    </xdr:to>
    <xdr:pic>
      <xdr:nvPicPr>
        <xdr:cNvPr id="2" name="Imagem 1" descr="GOLD_HORIZONTAL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314325"/>
          <a:ext cx="2221597" cy="800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0</xdr:row>
      <xdr:rowOff>66674</xdr:rowOff>
    </xdr:from>
    <xdr:to>
      <xdr:col>3</xdr:col>
      <xdr:colOff>69238</xdr:colOff>
      <xdr:row>2</xdr:row>
      <xdr:rowOff>66674</xdr:rowOff>
    </xdr:to>
    <xdr:pic>
      <xdr:nvPicPr>
        <xdr:cNvPr id="4" name="Imagem 3" descr="GOLD_HORIZONTAL.jp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1" y="66674"/>
          <a:ext cx="1507512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112029</xdr:colOff>
      <xdr:row>0</xdr:row>
      <xdr:rowOff>142875</xdr:rowOff>
    </xdr:from>
    <xdr:to>
      <xdr:col>16</xdr:col>
      <xdr:colOff>2011653</xdr:colOff>
      <xdr:row>2</xdr:row>
      <xdr:rowOff>161925</xdr:rowOff>
    </xdr:to>
    <xdr:pic>
      <xdr:nvPicPr>
        <xdr:cNvPr id="2" name="Imagem 1" descr="GOLD_HORIZONTAL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61879" y="142875"/>
          <a:ext cx="1899624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180975</xdr:colOff>
      <xdr:row>1</xdr:row>
      <xdr:rowOff>0</xdr:rowOff>
    </xdr:from>
    <xdr:to>
      <xdr:col>3</xdr:col>
      <xdr:colOff>381000</xdr:colOff>
      <xdr:row>2</xdr:row>
      <xdr:rowOff>0</xdr:rowOff>
    </xdr:to>
    <xdr:sp macro="" textlink="">
      <xdr:nvSpPr>
        <xdr:cNvPr id="3" name="Retângulo Arredond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790575" y="190500"/>
          <a:ext cx="1076325" cy="352425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108853</xdr:colOff>
      <xdr:row>0</xdr:row>
      <xdr:rowOff>58207</xdr:rowOff>
    </xdr:from>
    <xdr:to>
      <xdr:col>3</xdr:col>
      <xdr:colOff>330200</xdr:colOff>
      <xdr:row>3</xdr:row>
      <xdr:rowOff>124883</xdr:rowOff>
    </xdr:to>
    <xdr:pic>
      <xdr:nvPicPr>
        <xdr:cNvPr id="2" name="Imagem 1" descr="GOLD_HORIZONTAL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3" y="58207"/>
          <a:ext cx="2221597" cy="796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15</xdr:row>
      <xdr:rowOff>104775</xdr:rowOff>
    </xdr:from>
    <xdr:to>
      <xdr:col>11</xdr:col>
      <xdr:colOff>466725</xdr:colOff>
      <xdr:row>16</xdr:row>
      <xdr:rowOff>76200</xdr:rowOff>
    </xdr:to>
    <xdr:sp macro="" textlink="">
      <xdr:nvSpPr>
        <xdr:cNvPr id="8" name="Seta: para a Direit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11039475" y="3343275"/>
          <a:ext cx="323850" cy="1619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419100</xdr:colOff>
      <xdr:row>18</xdr:row>
      <xdr:rowOff>142875</xdr:rowOff>
    </xdr:from>
    <xdr:to>
      <xdr:col>12</xdr:col>
      <xdr:colOff>904875</xdr:colOff>
      <xdr:row>21</xdr:row>
      <xdr:rowOff>47625</xdr:rowOff>
    </xdr:to>
    <xdr:sp macro="" textlink="">
      <xdr:nvSpPr>
        <xdr:cNvPr id="9" name="Seta: Dobrada para Cima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11315700" y="3952875"/>
          <a:ext cx="1095375" cy="66675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479269</xdr:colOff>
      <xdr:row>0</xdr:row>
      <xdr:rowOff>37041</xdr:rowOff>
    </xdr:from>
    <xdr:to>
      <xdr:col>16</xdr:col>
      <xdr:colOff>836084</xdr:colOff>
      <xdr:row>3</xdr:row>
      <xdr:rowOff>103717</xdr:rowOff>
    </xdr:to>
    <xdr:pic>
      <xdr:nvPicPr>
        <xdr:cNvPr id="2" name="Imagem 1" descr="GOLD_HORIZONTAL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7686" y="37041"/>
          <a:ext cx="2221597" cy="796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180975</xdr:colOff>
      <xdr:row>1</xdr:row>
      <xdr:rowOff>0</xdr:rowOff>
    </xdr:from>
    <xdr:to>
      <xdr:col>3</xdr:col>
      <xdr:colOff>381000</xdr:colOff>
      <xdr:row>2</xdr:row>
      <xdr:rowOff>0</xdr:rowOff>
    </xdr:to>
    <xdr:sp macro="" textlink="">
      <xdr:nvSpPr>
        <xdr:cNvPr id="3" name="Retângulo Arredond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371475" y="190500"/>
          <a:ext cx="1076325" cy="352425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MENU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ssoal" refreshedDate="45181.392742824071" createdVersion="7" refreshedVersion="7" minRefreshableVersion="3" recordCount="436" xr:uid="{86645DC1-BF69-4F0B-9F82-0653F4F87DA2}">
  <cacheSource type="worksheet">
    <worksheetSource ref="A6:W441" sheet="JULHO 2023"/>
  </cacheSource>
  <cacheFields count="23">
    <cacheField name="MÊS" numFmtId="0">
      <sharedItems containsBlank="1" count="7">
        <s v="JULHO"/>
        <s v="JUNHO"/>
        <s v="AGOSTO"/>
        <s v="SETEMBRO"/>
        <s v=""/>
        <m u="1"/>
        <s v="MAIO" u="1"/>
      </sharedItems>
    </cacheField>
    <cacheField name="DATA DE LAÇAMENTO" numFmtId="14">
      <sharedItems containsNonDate="0" containsDate="1" containsString="0" containsBlank="1" minDate="2023-07-17T00:00:00" maxDate="2023-09-09T00:00:00"/>
    </cacheField>
    <cacheField name="DATA EMISSÃO" numFmtId="14">
      <sharedItems containsNonDate="0" containsDate="1" containsString="0" containsBlank="1" minDate="2023-06-30T00:00:00" maxDate="2023-09-09T00:00:00"/>
    </cacheField>
    <cacheField name="CONTA" numFmtId="14">
      <sharedItems containsBlank="1" count="5">
        <s v="NATTO"/>
        <s v="PB FOODS"/>
        <s v="COMERCIAL"/>
        <s v="TERRENO"/>
        <m/>
      </sharedItems>
    </cacheField>
    <cacheField name="RAZÃO SOCIAL" numFmtId="0">
      <sharedItems containsBlank="1"/>
    </cacheField>
    <cacheField name="NOME FANTASIA" numFmtId="0">
      <sharedItems containsBlank="1"/>
    </cacheField>
    <cacheField name="PLACA " numFmtId="0">
      <sharedItems containsBlank="1" count="29">
        <s v="RLT1H16"/>
        <s v="RLV3F20"/>
        <s v="QSL5H05"/>
        <s v="RLT0B77"/>
        <s v="QSK2F95"/>
        <s v="QFH4E12"/>
        <s v="RLV3F00"/>
        <s v="OFD1650"/>
        <s v="QSG6H54"/>
        <s v="MZC3C31"/>
        <s v="EXTRA"/>
        <s v="MOF6761"/>
        <s v="QGB5J95"/>
        <s v="NQB9982"/>
        <s v="OMO0776"/>
        <s v="PFG9C57"/>
        <s v="PLJ3362"/>
        <s v="PEB3F25"/>
        <s v="QSK2F85"/>
        <s v="OGF5512"/>
        <s v="PFG9B37"/>
        <s v="OFF3528"/>
        <s v="ONI5212"/>
        <s v="OFICINA"/>
        <s v="LISTAR"/>
        <s v="QSA6209"/>
        <s v="VOYAGE"/>
        <s v="TERRENO"/>
        <m/>
      </sharedItems>
    </cacheField>
    <cacheField name="MARCA" numFmtId="0">
      <sharedItems containsBlank="1"/>
    </cacheField>
    <cacheField name="MODELO" numFmtId="3">
      <sharedItems containsBlank="1" containsMixedTypes="1" containsNumber="1" containsInteger="1" minValue="11180" maxValue="11180"/>
    </cacheField>
    <cacheField name="QTDE" numFmtId="0">
      <sharedItems containsString="0" containsBlank="1" containsNumber="1" containsInteger="1" minValue="1" maxValue="30"/>
    </cacheField>
    <cacheField name="PEÇAS" numFmtId="0">
      <sharedItems containsBlank="1" longText="1"/>
    </cacheField>
    <cacheField name="VALOR  TOTAL" numFmtId="44">
      <sharedItems containsString="0" containsBlank="1" containsNumber="1" minValue="10" maxValue="8964"/>
    </cacheField>
    <cacheField name="PARCELA" numFmtId="0">
      <sharedItems containsBlank="1"/>
    </cacheField>
    <cacheField name="NFE / RECIBO" numFmtId="0">
      <sharedItems containsBlank="1" containsMixedTypes="1" containsNumber="1" containsInteger="1" minValue="99" maxValue="1070226"/>
    </cacheField>
    <cacheField name="DESCONTO" numFmtId="44">
      <sharedItems containsString="0" containsBlank="1" containsNumber="1" minValue="0" maxValue="772.1"/>
    </cacheField>
    <cacheField name="VALOR FINAL" numFmtId="44">
      <sharedItems containsString="0" containsBlank="1" containsNumber="1" minValue="10" maxValue="8964"/>
    </cacheField>
    <cacheField name="TOTAL %" numFmtId="0">
      <sharedItems containsDate="1" containsString="0" containsBlank="1" containsMixedTypes="1" minDate="1899-12-31T00:37:04" maxDate="1906-04-19T00:00:00"/>
    </cacheField>
    <cacheField name="SERVIÇO" numFmtId="0">
      <sharedItems containsBlank="1" containsMixedTypes="1" containsNumber="1" containsInteger="1" minValue="1" maxValue="62"/>
    </cacheField>
    <cacheField name="Área de Manutenção" numFmtId="0">
      <sharedItems containsBlank="1" count="13">
        <s v="REFRIGERAÇÃO"/>
        <s v="ELETRICA"/>
        <s v="MECANICA"/>
        <s v="FRETE"/>
        <s v="TACOGRAFO"/>
        <s v="PEÇA"/>
        <s v="OFICINA"/>
        <s v="PNEU"/>
        <s v="PINTURA"/>
        <s v="ACESSORIOS"/>
        <s v="MOTOR"/>
        <s v="TERRENO"/>
        <m/>
      </sharedItems>
    </cacheField>
    <cacheField name="Tipo de Manutenção" numFmtId="0">
      <sharedItems containsBlank="1"/>
    </cacheField>
    <cacheField name="Tipo de Despsa" numFmtId="0">
      <sharedItems containsBlank="1"/>
    </cacheField>
    <cacheField name="VENCIMENTO" numFmtId="14">
      <sharedItems containsDate="1" containsBlank="1" containsMixedTypes="1" minDate="2023-07-07T00:00:00" maxDate="2023-10-10T00:00:00"/>
    </cacheField>
    <cacheField name="DATA DE ENTREGA AO FINANCEIRO" numFmtId="1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6">
  <r>
    <x v="0"/>
    <d v="2023-07-17T00:00:00"/>
    <d v="2023-07-14T00:00:00"/>
    <x v="0"/>
    <s v="SHAENNY STEPHANE SANTOS DE SOUSA BERNARDINO"/>
    <s v="BRÁS FRIO"/>
    <x v="0"/>
    <s v="VOLKSWAGEM "/>
    <s v="VW 11.180 DRC 4X2"/>
    <n v="1"/>
    <s v="PLUG TOMADA FRIO + TOMADA SOB 3P"/>
    <n v="200"/>
    <s v="1"/>
    <n v="2819"/>
    <n v="0"/>
    <n v="200"/>
    <n v="200"/>
    <n v="1"/>
    <x v="0"/>
    <s v="CORRETIVA"/>
    <s v="BOLETO"/>
    <d v="2023-07-19T00:00:00"/>
    <m/>
  </r>
  <r>
    <x v="0"/>
    <d v="2023-07-17T00:00:00"/>
    <d v="2023-07-14T00:00:00"/>
    <x v="0"/>
    <s v="SHAENNY STEPHANE SANTOS DE SOUSA BERNARDINO"/>
    <s v="BRÁS FRIO"/>
    <x v="0"/>
    <s v="VOLKSWAGEM "/>
    <s v="VW 11.180 DRC 4X2"/>
    <n v="1"/>
    <s v="SERVIÇO"/>
    <n v="80"/>
    <s v="1"/>
    <n v="1643"/>
    <n v="0"/>
    <n v="80"/>
    <n v="80"/>
    <n v="1"/>
    <x v="0"/>
    <s v="CORRETIVA"/>
    <s v="BOLETO"/>
    <d v="2023-07-19T00:00:00"/>
    <m/>
  </r>
  <r>
    <x v="1"/>
    <d v="2023-07-17T00:00:00"/>
    <d v="2023-06-30T00:00:00"/>
    <x v="0"/>
    <s v="E. G. DE FREITAS JUNIOR COMERCIO E SERVIÇOS AUTOMOTIVOS "/>
    <s v="CARVALHO AUTO CENTER"/>
    <x v="1"/>
    <s v="VOLKSWAGEM "/>
    <s v="VW 11.180 DRC 4X2"/>
    <n v="1"/>
    <s v="LANTERNA LATERAL BAU + LAMPADA 24V + PARAFUSO + PORCA + ARRUELA + LAMPADA H4 24V 75W PHILIPS + LAMPADA 10W + LAMPADA 21/5W"/>
    <n v="73.819999999999993"/>
    <s v="1"/>
    <n v="4200"/>
    <n v="0"/>
    <n v="73.819999999999993"/>
    <n v="73.819999999999993"/>
    <n v="2"/>
    <x v="1"/>
    <s v="CORRETIVA"/>
    <s v="BOLETO"/>
    <d v="2023-07-07T00:00:00"/>
    <m/>
  </r>
  <r>
    <x v="1"/>
    <d v="2023-07-17T00:00:00"/>
    <d v="2023-06-30T00:00:00"/>
    <x v="0"/>
    <s v="E. G. DE FREITAS JUNIOR COMERCIO E SERVIÇOS AUTOMOTIVOS "/>
    <s v="CARVALHO AUTO CENTER"/>
    <x v="1"/>
    <s v="VOLKSWAGEM "/>
    <s v="VW 11.180 DRC 4X2"/>
    <n v="1"/>
    <s v="SERVIÇO"/>
    <n v="50"/>
    <s v="1"/>
    <n v="3210"/>
    <n v="0"/>
    <n v="50"/>
    <n v="50"/>
    <n v="2"/>
    <x v="1"/>
    <s v="CORRETIVA"/>
    <s v="BOLETO"/>
    <d v="2023-07-07T00:00:00"/>
    <m/>
  </r>
  <r>
    <x v="0"/>
    <d v="2023-07-19T00:00:00"/>
    <d v="2023-07-17T00:00:00"/>
    <x v="0"/>
    <s v="E. G. DE FREITAS JUNIOR COMERCIO E SERVIÇOS AUTOMOTIVOS "/>
    <s v="CARVALHO AUTO CENTER"/>
    <x v="2"/>
    <s v="VOLKSWAGEM "/>
    <s v="VW 11.180 DRC 4X2"/>
    <n v="1"/>
    <s v="LANTERNA LATERAL BAU + LAMPADA 24V + PARAFUSO + PORCA + ARRUELA + LAMPADA H4 24V 75W PHILIPS + LAMPADA 10W + LAMPADA 21/5W"/>
    <n v="153.01"/>
    <s v="1"/>
    <n v="4236"/>
    <n v="0"/>
    <n v="153.01"/>
    <n v="153.01"/>
    <n v="3"/>
    <x v="1"/>
    <s v="CORRETIVA"/>
    <s v="BOLETO"/>
    <d v="2023-07-18T00:00:00"/>
    <m/>
  </r>
  <r>
    <x v="0"/>
    <d v="2023-07-19T00:00:00"/>
    <d v="2023-07-17T00:00:00"/>
    <x v="0"/>
    <s v="E. G. DE FREITAS JUNIOR COMERCIO E SERVIÇOS AUTOMOTIVOS "/>
    <s v="CARVALHO AUTO CENTER"/>
    <x v="2"/>
    <s v="VOLKSWAGEM "/>
    <s v="VW 11.180 DRC 4X2"/>
    <n v="1"/>
    <s v="SERVIÇO"/>
    <n v="100"/>
    <s v="1"/>
    <n v="3239"/>
    <n v="0"/>
    <n v="100"/>
    <n v="100"/>
    <n v="3"/>
    <x v="1"/>
    <s v="CORRETIVA"/>
    <s v="BOLETO"/>
    <d v="2023-07-18T00:00:00"/>
    <m/>
  </r>
  <r>
    <x v="0"/>
    <d v="2023-07-19T00:00:00"/>
    <d v="2023-07-18T00:00:00"/>
    <x v="0"/>
    <s v="JS DISTRIBUIDORA DE PECAS S/A"/>
    <s v="JS PEÇAS"/>
    <x v="0"/>
    <s v="VOLKSWAGEM "/>
    <s v="VW 11.180 DRC 4X2"/>
    <n v="1"/>
    <s v="JG EMBUCHAMENTO STD 33.00X169MM C/CHIME"/>
    <n v="530"/>
    <s v="2"/>
    <n v="163769"/>
    <n v="0"/>
    <n v="530"/>
    <n v="530"/>
    <n v="5"/>
    <x v="2"/>
    <s v="CORRETIVA"/>
    <s v="BOLETO"/>
    <d v="2023-08-15T00:00:00"/>
    <m/>
  </r>
  <r>
    <x v="0"/>
    <d v="2023-08-02T00:00:00"/>
    <d v="2023-07-31T00:00:00"/>
    <x v="0"/>
    <s v="STA CAMINHOES VEICULOS E SERVIÇOS"/>
    <s v="UNIDAS"/>
    <x v="3"/>
    <s v="VOLKSWAGEM "/>
    <s v="VW 11.180 DRC 4X2"/>
    <n v="2"/>
    <s v=" 2 BATERIA BOSCH"/>
    <n v="1220"/>
    <s v="3"/>
    <n v="176799"/>
    <n v="120"/>
    <n v="1100"/>
    <n v="1100"/>
    <n v="6"/>
    <x v="1"/>
    <s v="CORRETIVA"/>
    <s v="BOLETO"/>
    <d v="2023-08-28T00:00:00"/>
    <m/>
  </r>
  <r>
    <x v="2"/>
    <d v="2023-08-02T00:00:00"/>
    <d v="2023-08-01T00:00:00"/>
    <x v="0"/>
    <s v="DISTRIBUIDORA DE BATERIAS DE PE LTDA EPP"/>
    <s v="POWER CAR BATERIAS"/>
    <x v="1"/>
    <s v="VOLKSWAGEM "/>
    <s v="VW 11.180 DRC 4X2"/>
    <n v="2"/>
    <s v="2 BATERIA MOURA + SOCORRO"/>
    <n v="1580"/>
    <s v="1"/>
    <n v="12856"/>
    <n v="0"/>
    <n v="1580"/>
    <n v="1580"/>
    <n v="7"/>
    <x v="1"/>
    <s v="CORRETIVA"/>
    <s v="PIX"/>
    <s v="PIX"/>
    <s v="FINANCEIRO"/>
  </r>
  <r>
    <x v="2"/>
    <d v="2023-08-02T00:00:00"/>
    <d v="2023-08-01T00:00:00"/>
    <x v="1"/>
    <s v="NOVO MUNDO CAMINHÕES E EQUIPAMENTOS ROD"/>
    <s v="NOVO MUNDO"/>
    <x v="4"/>
    <s v="VOLKSWAGEM "/>
    <s v="VW 11.180 DRC 4X2"/>
    <n v="1"/>
    <s v="CUBO ROLAMENTO DIANTEIRO"/>
    <n v="3800"/>
    <s v="1"/>
    <n v="231551"/>
    <n v="0"/>
    <n v="3800"/>
    <n v="3800"/>
    <n v="8"/>
    <x v="2"/>
    <s v="CORRETIVA"/>
    <s v="PIX"/>
    <s v="PIX"/>
    <s v="FINANCEIRO"/>
  </r>
  <r>
    <x v="0"/>
    <d v="2023-08-02T00:00:00"/>
    <d v="2023-07-25T00:00:00"/>
    <x v="0"/>
    <s v="SHAENNY STEPHANE SANTOS DE SOUSA BERNARDINO"/>
    <s v="BRÁS FRIO"/>
    <x v="1"/>
    <s v="VOLKSWAGEM "/>
    <s v="VW 11.180 DRC 4X2"/>
    <n v="1"/>
    <s v="COMPRESSOR FRIGO KING 7H15 2A 12V + FILTRO SECADOR + NITROGENIO + FLUIDO REF R404A HP62 + OLEO POLIOLESTER + SEPARADOR OLEO CONICO + ORIFICIO VALVULA EXPANÇÃO + EOS-GÁS R141B + DESENGRAXANTE THILEX 1.4 + ORINGE DE VEDAÇÃO + ORING DE BORRACHA NITRIL 5/8 X 1/8 + AVX13X1400 CORREIA GIR/PLIV - CNT"/>
    <n v="4795"/>
    <s v="5"/>
    <n v="2830"/>
    <n v="50"/>
    <n v="4745"/>
    <n v="4745"/>
    <n v="9"/>
    <x v="0"/>
    <s v="CORRETIVA"/>
    <s v="BOLETO"/>
    <d v="2023-08-24T00:00:00"/>
    <m/>
  </r>
  <r>
    <x v="0"/>
    <d v="2023-08-02T00:00:00"/>
    <d v="2023-07-25T00:00:00"/>
    <x v="0"/>
    <s v="SHAENNY STEPHANE SANTOS DE SOUSA BERNARDINO"/>
    <s v="BRÁS FRIO"/>
    <x v="1"/>
    <s v="VOLKSWAGEM "/>
    <s v="VW 11.180 DRC 4X2"/>
    <n v="1"/>
    <s v="SERVIÇO"/>
    <n v="300"/>
    <s v="5"/>
    <n v="1652"/>
    <n v="0"/>
    <n v="300"/>
    <n v="300"/>
    <n v="9"/>
    <x v="0"/>
    <s v="CORRETIVA"/>
    <s v="BOLETO"/>
    <d v="2023-08-24T00:00:00"/>
    <m/>
  </r>
  <r>
    <x v="2"/>
    <d v="2023-08-02T00:00:00"/>
    <d v="2023-08-01T00:00:00"/>
    <x v="0"/>
    <s v="SHAENNY STEPHANE SANTOS DE SOUSA BERNARDINO"/>
    <s v="BRÁS FRIO"/>
    <x v="5"/>
    <s v="VOLKSWAGEM "/>
    <s v="VW 11.180 DRC 4X2"/>
    <n v="1"/>
    <s v="COMPRESSOR FRIGO KING 7H15 2A 12V + FILTRO SECADOR + NITROGENIO + FLUIDO REF R404A HP62 + OLEO POLIOLESTER + SEPARADOR OLEO CONICO + ORIFICIO VALVULA EXPANÇÃO + EOS-GÁS R141B + DESENGRAXANTE THILEX 1.4 + ORINGE DE VEDAÇÃO + ORING DE BORRACHA NITRIL 5/8 X 1/8"/>
    <n v="4595"/>
    <s v="5"/>
    <n v="2868"/>
    <n v="40"/>
    <n v="4555"/>
    <n v="4555"/>
    <n v="10"/>
    <x v="0"/>
    <s v="CORRETIVA"/>
    <s v="BOLETO"/>
    <d v="2023-08-31T00:00:00"/>
    <m/>
  </r>
  <r>
    <x v="2"/>
    <d v="2023-08-02T00:00:00"/>
    <d v="2023-08-01T00:00:00"/>
    <x v="0"/>
    <s v="SHAENNY STEPHANE SANTOS DE SOUSA BERNARDINO"/>
    <s v="BRÁS FRIO"/>
    <x v="5"/>
    <s v="VOLKSWAGEM "/>
    <s v="VW 11.180 DRC 4X2"/>
    <n v="1"/>
    <s v="SERVIÇO"/>
    <n v="300"/>
    <s v="5"/>
    <n v="1673"/>
    <n v="0"/>
    <n v="300"/>
    <n v="300"/>
    <n v="10"/>
    <x v="0"/>
    <s v="CORRETIVA"/>
    <s v="BOLETO"/>
    <d v="2023-08-31T00:00:00"/>
    <m/>
  </r>
  <r>
    <x v="2"/>
    <d v="2023-08-02T00:00:00"/>
    <d v="2023-08-01T00:00:00"/>
    <x v="0"/>
    <s v="SHAENNY STEPHANE SANTOS DE SOUSA BERNARDINO"/>
    <s v="BRÁS FRIO"/>
    <x v="6"/>
    <s v="VOLKSWAGEM "/>
    <s v="VW 11.180 DRC 4X2"/>
    <n v="1"/>
    <s v="EXTRAÇÃO DE PARAFUSO DA BASE DO FRIO (SERVIÇO)"/>
    <n v="100"/>
    <s v="1"/>
    <n v="1672"/>
    <n v="0"/>
    <n v="100"/>
    <n v="100"/>
    <n v="11"/>
    <x v="0"/>
    <s v="CORRETIVA"/>
    <s v="BOLETO"/>
    <d v="2023-09-01T00:00:00"/>
    <m/>
  </r>
  <r>
    <x v="2"/>
    <d v="2023-08-04T00:00:00"/>
    <d v="2023-08-03T00:00:00"/>
    <x v="1"/>
    <s v="NOVO MUNDO CAMINHÕES E EQUIPAMENTOS ROD"/>
    <s v="NOVO MUNDO"/>
    <x v="4"/>
    <s v="VOLKSWAGEM "/>
    <s v="VW 11.180 DRC 4X2"/>
    <n v="1"/>
    <s v="ARRUELA DO CUBO DE ROLAMENTO"/>
    <n v="90"/>
    <s v="1"/>
    <n v="231663"/>
    <n v="0"/>
    <n v="90"/>
    <n v="90"/>
    <n v="8"/>
    <x v="2"/>
    <s v="CORRETIVA"/>
    <s v="PIX"/>
    <s v="PIX"/>
    <s v="VALERIO"/>
  </r>
  <r>
    <x v="2"/>
    <d v="2023-08-04T00:00:00"/>
    <d v="2023-08-03T00:00:00"/>
    <x v="1"/>
    <s v="GRACIENE SILVA DE ABREU"/>
    <s v="GRA EXPRESS"/>
    <x v="4"/>
    <s v="VOLKSWAGEM "/>
    <s v="VW 11.180 DRC 4X2"/>
    <n v="1"/>
    <s v="TRANSPORTE DA ARRUELA RECIFE/JP + TRANSPORTE REPARO CAIXA DE MARCHA JP/RECIFE"/>
    <n v="110"/>
    <s v="1"/>
    <n v="10100"/>
    <n v="0"/>
    <n v="110"/>
    <n v="110"/>
    <n v="8"/>
    <x v="3"/>
    <s v="TRANSPORTE"/>
    <s v="BOLETO"/>
    <d v="2023-08-10T00:00:00"/>
    <m/>
  </r>
  <r>
    <x v="2"/>
    <d v="2023-08-04T00:00:00"/>
    <d v="2023-08-03T00:00:00"/>
    <x v="0"/>
    <s v="RODOTEC LTDA"/>
    <s v="RODOTEC"/>
    <x v="2"/>
    <s v="VOLKSWAGEM "/>
    <s v="VW 11.180 DRC 4X2"/>
    <n v="1"/>
    <s v="AFERIÇÃO DE TACOGRAFO"/>
    <n v="416"/>
    <s v="1"/>
    <n v="45052"/>
    <n v="0"/>
    <n v="416"/>
    <n v="416"/>
    <n v="12"/>
    <x v="4"/>
    <s v="CORRETIVA"/>
    <s v="PIX"/>
    <s v="PIX"/>
    <s v="FINANCEIRO"/>
  </r>
  <r>
    <x v="2"/>
    <d v="2023-08-04T00:00:00"/>
    <d v="2023-08-01T00:00:00"/>
    <x v="1"/>
    <s v="UNITRUCK COMERCIO VAREGISTA DE PECAS E ACESSORIOS LTDA ME"/>
    <s v="UNITRUCK"/>
    <x v="7"/>
    <s v="VOLKSWAGEM "/>
    <s v="VW 24.250 CLC 6X2"/>
    <n v="1"/>
    <s v="PEÇAS PARA TACOGRAFO"/>
    <n v="170"/>
    <s v="1"/>
    <n v="2817"/>
    <n v="0"/>
    <n v="170"/>
    <n v="170"/>
    <n v="13"/>
    <x v="4"/>
    <s v="CORRETIVA"/>
    <s v="BOLETO"/>
    <d v="2023-08-31T00:00:00"/>
    <m/>
  </r>
  <r>
    <x v="2"/>
    <d v="2023-08-04T00:00:00"/>
    <d v="2023-08-01T00:00:00"/>
    <x v="1"/>
    <s v="UNITRUCK COMERCIO VAREGISTA DE PECAS E ACESSORIOS LTDA ME"/>
    <s v="UNITRUCK"/>
    <x v="7"/>
    <s v="VOLKSWAGEM "/>
    <s v="VW 24.250 CLC 6X2"/>
    <n v="1"/>
    <s v="AFERIÇÃO DE TACOGRAFO"/>
    <n v="450"/>
    <s v="1"/>
    <n v="1010158"/>
    <n v="0"/>
    <n v="450"/>
    <n v="450"/>
    <n v="13"/>
    <x v="4"/>
    <s v="CORRETIVA"/>
    <s v="BOLETO"/>
    <d v="2023-08-31T00:00:00"/>
    <m/>
  </r>
  <r>
    <x v="0"/>
    <d v="2023-08-04T00:00:00"/>
    <d v="2023-07-31T00:00:00"/>
    <x v="1"/>
    <s v="UNITRUCK COMERCIO VAREGISTA DE PECAS E ACESSORIOS LTDA ME"/>
    <s v="UNITRUCK"/>
    <x v="8"/>
    <s v="VOLKSWAGEM "/>
    <s v="VW 11.180 DRC 4X2"/>
    <n v="1"/>
    <s v="AFERIÇÃO DE TACOGRAFO"/>
    <n v="330"/>
    <s v="1"/>
    <n v="1010156"/>
    <n v="0"/>
    <n v="330"/>
    <n v="330"/>
    <n v="14"/>
    <x v="4"/>
    <s v="CORRETIVA"/>
    <s v="BOLETO"/>
    <d v="2023-08-30T00:00:00"/>
    <m/>
  </r>
  <r>
    <x v="0"/>
    <d v="2023-08-04T00:00:00"/>
    <d v="2023-07-31T00:00:00"/>
    <x v="1"/>
    <s v="UNITRUCK COMERCIO VAREGISTA DE PECAS E ACESSORIOS LTDA ME"/>
    <s v="UNITRUCK"/>
    <x v="9"/>
    <s v="MERCEDES"/>
    <s v="MB 915C"/>
    <n v="1"/>
    <s v="AFERIÇÃO DE TACOGRAFO"/>
    <n v="450"/>
    <s v="1"/>
    <n v="1010157"/>
    <n v="0"/>
    <n v="450"/>
    <n v="450"/>
    <n v="15"/>
    <x v="4"/>
    <s v="CORRETIVA"/>
    <s v="BOLETO"/>
    <d v="2023-08-30T00:00:00"/>
    <m/>
  </r>
  <r>
    <x v="0"/>
    <d v="2023-08-04T00:00:00"/>
    <d v="2023-07-31T00:00:00"/>
    <x v="1"/>
    <s v="UNITRUCK COMERCIO VAREGISTA DE PECAS E ACESSORIOS LTDA ME"/>
    <s v="UNITRUCK"/>
    <x v="9"/>
    <s v="MERCEDES"/>
    <s v="MB 915C"/>
    <n v="1"/>
    <s v="PEÇAS PARA TACOGRAFO"/>
    <n v="490"/>
    <s v="1"/>
    <n v="2816"/>
    <n v="0"/>
    <n v="490"/>
    <n v="490"/>
    <n v="16"/>
    <x v="4"/>
    <s v="CORRETIVA"/>
    <s v="BOLETO"/>
    <d v="2023-08-30T00:00:00"/>
    <m/>
  </r>
  <r>
    <x v="2"/>
    <d v="2023-08-04T00:00:00"/>
    <d v="2023-08-03T00:00:00"/>
    <x v="0"/>
    <s v="RODOTEC LTDA"/>
    <s v="RODOTEC"/>
    <x v="2"/>
    <s v="VOLKSWAGEM "/>
    <n v="11180"/>
    <n v="1"/>
    <s v="GUIA DE PAGAMENTO TACOGRAFO"/>
    <n v="90.09"/>
    <s v="1"/>
    <s v="SEM NOTA"/>
    <n v="0"/>
    <n v="90.09"/>
    <n v="90.09"/>
    <n v="12"/>
    <x v="4"/>
    <s v="CORRETIVA"/>
    <s v="PIX"/>
    <s v="PIX"/>
    <s v="ALBINO"/>
  </r>
  <r>
    <x v="2"/>
    <d v="2023-08-04T00:00:00"/>
    <d v="2023-08-01T00:00:00"/>
    <x v="0"/>
    <s v="BORRACHARIA"/>
    <s v="BORRACHARIA"/>
    <x v="1"/>
    <s v="VOLKSWAGEM "/>
    <n v="11180"/>
    <n v="1"/>
    <s v="SERVIÇO DE INSTALAÇÃO DE DUAS BATERIAS"/>
    <n v="10"/>
    <s v="1"/>
    <s v="SEM NOTA"/>
    <n v="0"/>
    <n v="10"/>
    <n v="10"/>
    <n v="17"/>
    <x v="1"/>
    <s v="CORRETIVA"/>
    <s v="PIX"/>
    <s v="PIX"/>
    <s v="ALBINO"/>
  </r>
  <r>
    <x v="2"/>
    <d v="2023-08-06T00:00:00"/>
    <d v="2023-08-01T00:00:00"/>
    <x v="0"/>
    <s v="E. G. DE FREITAS JUNIOR COMERCIO E SERVIÇOS AUTOMOTIVOS "/>
    <s v="CARVALHO AUTO CENTER"/>
    <x v="0"/>
    <s v="VOLKSWAGEM "/>
    <s v="VW 11.180 DRC 4X2"/>
    <n v="1"/>
    <s v="FIO 1,5MM (3MT) + 2 PARAFUSOS + COLA ADESIVO"/>
    <n v="19.46"/>
    <s v="1"/>
    <n v="4283"/>
    <n v="0"/>
    <n v="19.46"/>
    <n v="19.46"/>
    <n v="18"/>
    <x v="1"/>
    <s v="CORRETIVA"/>
    <s v="BOLETO"/>
    <d v="2023-08-15T00:00:00"/>
    <m/>
  </r>
  <r>
    <x v="2"/>
    <d v="2023-08-06T00:00:00"/>
    <d v="2023-08-01T00:00:00"/>
    <x v="0"/>
    <s v="E. G. DE FREITAS JUNIOR COMERCIO E SERVIÇOS AUTOMOTIVOS "/>
    <s v="CARVALHO AUTO CENTER"/>
    <x v="5"/>
    <s v="VOLKSWAGEM "/>
    <s v="VW 11.180 DRC 4X2"/>
    <n v="1"/>
    <s v="LAMPADA H7 24V PHILIPS + BOTÃO VIDRO ELETRICO VW SIMPLES"/>
    <n v="74.87"/>
    <s v="1"/>
    <n v="4283"/>
    <n v="0"/>
    <n v="74.87"/>
    <n v="74.87"/>
    <n v="19"/>
    <x v="1"/>
    <s v="CORRETIVA"/>
    <s v="BOLETO"/>
    <d v="2023-08-15T00:00:00"/>
    <m/>
  </r>
  <r>
    <x v="2"/>
    <d v="2023-08-06T00:00:00"/>
    <d v="2023-08-01T00:00:00"/>
    <x v="0"/>
    <s v="E. G. DE FREITAS JUNIOR COMERCIO E SERVIÇOS AUTOMOTIVOS "/>
    <s v="CARVALHO AUTO CENTER"/>
    <x v="5"/>
    <s v="VOLKSWAGEM "/>
    <s v="VW 11.180 DRC 4X2"/>
    <n v="1"/>
    <s v="SERVIÇO"/>
    <n v="30"/>
    <s v="1"/>
    <n v="3272"/>
    <n v="0"/>
    <n v="30"/>
    <n v="30"/>
    <n v="19"/>
    <x v="1"/>
    <s v="CORRETIVA"/>
    <s v="BOLETO"/>
    <d v="2023-08-15T00:00:00"/>
    <m/>
  </r>
  <r>
    <x v="2"/>
    <d v="2023-08-06T00:00:00"/>
    <d v="2023-08-01T00:00:00"/>
    <x v="0"/>
    <s v="E. G. DE FREITAS JUNIOR COMERCIO E SERVIÇOS AUTOMOTIVOS "/>
    <s v="CARVALHO AUTO CENTER"/>
    <x v="0"/>
    <s v="VOLKSWAGEM "/>
    <s v="VW 11.180 DRC 4X2"/>
    <n v="1"/>
    <s v="LAMPADA 67 24V 10W + FITA ISOLANTE + LAMPADA 1141 24V 21/5W + LAMPADA H7 24V PHILIPS + LANTERNA CORUJINHA BAU LED VERMELHA + SIRENE DE RÉ BI-VOLT GRANDE 2 SOM + ENFORCA GATO 40CM PRETO + ESCOVA DE INTERCLIMA PAR + TERMINAL DE ENCAIXE C/TRAVA + TERMINAL ESPADA C-TRAVA"/>
    <n v="148.88999999999999"/>
    <s v="1"/>
    <n v="4275"/>
    <n v="0"/>
    <n v="148.88999999999999"/>
    <n v="148.88999999999999"/>
    <n v="20"/>
    <x v="1"/>
    <s v="CORRETIVA"/>
    <s v="BOLETO"/>
    <d v="2023-08-15T00:00:00"/>
    <m/>
  </r>
  <r>
    <x v="2"/>
    <d v="2023-08-06T00:00:00"/>
    <d v="2023-08-01T00:00:00"/>
    <x v="0"/>
    <s v="E. G. DE FREITAS JUNIOR COMERCIO E SERVIÇOS AUTOMOTIVOS "/>
    <s v="CARVALHO AUTO CENTER"/>
    <x v="0"/>
    <s v="VOLKSWAGEM "/>
    <s v="VW 11.180 DRC 4X2"/>
    <n v="1"/>
    <s v="SERVIÇO"/>
    <n v="130"/>
    <s v="1"/>
    <n v="3252"/>
    <n v="0"/>
    <n v="130"/>
    <n v="130"/>
    <n v="20"/>
    <x v="1"/>
    <s v="CORRETIVA"/>
    <s v="BOLETO"/>
    <d v="2023-08-15T00:00:00"/>
    <m/>
  </r>
  <r>
    <x v="2"/>
    <d v="2023-08-06T00:00:00"/>
    <d v="2023-08-01T00:00:00"/>
    <x v="0"/>
    <s v="E. G. DE FREITAS JUNIOR COMERCIO E SERVIÇOS AUTOMOTIVOS "/>
    <s v="CARVALHO AUTO CENTER"/>
    <x v="3"/>
    <s v="VOLKSWAGEM "/>
    <s v="VW 11.180 DRC 4X2"/>
    <n v="1"/>
    <s v="2 LAMPADA H7 24V PHILIPS + BOTÃO VIDRO ELETRICO VW DUPLO + LAMPADA 67 LED 24V + LAMPADA 1141 24V 21/5W + SOQUETE LAMPADA H7 + LANTERNA LATERAL ONIBUS AMARELA + CHICOTE PISCA VW (FEMEA) + LANTERNA CORUGINHA BAU LED CRISTAL"/>
    <n v="347.88"/>
    <s v="1"/>
    <n v="4275"/>
    <n v="0"/>
    <n v="347.88"/>
    <n v="347.88"/>
    <n v="21"/>
    <x v="1"/>
    <s v="CORRETIVA"/>
    <s v="BOLETO"/>
    <d v="2023-08-15T00:00:00"/>
    <m/>
  </r>
  <r>
    <x v="2"/>
    <d v="2023-08-06T00:00:00"/>
    <d v="2023-08-01T00:00:00"/>
    <x v="0"/>
    <s v="E. G. DE FREITAS JUNIOR COMERCIO E SERVIÇOS AUTOMOTIVOS "/>
    <s v="CARVALHO AUTO CENTER"/>
    <x v="3"/>
    <s v="VOLKSWAGEM "/>
    <s v="VW 11.180 DRC 4X2"/>
    <n v="1"/>
    <s v="SERVIÇO"/>
    <n v="100"/>
    <s v="1"/>
    <n v="3252"/>
    <n v="0"/>
    <n v="100"/>
    <n v="100"/>
    <n v="21"/>
    <x v="1"/>
    <s v="CORRETIVA"/>
    <s v="BOLETO"/>
    <d v="2023-08-15T00:00:00"/>
    <m/>
  </r>
  <r>
    <x v="0"/>
    <d v="2023-08-08T00:00:00"/>
    <d v="2023-07-20T00:00:00"/>
    <x v="0"/>
    <s v="DANIEL JOAQUIM DO NASCIMENTO-ME"/>
    <s v="MECANICO RECIFE"/>
    <x v="0"/>
    <s v="VOLKSWAGEM "/>
    <s v="VW 11.180 DRC 4X2"/>
    <n v="1"/>
    <s v="(SERVIÇO) REPARO GERAL NO EMBUCHAMENTO DIANTEIRAS (MANGA DE EIXOS RECUPERAÇÃO EM TORNO) + SERVIÇO DE TROCA DE ÓLEO E TODOS OS FILTROS COM REMOÇÃO E COLOCAÇÃO DE CARTER"/>
    <n v="1600"/>
    <s v="1"/>
    <n v="442"/>
    <n v="0"/>
    <n v="1600"/>
    <n v="1600"/>
    <n v="22"/>
    <x v="2"/>
    <s v="CORRETIVA"/>
    <s v="BOLETO"/>
    <d v="2023-08-10T00:00:00"/>
    <m/>
  </r>
  <r>
    <x v="0"/>
    <d v="2023-08-08T00:00:00"/>
    <d v="2023-07-17T00:00:00"/>
    <x v="0"/>
    <s v="DANIEL JOAQUIM DO NASCIMENTO-ME"/>
    <s v="MECANICO RECIFE"/>
    <x v="2"/>
    <s v="VOLKSWAGEM "/>
    <s v="VW 11.180 DRC 4X2"/>
    <n v="1"/>
    <s v="(SERVIÇO) REMOÇÃO DE SUPORTES REABERTURA DE ORIFICIO DAS CUICAS E ADAPTAÇÃO DAS CUICAS + SERVIÇO DE REMOÇÃO E COLOCAÇÃO DO CARTER DO MOTOR + TROCA DE OLEO E TODOS OS FILTROS"/>
    <n v="1400"/>
    <s v="1"/>
    <n v="441"/>
    <n v="0"/>
    <n v="1400"/>
    <n v="1400"/>
    <n v="23"/>
    <x v="2"/>
    <s v="CORRETIVA"/>
    <s v="BOLETO"/>
    <d v="2023-08-30T00:00:00"/>
    <m/>
  </r>
  <r>
    <x v="2"/>
    <d v="2023-08-08T00:00:00"/>
    <d v="2023-08-02T00:00:00"/>
    <x v="1"/>
    <s v="GAMA DIESEL LTDA"/>
    <s v="GAMA"/>
    <x v="4"/>
    <s v="VOLKSWAGEM "/>
    <s v="VW 11.180 DRC 4X2"/>
    <n v="1"/>
    <s v="2 JOGO DE LONA + TAMPA DE ARLA + TAMPA DE OLEO MOTOR"/>
    <n v="653.33000000000004"/>
    <s v="1"/>
    <n v="64715"/>
    <n v="84.33"/>
    <n v="569"/>
    <n v="569"/>
    <n v="24"/>
    <x v="2"/>
    <s v="CORRETIVA"/>
    <s v="BOLETO"/>
    <d v="2023-08-30T00:00:00"/>
    <m/>
  </r>
  <r>
    <x v="2"/>
    <d v="2023-08-08T00:00:00"/>
    <d v="2023-08-01T00:00:00"/>
    <x v="0"/>
    <s v="GAMA DIESEL LTDA"/>
    <s v="GAMA"/>
    <x v="10"/>
    <s v="VOLKSWAGEM "/>
    <s v="VW 11.180 DRC 4X2"/>
    <n v="1"/>
    <s v="CÁRTER EXTRA PARA TROCA"/>
    <n v="2913.53"/>
    <s v="1"/>
    <n v="64684"/>
    <n v="413.53"/>
    <n v="2500"/>
    <n v="2500"/>
    <n v="25"/>
    <x v="5"/>
    <s v="PEÇA"/>
    <s v="BOLETO"/>
    <d v="2023-08-29T00:00:00"/>
    <m/>
  </r>
  <r>
    <x v="2"/>
    <d v="2023-08-08T00:00:00"/>
    <d v="2023-08-08T00:00:00"/>
    <x v="1"/>
    <s v="COMERCIAL DE PECAS E SERVICOS PARA AUTOS PROGRESSO LTDA"/>
    <s v="MOLARIA PROGRESSO"/>
    <x v="11"/>
    <s v="MERCEDES"/>
    <s v="MB 710 "/>
    <n v="1"/>
    <s v="BUCHA MOLA + BUCHA BARRA EST TRAS/DIANT + BUCHA ESTABILIZADOR + MOLA 3a. DIANT MB 710 + PARAFUSO CENTRO 12X4 + TUBO BUCHA ALGEMA MOLA"/>
    <n v="2054"/>
    <s v="1"/>
    <n v="1236"/>
    <n v="0"/>
    <n v="2054"/>
    <n v="2054"/>
    <n v="26"/>
    <x v="2"/>
    <s v="CORRETIVA"/>
    <s v="BOLETO"/>
    <d v="2023-09-05T00:00:00"/>
    <m/>
  </r>
  <r>
    <x v="2"/>
    <d v="2023-08-08T00:00:00"/>
    <d v="2023-08-08T00:00:00"/>
    <x v="1"/>
    <s v="COMERCIAL DE PECAS E SERVICOS PARA AUTOS PROGRESSO LTDA"/>
    <s v="MOLARIA PROGRESSO"/>
    <x v="11"/>
    <s v="MERCEDES"/>
    <s v="MB 710 "/>
    <n v="1"/>
    <s v="SERVIÇO"/>
    <n v="420"/>
    <s v="1"/>
    <n v="1308"/>
    <n v="0"/>
    <n v="420"/>
    <n v="420"/>
    <n v="26"/>
    <x v="2"/>
    <s v="CORRETIVA"/>
    <s v="BOLETO"/>
    <d v="2023-09-05T00:00:00"/>
    <m/>
  </r>
  <r>
    <x v="2"/>
    <d v="2023-08-08T00:00:00"/>
    <d v="2023-08-08T00:00:00"/>
    <x v="1"/>
    <s v="PNEU CENTER AUTOMOTIVO LTDA"/>
    <s v="TOP PNEUS"/>
    <x v="12"/>
    <s v="FIAT"/>
    <s v="FIAT STRADA WORKING"/>
    <n v="1"/>
    <s v="VALVULA PNEU SEM CAMARA + PIVO SUSPENÇÃO + BANDEJA SUSPENÇÃO FIAT + BANDEJA DIANTEIRA"/>
    <n v="956"/>
    <s v="1"/>
    <n v="11547"/>
    <n v="0"/>
    <n v="956"/>
    <n v="956"/>
    <n v="27"/>
    <x v="2"/>
    <s v="CORRETIVA"/>
    <s v="BOLETO"/>
    <d v="2023-09-07T00:00:00"/>
    <m/>
  </r>
  <r>
    <x v="2"/>
    <d v="2023-08-08T00:00:00"/>
    <d v="2023-08-08T00:00:00"/>
    <x v="1"/>
    <s v="PNEU CENTER AUTOMOTIVO LTDA"/>
    <s v="TOP PNEUS"/>
    <x v="12"/>
    <s v="FIAT"/>
    <s v="FIAT STRADA WORKING"/>
    <n v="1"/>
    <s v="(SERVIÇO) ALINHAMENTO + BALANCIAMENTO + MONTAGEM DE PNEUS + MÃO DE OBRA MONTAGEM DE PEÇAS"/>
    <n v="270"/>
    <s v="1"/>
    <n v="1020811"/>
    <n v="0"/>
    <n v="270"/>
    <n v="270"/>
    <n v="27"/>
    <x v="2"/>
    <s v="CORRETIVA"/>
    <s v="BOLETO"/>
    <d v="2023-09-07T00:00:00"/>
    <m/>
  </r>
  <r>
    <x v="2"/>
    <d v="2023-08-10T00:00:00"/>
    <d v="2023-08-10T00:00:00"/>
    <x v="1"/>
    <s v="ELENILSA GENUINO DA SILVA"/>
    <s v="L+E REVISAUTO"/>
    <x v="12"/>
    <s v="FIAT"/>
    <s v="FIAT STRADA WORKING"/>
    <n v="1"/>
    <s v="(SERVIÇO) SCANER + AVALIAÇÃO"/>
    <n v="100"/>
    <s v="1"/>
    <n v="318"/>
    <n v="0"/>
    <n v="100"/>
    <n v="100"/>
    <n v="28"/>
    <x v="2"/>
    <s v="CORRETIVA"/>
    <s v="PIX"/>
    <s v="PIX"/>
    <s v="VALERIO"/>
  </r>
  <r>
    <x v="2"/>
    <d v="2023-08-10T00:00:00"/>
    <d v="2023-08-08T00:00:00"/>
    <x v="1"/>
    <s v="ADEMAR AUTOPEÇAS E SERVIÇOS"/>
    <s v="ADEMAR AUTOPEÇAS"/>
    <x v="9"/>
    <s v="MERCEDES"/>
    <s v="MB 915C"/>
    <n v="1"/>
    <s v="BUCHA MOLA + BUCHA BARRA EST TRAS/DIANT + BUCHA ESTABILIZADOR + MOLA 3a. DIANT MB 710 + PARAFUSO CENTRO 12X4 + TUBO BUCHA ALGEMA MOLA"/>
    <n v="20"/>
    <s v="1"/>
    <n v="5588"/>
    <n v="0"/>
    <n v="20"/>
    <n v="20"/>
    <n v="29"/>
    <x v="2"/>
    <s v="CORRETIVA"/>
    <s v="PIX"/>
    <s v="PIX"/>
    <s v="VALERIO"/>
  </r>
  <r>
    <x v="2"/>
    <d v="2023-08-10T00:00:00"/>
    <d v="2023-08-08T00:00:00"/>
    <x v="1"/>
    <s v="ARAUJO PACHECO EIRELI"/>
    <s v="PARAFUSOS PACHECO"/>
    <x v="9"/>
    <s v="MERCEDES"/>
    <s v="MB 915C"/>
    <n v="1"/>
    <s v="PARAFUSO SX 8.8 MB 1,25 RP 12 X 7 + PORCA SX TRAVANTE MB 1,25 12MM + ARRUELA LISA PESADA ZINCO 1/2"/>
    <n v="11"/>
    <s v="1"/>
    <s v="SEM NOTA"/>
    <n v="0"/>
    <n v="11"/>
    <n v="11"/>
    <n v="29"/>
    <x v="2"/>
    <s v="CORRETIVA"/>
    <s v="PIX"/>
    <s v="PIX"/>
    <s v="VALERIO"/>
  </r>
  <r>
    <x v="2"/>
    <d v="2023-08-10T00:00:00"/>
    <d v="2023-08-07T00:00:00"/>
    <x v="1"/>
    <s v="LUBFIL COM. DE LUB. E FILTROS EIRELI EPP"/>
    <s v="LUBFIL"/>
    <x v="10"/>
    <s v="OFICINA"/>
    <s v="OFICINA"/>
    <n v="1"/>
    <s v="BOMBA DE TRANSFERENCIA MANUAL P/OLEO"/>
    <n v="385"/>
    <s v="1"/>
    <n v="23787"/>
    <n v="0"/>
    <n v="385"/>
    <n v="385"/>
    <n v="30"/>
    <x v="6"/>
    <s v="FERRAMENTA"/>
    <s v="BOLETO"/>
    <d v="2023-09-07T00:00:00"/>
    <m/>
  </r>
  <r>
    <x v="2"/>
    <d v="2023-08-10T00:00:00"/>
    <d v="2023-08-03T00:00:00"/>
    <x v="1"/>
    <s v="MAGNUM DISTRIBUIDORA DE PNEUS S/A"/>
    <s v="MAGNUM TIRES"/>
    <x v="12"/>
    <s v="FIAT"/>
    <s v="FIAT STRADA WORKING"/>
    <n v="2"/>
    <s v="MGM 185/70R14 CAMPIONE M3"/>
    <n v="771.9"/>
    <s v="1"/>
    <n v="8034"/>
    <n v="0"/>
    <n v="771.9"/>
    <n v="771.9"/>
    <n v="27"/>
    <x v="7"/>
    <s v="CORRETIVA"/>
    <s v="BOLETO"/>
    <d v="2023-09-02T00:00:00"/>
    <m/>
  </r>
  <r>
    <x v="2"/>
    <d v="2023-08-10T00:00:00"/>
    <d v="2023-08-04T00:00:00"/>
    <x v="1"/>
    <s v="CHELLER &amp; BRUM LTDA LJ07"/>
    <s v="ELETROGERAL"/>
    <x v="7"/>
    <s v="VOLKSWAGEM "/>
    <s v="VW 24.250 CLC 6X2"/>
    <n v="1"/>
    <s v="ALTERNADOR BOSCH 24V 80AMP IVECO + REG VOLT ALT BOSCH 24V MB CAM 1938"/>
    <n v="1504.49"/>
    <s v="3"/>
    <n v="1522"/>
    <n v="0"/>
    <n v="1504.49"/>
    <n v="1504.49"/>
    <n v="31"/>
    <x v="2"/>
    <s v="CORRETIVA"/>
    <s v="BOLETO"/>
    <d v="2023-09-04T00:00:00"/>
    <m/>
  </r>
  <r>
    <x v="0"/>
    <d v="2023-08-10T00:00:00"/>
    <d v="2023-07-07T00:00:00"/>
    <x v="1"/>
    <s v="JS DISTRIBUIDORA DE PECAS S/A"/>
    <s v="JS PEÇAS"/>
    <x v="10"/>
    <s v="OFICINA"/>
    <s v=""/>
    <n v="1"/>
    <s v="RESERVATORIO DE AGUA"/>
    <n v="242.88"/>
    <s v="1"/>
    <n v="163407"/>
    <n v="0"/>
    <n v="242.88"/>
    <n v="242.88"/>
    <n v="32"/>
    <x v="2"/>
    <s v="CORRETIVA"/>
    <s v="BOLETO"/>
    <d v="2023-08-04T00:00:00"/>
    <m/>
  </r>
  <r>
    <x v="0"/>
    <d v="2023-08-10T00:00:00"/>
    <d v="2023-07-19T00:00:00"/>
    <x v="1"/>
    <s v="LUGAR DAS TINTAS COMERCIO LTDA"/>
    <s v="LUGAR DAS TINTAS"/>
    <x v="13"/>
    <s v="FORD"/>
    <s v="FORD CARGO 816 S"/>
    <n v="1"/>
    <s v="TINTA BRANCO GELO + VERNIZ + LIXA A SECO + TRAPO + FITA CREPE + DILUENTE PU + KPO MAX RUBBER + LOMBIFILLER LAZZURIL"/>
    <n v="382.8"/>
    <s v="1"/>
    <n v="1307"/>
    <n v="0"/>
    <n v="382.8"/>
    <n v="382.8"/>
    <n v="33"/>
    <x v="8"/>
    <s v="PINTURA"/>
    <s v="PIX"/>
    <s v="PIX"/>
    <m/>
  </r>
  <r>
    <x v="0"/>
    <d v="2023-08-10T00:00:00"/>
    <d v="2023-07-19T00:00:00"/>
    <x v="1"/>
    <s v="LUGAR DAS TINTAS COMERCIO LTDA"/>
    <s v="LUGAR DAS TINTAS"/>
    <x v="13"/>
    <s v="FORD"/>
    <s v="FORD CARGO 816 S"/>
    <n v="1"/>
    <s v="TINTA PRATA ENSEADA LAZZ + VERNIZ HS + CAT. 8120 P/PRIMER ALTA TEMP + MASSA POLIESTER + CATALIZADOR P/PU 061 LAZZ + LIXA SECO + TRAPO + FITA CREPE + DILUENTE + BRANCO GEADA PU GL 2,7 ML LAZZ + ALUMINIO SINT. INDUSTRIAL LT + PRETO CADILAC PU 675 ML"/>
    <n v="2902.5"/>
    <s v="1"/>
    <n v="1316"/>
    <n v="0"/>
    <n v="2902.5"/>
    <n v="2902.5"/>
    <n v="33"/>
    <x v="8"/>
    <s v="PINTURA"/>
    <s v="PIX"/>
    <s v="PIX"/>
    <m/>
  </r>
  <r>
    <x v="2"/>
    <d v="2023-08-10T00:00:00"/>
    <d v="2023-08-07T00:00:00"/>
    <x v="1"/>
    <s v="Q-PECAS E SERVIÇOS EIRELI-EPP"/>
    <s v="QUALY PEÇAS"/>
    <x v="9"/>
    <s v="MERCEDES"/>
    <s v="MB 915C"/>
    <n v="1"/>
    <s v="ARANHA TRAVA PONTA CAPA 1113"/>
    <n v="30"/>
    <s v="1"/>
    <n v="65937"/>
    <n v="0"/>
    <n v="30"/>
    <n v="30"/>
    <n v="29"/>
    <x v="2"/>
    <s v="CORRETIVA"/>
    <s v="PIX"/>
    <s v="PIX"/>
    <m/>
  </r>
  <r>
    <x v="2"/>
    <d v="2023-08-10T00:00:00"/>
    <d v="2023-08-09T00:00:00"/>
    <x v="0"/>
    <s v="NOVO MUNDO CAMINHÕES E EQUIPAMENTOS ROD"/>
    <s v="NOVO MUNDO"/>
    <x v="1"/>
    <s v="VOLKSWAGEM "/>
    <s v="VW 11.180 DRC 4X2"/>
    <n v="1"/>
    <s v="VIDRO ESPELHO PEQUENO ESQUERDO"/>
    <n v="180"/>
    <s v="1"/>
    <n v="231867"/>
    <n v="0"/>
    <n v="180"/>
    <n v="180"/>
    <n v="34"/>
    <x v="9"/>
    <s v="CORRETIVA"/>
    <s v="PIX"/>
    <s v="PIX"/>
    <s v="VALERIO"/>
  </r>
  <r>
    <x v="2"/>
    <d v="2023-08-10T00:00:00"/>
    <d v="2023-08-09T00:00:00"/>
    <x v="0"/>
    <s v="NOVO MUNDO CAMINHÕES E EQUIPAMENTOS ROD"/>
    <s v="NOVO MUNDO"/>
    <x v="3"/>
    <s v="VOLKSWAGEM "/>
    <s v="VW 11.180 DRC 4X2"/>
    <n v="1"/>
    <s v="VIDRO ESPELHO PEQUENO ESQUERDO"/>
    <n v="180"/>
    <s v="1"/>
    <n v="231867"/>
    <n v="0"/>
    <n v="180"/>
    <n v="180"/>
    <n v="35"/>
    <x v="9"/>
    <s v="CORRETIVA"/>
    <s v="PIX"/>
    <s v="PIX"/>
    <s v="VALERIO"/>
  </r>
  <r>
    <x v="2"/>
    <d v="2023-08-10T00:00:00"/>
    <d v="2023-08-09T00:00:00"/>
    <x v="1"/>
    <s v="NOVO MUNDO CAMINHÕES E EQUIPAMENTOS ROD"/>
    <s v="NOVO MUNDO"/>
    <x v="10"/>
    <s v="VOLKSWAGEM "/>
    <s v="VW 11.180 DRC 4X2"/>
    <n v="1"/>
    <s v="VIDRO ESPELHO PEQUENO ESQUERDO"/>
    <n v="180"/>
    <s v="1"/>
    <n v="231867"/>
    <n v="0"/>
    <n v="180"/>
    <n v="180"/>
    <n v="36"/>
    <x v="9"/>
    <s v="CORRETIVA"/>
    <s v="PIX"/>
    <s v="PIX"/>
    <s v="VALERIO"/>
  </r>
  <r>
    <x v="0"/>
    <d v="2023-08-10T00:00:00"/>
    <d v="2023-07-28T00:00:00"/>
    <x v="1"/>
    <s v="Q-PECAS E SERVIÇOS EIRELI-EPP"/>
    <s v="QUALY PEÇAS"/>
    <x v="9"/>
    <s v="VOLKSWAGEM "/>
    <s v="MB 915C"/>
    <n v="1"/>
    <s v="RETENTOR RODA TRAS ACELLO 915"/>
    <n v="250"/>
    <s v="1"/>
    <n v="65801"/>
    <n v="0"/>
    <n v="250"/>
    <n v="250"/>
    <n v="29"/>
    <x v="2"/>
    <s v="CORRETIVA"/>
    <s v="BOLETO"/>
    <d v="2023-08-24T00:00:00"/>
    <m/>
  </r>
  <r>
    <x v="2"/>
    <d v="2023-08-11T00:00:00"/>
    <d v="2023-08-11T00:00:00"/>
    <x v="1"/>
    <s v="GAMA DIESEL LTDA"/>
    <s v="GAMA"/>
    <x v="14"/>
    <s v="VOLKSWAGEM "/>
    <s v="VW 15.190 WORKER"/>
    <n v="1"/>
    <s v="SENSOR DE TEMPERATURA CANO DE ESCAPE + TERMOSTATO + SONDA LAMBDA + TRANSMISSOR"/>
    <n v="3651.1"/>
    <s v="1"/>
    <n v="64873"/>
    <n v="772.1"/>
    <n v="2879"/>
    <n v="2879"/>
    <n v="37"/>
    <x v="2"/>
    <s v="CORRETIVA"/>
    <s v="BOLETO"/>
    <d v="2023-09-08T00:00:00"/>
    <m/>
  </r>
  <r>
    <x v="2"/>
    <d v="2023-08-17T00:00:00"/>
    <d v="2023-08-17T00:00:00"/>
    <x v="1"/>
    <s v="LEANDRO DE SOUSA SILVA"/>
    <s v="PRIME TRUCK"/>
    <x v="14"/>
    <s v="VOLKSWAGEM "/>
    <s v="VW 15.190 WORKER"/>
    <n v="1"/>
    <s v="VALVULA DE ALIVIO DO RAIL * PARAFUSO + CONEXÃO DE 12MM"/>
    <n v="480"/>
    <s v="1"/>
    <n v="99"/>
    <n v="0"/>
    <n v="480"/>
    <n v="480"/>
    <n v="37"/>
    <x v="2"/>
    <s v="CORRETIVA"/>
    <s v="BOLETO"/>
    <d v="2023-09-05T00:00:00"/>
    <m/>
  </r>
  <r>
    <x v="2"/>
    <d v="2023-08-17T00:00:00"/>
    <d v="2023-08-17T00:00:00"/>
    <x v="1"/>
    <s v="LEANDRO DE SOUSA SILVA"/>
    <s v="PRIME TRUCK"/>
    <x v="14"/>
    <s v="VOLKSWAGEM "/>
    <s v="VW 15.190 WORKER"/>
    <n v="1"/>
    <s v="(SERVIÇO) REPARO DO CHICOTE DO MODULO + MÃO DE OBRA E DIAGNOSTICO"/>
    <n v="1350"/>
    <s v="1"/>
    <n v="128"/>
    <n v="80"/>
    <n v="1270"/>
    <n v="1270"/>
    <n v="37"/>
    <x v="2"/>
    <s v="CORRETIVA"/>
    <s v="BOLETO"/>
    <d v="2023-09-05T00:00:00"/>
    <m/>
  </r>
  <r>
    <x v="2"/>
    <d v="2023-08-17T00:00:00"/>
    <d v="2023-08-16T00:00:00"/>
    <x v="1"/>
    <s v="FORTE PNEUS COMERCIO E SERVICOS LTDA"/>
    <s v="FORTE PNEUS"/>
    <x v="12"/>
    <s v="FIAT"/>
    <s v="FIAT STRADA WORKING"/>
    <n v="1"/>
    <s v="SERVIÇO"/>
    <n v="250"/>
    <s v="1"/>
    <n v="1011203"/>
    <n v="0"/>
    <n v="250"/>
    <n v="250"/>
    <n v="38"/>
    <x v="2"/>
    <s v="CORRETIVA"/>
    <s v="BOLETO"/>
    <d v="2023-09-15T00:00:00"/>
    <m/>
  </r>
  <r>
    <x v="2"/>
    <d v="2023-08-17T00:00:00"/>
    <d v="2023-08-16T00:00:00"/>
    <x v="1"/>
    <s v="FORTE PNEUS COMERCIO E SERVICOS LTDA"/>
    <s v="FORTE PNEUS"/>
    <x v="12"/>
    <s v="FIAT"/>
    <s v="FIAT STRADA WORKING"/>
    <n v="1"/>
    <s v="ALAVANCA FREIO DE MÃO + CABO FREIO 5 TRAS + CILINDRO MESTRE + CILINDRO RODA FIAT + FILTRO DE AR + FILTRO DE OLEO + OLEO MOTOR + REGULADOR DE FREIO PALIO + SAPATA DE FREIO + TAMBOR DE FREIO + FILTRO DE COMBUSTIVEL"/>
    <n v="2172"/>
    <s v="1"/>
    <n v="5703"/>
    <n v="0"/>
    <n v="2172"/>
    <n v="2172"/>
    <n v="38"/>
    <x v="2"/>
    <s v="CORRETIVA"/>
    <s v="BOLETO"/>
    <d v="2023-09-15T00:00:00"/>
    <m/>
  </r>
  <r>
    <x v="2"/>
    <d v="2023-08-17T00:00:00"/>
    <d v="2023-08-16T00:00:00"/>
    <x v="0"/>
    <s v="E. G. DE FREITAS JUNIOR COMERCIO E SERVIÇOS AUTOMOTIVOS "/>
    <s v="CARVALHO AUTO CENTER"/>
    <x v="1"/>
    <s v="VOLKSWAGEM "/>
    <s v="VW 11.180 DRC 4X2"/>
    <n v="1"/>
    <s v="BOTÃO TIC TAC + LANTERNA LATERAL + LANTERNA CORUGINHA + LAMPADA PHILIPS + LAMPADA 24V + FUSIVEL LAMINA"/>
    <n v="159.99"/>
    <s v="1"/>
    <n v="4323"/>
    <n v="0"/>
    <n v="159.99"/>
    <n v="159.99"/>
    <n v="39"/>
    <x v="1"/>
    <s v="CORRETIVA"/>
    <s v="BOLETO"/>
    <d v="2023-08-16T00:00:00"/>
    <m/>
  </r>
  <r>
    <x v="2"/>
    <d v="2023-08-21T00:00:00"/>
    <d v="2023-08-21T00:00:00"/>
    <x v="0"/>
    <s v="JOSE EUSTAQUIO DE OLIVEIRA"/>
    <s v="ACESSORIOS EUSTAQUIO"/>
    <x v="6"/>
    <s v="VOLKSWAGEM "/>
    <s v="VW 11.180 DRC 4X2"/>
    <n v="1"/>
    <s v="CABO DE LIBERAÇÃO VW DELIVERY GANCHO SEGURANÇA 856MM + CABO DE LIBERAÇÃO VW DELIVERY ESCOVA CABINE 1765MM"/>
    <n v="195.17"/>
    <s v="1"/>
    <n v="62924"/>
    <n v="0"/>
    <n v="195.17"/>
    <n v="195.17"/>
    <n v="40"/>
    <x v="2"/>
    <s v="CORRETIVA"/>
    <s v="BOLETO"/>
    <d v="2023-09-20T00:00:00"/>
    <m/>
  </r>
  <r>
    <x v="2"/>
    <d v="2023-08-21T00:00:00"/>
    <d v="2023-08-21T00:00:00"/>
    <x v="1"/>
    <s v="JOSE EUSTAQUIO DE OLIVEIRA"/>
    <s v="ACESSORIOS EUSTAQUIO"/>
    <x v="15"/>
    <s v="FORD"/>
    <s v="FORD CARGO 816 S"/>
    <n v="1"/>
    <s v="2 ESPELHO AV BI - PARTIDO FORD CARGO 816 S + MACANETA INTERNA + MANIVELA VIDRO"/>
    <n v="772.52"/>
    <s v="1"/>
    <n v="62923"/>
    <n v="0"/>
    <n v="772.52"/>
    <n v="772.52"/>
    <n v="41"/>
    <x v="9"/>
    <s v="CORRETIVA"/>
    <s v="BOLETO"/>
    <d v="2023-09-20T00:00:00"/>
    <m/>
  </r>
  <r>
    <x v="2"/>
    <d v="2023-08-21T00:00:00"/>
    <d v="2023-08-18T00:00:00"/>
    <x v="1"/>
    <s v="ATACADAO DAS FECHADURAS - TORRE"/>
    <s v="ATACADÃO DAS FECHADURAS"/>
    <x v="10"/>
    <s v="OFICINA"/>
    <s v=""/>
    <n v="30"/>
    <s v="30 CADEADOS PADO Nº40MM"/>
    <n v="1050"/>
    <s v="1"/>
    <n v="12684"/>
    <n v="0"/>
    <n v="1050"/>
    <n v="1050"/>
    <n v="42"/>
    <x v="6"/>
    <s v="PREVENTIVA"/>
    <s v="BOLETO"/>
    <d v="2023-09-17T00:00:00"/>
    <m/>
  </r>
  <r>
    <x v="2"/>
    <d v="2023-08-25T00:00:00"/>
    <d v="2023-08-17T00:00:00"/>
    <x v="0"/>
    <s v="DANIEL JOAQUIM DO NASCIMENTO-ME"/>
    <s v="MECANICO RECIFE"/>
    <x v="1"/>
    <s v="VOLKSWAGEM "/>
    <s v="VW 11.180 DRC 4X2"/>
    <n v="1"/>
    <s v="(SERVIÇO) TROCA DE OLEO + RECUPERAÇÃO DO CARTER"/>
    <n v="1100"/>
    <s v="1"/>
    <n v="444"/>
    <n v="100"/>
    <n v="1000"/>
    <n v="1000"/>
    <n v="43"/>
    <x v="2"/>
    <s v="CORRETIVA"/>
    <s v="BOLETO"/>
    <m/>
    <m/>
  </r>
  <r>
    <x v="2"/>
    <d v="2023-08-25T00:00:00"/>
    <d v="2023-08-15T00:00:00"/>
    <x v="2"/>
    <s v="LUGAR DAS TINTAS COMERCIO LTDA"/>
    <s v="LUGAR DAS TINTAS"/>
    <x v="16"/>
    <s v="VOLKSWAGEM "/>
    <s v="GOL"/>
    <n v="1"/>
    <s v="VERDE ARMY - NISSAN + VERNIZ HS 08937+065 + BRANCO CRISTAL + DILUENTE454 5L + BRANCO PURO ll PU + CRISTALIZANTE + MASSA POLIESTER LAZZURIL + FITA CREPE ADERE VERDE + CAT. PRIMER PU 811 MAXI + LIXA A SECO NORTON 320 + TRAPO GRANDE BRANCO"/>
    <n v="1839.24"/>
    <s v="1"/>
    <n v="1330"/>
    <n v="0.24"/>
    <n v="1839"/>
    <n v="1839"/>
    <n v="44"/>
    <x v="8"/>
    <s v="PINTURA"/>
    <s v="BOLETO"/>
    <d v="2023-09-15T00:00:00"/>
    <m/>
  </r>
  <r>
    <x v="2"/>
    <d v="2023-08-25T00:00:00"/>
    <d v="2023-08-11T00:00:00"/>
    <x v="1"/>
    <s v="O LOJÃO DAS BATERIAS LTDA"/>
    <s v="LOJÃO DAS BATERIAS"/>
    <x v="17"/>
    <s v="KIA"/>
    <s v="KIA UK2500 HD"/>
    <n v="1"/>
    <s v="4 BICO INJETOR COMMON RAIL DELPHI (R$2200,00 UN) + SENSOR DE ROTAÇÃO (R$ 164,00 UN)"/>
    <n v="8964"/>
    <s v="1"/>
    <n v="14261"/>
    <n v="0"/>
    <n v="8964"/>
    <n v="8964"/>
    <n v="45"/>
    <x v="10"/>
    <s v="CORRETIVA"/>
    <s v="BOLETO"/>
    <d v="2023-09-08T00:00:00"/>
    <m/>
  </r>
  <r>
    <x v="2"/>
    <d v="2023-08-25T00:00:00"/>
    <d v="2023-08-14T00:00:00"/>
    <x v="1"/>
    <s v="GAMA DIESEL LTDA"/>
    <s v="GAMA"/>
    <x v="18"/>
    <s v="VOLKSWAGEM "/>
    <s v="VW 11.180 DRC 4X2"/>
    <n v="1"/>
    <s v="FAROL"/>
    <n v="1008"/>
    <s v="1"/>
    <n v="64904"/>
    <n v="0"/>
    <n v="1008"/>
    <n v="1008"/>
    <n v="46"/>
    <x v="2"/>
    <s v="CORRETIVA"/>
    <s v="BOLETO"/>
    <d v="2023-09-11T00:00:00"/>
    <m/>
  </r>
  <r>
    <x v="2"/>
    <d v="2023-08-25T00:00:00"/>
    <d v="2023-08-14T00:00:00"/>
    <x v="1"/>
    <s v="EDNALDO ROSENDO DE OLIVEIRA ME"/>
    <s v="ROSENDO"/>
    <x v="10"/>
    <s v="OFICINA"/>
    <s v=""/>
    <n v="1"/>
    <s v="SOQUETE SEXTAVADO 1/2&quot; X 15MM - STELS + ADAPTADOR IMP F1/2&quot; X 3/4&quot; M - SATA + CHAVE ALLEN 14 MM - GEDORE + TRAPO COLORIDO"/>
    <n v="293"/>
    <s v="1"/>
    <n v="4878"/>
    <n v="0"/>
    <n v="293"/>
    <n v="293"/>
    <n v="47"/>
    <x v="6"/>
    <s v="FERRAMENTA"/>
    <s v="BOLETO"/>
    <d v="2023-09-14T00:00:00"/>
    <m/>
  </r>
  <r>
    <x v="2"/>
    <d v="2023-08-25T00:00:00"/>
    <d v="2023-08-14T00:00:00"/>
    <x v="1"/>
    <s v="CHELLER &amp; BRUM LTDA LJ07"/>
    <s v="ELETROGERAL"/>
    <x v="18"/>
    <s v="VOLKSWAGEM "/>
    <s v="VW 11.180 DRC 4X2"/>
    <n v="1"/>
    <s v="CABO DE INSTALAÇÃO ELETRICO 2X1MM 50M + LANTERNA LATERAL DELIMITADORA"/>
    <n v="264.52"/>
    <m/>
    <n v="152740"/>
    <n v="0"/>
    <n v="264.52"/>
    <n v="264.52"/>
    <n v="48"/>
    <x v="1"/>
    <s v="CORRETIVA"/>
    <s v="BOLETO"/>
    <d v="2023-08-29T00:00:00"/>
    <m/>
  </r>
  <r>
    <x v="2"/>
    <d v="2023-08-25T00:00:00"/>
    <d v="2023-08-14T00:00:00"/>
    <x v="2"/>
    <s v="VP ATACADISTA DISTRIBUIDOR DE AUTOPECAS"/>
    <s v="VP DISTRIBUIDORA"/>
    <x v="19"/>
    <s v="VOLKSWAGEM "/>
    <s v="GOL"/>
    <n v="1"/>
    <s v="BUCHA ESTAB DIANT 20MM (KIT) BROKITS + CORREIA MULT V DAYCO + FILTRO DE AR WEGA + FILTRO DE COMBUSTIVEL WEGA + FILTRO DE OLEO TECFIL + OLEO MOTOR"/>
    <n v="333"/>
    <m/>
    <n v="13792"/>
    <n v="0"/>
    <n v="333"/>
    <n v="333"/>
    <n v="49"/>
    <x v="2"/>
    <s v="PREVENTIVA"/>
    <s v="BOLETO"/>
    <d v="2023-09-14T00:00:00"/>
    <m/>
  </r>
  <r>
    <x v="2"/>
    <d v="2023-08-25T00:00:00"/>
    <d v="2023-08-16T00:00:00"/>
    <x v="1"/>
    <s v="JS DISTRIBUIDORA DE PECAS S/A"/>
    <s v="JS PEÇAS"/>
    <x v="15"/>
    <s v="FORD"/>
    <s v="FORD CARGO 816 S"/>
    <n v="1"/>
    <s v="PARAFUSO LENTICULAR + PROTETOR ALAVANCA CAMBIO + TERMINAL CAMBIO"/>
    <n v="348.82"/>
    <m/>
    <n v="164764"/>
    <n v="0"/>
    <n v="348.82"/>
    <n v="348.82"/>
    <n v="50"/>
    <x v="2"/>
    <s v="CORRETIVA"/>
    <s v="BOLETO"/>
    <d v="2023-09-13T00:00:00"/>
    <m/>
  </r>
  <r>
    <x v="2"/>
    <d v="2023-08-25T00:00:00"/>
    <d v="2023-08-16T00:00:00"/>
    <x v="1"/>
    <s v="CHELLER &amp; BRUM LTDA LJ07"/>
    <s v="ELETROGERAL"/>
    <x v="15"/>
    <s v="FORD"/>
    <s v="FORD CARGO 816 S"/>
    <n v="1"/>
    <s v="LANTERNA UNIVERSAL OVAL + LANTERNA ACRILICA + PLACA DELIMITADORA"/>
    <n v="526.54"/>
    <m/>
    <n v="152894"/>
    <n v="0"/>
    <n v="526.54"/>
    <n v="526.54"/>
    <n v="51"/>
    <x v="1"/>
    <s v="CORRETIVA"/>
    <s v="BOLETO"/>
    <d v="2023-09-16T00:00:00"/>
    <m/>
  </r>
  <r>
    <x v="2"/>
    <d v="2023-08-25T00:00:00"/>
    <d v="2023-08-16T00:00:00"/>
    <x v="1"/>
    <s v="WURTH DO BRASIL PECAS DE FIXACAO LTDA"/>
    <s v="WURTH"/>
    <x v="10"/>
    <s v="OFICINA"/>
    <m/>
    <n v="1"/>
    <s v="JOGO DE CHAVES VDE 5 PCS + FITA ISOLANTE ENERGY PRETA 18MM X 20M + PALHETA DE PARABRISA STANDARD + PALHETA DE PARABRISA CARGO 24 600MM + ALICATE DE CORTE DIAGONAL RED LINE + CHAVE DE FENDA + CHAVE PHILIPS PH2 X 100MM + CHAVE PHILIPS PH2 X 150MM + CHAVE CANHÃO 8 X 125MM "/>
    <n v="1029.01"/>
    <m/>
    <n v="450192"/>
    <n v="0"/>
    <n v="1029.01"/>
    <n v="1029.01"/>
    <n v="52"/>
    <x v="6"/>
    <s v="FERRAMENTA"/>
    <s v="BOLETO"/>
    <d v="2023-08-30T00:00:00"/>
    <m/>
  </r>
  <r>
    <x v="2"/>
    <d v="2023-08-25T00:00:00"/>
    <d v="2023-08-11T00:00:00"/>
    <x v="2"/>
    <s v="HDS REFRIGERAÇÃO LTDA"/>
    <s v="HDS REFRIGERAÇÃO"/>
    <x v="16"/>
    <s v="VOLKSWAGEM "/>
    <s v="GOL"/>
    <n v="1"/>
    <s v="CM MAHLE 12V 3PK GOL + CN VW GOL"/>
    <n v="3520"/>
    <m/>
    <n v="8980"/>
    <n v="45"/>
    <n v="3475"/>
    <n v="3475"/>
    <n v="53"/>
    <x v="0"/>
    <s v="CORRETIVA"/>
    <s v="BOLETO"/>
    <d v="2023-09-10T00:00:00"/>
    <m/>
  </r>
  <r>
    <x v="2"/>
    <d v="2023-08-25T00:00:00"/>
    <d v="2023-08-23T00:00:00"/>
    <x v="0"/>
    <s v="JS DISTRIBUIDORA DE PECAS S/A"/>
    <s v="JS PEÇAS"/>
    <x v="3"/>
    <s v="VOLKSWAGEM "/>
    <s v="VW 11.180 DRC 4X2"/>
    <n v="1"/>
    <s v="JG EMBUCHAMENTO STD 33.00X169MM C/CHIME"/>
    <n v="510"/>
    <m/>
    <n v="165008"/>
    <n v="0"/>
    <n v="510"/>
    <n v="510"/>
    <n v="54"/>
    <x v="2"/>
    <s v="CORRETIVA"/>
    <s v="BOLETO"/>
    <d v="2023-09-20T00:00:00"/>
    <m/>
  </r>
  <r>
    <x v="2"/>
    <d v="2023-08-25T00:00:00"/>
    <d v="2023-08-22T00:00:00"/>
    <x v="1"/>
    <s v="UNITRUCK COMERCIO VAREGISTA DE PECAS E ACESSORIOS LTDA ME"/>
    <s v="UNITRUCK"/>
    <x v="4"/>
    <s v="VOLKSWAGEM "/>
    <s v="VW 11.180 DRC 4X2"/>
    <n v="1"/>
    <s v="AFERIÇÃO DE TACOGRAFO"/>
    <n v="330"/>
    <m/>
    <n v="1010260"/>
    <n v="0"/>
    <n v="330"/>
    <n v="330"/>
    <n v="55"/>
    <x v="4"/>
    <s v="CORRETIVA"/>
    <s v="BOLETO"/>
    <d v="2023-09-21T00:00:00"/>
    <m/>
  </r>
  <r>
    <x v="2"/>
    <d v="2023-08-25T00:00:00"/>
    <d v="2023-08-22T00:00:00"/>
    <x v="1"/>
    <s v="UNITRUCK COMERCIO VAREGISTA DE PECAS E ACESSORIOS LTDA ME"/>
    <s v="UNITRUCK"/>
    <x v="4"/>
    <s v="VOLKSWAGEM "/>
    <s v="VW 11.180 DRC 4X2"/>
    <n v="1"/>
    <s v="BOBINA DE IMPRESSÃO"/>
    <n v="55"/>
    <m/>
    <n v="2873"/>
    <n v="0"/>
    <n v="55"/>
    <n v="55"/>
    <n v="55"/>
    <x v="4"/>
    <s v="CORRETIVA"/>
    <s v="BOLETO"/>
    <d v="2023-09-21T00:00:00"/>
    <m/>
  </r>
  <r>
    <x v="2"/>
    <d v="2023-08-25T00:00:00"/>
    <d v="2023-08-22T00:00:00"/>
    <x v="1"/>
    <s v="UNITRUCK COMERCIO VAREGISTA DE PECAS E ACESSORIOS LTDA ME"/>
    <s v="UNITRUCK"/>
    <x v="18"/>
    <s v="VOLKSWAGEM "/>
    <s v="VW 11.180 DRC 4X2"/>
    <n v="1"/>
    <s v="AFERIÇÃO DE TACOGRAFO"/>
    <n v="330"/>
    <m/>
    <n v="1010261"/>
    <n v="0"/>
    <n v="330"/>
    <n v="330"/>
    <n v="56"/>
    <x v="4"/>
    <s v="CORRETIVA"/>
    <s v="BOLETO"/>
    <d v="2023-09-21T00:00:00"/>
    <m/>
  </r>
  <r>
    <x v="2"/>
    <d v="2023-08-25T00:00:00"/>
    <d v="2023-08-22T00:00:00"/>
    <x v="1"/>
    <s v="UNITRUCK COMERCIO VAREGISTA DE PECAS E ACESSORIOS LTDA ME"/>
    <s v="UNITRUCK"/>
    <x v="18"/>
    <s v="VOLKSWAGEM "/>
    <s v="VW 11.180 DRC 4X2"/>
    <n v="1"/>
    <s v="BOBINA DE IMPRESSÃO"/>
    <n v="55"/>
    <m/>
    <n v="2874"/>
    <n v="0"/>
    <n v="55"/>
    <n v="55"/>
    <n v="56"/>
    <x v="4"/>
    <s v="CORRETIVA"/>
    <s v="BOLETO"/>
    <d v="2023-09-21T00:00:00"/>
    <m/>
  </r>
  <r>
    <x v="2"/>
    <d v="2023-08-25T00:00:00"/>
    <d v="2023-08-22T00:00:00"/>
    <x v="1"/>
    <s v="UNITRUCK COMERCIO VAREGISTA DE PECAS E ACESSORIOS LTDA ME"/>
    <s v="UNITRUCK"/>
    <x v="20"/>
    <s v="VOLKSWAGEM "/>
    <s v="FORD CARGO 816 S"/>
    <n v="1"/>
    <s v="AFERIÇÃO DE TACOGRAFO"/>
    <n v="330"/>
    <m/>
    <n v="1010262"/>
    <n v="0"/>
    <n v="330"/>
    <n v="330"/>
    <n v="57"/>
    <x v="4"/>
    <s v="CORRETIVA"/>
    <s v="BOLETO"/>
    <d v="2023-08-22T00:00:00"/>
    <m/>
  </r>
  <r>
    <x v="2"/>
    <d v="2023-08-25T00:00:00"/>
    <d v="2023-08-24T00:00:00"/>
    <x v="1"/>
    <s v="JOSE EUSTAQUIO DE OLIVEIRA"/>
    <s v="ACESSORIOS EUSTAQUIO"/>
    <x v="21"/>
    <s v="MERCEDES"/>
    <s v="MB 710  vermelho"/>
    <n v="1"/>
    <s v="MAÇANETA INT MB 1618 AP 89 D/E AA + RELE 24V PISCA UNIV 3S C/SUP AA + RELE 12V PISCA UNIV 3S AA + RELE 24V AUX 5S MINI 40/30AMP AA"/>
    <n v="149.51"/>
    <m/>
    <n v="62987"/>
    <n v="0"/>
    <n v="149.51"/>
    <n v="149.51"/>
    <n v="58"/>
    <x v="9"/>
    <s v="CORRETIVA"/>
    <s v="BOLETO"/>
    <d v="2023-09-22T00:00:00"/>
    <m/>
  </r>
  <r>
    <x v="2"/>
    <d v="2023-08-25T00:00:00"/>
    <d v="2023-08-23T00:00:00"/>
    <x v="1"/>
    <s v="JOSE EUSTAQUIO DE OLIVEIRA"/>
    <s v="ACESSORIOS EUSTAQUIO"/>
    <x v="22"/>
    <s v="VOLKSWAGEM "/>
    <s v="VW 9-160 DRC 4X2"/>
    <n v="1"/>
    <s v="MAÇANETA INT VW 2000 COMP E AA + MACANETA EXT C/CHAVE VW DEVLIVERY + INTERRUPTOR ALERTA MB 1620"/>
    <n v="268.39999999999998"/>
    <m/>
    <n v="62972"/>
    <n v="0"/>
    <n v="268.39999999999998"/>
    <n v="268.39999999999998"/>
    <n v="59"/>
    <x v="9"/>
    <s v="CORRETIVA"/>
    <s v="BOLETO"/>
    <d v="2023-09-22T00:00:00"/>
    <m/>
  </r>
  <r>
    <x v="2"/>
    <d v="2023-08-25T00:00:00"/>
    <d v="2023-08-23T00:00:00"/>
    <x v="1"/>
    <s v="UNITRUCK COMERCIO VAREGISTA DE PECAS E ACESSORIOS LTDA ME"/>
    <s v="UNITRUCK"/>
    <x v="15"/>
    <s v="FORD"/>
    <s v="FORD CARGO 816 S"/>
    <n v="1"/>
    <s v="MTCO IMA RELOGIO + MTCO ENGRENAGEM PRIMEIRA 1031 + LACRE AZUL TACOGRAFO"/>
    <n v="170"/>
    <m/>
    <n v="2879"/>
    <n v="0"/>
    <n v="170"/>
    <n v="170"/>
    <n v="60"/>
    <x v="4"/>
    <s v="CORRETIVA"/>
    <s v="BOLETO"/>
    <d v="2023-09-22T00:00:00"/>
    <m/>
  </r>
  <r>
    <x v="2"/>
    <d v="2023-08-25T00:00:00"/>
    <d v="2023-08-23T00:00:00"/>
    <x v="1"/>
    <s v="UNITRUCK COMERCIO VAREGISTA DE PECAS E ACESSORIOS LTDA ME"/>
    <s v="UNITRUCK"/>
    <x v="15"/>
    <s v="FORD"/>
    <s v="FORD CARGO 816 S"/>
    <n v="1"/>
    <s v="AFERIÇÃO DE TACOGRAFO"/>
    <n v="450"/>
    <m/>
    <n v="1010269"/>
    <n v="0"/>
    <n v="450"/>
    <n v="450"/>
    <n v="60"/>
    <x v="4"/>
    <s v="CORRETIVA"/>
    <s v="BOLETO"/>
    <d v="2023-09-22T00:00:00"/>
    <m/>
  </r>
  <r>
    <x v="2"/>
    <d v="2023-08-25T00:00:00"/>
    <d v="2023-08-22T00:00:00"/>
    <x v="1"/>
    <s v="COMERCIAL DE PECAS E SERVICOS PARA AUTOS PROGRESSO LTDA"/>
    <s v="MOLARIA PROGRESSO"/>
    <x v="22"/>
    <s v="VOLKSWAGEM "/>
    <s v="VW 9-160 DRC 4X2"/>
    <n v="1"/>
    <s v="MOLA1 DIANT 915 + BUCHA DIANT + PARAFUSO CENTRO + COXIM DIANTEIRO DA CABINE"/>
    <n v="1600"/>
    <m/>
    <n v="1250"/>
    <n v="0"/>
    <n v="1600"/>
    <n v="1600"/>
    <n v="61"/>
    <x v="2"/>
    <s v="CORRETIVA"/>
    <s v="BOLETO"/>
    <d v="2023-09-22T00:00:00"/>
    <m/>
  </r>
  <r>
    <x v="2"/>
    <d v="2023-08-25T00:00:00"/>
    <d v="2023-08-22T00:00:00"/>
    <x v="1"/>
    <s v="COMERCIAL DE PECAS E SERVICOS PARA AUTOS PROGRESSO LTDA"/>
    <s v="MOLARIA PROGRESSO"/>
    <x v="22"/>
    <s v="VOLKSWAGEM "/>
    <s v="VW 9-160 DRC 4X2"/>
    <n v="1"/>
    <s v="(SERVIÇO) MÃO DE OBRA MOLA DIANTEIRA + MÃO DE OBRA COXIN DA CABINE"/>
    <n v="350"/>
    <m/>
    <n v="1327"/>
    <n v="0"/>
    <n v="350"/>
    <n v="350"/>
    <n v="61"/>
    <x v="2"/>
    <s v="CORRETIVA"/>
    <s v="BOLETO"/>
    <d v="2023-09-22T00:00:00"/>
    <m/>
  </r>
  <r>
    <x v="2"/>
    <d v="2023-08-25T00:00:00"/>
    <d v="2023-08-24T00:00:00"/>
    <x v="1"/>
    <s v="FRIGELAR COMERCIO E INDUSTRIA LTDA"/>
    <s v="FRIGELAR"/>
    <x v="8"/>
    <s v="VOLKSWAGEM "/>
    <s v="VW 11.180 DRC 4X2"/>
    <n v="1"/>
    <s v="ONU 3337 GAS LIQUEFEITO + FILTRO SECADOR"/>
    <n v="740.49"/>
    <m/>
    <n v="513889"/>
    <n v="0"/>
    <n v="740.49"/>
    <n v="740.49"/>
    <n v="62"/>
    <x v="0"/>
    <s v="CORRETIVA"/>
    <s v="BOLETO"/>
    <d v="2023-09-21T00:00:00"/>
    <m/>
  </r>
  <r>
    <x v="2"/>
    <d v="2023-08-25T00:00:00"/>
    <d v="2023-08-17T00:00:00"/>
    <x v="1"/>
    <s v="VP ATACADISTA DISTRIBUIDOR DE AUTOPECAS"/>
    <s v="VP DISTRIBUIDORA"/>
    <x v="16"/>
    <s v="VOLKSWAGEM "/>
    <s v="GOL"/>
    <n v="1"/>
    <s v="BILELETA DIANT + CORREIA DENTADA + CORREIA MULT + FILTRO DE AR + FILTRO DE CABINE + FILTRO DE COMBUSTIVEL + FILTRO OLEO + KIT AMORTECEDOR DIANT + KIT AMORTECEDOR TRASEIRO + OLEO 5W30 + PASTILHA FREIO DIANT + LIVO SUSPENÇÃO"/>
    <n v="1136"/>
    <m/>
    <n v="13828"/>
    <n v="0"/>
    <n v="1136"/>
    <n v="1136"/>
    <s v="63"/>
    <x v="2"/>
    <s v="CORRETIVA"/>
    <s v="BOLETO"/>
    <d v="2023-09-15T00:00:00"/>
    <m/>
  </r>
  <r>
    <x v="2"/>
    <d v="2023-08-25T00:00:00"/>
    <d v="2023-08-24T00:00:00"/>
    <x v="1"/>
    <s v="FERGE COMERCIO DE PRODUTOS INDUSTRIAIS LTDA"/>
    <s v="FERGE"/>
    <x v="23"/>
    <s v="OFICINA"/>
    <s v=""/>
    <n v="1"/>
    <s v="CAPA SANTA GRAÇA 25MM AC ALUMINIO + UNIÃO LATÃO FEMEA + UNIÃO MACHO"/>
    <n v="104"/>
    <m/>
    <n v="77739"/>
    <n v="0"/>
    <n v="104"/>
    <n v="104"/>
    <s v="64"/>
    <x v="6"/>
    <s v="PEÇA"/>
    <s v="BOLETO"/>
    <d v="2023-09-23T00:00:00"/>
    <m/>
  </r>
  <r>
    <x v="2"/>
    <d v="2023-08-25T00:00:00"/>
    <d v="2023-08-24T00:00:00"/>
    <x v="1"/>
    <s v="REFRIGERACAO DUFRIO COMERCIO E IMPORTAÇÃO S.A."/>
    <s v="DUFRIO"/>
    <x v="23"/>
    <s v="OFICINA"/>
    <s v=""/>
    <n v="1"/>
    <s v="OLEO MONTREAL B5.2 1LT + FLANGEADOR 1/8 - 3/4 "/>
    <n v="411.56"/>
    <m/>
    <n v="151237"/>
    <n v="0"/>
    <n v="411.56"/>
    <n v="411.56"/>
    <s v="65"/>
    <x v="6"/>
    <s v="PEÇA"/>
    <s v="BOLETO"/>
    <d v="2023-09-21T00:00:00"/>
    <m/>
  </r>
  <r>
    <x v="2"/>
    <d v="2023-08-25T00:00:00"/>
    <d v="2023-08-22T00:00:00"/>
    <x v="1"/>
    <s v="CHELLER &amp; BRUM LTDA LJ07"/>
    <s v="ELETROGERAL"/>
    <x v="21"/>
    <s v="MERCEDES"/>
    <s v="MB 710  vermelho"/>
    <n v="1"/>
    <s v="LANTERNA INTERNA QUADRADA DA CABINE + CHICOTE LAMPADA + LANTERNA LATERAL + LANTERNA PARA ILUMINACÃO INTERNA DE BAU"/>
    <n v="480.56"/>
    <m/>
    <n v="153299"/>
    <n v="0"/>
    <n v="480.56"/>
    <n v="480.56"/>
    <s v="66"/>
    <x v="1"/>
    <s v="CORRETIVA"/>
    <s v="BOLETO"/>
    <d v="2023-09-22T00:00:00"/>
    <m/>
  </r>
  <r>
    <x v="2"/>
    <d v="2023-08-25T00:00:00"/>
    <d v="2023-08-18T00:00:00"/>
    <x v="1"/>
    <s v="JOSE EUSTAQUIO DE OLIVEIRA"/>
    <s v="ACESSORIOS EUSTAQUIO"/>
    <x v="13"/>
    <s v="FORD"/>
    <s v="FORD CARGO 816 S"/>
    <n v="1"/>
    <s v="BRACO ESPELHO LD ESQUE E LADO DIREITO + FAROL AUX NEBLINA + LANTERNA DIANT LADO ESQUERDO E LADO DIREITO"/>
    <n v="2012.48"/>
    <m/>
    <n v="62870"/>
    <n v="0"/>
    <n v="2012.48"/>
    <n v="2012.48"/>
    <s v="67"/>
    <x v="9"/>
    <s v="CORRETIVA"/>
    <s v="BOLETO"/>
    <d v="2023-09-19T00:00:00"/>
    <m/>
  </r>
  <r>
    <x v="2"/>
    <d v="2023-08-31T00:00:00"/>
    <d v="2023-08-23T00:00:00"/>
    <x v="0"/>
    <s v="RODOTEC LTDA"/>
    <s v="RODOTEC"/>
    <x v="6"/>
    <s v="VOLKSWAGEM "/>
    <s v="VW 11.180 DRC 4X2"/>
    <n v="1"/>
    <s v="AFERIÇÃO DE TACOGRAFO"/>
    <n v="391"/>
    <m/>
    <n v="45285"/>
    <n v="0"/>
    <n v="391"/>
    <d v="1901-01-25T00:00:00"/>
    <s v="68"/>
    <x v="4"/>
    <s v="CORRETIVA"/>
    <s v="PIX"/>
    <m/>
    <m/>
  </r>
  <r>
    <x v="2"/>
    <d v="2023-08-31T00:00:00"/>
    <d v="2023-08-23T00:00:00"/>
    <x v="0"/>
    <s v="RODOTEC LTDA"/>
    <s v="RODOTEC"/>
    <x v="6"/>
    <s v="VOLKSWAGEM "/>
    <s v="VW 11.180 DRC 4X2"/>
    <n v="1"/>
    <s v="TARIFA DE AFERIÇÃO"/>
    <n v="90.09"/>
    <m/>
    <n v="45285"/>
    <n v="0"/>
    <n v="90.09"/>
    <d v="1900-03-30T02:09:36"/>
    <s v="68"/>
    <x v="4"/>
    <s v="CORRETIVA"/>
    <s v="PIX"/>
    <m/>
    <m/>
  </r>
  <r>
    <x v="2"/>
    <d v="2023-08-31T00:00:00"/>
    <d v="2023-08-28T00:00:00"/>
    <x v="1"/>
    <s v="GAMA DIESEL LTDA"/>
    <s v="GAMA"/>
    <x v="8"/>
    <s v="VOLKSWAGEM "/>
    <s v="VW 11.180 DRC 4X2"/>
    <n v="1"/>
    <s v="CHICOTE COMPLETO DA PORTA ESQUERDA"/>
    <n v="512.14"/>
    <m/>
    <n v="65143"/>
    <n v="123.14"/>
    <n v="389"/>
    <d v="1901-01-23T00:00:00"/>
    <s v="69"/>
    <x v="1"/>
    <s v="CORRETIVA"/>
    <s v="BOLETO"/>
    <d v="2023-09-25T00:00:00"/>
    <m/>
  </r>
  <r>
    <x v="2"/>
    <d v="2023-08-31T00:00:00"/>
    <d v="2023-08-25T00:00:00"/>
    <x v="1"/>
    <s v="JS DISTRIBUIDORA DE PECAS S/A"/>
    <s v="JS PEÇAS"/>
    <x v="1"/>
    <s v="VOLKSWAGEM "/>
    <s v="VW 11.180 DRC 4X2"/>
    <n v="1"/>
    <s v="JG EMBUCHAMENTO STD 33.00X169MM C/CHIME"/>
    <n v="480"/>
    <m/>
    <n v="239893"/>
    <n v="0"/>
    <n v="480"/>
    <d v="1901-04-24T00:00:00"/>
    <s v="70"/>
    <x v="2"/>
    <s v="CORRETIVA"/>
    <s v="BOLETO"/>
    <d v="2023-09-22T00:00:00"/>
    <m/>
  </r>
  <r>
    <x v="2"/>
    <d v="2023-08-31T00:00:00"/>
    <d v="2023-08-25T00:00:00"/>
    <x v="1"/>
    <s v="JS DISTRIBUIDORA DE PECAS S/A"/>
    <s v="JS PEÇAS"/>
    <x v="6"/>
    <s v="VOLKSWAGEM "/>
    <s v="VW 11.180 DRC 4X2"/>
    <n v="1"/>
    <s v="JG EMBUCHAMENTO STD 33.00X169MM C/CHIME"/>
    <n v="480"/>
    <m/>
    <n v="239893"/>
    <n v="0"/>
    <n v="480"/>
    <d v="1901-04-24T00:00:00"/>
    <s v="70"/>
    <x v="2"/>
    <s v="CORRETIVA"/>
    <s v="BOLETO"/>
    <d v="2023-09-22T00:00:00"/>
    <m/>
  </r>
  <r>
    <x v="2"/>
    <d v="2023-08-31T00:00:00"/>
    <d v="2023-08-29T00:00:00"/>
    <x v="1"/>
    <s v="DISTRIBUIDORA AUTOMOTIVA S.A."/>
    <s v="SAMA"/>
    <x v="24"/>
    <m/>
    <s v=""/>
    <n v="1"/>
    <s v="FAIXA REFLETIVA PARACHOQUE"/>
    <n v="71.984000000000009"/>
    <m/>
    <n v="826566"/>
    <n v="0"/>
    <n v="71.984000000000009"/>
    <d v="1900-03-11T23:36:58"/>
    <s v="71"/>
    <x v="9"/>
    <s v="PREVENTIVA"/>
    <s v="BOLETO"/>
    <d v="2023-09-28T00:00:00"/>
    <m/>
  </r>
  <r>
    <x v="2"/>
    <d v="2023-08-31T00:00:00"/>
    <d v="2023-08-29T00:00:00"/>
    <x v="1"/>
    <s v="DISTRIBUIDORA AUTOMOTIVA S.A."/>
    <s v="SAMA"/>
    <x v="24"/>
    <m/>
    <s v=""/>
    <n v="1"/>
    <s v="FAIXA REFLETIVA PARACHOQUE"/>
    <n v="71.984000000000009"/>
    <m/>
    <n v="826566"/>
    <n v="0"/>
    <n v="71.984000000000009"/>
    <d v="1900-03-11T23:36:58"/>
    <s v="72"/>
    <x v="9"/>
    <s v="PREVENTIVA"/>
    <s v="BOLETO"/>
    <d v="2023-09-28T00:00:00"/>
    <m/>
  </r>
  <r>
    <x v="2"/>
    <d v="2023-08-31T00:00:00"/>
    <d v="2023-08-29T00:00:00"/>
    <x v="1"/>
    <s v="DISTRIBUIDORA AUTOMOTIVA S.A."/>
    <s v="SAMA"/>
    <x v="24"/>
    <m/>
    <s v=""/>
    <n v="1"/>
    <s v="FAIXA REFLETIVA PARACHOQUE"/>
    <n v="71.984000000000009"/>
    <m/>
    <n v="826566"/>
    <n v="0"/>
    <n v="71.984000000000009"/>
    <d v="1900-03-11T23:36:58"/>
    <s v="73"/>
    <x v="9"/>
    <s v="PREVENTIVA"/>
    <s v="BOLETO"/>
    <d v="2023-09-28T00:00:00"/>
    <m/>
  </r>
  <r>
    <x v="2"/>
    <d v="2023-08-31T00:00:00"/>
    <d v="2023-08-29T00:00:00"/>
    <x v="1"/>
    <s v="DISTRIBUIDORA AUTOMOTIVA S.A."/>
    <s v="SAMA"/>
    <x v="24"/>
    <m/>
    <s v=""/>
    <n v="1"/>
    <s v="FAIXA REFLETIVA PARACHOQUE"/>
    <n v="71.984000000000009"/>
    <m/>
    <n v="826566"/>
    <n v="0"/>
    <n v="71.984000000000009"/>
    <d v="1900-03-11T23:36:58"/>
    <s v="74"/>
    <x v="9"/>
    <s v="PREVENTIVA"/>
    <s v="BOLETO"/>
    <d v="2023-09-28T00:00:00"/>
    <m/>
  </r>
  <r>
    <x v="2"/>
    <d v="2023-08-31T00:00:00"/>
    <d v="2023-08-29T00:00:00"/>
    <x v="1"/>
    <s v="DISTRIBUIDORA AUTOMOTIVA S.A."/>
    <s v="SAMA"/>
    <x v="24"/>
    <m/>
    <s v=""/>
    <n v="1"/>
    <s v="FAIXA REFLETIVA PARACHOQUE"/>
    <n v="71.984000000000009"/>
    <m/>
    <n v="826566"/>
    <n v="0"/>
    <n v="71.984000000000009"/>
    <d v="1900-03-11T23:36:58"/>
    <s v="75"/>
    <x v="9"/>
    <s v="PREVENTIVA"/>
    <s v="BOLETO"/>
    <d v="2023-09-28T00:00:00"/>
    <m/>
  </r>
  <r>
    <x v="2"/>
    <d v="2023-08-31T00:00:00"/>
    <d v="2023-08-28T00:00:00"/>
    <x v="1"/>
    <s v="DISTRIBUIDORA AUTOMOTIVA S.A."/>
    <s v="SAMA"/>
    <x v="24"/>
    <m/>
    <s v=""/>
    <n v="1"/>
    <s v="FAIXA REFLETIVA PARACHOQUE"/>
    <n v="75.63"/>
    <m/>
    <n v="99689"/>
    <n v="0"/>
    <n v="75.63"/>
    <d v="1900-03-15T15:07:12"/>
    <s v="76"/>
    <x v="9"/>
    <s v="PREVENTIVA"/>
    <s v="BOLETO"/>
    <d v="2023-09-28T00:00:00"/>
    <m/>
  </r>
  <r>
    <x v="2"/>
    <d v="2023-08-31T00:00:00"/>
    <d v="2023-08-28T00:00:00"/>
    <x v="1"/>
    <s v="DISTRIBUIDORA AUTOMOTIVA S.A."/>
    <s v="SAMA"/>
    <x v="24"/>
    <m/>
    <s v=""/>
    <n v="1"/>
    <s v="FAIXA REFLETIVA PARACHOQUE"/>
    <n v="75.63"/>
    <m/>
    <n v="99689"/>
    <n v="0"/>
    <n v="75.63"/>
    <d v="1900-03-15T15:07:12"/>
    <s v="77"/>
    <x v="9"/>
    <s v="PREVENTIVA"/>
    <s v="BOLETO"/>
    <d v="2023-09-28T00:00:00"/>
    <m/>
  </r>
  <r>
    <x v="2"/>
    <d v="2023-08-31T00:00:00"/>
    <d v="2023-08-28T00:00:00"/>
    <x v="0"/>
    <s v="DISTRIBUIDORA AUTOMOTIVA S.A."/>
    <s v="SAMA"/>
    <x v="24"/>
    <m/>
    <s v=""/>
    <n v="1"/>
    <s v="FAIXA REFLETIVA PARACHOQUE"/>
    <n v="75.63"/>
    <m/>
    <n v="99689"/>
    <n v="0"/>
    <n v="75.63"/>
    <d v="1900-03-15T15:07:12"/>
    <s v="78"/>
    <x v="9"/>
    <s v="PREVENTIVA"/>
    <s v="BOLETO"/>
    <d v="2023-09-28T00:00:00"/>
    <m/>
  </r>
  <r>
    <x v="2"/>
    <d v="2023-08-31T00:00:00"/>
    <d v="2023-08-28T00:00:00"/>
    <x v="0"/>
    <s v="DISTRIBUIDORA AUTOMOTIVA S.A."/>
    <s v="SAMA"/>
    <x v="24"/>
    <m/>
    <s v=""/>
    <n v="1"/>
    <s v="FAIXA REFLETIVA PARACHOQUE"/>
    <n v="75.63"/>
    <m/>
    <n v="99689"/>
    <n v="0"/>
    <n v="75.63"/>
    <d v="1900-03-15T15:07:12"/>
    <s v="79"/>
    <x v="9"/>
    <s v="PREVENTIVA"/>
    <s v="BOLETO"/>
    <d v="2023-09-28T00:00:00"/>
    <m/>
  </r>
  <r>
    <x v="2"/>
    <d v="2023-08-31T00:00:00"/>
    <d v="2023-08-28T00:00:00"/>
    <x v="0"/>
    <s v="DISTRIBUIDORA AUTOMOTIVA S.A."/>
    <s v="SAMA"/>
    <x v="24"/>
    <m/>
    <s v=""/>
    <n v="1"/>
    <s v="FAIXA REFLETIVA PARACHOQUE"/>
    <n v="75.63"/>
    <m/>
    <n v="99689"/>
    <n v="0"/>
    <n v="75.63"/>
    <d v="1900-03-15T15:07:12"/>
    <s v="80"/>
    <x v="9"/>
    <s v="PREVENTIVA"/>
    <s v="BOLETO"/>
    <d v="2023-09-28T00:00:00"/>
    <m/>
  </r>
  <r>
    <x v="2"/>
    <d v="2023-08-31T00:00:00"/>
    <d v="2023-08-28T00:00:00"/>
    <x v="1"/>
    <s v="DISTRIBUIDORA AUTOMOTIVA S.A."/>
    <s v="SAMA"/>
    <x v="20"/>
    <s v="FORD"/>
    <s v="FORD CARGO 816 S"/>
    <n v="1"/>
    <s v="CORREIA POLI V"/>
    <n v="91.05"/>
    <m/>
    <n v="99689"/>
    <n v="0"/>
    <n v="91.05"/>
    <d v="1900-03-31T01:12:00"/>
    <s v="81"/>
    <x v="9"/>
    <s v="PREVENTIVA"/>
    <s v="BOLETO"/>
    <d v="2023-09-28T00:00:00"/>
    <m/>
  </r>
  <r>
    <x v="2"/>
    <d v="2023-08-31T00:00:00"/>
    <d v="2023-08-28T00:00:00"/>
    <x v="1"/>
    <s v="COMPECE - DISTRIBUIDORA E IMPORTADORA DE PECAS"/>
    <s v="ADEMAR AUTOPEÇAS"/>
    <x v="22"/>
    <s v="VOLKSWAGEM "/>
    <s v="VW 9-160 DRC 4X2"/>
    <n v="1"/>
    <s v="MOLA ESTACIONAMENTO CUICA 16X24"/>
    <n v="156"/>
    <m/>
    <n v="17934"/>
    <n v="0"/>
    <n v="156"/>
    <d v="1900-06-04T00:00:00"/>
    <s v="82"/>
    <x v="9"/>
    <s v="CORRETIVA"/>
    <s v="BOLETO"/>
    <d v="2023-09-29T00:00:00"/>
    <m/>
  </r>
  <r>
    <x v="2"/>
    <d v="2023-08-31T00:00:00"/>
    <d v="2023-08-28T00:00:00"/>
    <x v="1"/>
    <s v="DISTRIBUIDORA AUTOMOTIVA S.A."/>
    <s v="SAMA"/>
    <x v="25"/>
    <s v="VOLKSWAGEM "/>
    <s v="VW EXPRESS DRC 4X2"/>
    <n v="1"/>
    <s v="KIT FILTRO UREIA - MAN + FILTRO SEPARADOR + FILTRO OLEO + FILTRO AR "/>
    <n v="537.89666666666665"/>
    <m/>
    <n v="826465"/>
    <n v="0"/>
    <n v="537.89666666666665"/>
    <d v="1901-06-20T21:31:12"/>
    <s v="83"/>
    <x v="2"/>
    <s v="CORRETIVA"/>
    <s v="BOLETO"/>
    <d v="2023-08-27T00:00:00"/>
    <m/>
  </r>
  <r>
    <x v="2"/>
    <d v="2023-08-31T00:00:00"/>
    <d v="2023-08-28T00:00:00"/>
    <x v="1"/>
    <s v="DISTRIBUIDORA AUTOMOTIVA S.A."/>
    <s v="SAMA"/>
    <x v="24"/>
    <m/>
    <s v=""/>
    <n v="1"/>
    <s v="100 FAIXA REFLETIVA PEQUENA"/>
    <n v="382.01666666666665"/>
    <m/>
    <n v="826465"/>
    <n v="0"/>
    <n v="382.01666666666665"/>
    <d v="1901-01-16T00:24:00"/>
    <s v="84"/>
    <x v="2"/>
    <s v="CORRETIVA"/>
    <s v="BOLETO"/>
    <d v="2023-08-27T00:00:00"/>
    <m/>
  </r>
  <r>
    <x v="2"/>
    <d v="2023-08-31T00:00:00"/>
    <d v="2023-08-28T00:00:00"/>
    <x v="1"/>
    <s v="DISTRIBUIDORA AUTOMOTIVA S.A."/>
    <s v="SAMA"/>
    <x v="24"/>
    <m/>
    <s v=""/>
    <n v="1"/>
    <s v="BUZINA"/>
    <n v="69.481666666666655"/>
    <m/>
    <n v="826465"/>
    <n v="0"/>
    <n v="69.481666666666655"/>
    <d v="1900-03-09T11:33:36"/>
    <s v="83"/>
    <x v="2"/>
    <s v="CORRETIVA"/>
    <s v="BOLETO"/>
    <d v="2023-08-27T00:00:00"/>
    <m/>
  </r>
  <r>
    <x v="2"/>
    <d v="2023-08-31T00:00:00"/>
    <d v="2023-08-28T00:00:00"/>
    <x v="1"/>
    <s v="DISTRIBUIDORA AUTOMOTIVA S.A."/>
    <s v="SAMA"/>
    <x v="24"/>
    <m/>
    <s v=""/>
    <n v="1"/>
    <s v="BUZINA"/>
    <n v="69.481666666666655"/>
    <m/>
    <n v="826465"/>
    <n v="0"/>
    <n v="69.481666666666655"/>
    <d v="1900-03-09T11:33:36"/>
    <s v="83"/>
    <x v="2"/>
    <s v="CORRETIVA"/>
    <s v="BOLETO"/>
    <d v="2023-08-27T00:00:00"/>
    <m/>
  </r>
  <r>
    <x v="2"/>
    <d v="2023-08-31T00:00:00"/>
    <d v="2023-08-28T00:00:00"/>
    <x v="1"/>
    <s v="DISTRIBUIDORA AUTOMOTIVA S.A."/>
    <s v="SAMA"/>
    <x v="24"/>
    <m/>
    <s v=""/>
    <n v="1"/>
    <s v="BUZINA"/>
    <n v="86.36166666666665"/>
    <m/>
    <n v="826465"/>
    <n v="0"/>
    <n v="86.36166666666665"/>
    <d v="1900-03-26T08:40:48"/>
    <s v="83"/>
    <x v="2"/>
    <s v="CORRETIVA"/>
    <s v="BOLETO"/>
    <d v="2023-08-27T00:00:00"/>
    <m/>
  </r>
  <r>
    <x v="2"/>
    <d v="2023-08-31T00:00:00"/>
    <d v="2023-08-28T00:00:00"/>
    <x v="1"/>
    <s v="DISTRIBUIDORA AUTOMOTIVA S.A."/>
    <s v="SAMA"/>
    <x v="24"/>
    <m/>
    <s v=""/>
    <n v="1"/>
    <s v="BUZINA"/>
    <n v="86.36166666666665"/>
    <m/>
    <n v="826465"/>
    <n v="0"/>
    <n v="86.36166666666665"/>
    <d v="1900-03-26T08:40:48"/>
    <s v="83"/>
    <x v="2"/>
    <s v="CORRETIVA"/>
    <s v="BOLETO"/>
    <d v="2023-08-27T00:00:00"/>
    <m/>
  </r>
  <r>
    <x v="2"/>
    <d v="2023-08-31T00:00:00"/>
    <d v="2023-08-29T00:00:00"/>
    <x v="1"/>
    <s v="DISTRIBUIDORA AUTOMOTIVA S.A."/>
    <s v="SAMA"/>
    <x v="23"/>
    <m/>
    <s v=""/>
    <n v="1"/>
    <s v="4 DIAFRAGMA CUICA 24 + 2 DIAFRAGMA CUICA 16 + 2 DIAFRAGMA CUICA 30"/>
    <n v="156.69999999999999"/>
    <m/>
    <n v="99632"/>
    <n v="0"/>
    <n v="156.69999999999999"/>
    <d v="1900-06-04T16:48:00"/>
    <s v="85"/>
    <x v="2"/>
    <s v="PREVENTIVA"/>
    <s v="BOLETO"/>
    <d v="2023-09-28T00:00:00"/>
    <m/>
  </r>
  <r>
    <x v="2"/>
    <d v="2023-08-31T00:00:00"/>
    <d v="2023-08-25T00:00:00"/>
    <x v="1"/>
    <s v="JOSE EUSTAQUIO DE OLIVEIRA"/>
    <s v="ACESSORIOS EUSTAQUIO"/>
    <x v="11"/>
    <s v="MERCEDES"/>
    <s v="MB 710 "/>
    <n v="2"/>
    <s v="MACANETA EXT C/CHAVE MB 709 AP 94 AA"/>
    <n v="182.44"/>
    <m/>
    <n v="63009"/>
    <n v="0"/>
    <n v="182.44"/>
    <d v="1900-06-30T10:33:36"/>
    <s v="86"/>
    <x v="9"/>
    <s v="CORRETIVA"/>
    <s v="BOLETO"/>
    <d v="2023-09-23T00:00:00"/>
    <m/>
  </r>
  <r>
    <x v="2"/>
    <d v="2023-08-31T00:00:00"/>
    <d v="2023-08-28T00:00:00"/>
    <x v="1"/>
    <s v="COMERCIAL DE PECAS E SERVICOS PARA AUTOS PROGRESSO LTDA"/>
    <s v="MOLARIA PROGRESSO"/>
    <x v="20"/>
    <s v="FORD"/>
    <s v="FORD CARGO 816 S"/>
    <n v="1"/>
    <s v="MOLA 2 DIANT PARABOLICA + MOLA 3 DIANTEIRA + BUCHA MOLA DIANTEIRA + PARAFUSO CENTRO"/>
    <n v="2250"/>
    <m/>
    <n v="1254"/>
    <n v="0"/>
    <n v="2250"/>
    <d v="1906-02-27T00:00:00"/>
    <s v="87"/>
    <x v="2"/>
    <s v="CORRETIVA"/>
    <s v="BOLETO"/>
    <s v="COBRAR"/>
    <m/>
  </r>
  <r>
    <x v="2"/>
    <d v="2023-08-31T00:00:00"/>
    <d v="2023-08-25T00:00:00"/>
    <x v="1"/>
    <s v="BORRACHARIA"/>
    <s v="BORRACHARIA"/>
    <x v="12"/>
    <s v="FIAT"/>
    <s v="FIAT STRADA WORKING"/>
    <n v="1"/>
    <s v="RODA DE FERRO"/>
    <n v="150"/>
    <m/>
    <s v="SEM NOTA"/>
    <n v="0"/>
    <n v="150"/>
    <d v="1900-05-29T00:00:00"/>
    <s v="88"/>
    <x v="7"/>
    <s v="CORRETIVA"/>
    <s v="PIX"/>
    <m/>
    <m/>
  </r>
  <r>
    <x v="2"/>
    <d v="2023-08-31T00:00:00"/>
    <d v="2023-08-24T00:00:00"/>
    <x v="0"/>
    <s v="RODOTEC LTDA"/>
    <s v="RODOTEC"/>
    <x v="3"/>
    <s v="VOLKSWAGEM "/>
    <s v="VW 11.180 DRC 4X2"/>
    <n v="1"/>
    <s v="AFERIÇÃO DE TACOGRAFO"/>
    <n v="416"/>
    <m/>
    <n v="45296"/>
    <n v="0"/>
    <n v="416"/>
    <d v="1901-02-19T00:00:00"/>
    <s v="89"/>
    <x v="4"/>
    <s v="CORRETIVA"/>
    <s v="BOLETO"/>
    <d v="2023-09-14T00:00:00"/>
    <m/>
  </r>
  <r>
    <x v="2"/>
    <d v="2023-08-31T00:00:00"/>
    <d v="2023-08-24T00:00:00"/>
    <x v="0"/>
    <s v="RODOTEC LTDA"/>
    <s v="RODOTEC"/>
    <x v="3"/>
    <s v="VOLKSWAGEM "/>
    <s v="VW 11.180 DRC 4X2"/>
    <n v="1"/>
    <s v="TARIFA DE AFERIÇÃO"/>
    <n v="90.09"/>
    <m/>
    <s v="SEM NOTA"/>
    <n v="0"/>
    <n v="90.09"/>
    <d v="1900-03-30T02:09:36"/>
    <s v="89"/>
    <x v="4"/>
    <s v="CORRETIVA"/>
    <s v="PIX"/>
    <m/>
    <m/>
  </r>
  <r>
    <x v="2"/>
    <d v="2023-08-31T00:00:00"/>
    <d v="2023-08-29T00:00:00"/>
    <x v="0"/>
    <s v="DANIEL JOAQUIM DO NASCIMENTO-ME"/>
    <s v="MECANICO RECIFE"/>
    <x v="3"/>
    <s v="VOLKSWAGEM "/>
    <s v="VW 11.180 DRC 4X2"/>
    <n v="1"/>
    <s v="SERVIÇO DE REMOÇÃO CORREÇÃO E RECUPERAÇÃO DO CARTER DO MOTOR + SERVIÇO DE REPARO DE MANGA DE EIXO DIANTEIRO EMBUCHAMENTO + SERVIÇO DE TROCA DE OLEO TODOS OS FILTROS"/>
    <n v="2300"/>
    <m/>
    <n v="447"/>
    <n v="0"/>
    <n v="2300"/>
    <d v="1906-04-18T00:00:00"/>
    <s v="90"/>
    <x v="2"/>
    <s v="CORRETIVA"/>
    <s v="BOLETO"/>
    <s v="COBRAR"/>
    <m/>
  </r>
  <r>
    <x v="2"/>
    <d v="2023-08-31T00:00:00"/>
    <d v="2023-08-30T00:00:00"/>
    <x v="1"/>
    <s v="EASY REFRIGERAÇÃO SERVIÇOS E MANUTENÇÃO ÉLETRICA LTDA"/>
    <s v="EASY REFRIGERAÇÃO"/>
    <x v="22"/>
    <s v="VOLKSWAGEM "/>
    <s v="VW 9-160 DRC 4X2"/>
    <n v="1"/>
    <s v="2 CORREIAS 13X1395"/>
    <n v="140"/>
    <m/>
    <n v="482"/>
    <n v="0"/>
    <n v="140"/>
    <d v="1900-05-19T00:00:00"/>
    <s v="91"/>
    <x v="2"/>
    <s v="CORRETIVA"/>
    <s v="BOLETO"/>
    <d v="2023-08-30T00:00:00"/>
    <m/>
  </r>
  <r>
    <x v="2"/>
    <d v="2023-08-31T00:00:00"/>
    <d v="2023-08-08T00:00:00"/>
    <x v="1"/>
    <s v="EDNALDO ROSENDO DE OLIVEIRA ME"/>
    <s v="ROSENDO"/>
    <x v="23"/>
    <m/>
    <s v=""/>
    <n v="1"/>
    <s v="MARTELETE REBARBADOR PRO 310 3500BPM + ENGATE RAPIDO CAPA NYLON FEMEA + ENGATE RAPIDO MACHO 1/4 + PINO P/ENGATE 1/4 + ESPIGÃO MACHO 1/4 P/MANG X 5/16 + PISTOLA GRAVIDADE PRO 500 1,5MM + ABRACADEIRA ACO 9-13"/>
    <n v="496"/>
    <m/>
    <n v="4843"/>
    <n v="0"/>
    <n v="496"/>
    <d v="1901-05-10T00:00:00"/>
    <s v="92"/>
    <x v="6"/>
    <s v="PREVENTIVA"/>
    <s v="BOLETO"/>
    <d v="2023-09-07T00:00:00"/>
    <m/>
  </r>
  <r>
    <x v="2"/>
    <d v="2023-09-03T00:00:00"/>
    <d v="2023-08-24T00:00:00"/>
    <x v="1"/>
    <s v="UNITRUCK COMERCIO VAREGISTA DE PECAS E ACESSORIOS LTDA ME"/>
    <s v="FRIGELAR"/>
    <x v="23"/>
    <m/>
    <s v=""/>
    <n v="1"/>
    <s v="10,9KG DE GÁS LIQUEFEITO EOS R404A + FILTRO SECADOR DML303FS"/>
    <n v="740.49"/>
    <m/>
    <n v="513889"/>
    <n v="0"/>
    <n v="740.49"/>
    <d v="1902-01-09T11:45:36"/>
    <s v="93"/>
    <x v="6"/>
    <s v="PREVENTIVA"/>
    <s v="BOLETO"/>
    <d v="2023-09-21T00:00:00"/>
    <m/>
  </r>
  <r>
    <x v="2"/>
    <d v="2023-09-03T00:00:00"/>
    <d v="2023-08-24T00:00:00"/>
    <x v="1"/>
    <s v="REFRIGERACAO DUFRIO COMERCIO E IMPORTAÇÃO S.A."/>
    <s v="DUFRIO"/>
    <x v="23"/>
    <m/>
    <s v=""/>
    <n v="1"/>
    <s v="OLEO MONTREAL B5.2 1LT + FLANGEADOR 1/8 - 3/4 "/>
    <n v="411.56"/>
    <m/>
    <n v="151237"/>
    <n v="0"/>
    <n v="411.56"/>
    <d v="1901-02-14T13:26:24"/>
    <s v="94"/>
    <x v="6"/>
    <s v="PREVENTIVA"/>
    <s v="BOLETO"/>
    <d v="2023-09-21T00:00:00"/>
    <m/>
  </r>
  <r>
    <x v="3"/>
    <d v="2023-09-03T00:00:00"/>
    <d v="2023-09-01T00:00:00"/>
    <x v="1"/>
    <s v="DISTRIBUIDORA AUTOMOTIVA S.A."/>
    <s v="SAMA"/>
    <x v="15"/>
    <s v="FORD"/>
    <s v="FORD CARGO 816 S"/>
    <n v="1"/>
    <s v="KIT DE EMBREAGEM SAC"/>
    <n v="1714.03"/>
    <m/>
    <n v="100108"/>
    <n v="0"/>
    <n v="1714.03"/>
    <d v="1904-09-09T00:43:12"/>
    <s v="95"/>
    <x v="2"/>
    <s v="CORRETIVA"/>
    <s v="BOLETO"/>
    <d v="2023-09-22T00:00:00"/>
    <m/>
  </r>
  <r>
    <x v="2"/>
    <d v="2023-09-03T00:00:00"/>
    <d v="2023-08-28T00:00:00"/>
    <x v="2"/>
    <s v="HDS REFRIGERAÇÃO LTDA"/>
    <s v="HDS REFRIGERAÇÃO"/>
    <x v="26"/>
    <s v="VOLKSWAGEM "/>
    <s v="VOYAGE"/>
    <n v="1"/>
    <s v="CM MAHLE 12V 3PK GOL"/>
    <n v="1520"/>
    <m/>
    <n v="9412"/>
    <n v="0"/>
    <n v="1520"/>
    <d v="1904-02-28T00:00:00"/>
    <s v="96"/>
    <x v="0"/>
    <s v="CORRETIVA"/>
    <s v="BOLETO"/>
    <d v="2023-09-27T00:00:00"/>
    <m/>
  </r>
  <r>
    <x v="2"/>
    <d v="2023-09-05T00:00:00"/>
    <d v="2023-08-18T00:00:00"/>
    <x v="1"/>
    <s v="VALCELIO FERREIRA SILVA-ME"/>
    <s v="SÓ HIDRAULICA"/>
    <x v="9"/>
    <s v="MERCEDES"/>
    <s v="MB 915C"/>
    <n v="1"/>
    <s v="(SERVIÇO) REVISÃO DA CAIXA DE DIREÇÃO"/>
    <n v="940"/>
    <m/>
    <n v="1002341"/>
    <n v="0"/>
    <n v="940"/>
    <d v="1902-07-28T00:00:00"/>
    <s v="97"/>
    <x v="2"/>
    <s v="CORRETIVA"/>
    <s v="BOLETO"/>
    <d v="2023-09-18T00:00:00"/>
    <m/>
  </r>
  <r>
    <x v="2"/>
    <d v="2023-09-07T00:00:00"/>
    <d v="2023-08-31T00:00:00"/>
    <x v="0"/>
    <s v="COMERCIO DE PEÇAS PESADAS E SERVIÇOS LTDA"/>
    <s v="UNIDAS JABOATÃO"/>
    <x v="6"/>
    <s v="VOLKSWAGEM "/>
    <s v="VW 11.180 DRC 4X2"/>
    <n v="2"/>
    <s v="RACAPAGEM DE 2 PENEUS"/>
    <n v="990"/>
    <m/>
    <n v="22701"/>
    <n v="0"/>
    <n v="990"/>
    <m/>
    <s v="98"/>
    <x v="7"/>
    <s v="PREVENTIVA"/>
    <s v="BOLETO"/>
    <d v="2023-09-21T00:00:00"/>
    <m/>
  </r>
  <r>
    <x v="3"/>
    <d v="2023-09-07T00:00:00"/>
    <d v="2023-09-06T00:00:00"/>
    <x v="1"/>
    <s v="NORDESTE SERV E COM DE FERR MAD E BOR EIRELI"/>
    <s v="O BORRACHÃO"/>
    <x v="12"/>
    <s v="FIAT"/>
    <s v="FIAT STRADA WORKING"/>
    <n v="2"/>
    <s v="CATRACA COMPLETA 1,5T"/>
    <n v="165.28"/>
    <m/>
    <n v="12188"/>
    <n v="0"/>
    <n v="165.28"/>
    <m/>
    <s v="99"/>
    <x v="9"/>
    <s v="PREVENTIVA"/>
    <s v="BOLETO"/>
    <d v="2023-10-06T00:00:00"/>
    <m/>
  </r>
  <r>
    <x v="3"/>
    <d v="2023-09-07T00:00:00"/>
    <d v="2023-09-02T00:00:00"/>
    <x v="1"/>
    <s v="JS DISTRIBUIDORA DE PECAS S/A"/>
    <s v="JS PEÇAS"/>
    <x v="15"/>
    <s v="FORD"/>
    <s v="FORD CARGO 816 S"/>
    <n v="1"/>
    <s v="RETENTOR MORINGA"/>
    <n v="160"/>
    <m/>
    <n v="165377"/>
    <n v="0"/>
    <n v="160"/>
    <m/>
    <s v="95"/>
    <x v="2"/>
    <s v="CORRETIVA"/>
    <s v="BOLETO"/>
    <d v="2023-10-02T00:00:00"/>
    <m/>
  </r>
  <r>
    <x v="3"/>
    <d v="2023-09-07T00:00:00"/>
    <d v="2023-09-02T00:00:00"/>
    <x v="3"/>
    <s v="JS DISTRIBUIDORA DE PECAS S/A"/>
    <s v="JS PEÇAS"/>
    <x v="27"/>
    <s v="TERRENO"/>
    <s v=""/>
    <n v="1"/>
    <s v="JG LONA FREIO TRS STD + REBITE 10X10"/>
    <n v="173.07"/>
    <m/>
    <n v="165432"/>
    <n v="0"/>
    <n v="173.07"/>
    <m/>
    <s v="101"/>
    <x v="11"/>
    <s v="TERRENO"/>
    <s v="BOLETO"/>
    <d v="2023-10-02T00:00:00"/>
    <m/>
  </r>
  <r>
    <x v="3"/>
    <d v="2023-09-07T00:00:00"/>
    <d v="2023-09-01T00:00:00"/>
    <x v="2"/>
    <s v="PNEU CENTER AUTOMOTIVO LTDA"/>
    <s v="TOP PNEUS"/>
    <x v="19"/>
    <s v="VOLKSWAGEM "/>
    <s v="GOL"/>
    <n v="1"/>
    <s v="2 PNEUS 195-55 R15 85V FRD16FAR + 2 VALVULA PNEU SEM CAMARA"/>
    <n v="620"/>
    <m/>
    <n v="11689"/>
    <n v="0"/>
    <n v="620"/>
    <m/>
    <s v="102"/>
    <x v="7"/>
    <s v="CORRETIVA"/>
    <s v="BOLETO"/>
    <d v="2023-09-01T00:00:00"/>
    <m/>
  </r>
  <r>
    <x v="3"/>
    <d v="2023-09-07T00:00:00"/>
    <d v="2023-09-01T00:00:00"/>
    <x v="2"/>
    <s v="PNEU CENTER AUTOMOTIVO LTDA"/>
    <s v="TOP PNEUS"/>
    <x v="19"/>
    <s v="VOLKSWAGEM "/>
    <s v="GOL"/>
    <n v="1"/>
    <s v="ALINHAMENTO PASSEIO DIANTEIRO + BALANCIAMENTO PASSEIO + CAMBAGEM L/D + CAMBAGEM L/E"/>
    <n v="200"/>
    <m/>
    <n v="1021136"/>
    <n v="0"/>
    <n v="200"/>
    <m/>
    <s v="102"/>
    <x v="7"/>
    <s v="CORRETIVA"/>
    <s v="BOLETO"/>
    <d v="2023-09-01T00:00:00"/>
    <m/>
  </r>
  <r>
    <x v="3"/>
    <d v="2023-09-07T00:00:00"/>
    <d v="2023-09-06T00:00:00"/>
    <x v="1"/>
    <s v="STA CAMINHOES VEICULOS E SERVIÇOS"/>
    <s v="UNIDAS"/>
    <x v="7"/>
    <s v="VOLKSWAGEM "/>
    <s v="VW 24.250 CLC 6X2"/>
    <n v="8"/>
    <s v="5 RECAPAGEM 295/80 R22 + 2 RECAPAGEM 235/75 R17 + 1 RECAPAGEM 275/80 R22,5"/>
    <n v="4820"/>
    <m/>
    <n v="1070226"/>
    <n v="0"/>
    <n v="4820"/>
    <m/>
    <s v="103"/>
    <x v="7"/>
    <s v="CORRETIVA"/>
    <s v="BOLETO"/>
    <d v="2023-09-06T00:00:00"/>
    <m/>
  </r>
  <r>
    <x v="3"/>
    <d v="2023-09-07T00:00:00"/>
    <d v="2023-09-05T00:00:00"/>
    <x v="3"/>
    <s v="JS DISTRIBUIDORA DE PECAS S/A"/>
    <s v="JS PEÇAS"/>
    <x v="27"/>
    <s v="TERRENO"/>
    <s v=""/>
    <n v="1"/>
    <s v="MOLA PATIM PEQUENA VW + MOLA RETORNO PATIM + ROLETE DE FREIO HD"/>
    <n v="99"/>
    <m/>
    <n v="165465"/>
    <n v="0"/>
    <n v="99"/>
    <m/>
    <s v="101"/>
    <x v="11"/>
    <s v="TERRENO"/>
    <s v="BOLETO"/>
    <d v="2023-10-03T00:00:00"/>
    <m/>
  </r>
  <r>
    <x v="3"/>
    <d v="2023-09-08T00:00:00"/>
    <d v="2023-09-05T00:00:00"/>
    <x v="3"/>
    <s v="GAMA DIESEL LTDA"/>
    <s v="GAMA"/>
    <x v="27"/>
    <s v="TERRENO"/>
    <m/>
    <n v="2"/>
    <s v="SAPATA DO FREIO"/>
    <n v="510.1"/>
    <m/>
    <n v="65280"/>
    <n v="130.1"/>
    <n v="380"/>
    <m/>
    <s v="101"/>
    <x v="11"/>
    <s v="TERRENO"/>
    <s v="BOLETO"/>
    <d v="2023-10-03T00:00:00"/>
    <m/>
  </r>
  <r>
    <x v="3"/>
    <d v="2023-09-08T00:00:00"/>
    <d v="2023-09-05T00:00:00"/>
    <x v="0"/>
    <s v="GAMA DIESEL LTDA"/>
    <s v="GAMA"/>
    <x v="6"/>
    <s v="VOLKSWAGEM "/>
    <s v="VW 11.180 DRC 4X2"/>
    <n v="1"/>
    <s v="CABO DE CABINE INTERNO + CABO DE CABINE EXTERNO"/>
    <n v="396.41"/>
    <m/>
    <n v="65279"/>
    <n v="76.41"/>
    <n v="320"/>
    <m/>
    <s v="104"/>
    <x v="9"/>
    <s v="CORRETIVA"/>
    <s v="BOLETO"/>
    <d v="2023-10-03T00:00:00"/>
    <m/>
  </r>
  <r>
    <x v="3"/>
    <d v="2023-09-08T00:00:00"/>
    <d v="2023-09-08T00:00:00"/>
    <x v="1"/>
    <s v="EDNALDO ROSENDO DE OLIVEIRA ME"/>
    <s v="ROSENDO"/>
    <x v="23"/>
    <s v="OFICINA"/>
    <s v=""/>
    <n v="1"/>
    <s v="CHAVE DE IMPACTO PNEUMATICA 68 KGFM 8000 RPM"/>
    <n v="600"/>
    <m/>
    <n v="4949"/>
    <n v="0"/>
    <n v="600"/>
    <m/>
    <s v="105"/>
    <x v="6"/>
    <s v="CORRETIVA"/>
    <s v="BOLETO"/>
    <d v="2023-10-09T00:00:00"/>
    <m/>
  </r>
  <r>
    <x v="3"/>
    <d v="2023-09-08T00:00:00"/>
    <d v="2023-09-05T00:00:00"/>
    <x v="1"/>
    <s v="JS DISTRIBUIDORA DE PECAS S/A"/>
    <s v="JS PEÇAS"/>
    <x v="15"/>
    <s v="FORD"/>
    <s v="FORD CARGO 816 S"/>
    <n v="1"/>
    <s v="BARRA DE DIREÇÃO CURTA"/>
    <n v="570"/>
    <m/>
    <n v="165471"/>
    <n v="0"/>
    <n v="570"/>
    <m/>
    <s v="106"/>
    <x v="2"/>
    <s v="CORRETIVA"/>
    <s v="BOLETO"/>
    <d v="2023-10-03T00:00:00"/>
    <m/>
  </r>
  <r>
    <x v="3"/>
    <d v="2023-09-08T00:00:00"/>
    <d v="2023-09-06T00:00:00"/>
    <x v="1"/>
    <s v="JS DISTRIBUIDORA DE PECAS S/A"/>
    <s v="JS PEÇAS"/>
    <x v="4"/>
    <s v="VOLKSWAGEM "/>
    <s v="VW 11.180 DRC 4X2"/>
    <n v="1"/>
    <s v="KIT DE EMBREAGEM 362MM"/>
    <n v="4800"/>
    <m/>
    <n v="165506"/>
    <n v="0"/>
    <n v="4800"/>
    <m/>
    <s v="107"/>
    <x v="2"/>
    <s v="CORRETIVA"/>
    <s v="BOLETO"/>
    <d v="2023-10-04T00:00:00"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  <r>
    <x v="4"/>
    <m/>
    <m/>
    <x v="4"/>
    <m/>
    <m/>
    <x v="28"/>
    <m/>
    <s v=""/>
    <m/>
    <m/>
    <m/>
    <m/>
    <m/>
    <m/>
    <m/>
    <m/>
    <m/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C80C9-44DA-4338-9654-753BEF08E74F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AREA" colHeaderCaption="MÊS">
  <location ref="D44:N59" firstHeaderRow="1" firstDataRow="3" firstDataCol="1" rowPageCount="1" colPageCount="1"/>
  <pivotFields count="23">
    <pivotField axis="axisCol" showAll="0">
      <items count="8">
        <item m="1" x="6"/>
        <item x="1"/>
        <item x="0"/>
        <item x="2"/>
        <item h="1" m="1" x="5"/>
        <item x="3"/>
        <item h="1" x="4"/>
        <item t="default"/>
      </items>
    </pivotField>
    <pivotField showAll="0"/>
    <pivotField showAll="0"/>
    <pivotField axis="axisPage" multipleItemSelectionAllowed="1" showAll="0">
      <items count="6">
        <item x="2"/>
        <item x="0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Row" showAll="0">
      <items count="14">
        <item x="9"/>
        <item x="1"/>
        <item x="3"/>
        <item x="2"/>
        <item x="10"/>
        <item x="6"/>
        <item x="5"/>
        <item x="8"/>
        <item x="7"/>
        <item x="0"/>
        <item x="4"/>
        <item h="1" x="12"/>
        <item x="11"/>
        <item t="default"/>
      </items>
    </pivotField>
    <pivotField showAll="0"/>
    <pivotField showAll="0"/>
    <pivotField showAll="0"/>
    <pivotField showAll="0"/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rowItems>
  <colFields count="2">
    <field x="0"/>
    <field x="-2"/>
  </colFields>
  <colItems count="10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5"/>
      <x/>
    </i>
    <i r="1" i="1">
      <x v="1"/>
    </i>
    <i t="grand">
      <x/>
    </i>
    <i t="grand" i="1">
      <x/>
    </i>
  </colItems>
  <pageFields count="1">
    <pageField fld="3" hier="-1"/>
  </pageFields>
  <dataFields count="2">
    <dataField name="." fld="15" baseField="0" baseItem="0"/>
    <dataField name="Soma de TOTAL %" fld="16" showDataAs="percentOfCol" baseField="18" baseItem="0" numFmtId="10"/>
  </dataFields>
  <formats count="25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0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18" type="button" dataOnly="0" labelOnly="1" outline="0" axis="axisRow" fieldPosition="0"/>
    </format>
    <format dxfId="30">
      <pivotArea dataOnly="0" labelOnly="1" fieldPosition="0">
        <references count="1">
          <reference field="18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Col="1" outline="0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0" type="button" dataOnly="0" labelOnly="1" outline="0" axis="axisCol" fieldPosition="0"/>
    </format>
    <format dxfId="22">
      <pivotArea type="topRight" dataOnly="0" labelOnly="1" outline="0" fieldPosition="0"/>
    </format>
    <format dxfId="21">
      <pivotArea dataOnly="0" labelOnly="1" grandRow="1" outline="0" fieldPosition="0"/>
    </format>
    <format dxfId="20">
      <pivotArea field="18" grandCol="1" collapsedLevelsAreSubtotals="1" axis="axisRow" fieldPosition="0">
        <references count="1">
          <reference field="18" count="0"/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collapsedLevelsAreSubtotals="1" fieldPosition="0">
        <references count="1">
          <reference field="18" count="0"/>
        </references>
      </pivotArea>
    </format>
    <format dxfId="16">
      <pivotArea field="18" type="button" dataOnly="0" labelOnly="1" outline="0" axis="axisRow" fieldPosition="0"/>
    </format>
    <format dxfId="15">
      <pivotArea dataOnly="0" labelOnly="1" fieldPosition="0">
        <references count="1">
          <reference field="18" count="0"/>
        </references>
      </pivotArea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Col="1" outline="0" fieldPosition="0"/>
    </format>
    <format dxfId="1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C115C-6A6C-4307-8702-9B77778E1D84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Placa" colHeaderCaption="Mês">
  <location ref="D9:N40" firstHeaderRow="1" firstDataRow="3" firstDataCol="1" rowPageCount="1" colPageCount="1"/>
  <pivotFields count="23">
    <pivotField axis="axisCol" showAll="0" defaultSubtotal="0">
      <items count="7">
        <item m="1" x="6"/>
        <item x="1"/>
        <item x="0"/>
        <item x="2"/>
        <item h="1" m="1" x="5"/>
        <item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defaultSubtotal="0">
      <items count="5">
        <item x="2"/>
        <item x="0"/>
        <item x="1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9">
        <item x="10"/>
        <item x="11"/>
        <item x="9"/>
        <item x="13"/>
        <item x="7"/>
        <item x="21"/>
        <item x="19"/>
        <item x="14"/>
        <item x="22"/>
        <item x="17"/>
        <item x="20"/>
        <item x="15"/>
        <item x="16"/>
        <item x="5"/>
        <item x="12"/>
        <item x="8"/>
        <item x="18"/>
        <item x="4"/>
        <item x="2"/>
        <item x="3"/>
        <item x="0"/>
        <item x="6"/>
        <item x="1"/>
        <item x="28"/>
        <item x="23"/>
        <item x="24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 t="grand">
      <x/>
    </i>
  </rowItems>
  <colFields count="2">
    <field x="0"/>
    <field x="-2"/>
  </colFields>
  <colItems count="10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5"/>
      <x/>
    </i>
    <i r="1" i="1">
      <x v="1"/>
    </i>
    <i t="grand">
      <x/>
    </i>
    <i t="grand" i="1">
      <x/>
    </i>
  </colItems>
  <pageFields count="1">
    <pageField fld="3" hier="-1"/>
  </pageFields>
  <dataFields count="2">
    <dataField name="." fld="15" baseField="0" baseItem="0"/>
    <dataField name="Soma de TOTAL %" fld="16" showDataAs="percentOfCol" baseField="6" baseItem="0" numFmtId="10"/>
  </dataFields>
  <formats count="34">
    <format dxfId="70">
      <pivotArea collapsedLevelsAreSubtotals="1" fieldPosition="0">
        <references count="1">
          <reference field="6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69">
      <pivotArea dataOnly="0" labelOnly="1" fieldPosition="0">
        <references count="1">
          <reference field="6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0" type="button" dataOnly="0" labelOnly="1" outline="0" axis="axisCol" fieldPosition="0"/>
    </format>
    <format dxfId="64">
      <pivotArea type="topRight" dataOnly="0" labelOnly="1" outline="0" fieldPosition="0"/>
    </format>
    <format dxfId="63">
      <pivotArea field="6" type="button" dataOnly="0" labelOnly="1" outline="0" axis="axisRow" fieldPosition="0"/>
    </format>
    <format dxfId="62">
      <pivotArea dataOnly="0" labelOnly="1" fieldPosition="0">
        <references count="1">
          <reference field="6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Col="1" outline="0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type="origin" dataOnly="0" labelOnly="1" outline="0" fieldPosition="0"/>
    </format>
    <format dxfId="55">
      <pivotArea field="0" type="button" dataOnly="0" labelOnly="1" outline="0" axis="axisCol" fieldPosition="0"/>
    </format>
    <format dxfId="54">
      <pivotArea type="topRight" dataOnly="0" labelOnly="1" outline="0" fieldPosition="0"/>
    </format>
    <format dxfId="53">
      <pivotArea field="6" type="button" dataOnly="0" labelOnly="1" outline="0" axis="axisRow" fieldPosition="0"/>
    </format>
    <format dxfId="52">
      <pivotArea dataOnly="0" labelOnly="1" fieldPosition="0">
        <references count="1">
          <reference field="6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51">
      <pivotArea dataOnly="0" labelOnly="1" grandRow="1" outline="0" fieldPosition="0"/>
    </format>
    <format dxfId="50">
      <pivotArea dataOnly="0" labelOnly="1" fieldPosition="0">
        <references count="1">
          <reference field="0" count="0"/>
        </references>
      </pivotArea>
    </format>
    <format dxfId="49">
      <pivotArea dataOnly="0" labelOnly="1" grandCol="1" outline="0" fieldPosition="0"/>
    </format>
    <format dxfId="48">
      <pivotArea field="6" grandCol="1" collapsedLevelsAreSubtotals="1" axis="axisRow" fieldPosition="0">
        <references count="1">
          <reference field="6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47">
      <pivotArea collapsedLevelsAreSubtotals="1" fieldPosition="0">
        <references count="1">
          <reference field="6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46">
      <pivotArea outline="0" fieldPosition="0">
        <references count="1">
          <reference field="4294967294" count="1">
            <x v="1"/>
          </reference>
        </references>
      </pivotArea>
    </format>
    <format dxfId="45">
      <pivotArea collapsedLevelsAreSubtotals="1" fieldPosition="0">
        <references count="1">
          <reference field="6" count="3">
            <x v="24"/>
            <x v="25"/>
            <x v="26"/>
          </reference>
        </references>
      </pivotArea>
    </format>
    <format dxfId="44">
      <pivotArea dataOnly="0" labelOnly="1" fieldPosition="0">
        <references count="1">
          <reference field="6" count="3">
            <x v="24"/>
            <x v="25"/>
            <x v="26"/>
          </reference>
        </references>
      </pivotArea>
    </format>
    <format dxfId="43">
      <pivotArea field="6" grandCol="1" collapsedLevelsAreSubtotals="1" axis="axisRow" fieldPosition="0">
        <references count="2">
          <reference field="4294967294" count="2" selected="0">
            <x v="0"/>
            <x v="1"/>
          </reference>
          <reference field="6" count="3">
            <x v="24"/>
            <x v="25"/>
            <x v="26"/>
          </reference>
        </references>
      </pivotArea>
    </format>
    <format dxfId="42">
      <pivotArea grandRow="1" grandCol="1"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1">
      <pivotArea collapsedLevelsAreSubtotals="1" fieldPosition="0">
        <references count="1">
          <reference field="6" count="2">
            <x v="27"/>
            <x v="28"/>
          </reference>
        </references>
      </pivotArea>
    </format>
    <format dxfId="40">
      <pivotArea dataOnly="0" labelOnly="1" fieldPosition="0">
        <references count="1">
          <reference field="6" count="2">
            <x v="27"/>
            <x v="28"/>
          </reference>
        </references>
      </pivotArea>
    </format>
    <format dxfId="39">
      <pivotArea field="6" grandCol="1" collapsedLevelsAreSubtotals="1" axis="axisRow" fieldPosition="0">
        <references count="2">
          <reference field="4294967294" count="2" selected="0">
            <x v="0"/>
            <x v="1"/>
          </reference>
          <reference field="6" count="2">
            <x v="27"/>
            <x v="28"/>
          </reference>
        </references>
      </pivotArea>
    </format>
    <format dxfId="38">
      <pivotArea collapsedLevelsAreSubtotals="1" fieldPosition="0">
        <references count="3">
          <reference field="4294967294" count="2" selected="0">
            <x v="0"/>
            <x v="1"/>
          </reference>
          <reference field="0" count="2" selected="0">
            <x v="2"/>
            <x v="3"/>
          </reference>
          <reference field="6" count="2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4"/>
            <x v="25"/>
            <x v="26"/>
            <x v="27"/>
            <x v="28"/>
          </reference>
        </references>
      </pivotArea>
    </format>
    <format dxfId="37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6" count="2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4"/>
            <x v="25"/>
            <x v="26"/>
            <x v="27"/>
            <x v="28"/>
          </reference>
        </references>
      </pivotArea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72CC68-DBE4-4871-BF89-3BAECA720810}" name="Tabela3" displayName="Tabela3" ref="B2:J27" totalsRowShown="0" headerRowDxfId="11" tableBorderDxfId="10">
  <autoFilter ref="B2:J27" xr:uid="{7372CC68-DBE4-4871-BF89-3BAECA720810}"/>
  <sortState xmlns:xlrd2="http://schemas.microsoft.com/office/spreadsheetml/2017/richdata2" ref="B3:J27">
    <sortCondition ref="D2:D27"/>
  </sortState>
  <tableColumns count="9">
    <tableColumn id="1" xr3:uid="{BD80FEC8-8165-4EFF-886C-8A86CBEAE1CC}" name="LOCAL" dataDxfId="9"/>
    <tableColumn id="2" xr3:uid="{DCBA71D6-9172-4204-8B4A-1C691A50BFB9}" name="FROTA" dataDxfId="8"/>
    <tableColumn id="3" xr3:uid="{F924C26F-4012-4488-84BA-65301D5CA604}" name="PLACA" dataDxfId="7"/>
    <tableColumn id="4" xr3:uid="{70ED6FCA-798D-474E-AC5A-6E666B770241}" name="MODELO" dataDxfId="6"/>
    <tableColumn id="20" xr3:uid="{D89FC8FC-CA89-4C65-971D-094B9DEED079}" name="Coluna1" dataDxfId="5"/>
    <tableColumn id="9" xr3:uid="{4072855C-13CF-4F76-AF30-302CCE7376A0}" name="UF" dataDxfId="4"/>
    <tableColumn id="17" xr3:uid="{0750E446-7D7C-4875-A92D-2F3C86E7C1D8}" name="ANO" dataDxfId="3"/>
    <tableColumn id="19" xr3:uid="{82DD7693-2C91-491B-BD86-DED15FDD4A5E}" name="MOTORISTA" dataDxfId="2"/>
    <tableColumn id="18" xr3:uid="{1E256B12-A62A-49F3-BD5D-A2309004813A}" name="VISTORIA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A9C4-BD76-449C-BF79-F32328052621}">
  <sheetPr>
    <tabColor theme="0"/>
  </sheetPr>
  <dimension ref="A1:W621"/>
  <sheetViews>
    <sheetView showGridLines="0" tabSelected="1" topLeftCell="L1" zoomScaleNormal="100" workbookViewId="0">
      <pane ySplit="6" topLeftCell="A154" activePane="bottomLeft" state="frozen"/>
      <selection activeCell="B1" sqref="B1"/>
      <selection pane="bottomLeft" activeCell="U172" sqref="U172"/>
    </sheetView>
  </sheetViews>
  <sheetFormatPr defaultRowHeight="14.4" outlineLevelCol="1" x14ac:dyDescent="0.3"/>
  <cols>
    <col min="1" max="1" width="8.21875" style="318" hidden="1" customWidth="1"/>
    <col min="2" max="2" width="14.33203125" customWidth="1"/>
    <col min="3" max="4" width="11.6640625" customWidth="1"/>
    <col min="5" max="5" width="54.6640625" bestFit="1" customWidth="1"/>
    <col min="6" max="6" width="21.44140625" customWidth="1" outlineLevel="1"/>
    <col min="7" max="7" width="11.44140625" customWidth="1"/>
    <col min="8" max="8" width="16.33203125" customWidth="1" outlineLevel="1"/>
    <col min="9" max="9" width="19.33203125" customWidth="1" outlineLevel="1"/>
    <col min="10" max="10" width="10.5546875" bestFit="1" customWidth="1"/>
    <col min="11" max="11" width="50.44140625" customWidth="1"/>
    <col min="12" max="12" width="19.5546875" style="323" customWidth="1"/>
    <col min="13" max="13" width="0" hidden="1" customWidth="1"/>
    <col min="14" max="14" width="15.44140625" customWidth="1"/>
    <col min="15" max="15" width="16.44140625" style="323" customWidth="1"/>
    <col min="16" max="16" width="19.109375" style="323" customWidth="1"/>
    <col min="17" max="17" width="19.109375" hidden="1" customWidth="1"/>
    <col min="18" max="18" width="12.33203125" style="313" bestFit="1" customWidth="1"/>
    <col min="19" max="19" width="16.21875" bestFit="1" customWidth="1"/>
    <col min="20" max="21" width="19.109375" customWidth="1"/>
    <col min="22" max="22" width="22.109375" style="14" customWidth="1"/>
    <col min="23" max="23" width="14.5546875" customWidth="1"/>
  </cols>
  <sheetData>
    <row r="1" spans="1:23" hidden="1" x14ac:dyDescent="0.3">
      <c r="R1"/>
      <c r="V1"/>
    </row>
    <row r="2" spans="1:23" hidden="1" x14ac:dyDescent="0.3">
      <c r="A2" s="319"/>
      <c r="J2" s="4"/>
      <c r="K2" s="4"/>
      <c r="L2" s="111"/>
      <c r="M2" s="22"/>
      <c r="N2" s="330"/>
      <c r="O2" s="111"/>
      <c r="P2" s="111"/>
      <c r="Q2" s="22"/>
      <c r="R2" s="22"/>
      <c r="S2" s="22"/>
      <c r="T2" s="22"/>
      <c r="U2" s="22"/>
      <c r="V2" s="22"/>
    </row>
    <row r="3" spans="1:23" ht="18" hidden="1" x14ac:dyDescent="0.35">
      <c r="A3" s="319"/>
      <c r="B3" s="350" t="s">
        <v>1583</v>
      </c>
      <c r="C3" s="350"/>
      <c r="D3" s="350"/>
      <c r="E3" s="350"/>
      <c r="F3" s="350"/>
      <c r="G3" s="350"/>
      <c r="H3" s="350"/>
      <c r="I3" s="350"/>
      <c r="J3" s="4"/>
      <c r="K3" s="322" t="s">
        <v>1585</v>
      </c>
      <c r="L3" s="324">
        <f>SUBTOTAL(9,P:P)</f>
        <v>119186.97</v>
      </c>
      <c r="M3" s="22"/>
      <c r="N3" s="330"/>
      <c r="O3" s="111"/>
      <c r="P3" s="111"/>
      <c r="Q3" s="22"/>
      <c r="R3" s="22"/>
      <c r="S3" s="22"/>
      <c r="T3" s="22"/>
      <c r="U3" s="22"/>
      <c r="V3" s="22"/>
    </row>
    <row r="4" spans="1:23" hidden="1" x14ac:dyDescent="0.3">
      <c r="A4" s="320"/>
      <c r="B4" s="40"/>
      <c r="C4" s="264"/>
      <c r="D4" s="4"/>
      <c r="E4" s="4"/>
      <c r="F4" s="4"/>
      <c r="G4" s="4"/>
      <c r="H4" s="4"/>
      <c r="I4" s="4"/>
      <c r="J4" s="4"/>
      <c r="K4" s="4"/>
      <c r="L4" s="111"/>
      <c r="M4" s="22"/>
      <c r="N4" s="330"/>
      <c r="O4" s="111"/>
      <c r="P4" s="111"/>
      <c r="Q4" s="22"/>
      <c r="R4" s="22"/>
      <c r="S4" s="22"/>
      <c r="T4" s="22"/>
      <c r="U4" s="22"/>
      <c r="V4" s="22"/>
    </row>
    <row r="5" spans="1:23" s="257" customFormat="1" x14ac:dyDescent="0.3">
      <c r="A5" s="356" t="s">
        <v>1353</v>
      </c>
      <c r="B5" s="356"/>
      <c r="C5" s="357"/>
      <c r="D5" s="283" t="s">
        <v>1372</v>
      </c>
      <c r="E5" s="359" t="s">
        <v>1248</v>
      </c>
      <c r="F5" s="360"/>
      <c r="G5" s="351" t="s">
        <v>1354</v>
      </c>
      <c r="H5" s="352"/>
      <c r="I5" s="353"/>
      <c r="J5" s="361" t="s">
        <v>1588</v>
      </c>
      <c r="K5" s="362"/>
      <c r="L5" s="354" t="s">
        <v>1586</v>
      </c>
      <c r="M5" s="363"/>
      <c r="N5" s="354"/>
      <c r="O5" s="354"/>
      <c r="P5" s="354"/>
      <c r="Q5" s="299"/>
      <c r="R5" s="358" t="s">
        <v>1587</v>
      </c>
      <c r="S5" s="358"/>
      <c r="T5" s="358"/>
      <c r="U5" s="354" t="s">
        <v>1584</v>
      </c>
      <c r="V5" s="354"/>
      <c r="W5" s="355"/>
    </row>
    <row r="6" spans="1:23" ht="43.2" x14ac:dyDescent="0.3">
      <c r="A6" s="297" t="s">
        <v>1378</v>
      </c>
      <c r="B6" s="284" t="s">
        <v>1342</v>
      </c>
      <c r="C6" s="284" t="s">
        <v>1337</v>
      </c>
      <c r="D6" s="269" t="s">
        <v>1371</v>
      </c>
      <c r="E6" s="267" t="s">
        <v>1351</v>
      </c>
      <c r="F6" s="267" t="s">
        <v>1352</v>
      </c>
      <c r="G6" s="285" t="s">
        <v>19</v>
      </c>
      <c r="H6" s="285" t="s">
        <v>4</v>
      </c>
      <c r="I6" s="285" t="s">
        <v>1348</v>
      </c>
      <c r="J6" s="267" t="s">
        <v>13</v>
      </c>
      <c r="K6" s="267" t="s">
        <v>10</v>
      </c>
      <c r="L6" s="325" t="s">
        <v>311</v>
      </c>
      <c r="M6" s="270" t="s">
        <v>1252</v>
      </c>
      <c r="N6" s="331" t="s">
        <v>585</v>
      </c>
      <c r="O6" s="334" t="s">
        <v>313</v>
      </c>
      <c r="P6" s="334" t="s">
        <v>312</v>
      </c>
      <c r="Q6" s="316" t="s">
        <v>1614</v>
      </c>
      <c r="R6" s="268" t="s">
        <v>1338</v>
      </c>
      <c r="S6" s="269" t="s">
        <v>382</v>
      </c>
      <c r="T6" s="269" t="s">
        <v>381</v>
      </c>
      <c r="U6" s="284" t="s">
        <v>383</v>
      </c>
      <c r="V6" s="294" t="s">
        <v>1360</v>
      </c>
      <c r="W6" s="295" t="s">
        <v>1377</v>
      </c>
    </row>
    <row r="7" spans="1:23" x14ac:dyDescent="0.3">
      <c r="A7" s="296" t="s">
        <v>909</v>
      </c>
      <c r="B7" s="262">
        <v>45124</v>
      </c>
      <c r="C7" s="250">
        <v>45121</v>
      </c>
      <c r="D7" s="250" t="s">
        <v>1373</v>
      </c>
      <c r="E7" s="256" t="s">
        <v>1355</v>
      </c>
      <c r="F7" s="263" t="s">
        <v>1356</v>
      </c>
      <c r="G7" s="252" t="s">
        <v>1357</v>
      </c>
      <c r="H7" s="251" t="s">
        <v>1358</v>
      </c>
      <c r="I7" s="271" t="str">
        <f>IFERROR(VLOOKUP(G7,Tabela3[[PLACA]:[MODELO]],2,FALSE),"")</f>
        <v>VW 11.180 DRC 4X2</v>
      </c>
      <c r="J7" s="251">
        <v>1</v>
      </c>
      <c r="K7" s="252" t="s">
        <v>1359</v>
      </c>
      <c r="L7" s="326">
        <v>200</v>
      </c>
      <c r="M7" s="253" t="s">
        <v>1335</v>
      </c>
      <c r="N7" s="332">
        <v>2819</v>
      </c>
      <c r="O7" s="335">
        <v>0</v>
      </c>
      <c r="P7" s="335">
        <f>L7-O7</f>
        <v>200</v>
      </c>
      <c r="Q7" s="316">
        <f t="shared" ref="Q7:Q69" si="0">P7</f>
        <v>200</v>
      </c>
      <c r="R7" s="298">
        <v>1</v>
      </c>
      <c r="S7" s="254" t="s">
        <v>208</v>
      </c>
      <c r="T7" s="254" t="s">
        <v>558</v>
      </c>
      <c r="U7" s="286" t="s">
        <v>283</v>
      </c>
      <c r="V7" s="287">
        <v>45126</v>
      </c>
      <c r="W7" s="287"/>
    </row>
    <row r="8" spans="1:23" x14ac:dyDescent="0.3">
      <c r="A8" s="296" t="s">
        <v>909</v>
      </c>
      <c r="B8" s="262">
        <v>45124</v>
      </c>
      <c r="C8" s="250">
        <v>45121</v>
      </c>
      <c r="D8" s="250" t="s">
        <v>1373</v>
      </c>
      <c r="E8" s="256" t="s">
        <v>1355</v>
      </c>
      <c r="F8" s="263" t="s">
        <v>1356</v>
      </c>
      <c r="G8" s="252" t="s">
        <v>1357</v>
      </c>
      <c r="H8" s="251" t="s">
        <v>1358</v>
      </c>
      <c r="I8" s="271" t="str">
        <f>IFERROR(VLOOKUP(G8,Tabela3[[PLACA]:[MODELO]],2,FALSE),"")</f>
        <v>VW 11.180 DRC 4X2</v>
      </c>
      <c r="J8" s="251">
        <v>1</v>
      </c>
      <c r="K8" s="252" t="s">
        <v>1338</v>
      </c>
      <c r="L8" s="327">
        <v>80</v>
      </c>
      <c r="M8" s="253" t="s">
        <v>1335</v>
      </c>
      <c r="N8" s="332">
        <v>1643</v>
      </c>
      <c r="O8" s="335">
        <v>0</v>
      </c>
      <c r="P8" s="335">
        <f t="shared" ref="P8:P70" si="1">L8-O8</f>
        <v>80</v>
      </c>
      <c r="Q8" s="316">
        <f t="shared" si="0"/>
        <v>80</v>
      </c>
      <c r="R8" s="298">
        <v>1</v>
      </c>
      <c r="S8" s="254" t="s">
        <v>208</v>
      </c>
      <c r="T8" s="254" t="s">
        <v>558</v>
      </c>
      <c r="U8" s="286" t="s">
        <v>283</v>
      </c>
      <c r="V8" s="287">
        <v>45126</v>
      </c>
      <c r="W8" s="287"/>
    </row>
    <row r="9" spans="1:23" x14ac:dyDescent="0.3">
      <c r="A9" s="296" t="s">
        <v>908</v>
      </c>
      <c r="B9" s="262">
        <v>45124</v>
      </c>
      <c r="C9" s="250">
        <v>45107</v>
      </c>
      <c r="D9" s="250" t="s">
        <v>1373</v>
      </c>
      <c r="E9" s="251" t="s">
        <v>1361</v>
      </c>
      <c r="F9" s="251" t="s">
        <v>1362</v>
      </c>
      <c r="G9" s="252" t="s">
        <v>1363</v>
      </c>
      <c r="H9" s="251" t="s">
        <v>1358</v>
      </c>
      <c r="I9" s="271" t="str">
        <f>IFERROR(VLOOKUP(G9,Tabela3[[PLACA]:[MODELO]],2,FALSE),"")</f>
        <v>VW 11.180 DRC 4X2</v>
      </c>
      <c r="J9" s="251">
        <v>1</v>
      </c>
      <c r="K9" s="254" t="s">
        <v>1364</v>
      </c>
      <c r="L9" s="327">
        <v>73.819999999999993</v>
      </c>
      <c r="M9" s="253" t="s">
        <v>1335</v>
      </c>
      <c r="N9" s="332">
        <v>4200</v>
      </c>
      <c r="O9" s="335">
        <v>0</v>
      </c>
      <c r="P9" s="335">
        <f t="shared" si="1"/>
        <v>73.819999999999993</v>
      </c>
      <c r="Q9" s="316">
        <f t="shared" si="0"/>
        <v>73.819999999999993</v>
      </c>
      <c r="R9" s="298">
        <v>2</v>
      </c>
      <c r="S9" s="254" t="s">
        <v>755</v>
      </c>
      <c r="T9" s="254" t="s">
        <v>558</v>
      </c>
      <c r="U9" s="286" t="s">
        <v>283</v>
      </c>
      <c r="V9" s="287">
        <v>45114</v>
      </c>
      <c r="W9" s="287"/>
    </row>
    <row r="10" spans="1:23" x14ac:dyDescent="0.3">
      <c r="A10" s="296" t="s">
        <v>908</v>
      </c>
      <c r="B10" s="262">
        <v>45124</v>
      </c>
      <c r="C10" s="250">
        <v>45107</v>
      </c>
      <c r="D10" s="250" t="s">
        <v>1373</v>
      </c>
      <c r="E10" s="251" t="s">
        <v>1361</v>
      </c>
      <c r="F10" s="251" t="s">
        <v>1362</v>
      </c>
      <c r="G10" s="252" t="s">
        <v>1363</v>
      </c>
      <c r="H10" s="251" t="s">
        <v>1358</v>
      </c>
      <c r="I10" s="271" t="str">
        <f>IFERROR(VLOOKUP(G10,Tabela3[[PLACA]:[MODELO]],2,FALSE),"")</f>
        <v>VW 11.180 DRC 4X2</v>
      </c>
      <c r="J10" s="251">
        <v>1</v>
      </c>
      <c r="K10" s="252" t="s">
        <v>1338</v>
      </c>
      <c r="L10" s="327">
        <v>50</v>
      </c>
      <c r="M10" s="253" t="s">
        <v>1335</v>
      </c>
      <c r="N10" s="332">
        <v>3210</v>
      </c>
      <c r="O10" s="335">
        <v>0</v>
      </c>
      <c r="P10" s="335">
        <f t="shared" si="1"/>
        <v>50</v>
      </c>
      <c r="Q10" s="316">
        <f t="shared" si="0"/>
        <v>50</v>
      </c>
      <c r="R10" s="298">
        <v>2</v>
      </c>
      <c r="S10" s="254" t="s">
        <v>755</v>
      </c>
      <c r="T10" s="254" t="s">
        <v>558</v>
      </c>
      <c r="U10" s="286" t="s">
        <v>283</v>
      </c>
      <c r="V10" s="287">
        <v>45114</v>
      </c>
      <c r="W10" s="287"/>
    </row>
    <row r="11" spans="1:23" x14ac:dyDescent="0.3">
      <c r="A11" s="296" t="s">
        <v>909</v>
      </c>
      <c r="B11" s="262">
        <v>45126</v>
      </c>
      <c r="C11" s="250">
        <v>45124</v>
      </c>
      <c r="D11" s="250" t="s">
        <v>1373</v>
      </c>
      <c r="E11" s="251" t="s">
        <v>1361</v>
      </c>
      <c r="F11" s="251" t="s">
        <v>1362</v>
      </c>
      <c r="G11" s="251" t="s">
        <v>1365</v>
      </c>
      <c r="H11" s="251" t="s">
        <v>1358</v>
      </c>
      <c r="I11" s="271" t="str">
        <f>IFERROR(VLOOKUP(G11,Tabela3[[PLACA]:[MODELO]],2,FALSE),"")</f>
        <v>VW 11.180 DRC 4X2</v>
      </c>
      <c r="J11" s="251">
        <v>1</v>
      </c>
      <c r="K11" s="251" t="s">
        <v>1364</v>
      </c>
      <c r="L11" s="326">
        <v>153.01</v>
      </c>
      <c r="M11" s="253" t="s">
        <v>1335</v>
      </c>
      <c r="N11" s="332">
        <v>4236</v>
      </c>
      <c r="O11" s="335">
        <v>0</v>
      </c>
      <c r="P11" s="335">
        <f t="shared" si="1"/>
        <v>153.01</v>
      </c>
      <c r="Q11" s="316">
        <f t="shared" si="0"/>
        <v>153.01</v>
      </c>
      <c r="R11" s="298">
        <v>3</v>
      </c>
      <c r="S11" s="254" t="s">
        <v>755</v>
      </c>
      <c r="T11" s="254" t="s">
        <v>558</v>
      </c>
      <c r="U11" s="286" t="s">
        <v>283</v>
      </c>
      <c r="V11" s="287">
        <v>45125</v>
      </c>
      <c r="W11" s="287"/>
    </row>
    <row r="12" spans="1:23" x14ac:dyDescent="0.3">
      <c r="A12" s="296" t="s">
        <v>909</v>
      </c>
      <c r="B12" s="262">
        <v>45126</v>
      </c>
      <c r="C12" s="250">
        <v>45124</v>
      </c>
      <c r="D12" s="250" t="s">
        <v>1373</v>
      </c>
      <c r="E12" s="251" t="s">
        <v>1361</v>
      </c>
      <c r="F12" s="251" t="s">
        <v>1362</v>
      </c>
      <c r="G12" s="251" t="s">
        <v>1365</v>
      </c>
      <c r="H12" s="251" t="s">
        <v>1358</v>
      </c>
      <c r="I12" s="271" t="str">
        <f>IFERROR(VLOOKUP(G12,Tabela3[[PLACA]:[MODELO]],2,FALSE),"")</f>
        <v>VW 11.180 DRC 4X2</v>
      </c>
      <c r="J12" s="251">
        <v>1</v>
      </c>
      <c r="K12" s="252" t="s">
        <v>1338</v>
      </c>
      <c r="L12" s="326">
        <v>100</v>
      </c>
      <c r="M12" s="253" t="s">
        <v>1335</v>
      </c>
      <c r="N12" s="332">
        <v>3239</v>
      </c>
      <c r="O12" s="335">
        <v>0</v>
      </c>
      <c r="P12" s="335">
        <f t="shared" si="1"/>
        <v>100</v>
      </c>
      <c r="Q12" s="316">
        <f t="shared" si="0"/>
        <v>100</v>
      </c>
      <c r="R12" s="298">
        <v>3</v>
      </c>
      <c r="S12" s="254" t="s">
        <v>755</v>
      </c>
      <c r="T12" s="254" t="s">
        <v>558</v>
      </c>
      <c r="U12" s="286" t="s">
        <v>283</v>
      </c>
      <c r="V12" s="287">
        <v>45125</v>
      </c>
      <c r="W12" s="287"/>
    </row>
    <row r="13" spans="1:23" x14ac:dyDescent="0.3">
      <c r="A13" s="296" t="s">
        <v>909</v>
      </c>
      <c r="B13" s="262">
        <v>45126</v>
      </c>
      <c r="C13" s="250">
        <v>45125</v>
      </c>
      <c r="D13" s="250" t="s">
        <v>1373</v>
      </c>
      <c r="E13" s="252" t="s">
        <v>1367</v>
      </c>
      <c r="F13" s="252" t="s">
        <v>1368</v>
      </c>
      <c r="G13" s="251" t="s">
        <v>1357</v>
      </c>
      <c r="H13" s="251" t="s">
        <v>1358</v>
      </c>
      <c r="I13" s="271" t="str">
        <f>IFERROR(VLOOKUP(G13,Tabela3[[PLACA]:[MODELO]],2,FALSE),"")</f>
        <v>VW 11.180 DRC 4X2</v>
      </c>
      <c r="J13" s="251">
        <v>1</v>
      </c>
      <c r="K13" s="251" t="s">
        <v>1576</v>
      </c>
      <c r="L13" s="326">
        <v>530</v>
      </c>
      <c r="M13" s="253" t="s">
        <v>1370</v>
      </c>
      <c r="N13" s="332">
        <v>163769</v>
      </c>
      <c r="O13" s="335">
        <v>0</v>
      </c>
      <c r="P13" s="335">
        <f t="shared" si="1"/>
        <v>530</v>
      </c>
      <c r="Q13" s="316">
        <f t="shared" si="0"/>
        <v>530</v>
      </c>
      <c r="R13" s="298">
        <v>5</v>
      </c>
      <c r="S13" s="254" t="s">
        <v>1369</v>
      </c>
      <c r="T13" s="254" t="s">
        <v>558</v>
      </c>
      <c r="U13" s="286" t="s">
        <v>283</v>
      </c>
      <c r="V13" s="287">
        <v>45153</v>
      </c>
      <c r="W13" s="287"/>
    </row>
    <row r="14" spans="1:23" x14ac:dyDescent="0.3">
      <c r="A14" s="296" t="s">
        <v>909</v>
      </c>
      <c r="B14" s="262">
        <v>45140</v>
      </c>
      <c r="C14" s="250">
        <v>45138</v>
      </c>
      <c r="D14" s="250" t="s">
        <v>1373</v>
      </c>
      <c r="E14" s="252" t="s">
        <v>1374</v>
      </c>
      <c r="F14" s="252" t="s">
        <v>1366</v>
      </c>
      <c r="G14" s="251" t="s">
        <v>1375</v>
      </c>
      <c r="H14" s="251" t="s">
        <v>1358</v>
      </c>
      <c r="I14" s="271" t="str">
        <f>IFERROR(VLOOKUP(G14,Tabela3[[PLACA]:[MODELO]],2,FALSE),"")</f>
        <v>VW 11.180 DRC 4X2</v>
      </c>
      <c r="J14" s="251">
        <v>2</v>
      </c>
      <c r="K14" s="251" t="s">
        <v>1381</v>
      </c>
      <c r="L14" s="326">
        <v>1220</v>
      </c>
      <c r="M14" s="253" t="s">
        <v>1376</v>
      </c>
      <c r="N14" s="332">
        <v>176799</v>
      </c>
      <c r="O14" s="335">
        <v>120</v>
      </c>
      <c r="P14" s="335">
        <f t="shared" si="1"/>
        <v>1100</v>
      </c>
      <c r="Q14" s="316">
        <f t="shared" si="0"/>
        <v>1100</v>
      </c>
      <c r="R14" s="298">
        <v>6</v>
      </c>
      <c r="S14" s="254" t="s">
        <v>755</v>
      </c>
      <c r="T14" s="251" t="s">
        <v>558</v>
      </c>
      <c r="U14" s="286" t="s">
        <v>283</v>
      </c>
      <c r="V14" s="287">
        <v>45166</v>
      </c>
      <c r="W14" s="287"/>
    </row>
    <row r="15" spans="1:23" x14ac:dyDescent="0.3">
      <c r="A15" s="296" t="s">
        <v>910</v>
      </c>
      <c r="B15" s="262">
        <v>45140</v>
      </c>
      <c r="C15" s="250">
        <v>45139</v>
      </c>
      <c r="D15" s="250" t="s">
        <v>1373</v>
      </c>
      <c r="E15" s="252" t="s">
        <v>1379</v>
      </c>
      <c r="F15" s="252" t="s">
        <v>1380</v>
      </c>
      <c r="G15" s="251" t="s">
        <v>1363</v>
      </c>
      <c r="H15" s="251" t="s">
        <v>1358</v>
      </c>
      <c r="I15" s="271" t="str">
        <f>IFERROR(VLOOKUP(G15,Tabela3[[PLACA]:[MODELO]],2,FALSE),"")</f>
        <v>VW 11.180 DRC 4X2</v>
      </c>
      <c r="J15" s="256">
        <v>2</v>
      </c>
      <c r="K15" s="251" t="s">
        <v>1382</v>
      </c>
      <c r="L15" s="326">
        <v>1580</v>
      </c>
      <c r="M15" s="253" t="s">
        <v>1335</v>
      </c>
      <c r="N15" s="332">
        <v>12856</v>
      </c>
      <c r="O15" s="335">
        <v>0</v>
      </c>
      <c r="P15" s="335">
        <f t="shared" si="1"/>
        <v>1580</v>
      </c>
      <c r="Q15" s="316">
        <f t="shared" si="0"/>
        <v>1580</v>
      </c>
      <c r="R15" s="298">
        <v>7</v>
      </c>
      <c r="S15" s="252" t="s">
        <v>755</v>
      </c>
      <c r="T15" s="251" t="s">
        <v>558</v>
      </c>
      <c r="U15" s="288" t="s">
        <v>1341</v>
      </c>
      <c r="V15" s="287" t="s">
        <v>1341</v>
      </c>
      <c r="W15" s="287" t="s">
        <v>1533</v>
      </c>
    </row>
    <row r="16" spans="1:23" x14ac:dyDescent="0.3">
      <c r="A16" s="296" t="s">
        <v>910</v>
      </c>
      <c r="B16" s="262">
        <v>45140</v>
      </c>
      <c r="C16" s="262">
        <v>45139</v>
      </c>
      <c r="D16" s="262" t="s">
        <v>1383</v>
      </c>
      <c r="E16" s="252" t="s">
        <v>1384</v>
      </c>
      <c r="F16" s="252" t="s">
        <v>1385</v>
      </c>
      <c r="G16" s="251" t="s">
        <v>1386</v>
      </c>
      <c r="H16" s="251" t="s">
        <v>1358</v>
      </c>
      <c r="I16" s="271" t="str">
        <f>IFERROR(VLOOKUP(G16,Tabela3[[PLACA]:[MODELO]],2,FALSE),"")</f>
        <v>VW 11.180 DRC 4X2</v>
      </c>
      <c r="J16" s="256">
        <v>1</v>
      </c>
      <c r="K16" s="256" t="s">
        <v>1387</v>
      </c>
      <c r="L16" s="326">
        <v>3800</v>
      </c>
      <c r="M16" s="253" t="s">
        <v>1335</v>
      </c>
      <c r="N16" s="332">
        <v>231551</v>
      </c>
      <c r="O16" s="335">
        <v>0</v>
      </c>
      <c r="P16" s="335">
        <f t="shared" si="1"/>
        <v>3800</v>
      </c>
      <c r="Q16" s="316">
        <f t="shared" si="0"/>
        <v>3800</v>
      </c>
      <c r="R16" s="298">
        <v>8</v>
      </c>
      <c r="S16" s="252" t="s">
        <v>1369</v>
      </c>
      <c r="T16" s="251" t="s">
        <v>558</v>
      </c>
      <c r="U16" s="288" t="s">
        <v>1341</v>
      </c>
      <c r="V16" s="287" t="s">
        <v>1341</v>
      </c>
      <c r="W16" s="287" t="s">
        <v>1533</v>
      </c>
    </row>
    <row r="17" spans="1:23" x14ac:dyDescent="0.3">
      <c r="A17" s="296" t="s">
        <v>909</v>
      </c>
      <c r="B17" s="262">
        <v>45140</v>
      </c>
      <c r="C17" s="250">
        <v>45132</v>
      </c>
      <c r="D17" s="250" t="s">
        <v>1373</v>
      </c>
      <c r="E17" s="256" t="s">
        <v>1355</v>
      </c>
      <c r="F17" s="263" t="s">
        <v>1356</v>
      </c>
      <c r="G17" s="256" t="s">
        <v>1363</v>
      </c>
      <c r="H17" s="251" t="s">
        <v>1358</v>
      </c>
      <c r="I17" s="271" t="str">
        <f>IFERROR(VLOOKUP(G17,Tabela3[[PLACA]:[MODELO]],2,FALSE),"")</f>
        <v>VW 11.180 DRC 4X2</v>
      </c>
      <c r="J17" s="256">
        <v>1</v>
      </c>
      <c r="K17" s="256" t="s">
        <v>1388</v>
      </c>
      <c r="L17" s="326">
        <v>4795</v>
      </c>
      <c r="M17" s="253" t="s">
        <v>1389</v>
      </c>
      <c r="N17" s="332">
        <v>2830</v>
      </c>
      <c r="O17" s="335">
        <v>50</v>
      </c>
      <c r="P17" s="335">
        <f t="shared" si="1"/>
        <v>4745</v>
      </c>
      <c r="Q17" s="316">
        <f t="shared" si="0"/>
        <v>4745</v>
      </c>
      <c r="R17" s="298">
        <v>9</v>
      </c>
      <c r="S17" s="252" t="s">
        <v>208</v>
      </c>
      <c r="T17" s="252" t="s">
        <v>558</v>
      </c>
      <c r="U17" s="288" t="s">
        <v>283</v>
      </c>
      <c r="V17" s="287">
        <v>45162</v>
      </c>
      <c r="W17" s="287"/>
    </row>
    <row r="18" spans="1:23" x14ac:dyDescent="0.3">
      <c r="A18" s="296" t="s">
        <v>909</v>
      </c>
      <c r="B18" s="262">
        <v>45140</v>
      </c>
      <c r="C18" s="250">
        <v>45132</v>
      </c>
      <c r="D18" s="250" t="s">
        <v>1373</v>
      </c>
      <c r="E18" s="256" t="s">
        <v>1355</v>
      </c>
      <c r="F18" s="263" t="s">
        <v>1356</v>
      </c>
      <c r="G18" s="256" t="s">
        <v>1363</v>
      </c>
      <c r="H18" s="251" t="s">
        <v>1358</v>
      </c>
      <c r="I18" s="271" t="str">
        <f>IFERROR(VLOOKUP(G18,Tabela3[[PLACA]:[MODELO]],2,FALSE),"")</f>
        <v>VW 11.180 DRC 4X2</v>
      </c>
      <c r="J18" s="256">
        <v>1</v>
      </c>
      <c r="K18" s="256" t="s">
        <v>1338</v>
      </c>
      <c r="L18" s="328">
        <v>300</v>
      </c>
      <c r="M18" s="253" t="s">
        <v>1389</v>
      </c>
      <c r="N18" s="332">
        <v>1652</v>
      </c>
      <c r="O18" s="335">
        <v>0</v>
      </c>
      <c r="P18" s="335">
        <f t="shared" si="1"/>
        <v>300</v>
      </c>
      <c r="Q18" s="316">
        <f t="shared" si="0"/>
        <v>300</v>
      </c>
      <c r="R18" s="298">
        <v>9</v>
      </c>
      <c r="S18" s="252" t="s">
        <v>208</v>
      </c>
      <c r="T18" s="252" t="s">
        <v>558</v>
      </c>
      <c r="U18" s="288" t="s">
        <v>283</v>
      </c>
      <c r="V18" s="287">
        <v>45162</v>
      </c>
      <c r="W18" s="287"/>
    </row>
    <row r="19" spans="1:23" x14ac:dyDescent="0.3">
      <c r="A19" s="296" t="s">
        <v>910</v>
      </c>
      <c r="B19" s="262">
        <v>45140</v>
      </c>
      <c r="C19" s="250">
        <v>45139</v>
      </c>
      <c r="D19" s="250" t="s">
        <v>1373</v>
      </c>
      <c r="E19" s="256" t="s">
        <v>1355</v>
      </c>
      <c r="F19" s="263" t="s">
        <v>1356</v>
      </c>
      <c r="G19" s="251" t="s">
        <v>1390</v>
      </c>
      <c r="H19" s="251" t="s">
        <v>1358</v>
      </c>
      <c r="I19" s="271" t="str">
        <f>IFERROR(VLOOKUP(G19,Tabela3[[PLACA]:[MODELO]],2,FALSE),"")</f>
        <v>VW 11.180 DRC 4X2</v>
      </c>
      <c r="J19" s="256">
        <v>1</v>
      </c>
      <c r="K19" s="256" t="s">
        <v>1391</v>
      </c>
      <c r="L19" s="326">
        <v>4595</v>
      </c>
      <c r="M19" s="253" t="s">
        <v>1389</v>
      </c>
      <c r="N19" s="332">
        <v>2868</v>
      </c>
      <c r="O19" s="335">
        <v>40</v>
      </c>
      <c r="P19" s="335">
        <f t="shared" si="1"/>
        <v>4555</v>
      </c>
      <c r="Q19" s="316">
        <f t="shared" si="0"/>
        <v>4555</v>
      </c>
      <c r="R19" s="298">
        <v>10</v>
      </c>
      <c r="S19" s="252" t="s">
        <v>208</v>
      </c>
      <c r="T19" s="252" t="s">
        <v>558</v>
      </c>
      <c r="U19" s="288" t="s">
        <v>283</v>
      </c>
      <c r="V19" s="287">
        <v>45169</v>
      </c>
      <c r="W19" s="287"/>
    </row>
    <row r="20" spans="1:23" x14ac:dyDescent="0.3">
      <c r="A20" s="296" t="s">
        <v>910</v>
      </c>
      <c r="B20" s="262">
        <v>45140</v>
      </c>
      <c r="C20" s="250">
        <v>45139</v>
      </c>
      <c r="D20" s="250" t="s">
        <v>1373</v>
      </c>
      <c r="E20" s="256" t="s">
        <v>1355</v>
      </c>
      <c r="F20" s="263" t="s">
        <v>1356</v>
      </c>
      <c r="G20" s="251" t="s">
        <v>1390</v>
      </c>
      <c r="H20" s="251" t="s">
        <v>1358</v>
      </c>
      <c r="I20" s="271" t="str">
        <f>IFERROR(VLOOKUP(G20,Tabela3[[PLACA]:[MODELO]],2,FALSE),"")</f>
        <v>VW 11.180 DRC 4X2</v>
      </c>
      <c r="J20" s="256">
        <v>1</v>
      </c>
      <c r="K20" s="256" t="s">
        <v>1338</v>
      </c>
      <c r="L20" s="328">
        <v>300</v>
      </c>
      <c r="M20" s="253" t="s">
        <v>1389</v>
      </c>
      <c r="N20" s="332">
        <v>1673</v>
      </c>
      <c r="O20" s="335">
        <v>0</v>
      </c>
      <c r="P20" s="335">
        <f t="shared" si="1"/>
        <v>300</v>
      </c>
      <c r="Q20" s="316">
        <f t="shared" si="0"/>
        <v>300</v>
      </c>
      <c r="R20" s="298">
        <v>10</v>
      </c>
      <c r="S20" s="252" t="s">
        <v>208</v>
      </c>
      <c r="T20" s="252" t="s">
        <v>558</v>
      </c>
      <c r="U20" s="288" t="s">
        <v>283</v>
      </c>
      <c r="V20" s="289">
        <v>45169</v>
      </c>
      <c r="W20" s="287"/>
    </row>
    <row r="21" spans="1:23" x14ac:dyDescent="0.3">
      <c r="A21" s="296" t="s">
        <v>910</v>
      </c>
      <c r="B21" s="262">
        <v>45140</v>
      </c>
      <c r="C21" s="250">
        <v>45139</v>
      </c>
      <c r="D21" s="250" t="s">
        <v>1373</v>
      </c>
      <c r="E21" s="256" t="s">
        <v>1355</v>
      </c>
      <c r="F21" s="263" t="s">
        <v>1356</v>
      </c>
      <c r="G21" s="251" t="s">
        <v>1392</v>
      </c>
      <c r="H21" s="251" t="s">
        <v>1358</v>
      </c>
      <c r="I21" s="271" t="str">
        <f>IFERROR(VLOOKUP(G21,Tabela3[[PLACA]:[MODELO]],2,FALSE),"")</f>
        <v>VW 11.180 DRC 4X2</v>
      </c>
      <c r="J21" s="251">
        <v>1</v>
      </c>
      <c r="K21" s="251" t="s">
        <v>1484</v>
      </c>
      <c r="L21" s="326">
        <v>100</v>
      </c>
      <c r="M21" s="253" t="s">
        <v>1335</v>
      </c>
      <c r="N21" s="332">
        <v>1672</v>
      </c>
      <c r="O21" s="335">
        <v>0</v>
      </c>
      <c r="P21" s="335">
        <f t="shared" si="1"/>
        <v>100</v>
      </c>
      <c r="Q21" s="316">
        <f t="shared" si="0"/>
        <v>100</v>
      </c>
      <c r="R21" s="298">
        <v>11</v>
      </c>
      <c r="S21" s="252" t="s">
        <v>208</v>
      </c>
      <c r="T21" s="252" t="s">
        <v>558</v>
      </c>
      <c r="U21" s="286" t="s">
        <v>283</v>
      </c>
      <c r="V21" s="287">
        <v>45170</v>
      </c>
      <c r="W21" s="287"/>
    </row>
    <row r="22" spans="1:23" x14ac:dyDescent="0.3">
      <c r="A22" s="296" t="s">
        <v>910</v>
      </c>
      <c r="B22" s="262">
        <v>45142</v>
      </c>
      <c r="C22" s="250">
        <v>45141</v>
      </c>
      <c r="D22" s="250" t="s">
        <v>1383</v>
      </c>
      <c r="E22" s="251" t="s">
        <v>1384</v>
      </c>
      <c r="F22" s="251" t="s">
        <v>1385</v>
      </c>
      <c r="G22" s="251" t="s">
        <v>1386</v>
      </c>
      <c r="H22" s="251" t="s">
        <v>1358</v>
      </c>
      <c r="I22" s="271" t="str">
        <f>IFERROR(VLOOKUP(G22,Tabela3[[PLACA]:[MODELO]],2,FALSE),"")</f>
        <v>VW 11.180 DRC 4X2</v>
      </c>
      <c r="J22" s="251">
        <v>1</v>
      </c>
      <c r="K22" s="251" t="s">
        <v>1412</v>
      </c>
      <c r="L22" s="326">
        <v>90</v>
      </c>
      <c r="M22" s="253" t="s">
        <v>1335</v>
      </c>
      <c r="N22" s="332">
        <v>231663</v>
      </c>
      <c r="O22" s="335">
        <v>0</v>
      </c>
      <c r="P22" s="335">
        <f t="shared" si="1"/>
        <v>90</v>
      </c>
      <c r="Q22" s="316">
        <f t="shared" si="0"/>
        <v>90</v>
      </c>
      <c r="R22" s="298">
        <v>8</v>
      </c>
      <c r="S22" s="254" t="s">
        <v>1369</v>
      </c>
      <c r="T22" s="254" t="s">
        <v>558</v>
      </c>
      <c r="U22" s="286" t="s">
        <v>1341</v>
      </c>
      <c r="V22" s="287" t="s">
        <v>1341</v>
      </c>
      <c r="W22" s="287" t="s">
        <v>1505</v>
      </c>
    </row>
    <row r="23" spans="1:23" x14ac:dyDescent="0.3">
      <c r="A23" s="296" t="s">
        <v>910</v>
      </c>
      <c r="B23" s="262">
        <v>45142</v>
      </c>
      <c r="C23" s="250">
        <v>45141</v>
      </c>
      <c r="D23" s="250" t="s">
        <v>1383</v>
      </c>
      <c r="E23" s="251" t="s">
        <v>1413</v>
      </c>
      <c r="F23" s="251" t="s">
        <v>1414</v>
      </c>
      <c r="G23" s="251" t="s">
        <v>1386</v>
      </c>
      <c r="H23" s="251" t="s">
        <v>1358</v>
      </c>
      <c r="I23" s="271" t="str">
        <f>IFERROR(VLOOKUP(G23,Tabela3[[PLACA]:[MODELO]],2,FALSE),"")</f>
        <v>VW 11.180 DRC 4X2</v>
      </c>
      <c r="J23" s="251">
        <v>1</v>
      </c>
      <c r="K23" s="252" t="s">
        <v>1416</v>
      </c>
      <c r="L23" s="326">
        <v>110</v>
      </c>
      <c r="M23" s="253" t="s">
        <v>1335</v>
      </c>
      <c r="N23" s="332">
        <v>10100</v>
      </c>
      <c r="O23" s="335">
        <v>0</v>
      </c>
      <c r="P23" s="335">
        <f t="shared" si="1"/>
        <v>110</v>
      </c>
      <c r="Q23" s="316">
        <f t="shared" si="0"/>
        <v>110</v>
      </c>
      <c r="R23" s="298">
        <v>8</v>
      </c>
      <c r="S23" s="254" t="s">
        <v>1590</v>
      </c>
      <c r="T23" s="254" t="s">
        <v>1415</v>
      </c>
      <c r="U23" s="286" t="s">
        <v>283</v>
      </c>
      <c r="V23" s="287">
        <v>45148</v>
      </c>
      <c r="W23" s="287"/>
    </row>
    <row r="24" spans="1:23" x14ac:dyDescent="0.3">
      <c r="A24" s="296" t="s">
        <v>910</v>
      </c>
      <c r="B24" s="262">
        <v>45142</v>
      </c>
      <c r="C24" s="250">
        <v>45141</v>
      </c>
      <c r="D24" s="250" t="s">
        <v>1373</v>
      </c>
      <c r="E24" s="251" t="s">
        <v>1417</v>
      </c>
      <c r="F24" s="251" t="s">
        <v>1418</v>
      </c>
      <c r="G24" s="251" t="s">
        <v>1365</v>
      </c>
      <c r="H24" s="251" t="s">
        <v>1358</v>
      </c>
      <c r="I24" s="271" t="str">
        <f>IFERROR(VLOOKUP(G24,Tabela3[[PLACA]:[MODELO]],2,FALSE),"")</f>
        <v>VW 11.180 DRC 4X2</v>
      </c>
      <c r="J24" s="251">
        <v>1</v>
      </c>
      <c r="K24" s="251" t="s">
        <v>1420</v>
      </c>
      <c r="L24" s="326">
        <v>416</v>
      </c>
      <c r="M24" s="253" t="s">
        <v>1335</v>
      </c>
      <c r="N24" s="332">
        <v>45052</v>
      </c>
      <c r="O24" s="335">
        <v>0</v>
      </c>
      <c r="P24" s="335">
        <f t="shared" si="1"/>
        <v>416</v>
      </c>
      <c r="Q24" s="316">
        <f t="shared" si="0"/>
        <v>416</v>
      </c>
      <c r="R24" s="298">
        <v>12</v>
      </c>
      <c r="S24" s="254" t="s">
        <v>1419</v>
      </c>
      <c r="T24" s="254" t="s">
        <v>558</v>
      </c>
      <c r="U24" s="286" t="s">
        <v>1341</v>
      </c>
      <c r="V24" s="287" t="s">
        <v>1341</v>
      </c>
      <c r="W24" s="287" t="s">
        <v>1533</v>
      </c>
    </row>
    <row r="25" spans="1:23" x14ac:dyDescent="0.3">
      <c r="A25" s="296" t="s">
        <v>910</v>
      </c>
      <c r="B25" s="262">
        <v>45142</v>
      </c>
      <c r="C25" s="250">
        <v>45139</v>
      </c>
      <c r="D25" s="250" t="s">
        <v>1383</v>
      </c>
      <c r="E25" s="251" t="s">
        <v>1424</v>
      </c>
      <c r="F25" s="251" t="s">
        <v>1425</v>
      </c>
      <c r="G25" s="251" t="s">
        <v>1397</v>
      </c>
      <c r="H25" s="251" t="s">
        <v>1358</v>
      </c>
      <c r="I25" s="271" t="str">
        <f>IFERROR(VLOOKUP(G25,Tabela3[[PLACA]:[MODELO]],2,FALSE),"")</f>
        <v>VW 24.250 CLC 6X2</v>
      </c>
      <c r="J25" s="251">
        <v>1</v>
      </c>
      <c r="K25" s="251" t="s">
        <v>1426</v>
      </c>
      <c r="L25" s="326">
        <v>170</v>
      </c>
      <c r="M25" s="253" t="s">
        <v>1335</v>
      </c>
      <c r="N25" s="333">
        <v>2817</v>
      </c>
      <c r="O25" s="335">
        <v>0</v>
      </c>
      <c r="P25" s="335">
        <f t="shared" si="1"/>
        <v>170</v>
      </c>
      <c r="Q25" s="316">
        <f t="shared" si="0"/>
        <v>170</v>
      </c>
      <c r="R25" s="298">
        <v>13</v>
      </c>
      <c r="S25" s="254" t="s">
        <v>1419</v>
      </c>
      <c r="T25" s="254" t="s">
        <v>558</v>
      </c>
      <c r="U25" s="286" t="s">
        <v>283</v>
      </c>
      <c r="V25" s="287">
        <v>45169</v>
      </c>
      <c r="W25" s="287"/>
    </row>
    <row r="26" spans="1:23" x14ac:dyDescent="0.3">
      <c r="A26" s="296" t="s">
        <v>910</v>
      </c>
      <c r="B26" s="262">
        <v>45142</v>
      </c>
      <c r="C26" s="250">
        <v>45139</v>
      </c>
      <c r="D26" s="250" t="s">
        <v>1383</v>
      </c>
      <c r="E26" s="251" t="s">
        <v>1424</v>
      </c>
      <c r="F26" s="251" t="s">
        <v>1425</v>
      </c>
      <c r="G26" s="251" t="s">
        <v>1397</v>
      </c>
      <c r="H26" s="251" t="s">
        <v>1358</v>
      </c>
      <c r="I26" s="271" t="str">
        <f>IFERROR(VLOOKUP(G26,Tabela3[[PLACA]:[MODELO]],2,FALSE),"")</f>
        <v>VW 24.250 CLC 6X2</v>
      </c>
      <c r="J26" s="251">
        <v>1</v>
      </c>
      <c r="K26" s="251" t="s">
        <v>1420</v>
      </c>
      <c r="L26" s="326">
        <v>450</v>
      </c>
      <c r="M26" s="253" t="s">
        <v>1335</v>
      </c>
      <c r="N26" s="333">
        <v>1010158</v>
      </c>
      <c r="O26" s="335">
        <v>0</v>
      </c>
      <c r="P26" s="335">
        <f t="shared" si="1"/>
        <v>450</v>
      </c>
      <c r="Q26" s="316">
        <f t="shared" si="0"/>
        <v>450</v>
      </c>
      <c r="R26" s="298">
        <v>13</v>
      </c>
      <c r="S26" s="254" t="s">
        <v>1419</v>
      </c>
      <c r="T26" s="254" t="s">
        <v>558</v>
      </c>
      <c r="U26" s="286" t="s">
        <v>283</v>
      </c>
      <c r="V26" s="287">
        <v>45169</v>
      </c>
      <c r="W26" s="287"/>
    </row>
    <row r="27" spans="1:23" x14ac:dyDescent="0.3">
      <c r="A27" s="296" t="s">
        <v>909</v>
      </c>
      <c r="B27" s="262">
        <v>45142</v>
      </c>
      <c r="C27" s="250">
        <v>45138</v>
      </c>
      <c r="D27" s="250" t="s">
        <v>1383</v>
      </c>
      <c r="E27" s="251" t="s">
        <v>1424</v>
      </c>
      <c r="F27" s="251" t="s">
        <v>1425</v>
      </c>
      <c r="G27" s="251" t="s">
        <v>1406</v>
      </c>
      <c r="H27" s="251" t="s">
        <v>1358</v>
      </c>
      <c r="I27" s="271" t="str">
        <f>IFERROR(VLOOKUP(G27,Tabela3[[PLACA]:[MODELO]],2,FALSE),"")</f>
        <v>VW 11.180 DRC 4X2</v>
      </c>
      <c r="J27" s="251">
        <v>1</v>
      </c>
      <c r="K27" s="251" t="s">
        <v>1420</v>
      </c>
      <c r="L27" s="326">
        <v>330</v>
      </c>
      <c r="M27" s="253" t="s">
        <v>1335</v>
      </c>
      <c r="N27" s="332">
        <v>1010156</v>
      </c>
      <c r="O27" s="335">
        <v>0</v>
      </c>
      <c r="P27" s="335">
        <f t="shared" si="1"/>
        <v>330</v>
      </c>
      <c r="Q27" s="316">
        <f t="shared" si="0"/>
        <v>330</v>
      </c>
      <c r="R27" s="298">
        <v>14</v>
      </c>
      <c r="S27" s="254" t="s">
        <v>1419</v>
      </c>
      <c r="T27" s="254" t="s">
        <v>558</v>
      </c>
      <c r="U27" s="286" t="s">
        <v>283</v>
      </c>
      <c r="V27" s="287">
        <v>45168</v>
      </c>
      <c r="W27" s="287"/>
    </row>
    <row r="28" spans="1:23" x14ac:dyDescent="0.3">
      <c r="A28" s="296" t="s">
        <v>909</v>
      </c>
      <c r="B28" s="262">
        <v>45142</v>
      </c>
      <c r="C28" s="250">
        <v>45138</v>
      </c>
      <c r="D28" s="250" t="s">
        <v>1383</v>
      </c>
      <c r="E28" s="251" t="s">
        <v>1424</v>
      </c>
      <c r="F28" s="251" t="s">
        <v>1425</v>
      </c>
      <c r="G28" s="251" t="s">
        <v>1393</v>
      </c>
      <c r="H28" s="251" t="s">
        <v>70</v>
      </c>
      <c r="I28" s="271" t="str">
        <f>IFERROR(VLOOKUP(G28,Tabela3[[PLACA]:[MODELO]],2,FALSE),"")</f>
        <v>MB 915C</v>
      </c>
      <c r="J28" s="251">
        <v>1</v>
      </c>
      <c r="K28" s="251" t="s">
        <v>1420</v>
      </c>
      <c r="L28" s="326">
        <v>450</v>
      </c>
      <c r="M28" s="253" t="s">
        <v>1335</v>
      </c>
      <c r="N28" s="332">
        <v>1010157</v>
      </c>
      <c r="O28" s="335">
        <v>0</v>
      </c>
      <c r="P28" s="335">
        <f t="shared" si="1"/>
        <v>450</v>
      </c>
      <c r="Q28" s="316">
        <f t="shared" si="0"/>
        <v>450</v>
      </c>
      <c r="R28" s="298">
        <v>15</v>
      </c>
      <c r="S28" s="254" t="s">
        <v>1419</v>
      </c>
      <c r="T28" s="254" t="s">
        <v>558</v>
      </c>
      <c r="U28" s="286" t="s">
        <v>283</v>
      </c>
      <c r="V28" s="287">
        <v>45168</v>
      </c>
      <c r="W28" s="287"/>
    </row>
    <row r="29" spans="1:23" x14ac:dyDescent="0.3">
      <c r="A29" s="296" t="s">
        <v>909</v>
      </c>
      <c r="B29" s="280">
        <v>45142</v>
      </c>
      <c r="C29" s="266">
        <v>45138</v>
      </c>
      <c r="D29" s="266" t="s">
        <v>1383</v>
      </c>
      <c r="E29" s="256" t="s">
        <v>1424</v>
      </c>
      <c r="F29" s="256" t="s">
        <v>1425</v>
      </c>
      <c r="G29" s="256" t="s">
        <v>1393</v>
      </c>
      <c r="H29" s="256" t="s">
        <v>70</v>
      </c>
      <c r="I29" s="281" t="str">
        <f>IFERROR(VLOOKUP(G29,Tabela3[[PLACA]:[MODELO]],2,FALSE),"")</f>
        <v>MB 915C</v>
      </c>
      <c r="J29" s="256">
        <v>1</v>
      </c>
      <c r="K29" s="256" t="s">
        <v>1426</v>
      </c>
      <c r="L29" s="328">
        <v>490</v>
      </c>
      <c r="M29" s="282" t="s">
        <v>1335</v>
      </c>
      <c r="N29" s="332">
        <v>2816</v>
      </c>
      <c r="O29" s="335">
        <v>0</v>
      </c>
      <c r="P29" s="335">
        <f t="shared" si="1"/>
        <v>490</v>
      </c>
      <c r="Q29" s="316">
        <f t="shared" si="0"/>
        <v>490</v>
      </c>
      <c r="R29" s="298">
        <v>16</v>
      </c>
      <c r="S29" s="252" t="s">
        <v>1419</v>
      </c>
      <c r="T29" s="252" t="s">
        <v>558</v>
      </c>
      <c r="U29" s="288" t="s">
        <v>283</v>
      </c>
      <c r="V29" s="287">
        <v>45168</v>
      </c>
      <c r="W29" s="287"/>
    </row>
    <row r="30" spans="1:23" x14ac:dyDescent="0.3">
      <c r="A30" s="296" t="s">
        <v>910</v>
      </c>
      <c r="B30" s="280">
        <v>45142</v>
      </c>
      <c r="C30" s="266">
        <v>45141</v>
      </c>
      <c r="D30" s="266" t="s">
        <v>1373</v>
      </c>
      <c r="E30" s="256" t="s">
        <v>1417</v>
      </c>
      <c r="F30" s="256" t="s">
        <v>1418</v>
      </c>
      <c r="G30" s="256" t="s">
        <v>1365</v>
      </c>
      <c r="H30" s="256" t="s">
        <v>1358</v>
      </c>
      <c r="I30" s="281">
        <v>11180</v>
      </c>
      <c r="J30" s="256">
        <v>1</v>
      </c>
      <c r="K30" s="256" t="s">
        <v>1421</v>
      </c>
      <c r="L30" s="328">
        <v>90.09</v>
      </c>
      <c r="M30" s="282" t="s">
        <v>1335</v>
      </c>
      <c r="N30" s="332" t="s">
        <v>1479</v>
      </c>
      <c r="O30" s="335">
        <v>0</v>
      </c>
      <c r="P30" s="335">
        <v>90.09</v>
      </c>
      <c r="Q30" s="316">
        <f t="shared" si="0"/>
        <v>90.09</v>
      </c>
      <c r="R30" s="298">
        <v>12</v>
      </c>
      <c r="S30" s="252" t="s">
        <v>1419</v>
      </c>
      <c r="T30" s="252" t="s">
        <v>558</v>
      </c>
      <c r="U30" s="288" t="s">
        <v>1341</v>
      </c>
      <c r="V30" s="287" t="s">
        <v>1341</v>
      </c>
      <c r="W30" s="287" t="s">
        <v>1422</v>
      </c>
    </row>
    <row r="31" spans="1:23" x14ac:dyDescent="0.3">
      <c r="A31" s="296" t="s">
        <v>910</v>
      </c>
      <c r="B31" s="280">
        <v>45142</v>
      </c>
      <c r="C31" s="266">
        <v>45139</v>
      </c>
      <c r="D31" s="266" t="s">
        <v>1373</v>
      </c>
      <c r="E31" s="256" t="s">
        <v>315</v>
      </c>
      <c r="F31" s="256" t="s">
        <v>315</v>
      </c>
      <c r="G31" s="256" t="s">
        <v>1363</v>
      </c>
      <c r="H31" s="256" t="s">
        <v>1358</v>
      </c>
      <c r="I31" s="281">
        <v>11180</v>
      </c>
      <c r="J31" s="256">
        <v>1</v>
      </c>
      <c r="K31" s="256" t="s">
        <v>1423</v>
      </c>
      <c r="L31" s="328">
        <v>10</v>
      </c>
      <c r="M31" s="282" t="s">
        <v>1335</v>
      </c>
      <c r="N31" s="332" t="s">
        <v>1479</v>
      </c>
      <c r="O31" s="335">
        <v>0</v>
      </c>
      <c r="P31" s="335">
        <v>10</v>
      </c>
      <c r="Q31" s="316">
        <f t="shared" si="0"/>
        <v>10</v>
      </c>
      <c r="R31" s="298">
        <v>17</v>
      </c>
      <c r="S31" s="252" t="s">
        <v>755</v>
      </c>
      <c r="T31" s="252" t="s">
        <v>558</v>
      </c>
      <c r="U31" s="288" t="s">
        <v>1341</v>
      </c>
      <c r="V31" s="287" t="s">
        <v>1341</v>
      </c>
      <c r="W31" s="287" t="s">
        <v>1422</v>
      </c>
    </row>
    <row r="32" spans="1:23" x14ac:dyDescent="0.3">
      <c r="A32" s="296" t="s">
        <v>910</v>
      </c>
      <c r="B32" s="262">
        <v>45144</v>
      </c>
      <c r="C32" s="266">
        <v>45139</v>
      </c>
      <c r="D32" s="266" t="s">
        <v>1373</v>
      </c>
      <c r="E32" s="256" t="s">
        <v>1361</v>
      </c>
      <c r="F32" s="256" t="s">
        <v>1362</v>
      </c>
      <c r="G32" s="256" t="s">
        <v>1357</v>
      </c>
      <c r="H32" s="256" t="s">
        <v>1358</v>
      </c>
      <c r="I32" s="281" t="str">
        <f>IFERROR(VLOOKUP(G32,Tabela3[[PLACA]:[MODELO]],2,FALSE),"")</f>
        <v>VW 11.180 DRC 4X2</v>
      </c>
      <c r="J32" s="256">
        <v>1</v>
      </c>
      <c r="K32" s="256" t="s">
        <v>1480</v>
      </c>
      <c r="L32" s="328">
        <v>19.46</v>
      </c>
      <c r="M32" s="282" t="s">
        <v>1335</v>
      </c>
      <c r="N32" s="332">
        <v>4283</v>
      </c>
      <c r="O32" s="335">
        <v>0</v>
      </c>
      <c r="P32" s="335">
        <f t="shared" si="1"/>
        <v>19.46</v>
      </c>
      <c r="Q32" s="316">
        <f t="shared" si="0"/>
        <v>19.46</v>
      </c>
      <c r="R32" s="298">
        <v>18</v>
      </c>
      <c r="S32" s="252" t="s">
        <v>755</v>
      </c>
      <c r="T32" s="252" t="s">
        <v>558</v>
      </c>
      <c r="U32" s="288" t="s">
        <v>283</v>
      </c>
      <c r="V32" s="287">
        <v>45153</v>
      </c>
      <c r="W32" s="287"/>
    </row>
    <row r="33" spans="1:23" x14ac:dyDescent="0.3">
      <c r="A33" s="296" t="s">
        <v>910</v>
      </c>
      <c r="B33" s="262">
        <v>45144</v>
      </c>
      <c r="C33" s="266">
        <v>45139</v>
      </c>
      <c r="D33" s="266" t="s">
        <v>1373</v>
      </c>
      <c r="E33" s="256" t="s">
        <v>1361</v>
      </c>
      <c r="F33" s="256" t="s">
        <v>1362</v>
      </c>
      <c r="G33" s="256" t="s">
        <v>1390</v>
      </c>
      <c r="H33" s="256" t="s">
        <v>1358</v>
      </c>
      <c r="I33" s="281" t="str">
        <f>IFERROR(VLOOKUP(G33,Tabela3[[PLACA]:[MODELO]],2,FALSE),"")</f>
        <v>VW 11.180 DRC 4X2</v>
      </c>
      <c r="J33" s="256">
        <v>1</v>
      </c>
      <c r="K33" s="256" t="s">
        <v>1481</v>
      </c>
      <c r="L33" s="328">
        <v>74.87</v>
      </c>
      <c r="M33" s="282" t="s">
        <v>1335</v>
      </c>
      <c r="N33" s="332">
        <v>4283</v>
      </c>
      <c r="O33" s="335">
        <v>0</v>
      </c>
      <c r="P33" s="335">
        <f t="shared" si="1"/>
        <v>74.87</v>
      </c>
      <c r="Q33" s="316">
        <f t="shared" si="0"/>
        <v>74.87</v>
      </c>
      <c r="R33" s="298">
        <v>19</v>
      </c>
      <c r="S33" s="252" t="s">
        <v>755</v>
      </c>
      <c r="T33" s="252" t="s">
        <v>558</v>
      </c>
      <c r="U33" s="288" t="s">
        <v>283</v>
      </c>
      <c r="V33" s="287">
        <v>45153</v>
      </c>
      <c r="W33" s="287"/>
    </row>
    <row r="34" spans="1:23" x14ac:dyDescent="0.3">
      <c r="A34" s="296" t="s">
        <v>910</v>
      </c>
      <c r="B34" s="262">
        <v>45144</v>
      </c>
      <c r="C34" s="266">
        <v>45139</v>
      </c>
      <c r="D34" s="266" t="s">
        <v>1373</v>
      </c>
      <c r="E34" s="256" t="s">
        <v>1361</v>
      </c>
      <c r="F34" s="256" t="s">
        <v>1362</v>
      </c>
      <c r="G34" s="256" t="s">
        <v>1390</v>
      </c>
      <c r="H34" s="256" t="s">
        <v>1358</v>
      </c>
      <c r="I34" s="281" t="str">
        <f>IFERROR(VLOOKUP(G34,Tabela3[[PLACA]:[MODELO]],2,FALSE),"")</f>
        <v>VW 11.180 DRC 4X2</v>
      </c>
      <c r="J34" s="256">
        <v>1</v>
      </c>
      <c r="K34" s="256" t="s">
        <v>1338</v>
      </c>
      <c r="L34" s="328">
        <v>30</v>
      </c>
      <c r="M34" s="282" t="s">
        <v>1335</v>
      </c>
      <c r="N34" s="332">
        <v>3272</v>
      </c>
      <c r="O34" s="335">
        <v>0</v>
      </c>
      <c r="P34" s="335">
        <f t="shared" si="1"/>
        <v>30</v>
      </c>
      <c r="Q34" s="316">
        <f t="shared" si="0"/>
        <v>30</v>
      </c>
      <c r="R34" s="298">
        <v>19</v>
      </c>
      <c r="S34" s="252" t="s">
        <v>755</v>
      </c>
      <c r="T34" s="252" t="s">
        <v>558</v>
      </c>
      <c r="U34" s="288" t="s">
        <v>283</v>
      </c>
      <c r="V34" s="287">
        <v>45153</v>
      </c>
      <c r="W34" s="287"/>
    </row>
    <row r="35" spans="1:23" x14ac:dyDescent="0.3">
      <c r="A35" s="296" t="s">
        <v>910</v>
      </c>
      <c r="B35" s="262">
        <v>45144</v>
      </c>
      <c r="C35" s="266">
        <v>45139</v>
      </c>
      <c r="D35" s="266" t="s">
        <v>1373</v>
      </c>
      <c r="E35" s="256" t="s">
        <v>1361</v>
      </c>
      <c r="F35" s="256" t="s">
        <v>1362</v>
      </c>
      <c r="G35" s="256" t="s">
        <v>1357</v>
      </c>
      <c r="H35" s="256" t="s">
        <v>1358</v>
      </c>
      <c r="I35" s="281" t="str">
        <f>IFERROR(VLOOKUP(G35,Tabela3[[PLACA]:[MODELO]],2,FALSE),"")</f>
        <v>VW 11.180 DRC 4X2</v>
      </c>
      <c r="J35" s="256">
        <v>1</v>
      </c>
      <c r="K35" s="256" t="s">
        <v>1482</v>
      </c>
      <c r="L35" s="328">
        <v>148.88999999999999</v>
      </c>
      <c r="M35" s="282" t="s">
        <v>1335</v>
      </c>
      <c r="N35" s="332">
        <v>4275</v>
      </c>
      <c r="O35" s="335">
        <v>0</v>
      </c>
      <c r="P35" s="335">
        <f t="shared" si="1"/>
        <v>148.88999999999999</v>
      </c>
      <c r="Q35" s="316">
        <f t="shared" si="0"/>
        <v>148.88999999999999</v>
      </c>
      <c r="R35" s="298">
        <v>20</v>
      </c>
      <c r="S35" s="252" t="s">
        <v>755</v>
      </c>
      <c r="T35" s="252" t="s">
        <v>558</v>
      </c>
      <c r="U35" s="288" t="s">
        <v>283</v>
      </c>
      <c r="V35" s="287">
        <v>45153</v>
      </c>
      <c r="W35" s="287"/>
    </row>
    <row r="36" spans="1:23" x14ac:dyDescent="0.3">
      <c r="A36" s="296" t="s">
        <v>910</v>
      </c>
      <c r="B36" s="262">
        <v>45144</v>
      </c>
      <c r="C36" s="266">
        <v>45139</v>
      </c>
      <c r="D36" s="266" t="s">
        <v>1373</v>
      </c>
      <c r="E36" s="256" t="s">
        <v>1361</v>
      </c>
      <c r="F36" s="256" t="s">
        <v>1362</v>
      </c>
      <c r="G36" s="256" t="s">
        <v>1357</v>
      </c>
      <c r="H36" s="256" t="s">
        <v>1358</v>
      </c>
      <c r="I36" s="281" t="str">
        <f>IFERROR(VLOOKUP(G36,Tabela3[[PLACA]:[MODELO]],2,FALSE),"")</f>
        <v>VW 11.180 DRC 4X2</v>
      </c>
      <c r="J36" s="256">
        <v>1</v>
      </c>
      <c r="K36" s="256" t="s">
        <v>1338</v>
      </c>
      <c r="L36" s="328">
        <v>130</v>
      </c>
      <c r="M36" s="282" t="s">
        <v>1335</v>
      </c>
      <c r="N36" s="332">
        <v>3252</v>
      </c>
      <c r="O36" s="335">
        <v>0</v>
      </c>
      <c r="P36" s="335">
        <f t="shared" si="1"/>
        <v>130</v>
      </c>
      <c r="Q36" s="316">
        <f t="shared" si="0"/>
        <v>130</v>
      </c>
      <c r="R36" s="298">
        <v>20</v>
      </c>
      <c r="S36" s="252" t="s">
        <v>755</v>
      </c>
      <c r="T36" s="252" t="s">
        <v>558</v>
      </c>
      <c r="U36" s="288" t="s">
        <v>283</v>
      </c>
      <c r="V36" s="287">
        <v>45153</v>
      </c>
      <c r="W36" s="287"/>
    </row>
    <row r="37" spans="1:23" x14ac:dyDescent="0.3">
      <c r="A37" s="296" t="s">
        <v>910</v>
      </c>
      <c r="B37" s="280">
        <v>45144</v>
      </c>
      <c r="C37" s="266">
        <v>45139</v>
      </c>
      <c r="D37" s="266" t="s">
        <v>1373</v>
      </c>
      <c r="E37" s="256" t="s">
        <v>1361</v>
      </c>
      <c r="F37" s="256" t="s">
        <v>1362</v>
      </c>
      <c r="G37" s="256" t="s">
        <v>1375</v>
      </c>
      <c r="H37" s="256" t="s">
        <v>1358</v>
      </c>
      <c r="I37" s="281" t="str">
        <f>IFERROR(VLOOKUP(G37,Tabela3[[PLACA]:[MODELO]],2,FALSE),"")</f>
        <v>VW 11.180 DRC 4X2</v>
      </c>
      <c r="J37" s="256">
        <v>1</v>
      </c>
      <c r="K37" s="256" t="s">
        <v>1483</v>
      </c>
      <c r="L37" s="328">
        <v>347.88</v>
      </c>
      <c r="M37" s="282" t="s">
        <v>1335</v>
      </c>
      <c r="N37" s="332">
        <v>4275</v>
      </c>
      <c r="O37" s="335">
        <v>0</v>
      </c>
      <c r="P37" s="335">
        <f t="shared" si="1"/>
        <v>347.88</v>
      </c>
      <c r="Q37" s="316">
        <f t="shared" si="0"/>
        <v>347.88</v>
      </c>
      <c r="R37" s="298">
        <v>21</v>
      </c>
      <c r="S37" s="252" t="s">
        <v>755</v>
      </c>
      <c r="T37" s="252" t="s">
        <v>558</v>
      </c>
      <c r="U37" s="288" t="s">
        <v>283</v>
      </c>
      <c r="V37" s="287">
        <v>45153</v>
      </c>
      <c r="W37" s="287"/>
    </row>
    <row r="38" spans="1:23" x14ac:dyDescent="0.3">
      <c r="A38" s="296" t="s">
        <v>910</v>
      </c>
      <c r="B38" s="280">
        <v>45144</v>
      </c>
      <c r="C38" s="266">
        <v>45139</v>
      </c>
      <c r="D38" s="266" t="s">
        <v>1373</v>
      </c>
      <c r="E38" s="256" t="s">
        <v>1361</v>
      </c>
      <c r="F38" s="256" t="s">
        <v>1362</v>
      </c>
      <c r="G38" s="256" t="s">
        <v>1375</v>
      </c>
      <c r="H38" s="256" t="s">
        <v>1358</v>
      </c>
      <c r="I38" s="281" t="str">
        <f>IFERROR(VLOOKUP(G38,Tabela3[[PLACA]:[MODELO]],2,FALSE),"")</f>
        <v>VW 11.180 DRC 4X2</v>
      </c>
      <c r="J38" s="256">
        <v>1</v>
      </c>
      <c r="K38" s="256" t="s">
        <v>1338</v>
      </c>
      <c r="L38" s="328">
        <v>100</v>
      </c>
      <c r="M38" s="282" t="s">
        <v>1335</v>
      </c>
      <c r="N38" s="332">
        <v>3252</v>
      </c>
      <c r="O38" s="335">
        <v>0</v>
      </c>
      <c r="P38" s="335">
        <f t="shared" si="1"/>
        <v>100</v>
      </c>
      <c r="Q38" s="316">
        <f t="shared" si="0"/>
        <v>100</v>
      </c>
      <c r="R38" s="298">
        <v>21</v>
      </c>
      <c r="S38" s="252" t="s">
        <v>755</v>
      </c>
      <c r="T38" s="252" t="s">
        <v>558</v>
      </c>
      <c r="U38" s="288" t="s">
        <v>283</v>
      </c>
      <c r="V38" s="287">
        <v>45153</v>
      </c>
      <c r="W38" s="287"/>
    </row>
    <row r="39" spans="1:23" x14ac:dyDescent="0.3">
      <c r="A39" s="296" t="s">
        <v>909</v>
      </c>
      <c r="B39" s="262">
        <v>45146</v>
      </c>
      <c r="C39" s="250">
        <v>45127</v>
      </c>
      <c r="D39" s="250" t="s">
        <v>1373</v>
      </c>
      <c r="E39" s="251" t="s">
        <v>1485</v>
      </c>
      <c r="F39" s="251" t="s">
        <v>1486</v>
      </c>
      <c r="G39" s="251" t="s">
        <v>1357</v>
      </c>
      <c r="H39" s="251" t="s">
        <v>1358</v>
      </c>
      <c r="I39" s="271" t="str">
        <f>IFERROR(VLOOKUP(G39,Tabela3[[PLACA]:[MODELO]],2,FALSE),"")</f>
        <v>VW 11.180 DRC 4X2</v>
      </c>
      <c r="J39" s="251">
        <v>1</v>
      </c>
      <c r="K39" s="251" t="s">
        <v>1487</v>
      </c>
      <c r="L39" s="326">
        <v>1600</v>
      </c>
      <c r="M39" s="253" t="s">
        <v>1335</v>
      </c>
      <c r="N39" s="333">
        <v>442</v>
      </c>
      <c r="O39" s="335">
        <v>0</v>
      </c>
      <c r="P39" s="335">
        <f t="shared" si="1"/>
        <v>1600</v>
      </c>
      <c r="Q39" s="316">
        <f t="shared" si="0"/>
        <v>1600</v>
      </c>
      <c r="R39" s="298">
        <v>22</v>
      </c>
      <c r="S39" s="254" t="s">
        <v>1369</v>
      </c>
      <c r="T39" s="254" t="s">
        <v>558</v>
      </c>
      <c r="U39" s="286" t="s">
        <v>283</v>
      </c>
      <c r="V39" s="287">
        <v>45148</v>
      </c>
      <c r="W39" s="287"/>
    </row>
    <row r="40" spans="1:23" x14ac:dyDescent="0.3">
      <c r="A40" s="296" t="s">
        <v>909</v>
      </c>
      <c r="B40" s="262">
        <v>45146</v>
      </c>
      <c r="C40" s="250">
        <v>45124</v>
      </c>
      <c r="D40" s="250" t="s">
        <v>1373</v>
      </c>
      <c r="E40" s="251" t="s">
        <v>1485</v>
      </c>
      <c r="F40" s="251" t="s">
        <v>1486</v>
      </c>
      <c r="G40" s="251" t="s">
        <v>1365</v>
      </c>
      <c r="H40" s="251" t="s">
        <v>1358</v>
      </c>
      <c r="I40" s="271" t="str">
        <f>IFERROR(VLOOKUP(G40,Tabela3[[PLACA]:[MODELO]],2,FALSE),"")</f>
        <v>VW 11.180 DRC 4X2</v>
      </c>
      <c r="J40" s="251">
        <v>1</v>
      </c>
      <c r="K40" s="251" t="s">
        <v>1488</v>
      </c>
      <c r="L40" s="326">
        <v>1400</v>
      </c>
      <c r="M40" s="253" t="s">
        <v>1335</v>
      </c>
      <c r="N40" s="333">
        <v>441</v>
      </c>
      <c r="O40" s="335">
        <v>0</v>
      </c>
      <c r="P40" s="335">
        <f t="shared" si="1"/>
        <v>1400</v>
      </c>
      <c r="Q40" s="316">
        <f t="shared" si="0"/>
        <v>1400</v>
      </c>
      <c r="R40" s="298">
        <v>23</v>
      </c>
      <c r="S40" s="254" t="s">
        <v>1369</v>
      </c>
      <c r="T40" s="254" t="s">
        <v>558</v>
      </c>
      <c r="U40" s="286" t="s">
        <v>283</v>
      </c>
      <c r="V40" s="287">
        <v>45168</v>
      </c>
      <c r="W40" s="287"/>
    </row>
    <row r="41" spans="1:23" x14ac:dyDescent="0.3">
      <c r="A41" s="296" t="s">
        <v>910</v>
      </c>
      <c r="B41" s="262">
        <v>45146</v>
      </c>
      <c r="C41" s="250">
        <v>45140</v>
      </c>
      <c r="D41" s="250" t="s">
        <v>1383</v>
      </c>
      <c r="E41" s="251" t="s">
        <v>1489</v>
      </c>
      <c r="F41" s="251" t="s">
        <v>1490</v>
      </c>
      <c r="G41" s="251" t="s">
        <v>1386</v>
      </c>
      <c r="H41" s="251" t="s">
        <v>1358</v>
      </c>
      <c r="I41" s="271" t="str">
        <f>IFERROR(VLOOKUP(G41,Tabela3[[PLACA]:[MODELO]],2,FALSE),"")</f>
        <v>VW 11.180 DRC 4X2</v>
      </c>
      <c r="J41" s="251">
        <v>1</v>
      </c>
      <c r="K41" s="251" t="s">
        <v>1491</v>
      </c>
      <c r="L41" s="326">
        <v>653.33000000000004</v>
      </c>
      <c r="M41" s="253" t="s">
        <v>1335</v>
      </c>
      <c r="N41" s="333">
        <v>64715</v>
      </c>
      <c r="O41" s="335">
        <v>84.33</v>
      </c>
      <c r="P41" s="335">
        <f t="shared" si="1"/>
        <v>569</v>
      </c>
      <c r="Q41" s="316">
        <f t="shared" si="0"/>
        <v>569</v>
      </c>
      <c r="R41" s="298">
        <v>24</v>
      </c>
      <c r="S41" s="254" t="s">
        <v>1369</v>
      </c>
      <c r="T41" s="254" t="s">
        <v>558</v>
      </c>
      <c r="U41" s="286" t="s">
        <v>283</v>
      </c>
      <c r="V41" s="287">
        <v>45168</v>
      </c>
      <c r="W41" s="287"/>
    </row>
    <row r="42" spans="1:23" x14ac:dyDescent="0.3">
      <c r="A42" s="296" t="s">
        <v>910</v>
      </c>
      <c r="B42" s="262">
        <v>45146</v>
      </c>
      <c r="C42" s="250">
        <v>45139</v>
      </c>
      <c r="D42" s="250" t="s">
        <v>1373</v>
      </c>
      <c r="E42" s="251" t="s">
        <v>1489</v>
      </c>
      <c r="F42" s="251" t="s">
        <v>1490</v>
      </c>
      <c r="G42" s="251" t="s">
        <v>1492</v>
      </c>
      <c r="H42" s="251" t="s">
        <v>1358</v>
      </c>
      <c r="I42" s="271" t="s">
        <v>1467</v>
      </c>
      <c r="J42" s="251">
        <v>1</v>
      </c>
      <c r="K42" s="251" t="s">
        <v>1494</v>
      </c>
      <c r="L42" s="326">
        <v>2913.53</v>
      </c>
      <c r="M42" s="253" t="s">
        <v>1335</v>
      </c>
      <c r="N42" s="333">
        <v>64684</v>
      </c>
      <c r="O42" s="335">
        <v>413.53</v>
      </c>
      <c r="P42" s="335">
        <f t="shared" si="1"/>
        <v>2500</v>
      </c>
      <c r="Q42" s="316">
        <f t="shared" si="0"/>
        <v>2500</v>
      </c>
      <c r="R42" s="298">
        <v>25</v>
      </c>
      <c r="S42" s="254" t="s">
        <v>1493</v>
      </c>
      <c r="T42" s="254" t="s">
        <v>1493</v>
      </c>
      <c r="U42" s="286" t="s">
        <v>283</v>
      </c>
      <c r="V42" s="287">
        <v>45167</v>
      </c>
      <c r="W42" s="287"/>
    </row>
    <row r="43" spans="1:23" x14ac:dyDescent="0.3">
      <c r="A43" s="296" t="s">
        <v>910</v>
      </c>
      <c r="B43" s="262">
        <v>45146</v>
      </c>
      <c r="C43" s="250">
        <v>45146</v>
      </c>
      <c r="D43" s="250" t="s">
        <v>1383</v>
      </c>
      <c r="E43" s="251" t="s">
        <v>1495</v>
      </c>
      <c r="F43" s="251" t="s">
        <v>1496</v>
      </c>
      <c r="G43" s="251" t="s">
        <v>1394</v>
      </c>
      <c r="H43" s="251" t="s">
        <v>70</v>
      </c>
      <c r="I43" s="271" t="str">
        <f>IFERROR(VLOOKUP(G43,Tabela3[[PLACA]:[MODELO]],2,FALSE),"")</f>
        <v xml:space="preserve">MB 710 </v>
      </c>
      <c r="J43" s="251">
        <v>1</v>
      </c>
      <c r="K43" s="251" t="s">
        <v>1497</v>
      </c>
      <c r="L43" s="326">
        <v>2054</v>
      </c>
      <c r="M43" s="253" t="s">
        <v>1335</v>
      </c>
      <c r="N43" s="333">
        <v>1236</v>
      </c>
      <c r="O43" s="335">
        <v>0</v>
      </c>
      <c r="P43" s="335">
        <f t="shared" si="1"/>
        <v>2054</v>
      </c>
      <c r="Q43" s="316">
        <f t="shared" si="0"/>
        <v>2054</v>
      </c>
      <c r="R43" s="298">
        <v>26</v>
      </c>
      <c r="S43" s="254" t="s">
        <v>1369</v>
      </c>
      <c r="T43" s="254" t="s">
        <v>558</v>
      </c>
      <c r="U43" s="286" t="s">
        <v>283</v>
      </c>
      <c r="V43" s="287">
        <v>45174</v>
      </c>
      <c r="W43" s="287"/>
    </row>
    <row r="44" spans="1:23" x14ac:dyDescent="0.3">
      <c r="A44" s="296" t="s">
        <v>910</v>
      </c>
      <c r="B44" s="262">
        <v>45146</v>
      </c>
      <c r="C44" s="250">
        <v>45146</v>
      </c>
      <c r="D44" s="250" t="s">
        <v>1383</v>
      </c>
      <c r="E44" s="251" t="s">
        <v>1495</v>
      </c>
      <c r="F44" s="251" t="s">
        <v>1496</v>
      </c>
      <c r="G44" s="251" t="s">
        <v>1394</v>
      </c>
      <c r="H44" s="251" t="s">
        <v>70</v>
      </c>
      <c r="I44" s="271" t="str">
        <f>IFERROR(VLOOKUP(G44,Tabela3[[PLACA]:[MODELO]],2,FALSE),"")</f>
        <v xml:space="preserve">MB 710 </v>
      </c>
      <c r="J44" s="251">
        <v>1</v>
      </c>
      <c r="K44" s="251" t="s">
        <v>1338</v>
      </c>
      <c r="L44" s="326">
        <v>420</v>
      </c>
      <c r="M44" s="253" t="s">
        <v>1335</v>
      </c>
      <c r="N44" s="333">
        <v>1308</v>
      </c>
      <c r="O44" s="335">
        <v>0</v>
      </c>
      <c r="P44" s="335">
        <f t="shared" si="1"/>
        <v>420</v>
      </c>
      <c r="Q44" s="316">
        <f t="shared" si="0"/>
        <v>420</v>
      </c>
      <c r="R44" s="298">
        <v>26</v>
      </c>
      <c r="S44" s="254" t="s">
        <v>1369</v>
      </c>
      <c r="T44" s="254" t="s">
        <v>558</v>
      </c>
      <c r="U44" s="286" t="s">
        <v>283</v>
      </c>
      <c r="V44" s="287">
        <v>45174</v>
      </c>
      <c r="W44" s="287"/>
    </row>
    <row r="45" spans="1:23" x14ac:dyDescent="0.3">
      <c r="A45" s="296" t="s">
        <v>910</v>
      </c>
      <c r="B45" s="262">
        <v>45146</v>
      </c>
      <c r="C45" s="250">
        <v>45146</v>
      </c>
      <c r="D45" s="250" t="s">
        <v>1383</v>
      </c>
      <c r="E45" s="262" t="s">
        <v>1686</v>
      </c>
      <c r="F45" s="254" t="s">
        <v>1498</v>
      </c>
      <c r="G45" s="254" t="s">
        <v>1396</v>
      </c>
      <c r="H45" s="254" t="s">
        <v>1499</v>
      </c>
      <c r="I45" s="271" t="str">
        <f>IFERROR(VLOOKUP(G45,Tabela3[[PLACA]:[MODELO]],2,FALSE),"")</f>
        <v>FIAT STRADA WORKING</v>
      </c>
      <c r="J45" s="251">
        <v>1</v>
      </c>
      <c r="K45" s="254" t="s">
        <v>1500</v>
      </c>
      <c r="L45" s="326">
        <v>956</v>
      </c>
      <c r="M45" s="253" t="s">
        <v>1335</v>
      </c>
      <c r="N45" s="333">
        <v>11547</v>
      </c>
      <c r="O45" s="335">
        <v>0</v>
      </c>
      <c r="P45" s="335">
        <f t="shared" si="1"/>
        <v>956</v>
      </c>
      <c r="Q45" s="316">
        <f t="shared" si="0"/>
        <v>956</v>
      </c>
      <c r="R45" s="298">
        <v>27</v>
      </c>
      <c r="S45" s="254" t="s">
        <v>1369</v>
      </c>
      <c r="T45" s="254" t="s">
        <v>558</v>
      </c>
      <c r="U45" s="286" t="s">
        <v>283</v>
      </c>
      <c r="V45" s="287">
        <v>45176</v>
      </c>
      <c r="W45" s="287"/>
    </row>
    <row r="46" spans="1:23" x14ac:dyDescent="0.3">
      <c r="A46" s="296" t="s">
        <v>910</v>
      </c>
      <c r="B46" s="262">
        <v>45146</v>
      </c>
      <c r="C46" s="262">
        <v>45146</v>
      </c>
      <c r="D46" s="250" t="s">
        <v>1383</v>
      </c>
      <c r="E46" s="262" t="s">
        <v>1686</v>
      </c>
      <c r="F46" s="254" t="s">
        <v>1498</v>
      </c>
      <c r="G46" s="254" t="s">
        <v>1396</v>
      </c>
      <c r="H46" s="254" t="s">
        <v>1499</v>
      </c>
      <c r="I46" s="271" t="str">
        <f>IFERROR(VLOOKUP(G46,Tabela3[[PLACA]:[MODELO]],2,FALSE),"")</f>
        <v>FIAT STRADA WORKING</v>
      </c>
      <c r="J46" s="251">
        <v>1</v>
      </c>
      <c r="K46" s="254" t="s">
        <v>1501</v>
      </c>
      <c r="L46" s="326">
        <v>270</v>
      </c>
      <c r="M46" s="253" t="s">
        <v>1335</v>
      </c>
      <c r="N46" s="333">
        <v>1020811</v>
      </c>
      <c r="O46" s="335">
        <v>0</v>
      </c>
      <c r="P46" s="335">
        <f t="shared" si="1"/>
        <v>270</v>
      </c>
      <c r="Q46" s="316">
        <f t="shared" si="0"/>
        <v>270</v>
      </c>
      <c r="R46" s="298">
        <v>27</v>
      </c>
      <c r="S46" s="254" t="s">
        <v>1369</v>
      </c>
      <c r="T46" s="254" t="s">
        <v>558</v>
      </c>
      <c r="U46" s="286" t="s">
        <v>283</v>
      </c>
      <c r="V46" s="287">
        <v>45176</v>
      </c>
      <c r="W46" s="287"/>
    </row>
    <row r="47" spans="1:23" x14ac:dyDescent="0.3">
      <c r="A47" s="296" t="s">
        <v>910</v>
      </c>
      <c r="B47" s="262">
        <v>45148</v>
      </c>
      <c r="C47" s="250">
        <v>45148</v>
      </c>
      <c r="D47" s="250" t="s">
        <v>1383</v>
      </c>
      <c r="E47" s="251" t="s">
        <v>1503</v>
      </c>
      <c r="F47" s="251" t="s">
        <v>1504</v>
      </c>
      <c r="G47" s="254" t="s">
        <v>1396</v>
      </c>
      <c r="H47" s="251" t="s">
        <v>1499</v>
      </c>
      <c r="I47" s="271" t="str">
        <f>IFERROR(VLOOKUP(G47,Tabela3[[PLACA]:[MODELO]],2,FALSE),"")</f>
        <v>FIAT STRADA WORKING</v>
      </c>
      <c r="J47" s="251">
        <v>1</v>
      </c>
      <c r="K47" s="251" t="s">
        <v>1502</v>
      </c>
      <c r="L47" s="326">
        <v>100</v>
      </c>
      <c r="M47" s="253" t="s">
        <v>1335</v>
      </c>
      <c r="N47" s="333">
        <v>318</v>
      </c>
      <c r="O47" s="335">
        <v>0</v>
      </c>
      <c r="P47" s="335">
        <f t="shared" si="1"/>
        <v>100</v>
      </c>
      <c r="Q47" s="316">
        <f t="shared" si="0"/>
        <v>100</v>
      </c>
      <c r="R47" s="298">
        <v>28</v>
      </c>
      <c r="S47" s="254" t="s">
        <v>1369</v>
      </c>
      <c r="T47" s="254" t="s">
        <v>558</v>
      </c>
      <c r="U47" s="286" t="s">
        <v>1341</v>
      </c>
      <c r="V47" s="287" t="s">
        <v>1341</v>
      </c>
      <c r="W47" s="287" t="s">
        <v>1505</v>
      </c>
    </row>
    <row r="48" spans="1:23" x14ac:dyDescent="0.3">
      <c r="A48" s="296" t="s">
        <v>910</v>
      </c>
      <c r="B48" s="262">
        <v>45148</v>
      </c>
      <c r="C48" s="250">
        <v>45146</v>
      </c>
      <c r="D48" s="250" t="s">
        <v>1383</v>
      </c>
      <c r="E48" s="251" t="s">
        <v>1506</v>
      </c>
      <c r="F48" s="251" t="s">
        <v>1507</v>
      </c>
      <c r="G48" s="251" t="s">
        <v>1393</v>
      </c>
      <c r="H48" s="251" t="s">
        <v>70</v>
      </c>
      <c r="I48" s="271" t="str">
        <f>IFERROR(VLOOKUP(G48,Tabela3[[PLACA]:[MODELO]],2,FALSE),"")</f>
        <v>MB 915C</v>
      </c>
      <c r="J48" s="251">
        <v>1</v>
      </c>
      <c r="K48" s="251" t="s">
        <v>1497</v>
      </c>
      <c r="L48" s="326">
        <v>20</v>
      </c>
      <c r="M48" s="253" t="s">
        <v>1335</v>
      </c>
      <c r="N48" s="333">
        <v>5588</v>
      </c>
      <c r="O48" s="335">
        <v>0</v>
      </c>
      <c r="P48" s="335">
        <f t="shared" si="1"/>
        <v>20</v>
      </c>
      <c r="Q48" s="316">
        <f t="shared" si="0"/>
        <v>20</v>
      </c>
      <c r="R48" s="298">
        <v>29</v>
      </c>
      <c r="S48" s="254" t="s">
        <v>1369</v>
      </c>
      <c r="T48" s="254" t="s">
        <v>558</v>
      </c>
      <c r="U48" s="286" t="s">
        <v>1341</v>
      </c>
      <c r="V48" s="287" t="s">
        <v>1341</v>
      </c>
      <c r="W48" s="287" t="s">
        <v>1505</v>
      </c>
    </row>
    <row r="49" spans="1:23" x14ac:dyDescent="0.3">
      <c r="A49" s="296" t="s">
        <v>910</v>
      </c>
      <c r="B49" s="262">
        <v>45148</v>
      </c>
      <c r="C49" s="250">
        <v>45146</v>
      </c>
      <c r="D49" s="250" t="s">
        <v>1383</v>
      </c>
      <c r="E49" s="251" t="s">
        <v>1508</v>
      </c>
      <c r="F49" s="251" t="s">
        <v>1509</v>
      </c>
      <c r="G49" s="251" t="s">
        <v>1393</v>
      </c>
      <c r="H49" s="251" t="s">
        <v>70</v>
      </c>
      <c r="I49" s="271" t="str">
        <f>IFERROR(VLOOKUP(G49,Tabela3[[PLACA]:[MODELO]],2,FALSE),"")</f>
        <v>MB 915C</v>
      </c>
      <c r="J49" s="251">
        <v>1</v>
      </c>
      <c r="K49" s="251" t="s">
        <v>1510</v>
      </c>
      <c r="L49" s="326">
        <v>11</v>
      </c>
      <c r="M49" s="253" t="s">
        <v>1335</v>
      </c>
      <c r="N49" s="332" t="s">
        <v>1479</v>
      </c>
      <c r="O49" s="335">
        <v>0</v>
      </c>
      <c r="P49" s="335">
        <f t="shared" si="1"/>
        <v>11</v>
      </c>
      <c r="Q49" s="316">
        <f t="shared" si="0"/>
        <v>11</v>
      </c>
      <c r="R49" s="298">
        <v>29</v>
      </c>
      <c r="S49" s="254" t="s">
        <v>1369</v>
      </c>
      <c r="T49" s="254" t="s">
        <v>558</v>
      </c>
      <c r="U49" s="286" t="s">
        <v>1341</v>
      </c>
      <c r="V49" s="287" t="s">
        <v>1341</v>
      </c>
      <c r="W49" s="287" t="s">
        <v>1505</v>
      </c>
    </row>
    <row r="50" spans="1:23" x14ac:dyDescent="0.3">
      <c r="A50" s="296" t="s">
        <v>910</v>
      </c>
      <c r="B50" s="262">
        <v>45148</v>
      </c>
      <c r="C50" s="250">
        <v>45145</v>
      </c>
      <c r="D50" s="250" t="s">
        <v>1383</v>
      </c>
      <c r="E50" s="251" t="s">
        <v>1511</v>
      </c>
      <c r="F50" s="251" t="s">
        <v>1512</v>
      </c>
      <c r="G50" s="251" t="s">
        <v>1492</v>
      </c>
      <c r="H50" s="251" t="s">
        <v>1513</v>
      </c>
      <c r="I50" s="271" t="s">
        <v>1513</v>
      </c>
      <c r="J50" s="251">
        <v>1</v>
      </c>
      <c r="K50" s="251" t="s">
        <v>1515</v>
      </c>
      <c r="L50" s="326">
        <v>385</v>
      </c>
      <c r="M50" s="253" t="s">
        <v>1335</v>
      </c>
      <c r="N50" s="333">
        <v>23787</v>
      </c>
      <c r="O50" s="335">
        <v>0</v>
      </c>
      <c r="P50" s="335">
        <f t="shared" si="1"/>
        <v>385</v>
      </c>
      <c r="Q50" s="316">
        <f t="shared" si="0"/>
        <v>385</v>
      </c>
      <c r="R50" s="298">
        <v>30</v>
      </c>
      <c r="S50" s="254" t="s">
        <v>1513</v>
      </c>
      <c r="T50" s="254" t="s">
        <v>1514</v>
      </c>
      <c r="U50" s="286" t="s">
        <v>283</v>
      </c>
      <c r="V50" s="287">
        <v>45176</v>
      </c>
      <c r="W50" s="287"/>
    </row>
    <row r="51" spans="1:23" x14ac:dyDescent="0.3">
      <c r="A51" s="296" t="s">
        <v>910</v>
      </c>
      <c r="B51" s="262">
        <v>45148</v>
      </c>
      <c r="C51" s="250">
        <v>45141</v>
      </c>
      <c r="D51" s="250" t="s">
        <v>1383</v>
      </c>
      <c r="E51" s="251" t="s">
        <v>1516</v>
      </c>
      <c r="F51" s="251" t="s">
        <v>1517</v>
      </c>
      <c r="G51" s="254" t="s">
        <v>1396</v>
      </c>
      <c r="H51" s="251" t="s">
        <v>1499</v>
      </c>
      <c r="I51" s="271" t="str">
        <f>IFERROR(VLOOKUP(G51,Tabela3[[PLACA]:[MODELO]],2,FALSE),"")</f>
        <v>FIAT STRADA WORKING</v>
      </c>
      <c r="J51" s="251">
        <v>2</v>
      </c>
      <c r="K51" s="251" t="s">
        <v>1518</v>
      </c>
      <c r="L51" s="326">
        <v>771.9</v>
      </c>
      <c r="M51" s="253" t="s">
        <v>1335</v>
      </c>
      <c r="N51" s="333">
        <v>8034</v>
      </c>
      <c r="O51" s="335">
        <v>0</v>
      </c>
      <c r="P51" s="335">
        <f t="shared" si="1"/>
        <v>771.9</v>
      </c>
      <c r="Q51" s="316">
        <f t="shared" si="0"/>
        <v>771.9</v>
      </c>
      <c r="R51" s="298">
        <v>27</v>
      </c>
      <c r="S51" s="254" t="s">
        <v>1336</v>
      </c>
      <c r="T51" s="254" t="s">
        <v>558</v>
      </c>
      <c r="U51" s="286" t="s">
        <v>283</v>
      </c>
      <c r="V51" s="287">
        <v>45171</v>
      </c>
      <c r="W51" s="287"/>
    </row>
    <row r="52" spans="1:23" x14ac:dyDescent="0.3">
      <c r="A52" s="296" t="s">
        <v>910</v>
      </c>
      <c r="B52" s="262">
        <v>45148</v>
      </c>
      <c r="C52" s="250">
        <v>45142</v>
      </c>
      <c r="D52" s="250" t="s">
        <v>1383</v>
      </c>
      <c r="E52" s="251" t="s">
        <v>1519</v>
      </c>
      <c r="F52" s="251" t="s">
        <v>1520</v>
      </c>
      <c r="G52" s="251" t="s">
        <v>1397</v>
      </c>
      <c r="H52" s="251" t="s">
        <v>1358</v>
      </c>
      <c r="I52" s="271" t="str">
        <f>IFERROR(VLOOKUP(G52,Tabela3[[PLACA]:[MODELO]],2,FALSE),"")</f>
        <v>VW 24.250 CLC 6X2</v>
      </c>
      <c r="J52" s="251">
        <v>1</v>
      </c>
      <c r="K52" s="251" t="s">
        <v>1521</v>
      </c>
      <c r="L52" s="326">
        <v>1504.49</v>
      </c>
      <c r="M52" s="253" t="s">
        <v>1376</v>
      </c>
      <c r="N52" s="333">
        <v>1522</v>
      </c>
      <c r="O52" s="335">
        <v>0</v>
      </c>
      <c r="P52" s="335">
        <f t="shared" si="1"/>
        <v>1504.49</v>
      </c>
      <c r="Q52" s="316">
        <f t="shared" si="0"/>
        <v>1504.49</v>
      </c>
      <c r="R52" s="298">
        <v>31</v>
      </c>
      <c r="S52" s="254" t="s">
        <v>1369</v>
      </c>
      <c r="T52" s="254" t="s">
        <v>558</v>
      </c>
      <c r="U52" s="286" t="s">
        <v>283</v>
      </c>
      <c r="V52" s="287">
        <v>45173</v>
      </c>
      <c r="W52" s="287"/>
    </row>
    <row r="53" spans="1:23" x14ac:dyDescent="0.3">
      <c r="A53" s="296" t="s">
        <v>909</v>
      </c>
      <c r="B53" s="262">
        <v>45148</v>
      </c>
      <c r="C53" s="250">
        <v>45114</v>
      </c>
      <c r="D53" s="250" t="s">
        <v>1383</v>
      </c>
      <c r="E53" s="251" t="s">
        <v>1367</v>
      </c>
      <c r="F53" s="251" t="s">
        <v>1368</v>
      </c>
      <c r="G53" s="251" t="s">
        <v>1492</v>
      </c>
      <c r="H53" s="251" t="s">
        <v>1513</v>
      </c>
      <c r="I53" s="271" t="str">
        <f>IFERROR(VLOOKUP(G53,Tabela3[[PLACA]:[MODELO]],2,FALSE),"")</f>
        <v/>
      </c>
      <c r="J53" s="251">
        <v>1</v>
      </c>
      <c r="K53" s="251" t="s">
        <v>1522</v>
      </c>
      <c r="L53" s="326">
        <v>242.88</v>
      </c>
      <c r="M53" s="253" t="s">
        <v>1335</v>
      </c>
      <c r="N53" s="333">
        <v>163407</v>
      </c>
      <c r="O53" s="335">
        <v>0</v>
      </c>
      <c r="P53" s="335">
        <f t="shared" si="1"/>
        <v>242.88</v>
      </c>
      <c r="Q53" s="316">
        <f t="shared" si="0"/>
        <v>242.88</v>
      </c>
      <c r="R53" s="298">
        <v>32</v>
      </c>
      <c r="S53" s="254" t="s">
        <v>1369</v>
      </c>
      <c r="T53" s="254" t="s">
        <v>558</v>
      </c>
      <c r="U53" s="286" t="s">
        <v>283</v>
      </c>
      <c r="V53" s="287">
        <v>45142</v>
      </c>
      <c r="W53" s="287"/>
    </row>
    <row r="54" spans="1:23" x14ac:dyDescent="0.3">
      <c r="A54" s="296" t="s">
        <v>909</v>
      </c>
      <c r="B54" s="262">
        <v>45148</v>
      </c>
      <c r="C54" s="250">
        <v>45126</v>
      </c>
      <c r="D54" s="250" t="s">
        <v>1383</v>
      </c>
      <c r="E54" s="251" t="s">
        <v>1523</v>
      </c>
      <c r="F54" s="251" t="s">
        <v>1524</v>
      </c>
      <c r="G54" s="251" t="s">
        <v>1402</v>
      </c>
      <c r="H54" s="251" t="s">
        <v>5</v>
      </c>
      <c r="I54" s="271" t="str">
        <f>IFERROR(VLOOKUP(G54,Tabela3[[PLACA]:[MODELO]],2,FALSE),"")</f>
        <v>FORD CARGO 816 S</v>
      </c>
      <c r="J54" s="251">
        <v>1</v>
      </c>
      <c r="K54" s="251" t="s">
        <v>1526</v>
      </c>
      <c r="L54" s="326">
        <v>382.8</v>
      </c>
      <c r="M54" s="253" t="s">
        <v>1335</v>
      </c>
      <c r="N54" s="333">
        <v>1307</v>
      </c>
      <c r="O54" s="335">
        <v>0</v>
      </c>
      <c r="P54" s="335">
        <f t="shared" si="1"/>
        <v>382.8</v>
      </c>
      <c r="Q54" s="316">
        <f t="shared" si="0"/>
        <v>382.8</v>
      </c>
      <c r="R54" s="298">
        <v>33</v>
      </c>
      <c r="S54" s="254" t="s">
        <v>1525</v>
      </c>
      <c r="T54" s="254" t="s">
        <v>1525</v>
      </c>
      <c r="U54" s="286" t="s">
        <v>1341</v>
      </c>
      <c r="V54" s="287" t="s">
        <v>1341</v>
      </c>
      <c r="W54" s="287"/>
    </row>
    <row r="55" spans="1:23" x14ac:dyDescent="0.3">
      <c r="A55" s="296" t="s">
        <v>909</v>
      </c>
      <c r="B55" s="262">
        <v>45148</v>
      </c>
      <c r="C55" s="250">
        <v>45126</v>
      </c>
      <c r="D55" s="250" t="s">
        <v>1383</v>
      </c>
      <c r="E55" s="251" t="s">
        <v>1523</v>
      </c>
      <c r="F55" s="251" t="s">
        <v>1524</v>
      </c>
      <c r="G55" s="251" t="s">
        <v>1402</v>
      </c>
      <c r="H55" s="251" t="s">
        <v>5</v>
      </c>
      <c r="I55" s="271" t="str">
        <f>IFERROR(VLOOKUP(G55,Tabela3[[PLACA]:[MODELO]],2,FALSE),"")</f>
        <v>FORD CARGO 816 S</v>
      </c>
      <c r="J55" s="251">
        <v>1</v>
      </c>
      <c r="K55" s="251" t="s">
        <v>1527</v>
      </c>
      <c r="L55" s="326">
        <v>2902.5</v>
      </c>
      <c r="M55" s="253" t="s">
        <v>1335</v>
      </c>
      <c r="N55" s="333">
        <v>1316</v>
      </c>
      <c r="O55" s="335">
        <v>0</v>
      </c>
      <c r="P55" s="335">
        <f t="shared" si="1"/>
        <v>2902.5</v>
      </c>
      <c r="Q55" s="316">
        <f t="shared" si="0"/>
        <v>2902.5</v>
      </c>
      <c r="R55" s="298">
        <v>33</v>
      </c>
      <c r="S55" s="254" t="s">
        <v>1525</v>
      </c>
      <c r="T55" s="254" t="s">
        <v>1525</v>
      </c>
      <c r="U55" s="286" t="s">
        <v>1341</v>
      </c>
      <c r="V55" s="287" t="s">
        <v>1341</v>
      </c>
      <c r="W55" s="287"/>
    </row>
    <row r="56" spans="1:23" x14ac:dyDescent="0.3">
      <c r="A56" s="296" t="s">
        <v>910</v>
      </c>
      <c r="B56" s="262">
        <v>45148</v>
      </c>
      <c r="C56" s="250">
        <v>45145</v>
      </c>
      <c r="D56" s="250" t="s">
        <v>1383</v>
      </c>
      <c r="E56" s="251" t="s">
        <v>1528</v>
      </c>
      <c r="F56" s="251" t="s">
        <v>1529</v>
      </c>
      <c r="G56" s="251" t="s">
        <v>1393</v>
      </c>
      <c r="H56" s="251" t="s">
        <v>70</v>
      </c>
      <c r="I56" s="271" t="str">
        <f>IFERROR(VLOOKUP(G56,Tabela3[[PLACA]:[MODELO]],2,FALSE),"")</f>
        <v>MB 915C</v>
      </c>
      <c r="J56" s="251">
        <v>1</v>
      </c>
      <c r="K56" s="251" t="s">
        <v>1530</v>
      </c>
      <c r="L56" s="326">
        <v>30</v>
      </c>
      <c r="M56" s="253" t="s">
        <v>1335</v>
      </c>
      <c r="N56" s="333">
        <v>65937</v>
      </c>
      <c r="O56" s="335">
        <v>0</v>
      </c>
      <c r="P56" s="335">
        <f t="shared" si="1"/>
        <v>30</v>
      </c>
      <c r="Q56" s="316">
        <f t="shared" si="0"/>
        <v>30</v>
      </c>
      <c r="R56" s="298">
        <v>29</v>
      </c>
      <c r="S56" s="254" t="s">
        <v>1369</v>
      </c>
      <c r="T56" s="254" t="s">
        <v>558</v>
      </c>
      <c r="U56" s="286" t="s">
        <v>1341</v>
      </c>
      <c r="V56" s="287" t="s">
        <v>1341</v>
      </c>
      <c r="W56" s="287"/>
    </row>
    <row r="57" spans="1:23" x14ac:dyDescent="0.3">
      <c r="A57" s="296" t="s">
        <v>910</v>
      </c>
      <c r="B57" s="262">
        <v>45148</v>
      </c>
      <c r="C57" s="250">
        <v>45147</v>
      </c>
      <c r="D57" s="250" t="s">
        <v>1373</v>
      </c>
      <c r="E57" s="251" t="s">
        <v>1384</v>
      </c>
      <c r="F57" s="251" t="s">
        <v>1385</v>
      </c>
      <c r="G57" s="251" t="s">
        <v>1363</v>
      </c>
      <c r="H57" s="251" t="s">
        <v>1358</v>
      </c>
      <c r="I57" s="271" t="str">
        <f>IFERROR(VLOOKUP(G57,Tabela3[[PLACA]:[MODELO]],2,FALSE),"")</f>
        <v>VW 11.180 DRC 4X2</v>
      </c>
      <c r="J57" s="251">
        <v>1</v>
      </c>
      <c r="K57" s="251" t="s">
        <v>1532</v>
      </c>
      <c r="L57" s="326">
        <v>180</v>
      </c>
      <c r="M57" s="253" t="s">
        <v>1335</v>
      </c>
      <c r="N57" s="333">
        <v>231867</v>
      </c>
      <c r="O57" s="335">
        <v>0</v>
      </c>
      <c r="P57" s="335">
        <f t="shared" si="1"/>
        <v>180</v>
      </c>
      <c r="Q57" s="316">
        <f t="shared" si="0"/>
        <v>180</v>
      </c>
      <c r="R57" s="298">
        <v>34</v>
      </c>
      <c r="S57" s="254" t="s">
        <v>1531</v>
      </c>
      <c r="T57" s="254" t="s">
        <v>558</v>
      </c>
      <c r="U57" s="286" t="s">
        <v>1341</v>
      </c>
      <c r="V57" s="287" t="s">
        <v>1341</v>
      </c>
      <c r="W57" s="287" t="s">
        <v>1505</v>
      </c>
    </row>
    <row r="58" spans="1:23" x14ac:dyDescent="0.3">
      <c r="A58" s="296" t="s">
        <v>910</v>
      </c>
      <c r="B58" s="262">
        <v>45148</v>
      </c>
      <c r="C58" s="250">
        <v>45147</v>
      </c>
      <c r="D58" s="250" t="s">
        <v>1373</v>
      </c>
      <c r="E58" s="251" t="s">
        <v>1384</v>
      </c>
      <c r="F58" s="251" t="s">
        <v>1385</v>
      </c>
      <c r="G58" s="251" t="s">
        <v>1375</v>
      </c>
      <c r="H58" s="251" t="s">
        <v>1358</v>
      </c>
      <c r="I58" s="271" t="str">
        <f>IFERROR(VLOOKUP(G58,Tabela3[[PLACA]:[MODELO]],2,FALSE),"")</f>
        <v>VW 11.180 DRC 4X2</v>
      </c>
      <c r="J58" s="251">
        <v>1</v>
      </c>
      <c r="K58" s="251" t="s">
        <v>1532</v>
      </c>
      <c r="L58" s="326">
        <v>180</v>
      </c>
      <c r="M58" s="253" t="s">
        <v>1335</v>
      </c>
      <c r="N58" s="333">
        <v>231867</v>
      </c>
      <c r="O58" s="335">
        <v>0</v>
      </c>
      <c r="P58" s="335">
        <f t="shared" si="1"/>
        <v>180</v>
      </c>
      <c r="Q58" s="316">
        <f t="shared" si="0"/>
        <v>180</v>
      </c>
      <c r="R58" s="298">
        <v>35</v>
      </c>
      <c r="S58" s="254" t="s">
        <v>1531</v>
      </c>
      <c r="T58" s="254" t="s">
        <v>558</v>
      </c>
      <c r="U58" s="286" t="s">
        <v>1341</v>
      </c>
      <c r="V58" s="287" t="s">
        <v>1341</v>
      </c>
      <c r="W58" s="287" t="s">
        <v>1505</v>
      </c>
    </row>
    <row r="59" spans="1:23" x14ac:dyDescent="0.3">
      <c r="A59" s="296" t="s">
        <v>910</v>
      </c>
      <c r="B59" s="262">
        <v>45148</v>
      </c>
      <c r="C59" s="250">
        <v>45147</v>
      </c>
      <c r="D59" s="250" t="s">
        <v>1383</v>
      </c>
      <c r="E59" s="251" t="s">
        <v>1384</v>
      </c>
      <c r="F59" s="251" t="s">
        <v>1385</v>
      </c>
      <c r="G59" s="256" t="s">
        <v>1492</v>
      </c>
      <c r="H59" s="251" t="s">
        <v>1358</v>
      </c>
      <c r="I59" s="271" t="s">
        <v>1467</v>
      </c>
      <c r="J59" s="251">
        <v>1</v>
      </c>
      <c r="K59" s="251" t="s">
        <v>1532</v>
      </c>
      <c r="L59" s="326">
        <v>180</v>
      </c>
      <c r="M59" s="253" t="s">
        <v>1335</v>
      </c>
      <c r="N59" s="333">
        <v>231867</v>
      </c>
      <c r="O59" s="335">
        <v>0</v>
      </c>
      <c r="P59" s="335">
        <f t="shared" si="1"/>
        <v>180</v>
      </c>
      <c r="Q59" s="316">
        <f t="shared" si="0"/>
        <v>180</v>
      </c>
      <c r="R59" s="298">
        <v>36</v>
      </c>
      <c r="S59" s="254" t="s">
        <v>1531</v>
      </c>
      <c r="T59" s="254" t="s">
        <v>558</v>
      </c>
      <c r="U59" s="286" t="s">
        <v>1341</v>
      </c>
      <c r="V59" s="287" t="s">
        <v>1341</v>
      </c>
      <c r="W59" s="287" t="s">
        <v>1505</v>
      </c>
    </row>
    <row r="60" spans="1:23" x14ac:dyDescent="0.3">
      <c r="A60" s="296" t="s">
        <v>909</v>
      </c>
      <c r="B60" s="262">
        <v>45148</v>
      </c>
      <c r="C60" s="250">
        <v>45135</v>
      </c>
      <c r="D60" s="250" t="s">
        <v>1383</v>
      </c>
      <c r="E60" s="251" t="s">
        <v>1528</v>
      </c>
      <c r="F60" s="251" t="s">
        <v>1529</v>
      </c>
      <c r="G60" s="251" t="s">
        <v>1393</v>
      </c>
      <c r="H60" s="251" t="s">
        <v>1358</v>
      </c>
      <c r="I60" s="271" t="str">
        <f>IFERROR(VLOOKUP(G60,Tabela3[[PLACA]:[MODELO]],2,FALSE),"")</f>
        <v>MB 915C</v>
      </c>
      <c r="J60" s="251">
        <v>1</v>
      </c>
      <c r="K60" s="251" t="s">
        <v>1534</v>
      </c>
      <c r="L60" s="326">
        <v>250</v>
      </c>
      <c r="M60" s="253" t="s">
        <v>1335</v>
      </c>
      <c r="N60" s="333">
        <v>65801</v>
      </c>
      <c r="O60" s="335">
        <v>0</v>
      </c>
      <c r="P60" s="335">
        <f t="shared" si="1"/>
        <v>250</v>
      </c>
      <c r="Q60" s="316">
        <f t="shared" si="0"/>
        <v>250</v>
      </c>
      <c r="R60" s="298">
        <v>29</v>
      </c>
      <c r="S60" s="254" t="s">
        <v>1369</v>
      </c>
      <c r="T60" s="254" t="s">
        <v>558</v>
      </c>
      <c r="U60" s="286" t="s">
        <v>283</v>
      </c>
      <c r="V60" s="287">
        <v>45162</v>
      </c>
      <c r="W60" s="287"/>
    </row>
    <row r="61" spans="1:23" x14ac:dyDescent="0.3">
      <c r="A61" s="296" t="s">
        <v>910</v>
      </c>
      <c r="B61" s="262">
        <v>45149</v>
      </c>
      <c r="C61" s="250">
        <v>45149</v>
      </c>
      <c r="D61" s="250" t="s">
        <v>1383</v>
      </c>
      <c r="E61" s="251" t="s">
        <v>1489</v>
      </c>
      <c r="F61" s="251" t="s">
        <v>1490</v>
      </c>
      <c r="G61" s="251" t="s">
        <v>1410</v>
      </c>
      <c r="H61" s="251" t="s">
        <v>1358</v>
      </c>
      <c r="I61" s="271" t="str">
        <f>IFERROR(VLOOKUP(G61,Tabela3[[PLACA]:[MODELO]],2,FALSE),"")</f>
        <v>VW 15.190 WORKER</v>
      </c>
      <c r="J61" s="251">
        <v>1</v>
      </c>
      <c r="K61" s="251" t="s">
        <v>1535</v>
      </c>
      <c r="L61" s="326">
        <v>3651.1</v>
      </c>
      <c r="M61" s="253" t="s">
        <v>1335</v>
      </c>
      <c r="N61" s="333">
        <v>64873</v>
      </c>
      <c r="O61" s="335">
        <v>772.1</v>
      </c>
      <c r="P61" s="335">
        <f t="shared" si="1"/>
        <v>2879</v>
      </c>
      <c r="Q61" s="316">
        <f t="shared" si="0"/>
        <v>2879</v>
      </c>
      <c r="R61" s="298">
        <v>37</v>
      </c>
      <c r="S61" s="254" t="s">
        <v>1369</v>
      </c>
      <c r="T61" s="254" t="s">
        <v>558</v>
      </c>
      <c r="U61" s="286" t="s">
        <v>283</v>
      </c>
      <c r="V61" s="287">
        <v>45177</v>
      </c>
      <c r="W61" s="287"/>
    </row>
    <row r="62" spans="1:23" x14ac:dyDescent="0.3">
      <c r="A62" s="296" t="s">
        <v>910</v>
      </c>
      <c r="B62" s="262">
        <v>45155</v>
      </c>
      <c r="C62" s="250">
        <v>45155</v>
      </c>
      <c r="D62" s="250" t="s">
        <v>1383</v>
      </c>
      <c r="E62" s="251" t="s">
        <v>1537</v>
      </c>
      <c r="F62" s="251" t="s">
        <v>1538</v>
      </c>
      <c r="G62" s="251" t="s">
        <v>1410</v>
      </c>
      <c r="H62" s="251" t="s">
        <v>1358</v>
      </c>
      <c r="I62" s="271" t="str">
        <f>IFERROR(VLOOKUP(G62,Tabela3[[PLACA]:[MODELO]],2,FALSE),"")</f>
        <v>VW 15.190 WORKER</v>
      </c>
      <c r="J62" s="251">
        <v>1</v>
      </c>
      <c r="K62" s="251" t="s">
        <v>1539</v>
      </c>
      <c r="L62" s="326">
        <v>480</v>
      </c>
      <c r="M62" s="253" t="s">
        <v>1335</v>
      </c>
      <c r="N62" s="333">
        <v>99</v>
      </c>
      <c r="O62" s="335">
        <v>0</v>
      </c>
      <c r="P62" s="335">
        <f t="shared" si="1"/>
        <v>480</v>
      </c>
      <c r="Q62" s="316">
        <f t="shared" si="0"/>
        <v>480</v>
      </c>
      <c r="R62" s="298">
        <v>37</v>
      </c>
      <c r="S62" s="254" t="s">
        <v>1369</v>
      </c>
      <c r="T62" s="254" t="s">
        <v>558</v>
      </c>
      <c r="U62" s="286" t="s">
        <v>283</v>
      </c>
      <c r="V62" s="287">
        <v>45174</v>
      </c>
      <c r="W62" s="287"/>
    </row>
    <row r="63" spans="1:23" x14ac:dyDescent="0.3">
      <c r="A63" s="296" t="s">
        <v>910</v>
      </c>
      <c r="B63" s="262">
        <v>45155</v>
      </c>
      <c r="C63" s="250">
        <v>45155</v>
      </c>
      <c r="D63" s="250" t="s">
        <v>1383</v>
      </c>
      <c r="E63" s="251" t="s">
        <v>1537</v>
      </c>
      <c r="F63" s="251" t="s">
        <v>1538</v>
      </c>
      <c r="G63" s="251" t="s">
        <v>1410</v>
      </c>
      <c r="H63" s="251" t="s">
        <v>1358</v>
      </c>
      <c r="I63" s="271" t="str">
        <f>IFERROR(VLOOKUP(G63,Tabela3[[PLACA]:[MODELO]],2,FALSE),"")</f>
        <v>VW 15.190 WORKER</v>
      </c>
      <c r="J63" s="251">
        <v>1</v>
      </c>
      <c r="K63" s="251" t="s">
        <v>1540</v>
      </c>
      <c r="L63" s="326">
        <v>1350</v>
      </c>
      <c r="M63" s="253" t="s">
        <v>1335</v>
      </c>
      <c r="N63" s="333">
        <v>128</v>
      </c>
      <c r="O63" s="335">
        <v>80</v>
      </c>
      <c r="P63" s="335">
        <f t="shared" si="1"/>
        <v>1270</v>
      </c>
      <c r="Q63" s="316">
        <f t="shared" si="0"/>
        <v>1270</v>
      </c>
      <c r="R63" s="298">
        <v>37</v>
      </c>
      <c r="S63" s="254" t="s">
        <v>1369</v>
      </c>
      <c r="T63" s="254" t="s">
        <v>558</v>
      </c>
      <c r="U63" s="286" t="s">
        <v>283</v>
      </c>
      <c r="V63" s="287">
        <v>45174</v>
      </c>
      <c r="W63" s="287"/>
    </row>
    <row r="64" spans="1:23" x14ac:dyDescent="0.3">
      <c r="A64" s="296" t="s">
        <v>910</v>
      </c>
      <c r="B64" s="262">
        <v>45155</v>
      </c>
      <c r="C64" s="250">
        <v>45154</v>
      </c>
      <c r="D64" s="250" t="s">
        <v>1383</v>
      </c>
      <c r="E64" s="251" t="s">
        <v>1541</v>
      </c>
      <c r="F64" s="251" t="s">
        <v>1542</v>
      </c>
      <c r="G64" s="251" t="s">
        <v>1396</v>
      </c>
      <c r="H64" s="251" t="s">
        <v>1499</v>
      </c>
      <c r="I64" s="271" t="str">
        <f>IFERROR(VLOOKUP(G64,Tabela3[[PLACA]:[MODELO]],2,FALSE),"")</f>
        <v>FIAT STRADA WORKING</v>
      </c>
      <c r="J64" s="251">
        <v>1</v>
      </c>
      <c r="K64" s="251" t="s">
        <v>1338</v>
      </c>
      <c r="L64" s="326">
        <v>250</v>
      </c>
      <c r="M64" s="253" t="s">
        <v>1335</v>
      </c>
      <c r="N64" s="333">
        <v>1011203</v>
      </c>
      <c r="O64" s="335">
        <v>0</v>
      </c>
      <c r="P64" s="335">
        <f t="shared" si="1"/>
        <v>250</v>
      </c>
      <c r="Q64" s="316">
        <f t="shared" si="0"/>
        <v>250</v>
      </c>
      <c r="R64" s="298">
        <v>38</v>
      </c>
      <c r="S64" s="254" t="s">
        <v>1369</v>
      </c>
      <c r="T64" s="254" t="s">
        <v>558</v>
      </c>
      <c r="U64" s="286" t="s">
        <v>283</v>
      </c>
      <c r="V64" s="287">
        <v>45184</v>
      </c>
      <c r="W64" s="287"/>
    </row>
    <row r="65" spans="1:23" x14ac:dyDescent="0.3">
      <c r="A65" s="296" t="s">
        <v>910</v>
      </c>
      <c r="B65" s="262">
        <v>45155</v>
      </c>
      <c r="C65" s="250">
        <v>45154</v>
      </c>
      <c r="D65" s="250" t="s">
        <v>1383</v>
      </c>
      <c r="E65" s="251" t="s">
        <v>1541</v>
      </c>
      <c r="F65" s="251" t="s">
        <v>1542</v>
      </c>
      <c r="G65" s="251" t="s">
        <v>1396</v>
      </c>
      <c r="H65" s="251" t="s">
        <v>1499</v>
      </c>
      <c r="I65" s="271" t="str">
        <f>IFERROR(VLOOKUP(G65,Tabela3[[PLACA]:[MODELO]],2,FALSE),"")</f>
        <v>FIAT STRADA WORKING</v>
      </c>
      <c r="J65" s="251">
        <v>1</v>
      </c>
      <c r="K65" s="251" t="s">
        <v>1543</v>
      </c>
      <c r="L65" s="326">
        <v>2172</v>
      </c>
      <c r="M65" s="253" t="s">
        <v>1335</v>
      </c>
      <c r="N65" s="333">
        <v>5703</v>
      </c>
      <c r="O65" s="335">
        <v>0</v>
      </c>
      <c r="P65" s="335">
        <f t="shared" si="1"/>
        <v>2172</v>
      </c>
      <c r="Q65" s="316">
        <f t="shared" si="0"/>
        <v>2172</v>
      </c>
      <c r="R65" s="298">
        <v>38</v>
      </c>
      <c r="S65" s="254" t="s">
        <v>1369</v>
      </c>
      <c r="T65" s="254" t="s">
        <v>558</v>
      </c>
      <c r="U65" s="286" t="s">
        <v>283</v>
      </c>
      <c r="V65" s="287">
        <v>45184</v>
      </c>
      <c r="W65" s="287"/>
    </row>
    <row r="66" spans="1:23" x14ac:dyDescent="0.3">
      <c r="A66" s="296" t="s">
        <v>910</v>
      </c>
      <c r="B66" s="262">
        <v>45155</v>
      </c>
      <c r="C66" s="250">
        <v>45154</v>
      </c>
      <c r="D66" s="250" t="s">
        <v>1373</v>
      </c>
      <c r="E66" s="251" t="s">
        <v>1361</v>
      </c>
      <c r="F66" s="251" t="s">
        <v>1362</v>
      </c>
      <c r="G66" s="251" t="s">
        <v>1363</v>
      </c>
      <c r="H66" s="251" t="s">
        <v>1358</v>
      </c>
      <c r="I66" s="271" t="str">
        <f>IFERROR(VLOOKUP(G66,Tabela3[[PLACA]:[MODELO]],2,FALSE),"")</f>
        <v>VW 11.180 DRC 4X2</v>
      </c>
      <c r="J66" s="251">
        <v>1</v>
      </c>
      <c r="K66" s="251" t="s">
        <v>1544</v>
      </c>
      <c r="L66" s="326">
        <v>159.99</v>
      </c>
      <c r="M66" s="253" t="s">
        <v>1335</v>
      </c>
      <c r="N66" s="333">
        <v>4323</v>
      </c>
      <c r="O66" s="335">
        <v>0</v>
      </c>
      <c r="P66" s="335">
        <f t="shared" si="1"/>
        <v>159.99</v>
      </c>
      <c r="Q66" s="316">
        <f t="shared" si="0"/>
        <v>159.99</v>
      </c>
      <c r="R66" s="298">
        <v>39</v>
      </c>
      <c r="S66" s="254" t="s">
        <v>755</v>
      </c>
      <c r="T66" s="254" t="s">
        <v>558</v>
      </c>
      <c r="U66" s="286" t="s">
        <v>283</v>
      </c>
      <c r="V66" s="287">
        <v>45154</v>
      </c>
      <c r="W66" s="287"/>
    </row>
    <row r="67" spans="1:23" x14ac:dyDescent="0.3">
      <c r="A67" s="296" t="s">
        <v>910</v>
      </c>
      <c r="B67" s="262">
        <v>45159</v>
      </c>
      <c r="C67" s="250">
        <v>45159</v>
      </c>
      <c r="D67" s="250" t="s">
        <v>1373</v>
      </c>
      <c r="E67" s="251" t="s">
        <v>1545</v>
      </c>
      <c r="F67" s="251" t="s">
        <v>1546</v>
      </c>
      <c r="G67" s="251" t="s">
        <v>1392</v>
      </c>
      <c r="H67" s="251" t="s">
        <v>1358</v>
      </c>
      <c r="I67" s="271" t="str">
        <f>IFERROR(VLOOKUP(G67,Tabela3[[PLACA]:[MODELO]],2,FALSE),"")</f>
        <v>VW 11.180 DRC 4X2</v>
      </c>
      <c r="J67" s="251">
        <v>1</v>
      </c>
      <c r="K67" s="251" t="s">
        <v>1547</v>
      </c>
      <c r="L67" s="326">
        <v>195.17</v>
      </c>
      <c r="M67" s="253" t="s">
        <v>1335</v>
      </c>
      <c r="N67" s="333">
        <v>62924</v>
      </c>
      <c r="O67" s="335">
        <v>0</v>
      </c>
      <c r="P67" s="335">
        <f t="shared" si="1"/>
        <v>195.17</v>
      </c>
      <c r="Q67" s="316">
        <f t="shared" si="0"/>
        <v>195.17</v>
      </c>
      <c r="R67" s="298">
        <v>40</v>
      </c>
      <c r="S67" s="254" t="s">
        <v>1369</v>
      </c>
      <c r="T67" s="254" t="s">
        <v>558</v>
      </c>
      <c r="U67" s="286" t="s">
        <v>283</v>
      </c>
      <c r="V67" s="287">
        <v>45189</v>
      </c>
      <c r="W67" s="287"/>
    </row>
    <row r="68" spans="1:23" x14ac:dyDescent="0.3">
      <c r="A68" s="296" t="s">
        <v>910</v>
      </c>
      <c r="B68" s="262">
        <v>45159</v>
      </c>
      <c r="C68" s="250">
        <v>45159</v>
      </c>
      <c r="D68" s="250" t="s">
        <v>1383</v>
      </c>
      <c r="E68" s="251" t="s">
        <v>1545</v>
      </c>
      <c r="F68" s="251" t="s">
        <v>1546</v>
      </c>
      <c r="G68" s="256" t="s">
        <v>1403</v>
      </c>
      <c r="H68" s="256" t="s">
        <v>5</v>
      </c>
      <c r="I68" s="281" t="str">
        <f>IFERROR(VLOOKUP(G68,Tabela3[[PLACA]:[MODELO]],2,FALSE),"")</f>
        <v>FORD CARGO 816 S</v>
      </c>
      <c r="J68" s="256">
        <v>1</v>
      </c>
      <c r="K68" s="256" t="s">
        <v>1548</v>
      </c>
      <c r="L68" s="328">
        <v>772.52</v>
      </c>
      <c r="M68" s="253" t="s">
        <v>1335</v>
      </c>
      <c r="N68" s="332">
        <v>62923</v>
      </c>
      <c r="O68" s="337">
        <v>0</v>
      </c>
      <c r="P68" s="335">
        <f t="shared" si="1"/>
        <v>772.52</v>
      </c>
      <c r="Q68" s="316">
        <f t="shared" si="0"/>
        <v>772.52</v>
      </c>
      <c r="R68" s="298">
        <v>41</v>
      </c>
      <c r="S68" s="252" t="s">
        <v>1531</v>
      </c>
      <c r="T68" s="252" t="s">
        <v>558</v>
      </c>
      <c r="U68" s="288" t="s">
        <v>283</v>
      </c>
      <c r="V68" s="287">
        <v>45189</v>
      </c>
      <c r="W68" s="287"/>
    </row>
    <row r="69" spans="1:23" x14ac:dyDescent="0.3">
      <c r="A69" s="296" t="s">
        <v>910</v>
      </c>
      <c r="B69" s="262">
        <v>45159</v>
      </c>
      <c r="C69" s="250">
        <v>45156</v>
      </c>
      <c r="D69" s="250" t="s">
        <v>1383</v>
      </c>
      <c r="E69" s="251" t="s">
        <v>1549</v>
      </c>
      <c r="F69" s="251" t="s">
        <v>1550</v>
      </c>
      <c r="G69" s="251" t="s">
        <v>1492</v>
      </c>
      <c r="H69" s="251" t="s">
        <v>1513</v>
      </c>
      <c r="I69" s="271" t="str">
        <f>IFERROR(VLOOKUP(G69,Tabela3[[PLACA]:[MODELO]],2,FALSE),"")</f>
        <v/>
      </c>
      <c r="J69" s="251">
        <v>30</v>
      </c>
      <c r="K69" s="251" t="s">
        <v>1551</v>
      </c>
      <c r="L69" s="326">
        <v>1050</v>
      </c>
      <c r="M69" s="253" t="s">
        <v>1335</v>
      </c>
      <c r="N69" s="254">
        <v>12684</v>
      </c>
      <c r="O69" s="335">
        <v>0</v>
      </c>
      <c r="P69" s="335">
        <f t="shared" si="1"/>
        <v>1050</v>
      </c>
      <c r="Q69" s="316">
        <f t="shared" si="0"/>
        <v>1050</v>
      </c>
      <c r="R69" s="298">
        <v>42</v>
      </c>
      <c r="S69" s="254" t="s">
        <v>1513</v>
      </c>
      <c r="T69" s="254" t="s">
        <v>664</v>
      </c>
      <c r="U69" s="286" t="s">
        <v>283</v>
      </c>
      <c r="V69" s="287">
        <v>45186</v>
      </c>
      <c r="W69" s="287"/>
    </row>
    <row r="70" spans="1:23" x14ac:dyDescent="0.3">
      <c r="A70" s="296" t="s">
        <v>910</v>
      </c>
      <c r="B70" s="262">
        <v>45163</v>
      </c>
      <c r="C70" s="250">
        <v>45155</v>
      </c>
      <c r="D70" s="250" t="s">
        <v>1373</v>
      </c>
      <c r="E70" s="251" t="s">
        <v>1485</v>
      </c>
      <c r="F70" s="251" t="s">
        <v>1486</v>
      </c>
      <c r="G70" s="251" t="s">
        <v>1363</v>
      </c>
      <c r="H70" s="251" t="s">
        <v>1358</v>
      </c>
      <c r="I70" s="271" t="str">
        <f>IFERROR(VLOOKUP(G70,Tabela3[[PLACA]:[MODELO]],2,FALSE),"")</f>
        <v>VW 11.180 DRC 4X2</v>
      </c>
      <c r="J70" s="251">
        <v>1</v>
      </c>
      <c r="K70" s="251" t="s">
        <v>1552</v>
      </c>
      <c r="L70" s="326">
        <v>1100</v>
      </c>
      <c r="M70" s="253" t="s">
        <v>1335</v>
      </c>
      <c r="N70" s="254">
        <v>444</v>
      </c>
      <c r="O70" s="335">
        <v>100</v>
      </c>
      <c r="P70" s="335">
        <f t="shared" si="1"/>
        <v>1000</v>
      </c>
      <c r="Q70" s="316">
        <f t="shared" ref="Q70:Q99" si="2">P70</f>
        <v>1000</v>
      </c>
      <c r="R70" s="298">
        <v>43</v>
      </c>
      <c r="S70" s="254" t="s">
        <v>1369</v>
      </c>
      <c r="T70" s="254" t="s">
        <v>558</v>
      </c>
      <c r="U70" s="286" t="s">
        <v>283</v>
      </c>
      <c r="V70" s="287"/>
      <c r="W70" s="287"/>
    </row>
    <row r="71" spans="1:23" x14ac:dyDescent="0.3">
      <c r="A71" s="296" t="s">
        <v>910</v>
      </c>
      <c r="B71" s="262">
        <v>45163</v>
      </c>
      <c r="C71" s="250">
        <v>45153</v>
      </c>
      <c r="D71" s="250" t="s">
        <v>1553</v>
      </c>
      <c r="E71" s="251" t="s">
        <v>1523</v>
      </c>
      <c r="F71" s="251" t="s">
        <v>1524</v>
      </c>
      <c r="G71" s="251" t="s">
        <v>1567</v>
      </c>
      <c r="H71" s="251" t="s">
        <v>1358</v>
      </c>
      <c r="I71" s="271" t="s">
        <v>1554</v>
      </c>
      <c r="J71" s="251">
        <v>1</v>
      </c>
      <c r="K71" s="251" t="s">
        <v>1555</v>
      </c>
      <c r="L71" s="326">
        <v>1839.24</v>
      </c>
      <c r="M71" s="253" t="s">
        <v>1335</v>
      </c>
      <c r="N71" s="254">
        <v>1330</v>
      </c>
      <c r="O71" s="335">
        <v>0.24</v>
      </c>
      <c r="P71" s="335">
        <f t="shared" ref="P71:P99" si="3">L71-O71</f>
        <v>1839</v>
      </c>
      <c r="Q71" s="316">
        <f t="shared" si="2"/>
        <v>1839</v>
      </c>
      <c r="R71" s="298">
        <v>44</v>
      </c>
      <c r="S71" s="254" t="s">
        <v>1525</v>
      </c>
      <c r="T71" s="254" t="s">
        <v>1525</v>
      </c>
      <c r="U71" s="286" t="s">
        <v>283</v>
      </c>
      <c r="V71" s="287">
        <v>45184</v>
      </c>
      <c r="W71" s="287"/>
    </row>
    <row r="72" spans="1:23" x14ac:dyDescent="0.3">
      <c r="A72" s="296" t="s">
        <v>910</v>
      </c>
      <c r="B72" s="280">
        <v>45163</v>
      </c>
      <c r="C72" s="266">
        <v>45149</v>
      </c>
      <c r="D72" s="266" t="s">
        <v>1383</v>
      </c>
      <c r="E72" s="256" t="s">
        <v>1556</v>
      </c>
      <c r="F72" s="256" t="s">
        <v>1557</v>
      </c>
      <c r="G72" s="256" t="s">
        <v>1405</v>
      </c>
      <c r="H72" s="256" t="s">
        <v>1464</v>
      </c>
      <c r="I72" s="281" t="str">
        <f>IFERROR(VLOOKUP(G72,Tabela3[[PLACA]:[MODELO]],2,FALSE),"")</f>
        <v>KIA UK2500 HD</v>
      </c>
      <c r="J72" s="256">
        <v>1</v>
      </c>
      <c r="K72" s="256" t="s">
        <v>1559</v>
      </c>
      <c r="L72" s="328">
        <v>8964</v>
      </c>
      <c r="M72" s="282" t="s">
        <v>1335</v>
      </c>
      <c r="N72" s="252">
        <v>14261</v>
      </c>
      <c r="O72" s="336">
        <v>0</v>
      </c>
      <c r="P72" s="336">
        <f t="shared" si="3"/>
        <v>8964</v>
      </c>
      <c r="Q72" s="316">
        <f t="shared" si="2"/>
        <v>8964</v>
      </c>
      <c r="R72" s="298">
        <v>45</v>
      </c>
      <c r="S72" s="252" t="s">
        <v>1558</v>
      </c>
      <c r="T72" s="252" t="s">
        <v>558</v>
      </c>
      <c r="U72" s="288" t="s">
        <v>283</v>
      </c>
      <c r="V72" s="291">
        <v>45177</v>
      </c>
      <c r="W72" s="287"/>
    </row>
    <row r="73" spans="1:23" x14ac:dyDescent="0.3">
      <c r="A73" s="296" t="s">
        <v>910</v>
      </c>
      <c r="B73" s="280">
        <v>45163</v>
      </c>
      <c r="C73" s="266">
        <v>45152</v>
      </c>
      <c r="D73" s="266" t="s">
        <v>1383</v>
      </c>
      <c r="E73" s="256" t="s">
        <v>1489</v>
      </c>
      <c r="F73" s="256" t="s">
        <v>1490</v>
      </c>
      <c r="G73" s="256" t="s">
        <v>1401</v>
      </c>
      <c r="H73" s="256" t="s">
        <v>1358</v>
      </c>
      <c r="I73" s="281" t="str">
        <f>IFERROR(VLOOKUP(G73,Tabela3[[PLACA]:[MODELO]],2,FALSE),"")</f>
        <v>VW 11.180 DRC 4X2</v>
      </c>
      <c r="J73" s="256">
        <v>1</v>
      </c>
      <c r="K73" s="256" t="s">
        <v>1560</v>
      </c>
      <c r="L73" s="328">
        <v>1008</v>
      </c>
      <c r="M73" s="282" t="s">
        <v>1335</v>
      </c>
      <c r="N73" s="252">
        <v>64904</v>
      </c>
      <c r="O73" s="336">
        <v>0</v>
      </c>
      <c r="P73" s="336">
        <f t="shared" si="3"/>
        <v>1008</v>
      </c>
      <c r="Q73" s="316">
        <f t="shared" si="2"/>
        <v>1008</v>
      </c>
      <c r="R73" s="298">
        <v>46</v>
      </c>
      <c r="S73" s="252" t="s">
        <v>1369</v>
      </c>
      <c r="T73" s="252" t="s">
        <v>558</v>
      </c>
      <c r="U73" s="288" t="s">
        <v>283</v>
      </c>
      <c r="V73" s="291">
        <v>45180</v>
      </c>
      <c r="W73" s="287"/>
    </row>
    <row r="74" spans="1:23" x14ac:dyDescent="0.3">
      <c r="A74" s="296" t="s">
        <v>910</v>
      </c>
      <c r="B74" s="280">
        <v>45163</v>
      </c>
      <c r="C74" s="266">
        <v>45152</v>
      </c>
      <c r="D74" s="266" t="s">
        <v>1383</v>
      </c>
      <c r="E74" s="256" t="s">
        <v>1561</v>
      </c>
      <c r="F74" s="256" t="s">
        <v>1562</v>
      </c>
      <c r="G74" s="256" t="s">
        <v>1492</v>
      </c>
      <c r="H74" s="256" t="s">
        <v>1513</v>
      </c>
      <c r="I74" s="281" t="str">
        <f>IFERROR(VLOOKUP(G74,Tabela3[[PLACA]:[MODELO]],2,FALSE),"")</f>
        <v/>
      </c>
      <c r="J74" s="256">
        <v>1</v>
      </c>
      <c r="K74" s="256" t="s">
        <v>1563</v>
      </c>
      <c r="L74" s="328">
        <v>293</v>
      </c>
      <c r="M74" s="282" t="s">
        <v>1335</v>
      </c>
      <c r="N74" s="252">
        <v>4878</v>
      </c>
      <c r="O74" s="336">
        <v>0</v>
      </c>
      <c r="P74" s="336">
        <f t="shared" si="3"/>
        <v>293</v>
      </c>
      <c r="Q74" s="316">
        <f t="shared" si="2"/>
        <v>293</v>
      </c>
      <c r="R74" s="298">
        <v>47</v>
      </c>
      <c r="S74" s="252" t="s">
        <v>1513</v>
      </c>
      <c r="T74" s="252" t="s">
        <v>1514</v>
      </c>
      <c r="U74" s="288" t="s">
        <v>283</v>
      </c>
      <c r="V74" s="291">
        <v>45183</v>
      </c>
      <c r="W74" s="287"/>
    </row>
    <row r="75" spans="1:23" x14ac:dyDescent="0.3">
      <c r="A75" s="296" t="s">
        <v>910</v>
      </c>
      <c r="B75" s="262">
        <v>45163</v>
      </c>
      <c r="C75" s="250">
        <v>45152</v>
      </c>
      <c r="D75" s="250" t="s">
        <v>1383</v>
      </c>
      <c r="E75" s="251" t="s">
        <v>1519</v>
      </c>
      <c r="F75" s="251" t="s">
        <v>1520</v>
      </c>
      <c r="G75" s="256" t="s">
        <v>1401</v>
      </c>
      <c r="H75" s="256" t="s">
        <v>1358</v>
      </c>
      <c r="I75" s="271" t="str">
        <f>IFERROR(VLOOKUP(G75,Tabela3[[PLACA]:[MODELO]],2,FALSE),"")</f>
        <v>VW 11.180 DRC 4X2</v>
      </c>
      <c r="J75" s="251">
        <v>1</v>
      </c>
      <c r="K75" s="251" t="s">
        <v>1564</v>
      </c>
      <c r="L75" s="326">
        <v>264.52</v>
      </c>
      <c r="M75" s="253"/>
      <c r="N75" s="333">
        <v>152740</v>
      </c>
      <c r="O75" s="335">
        <v>0</v>
      </c>
      <c r="P75" s="335">
        <f t="shared" si="3"/>
        <v>264.52</v>
      </c>
      <c r="Q75" s="316">
        <f t="shared" si="2"/>
        <v>264.52</v>
      </c>
      <c r="R75" s="298">
        <v>48</v>
      </c>
      <c r="S75" s="254" t="s">
        <v>755</v>
      </c>
      <c r="T75" s="254" t="s">
        <v>558</v>
      </c>
      <c r="U75" s="286" t="s">
        <v>283</v>
      </c>
      <c r="V75" s="287">
        <v>45167</v>
      </c>
      <c r="W75" s="287"/>
    </row>
    <row r="76" spans="1:23" x14ac:dyDescent="0.3">
      <c r="A76" s="296" t="s">
        <v>910</v>
      </c>
      <c r="B76" s="262">
        <v>45163</v>
      </c>
      <c r="C76" s="250">
        <v>45152</v>
      </c>
      <c r="D76" s="250" t="s">
        <v>1553</v>
      </c>
      <c r="E76" s="251" t="s">
        <v>1565</v>
      </c>
      <c r="F76" s="251" t="s">
        <v>1566</v>
      </c>
      <c r="G76" s="251" t="s">
        <v>1411</v>
      </c>
      <c r="H76" s="256" t="s">
        <v>1358</v>
      </c>
      <c r="I76" s="271" t="s">
        <v>1554</v>
      </c>
      <c r="J76" s="251">
        <v>1</v>
      </c>
      <c r="K76" s="251" t="s">
        <v>1568</v>
      </c>
      <c r="L76" s="326">
        <v>333</v>
      </c>
      <c r="M76" s="253"/>
      <c r="N76" s="254">
        <v>13792</v>
      </c>
      <c r="O76" s="335">
        <v>0</v>
      </c>
      <c r="P76" s="335">
        <f t="shared" si="3"/>
        <v>333</v>
      </c>
      <c r="Q76" s="316">
        <f t="shared" si="2"/>
        <v>333</v>
      </c>
      <c r="R76" s="298">
        <v>49</v>
      </c>
      <c r="S76" s="254" t="s">
        <v>1369</v>
      </c>
      <c r="T76" s="254" t="s">
        <v>664</v>
      </c>
      <c r="U76" s="286" t="s">
        <v>283</v>
      </c>
      <c r="V76" s="290">
        <v>45183</v>
      </c>
      <c r="W76" s="287"/>
    </row>
    <row r="77" spans="1:23" x14ac:dyDescent="0.3">
      <c r="A77" s="296" t="s">
        <v>910</v>
      </c>
      <c r="B77" s="262">
        <v>45163</v>
      </c>
      <c r="C77" s="250">
        <v>45154</v>
      </c>
      <c r="D77" s="250" t="s">
        <v>1383</v>
      </c>
      <c r="E77" s="251" t="s">
        <v>1367</v>
      </c>
      <c r="F77" s="251" t="s">
        <v>1368</v>
      </c>
      <c r="G77" s="251" t="s">
        <v>1403</v>
      </c>
      <c r="H77" s="251" t="s">
        <v>5</v>
      </c>
      <c r="I77" s="271" t="str">
        <f>IFERROR(VLOOKUP(G77,Tabela3[[PLACA]:[MODELO]],2,FALSE),"")</f>
        <v>FORD CARGO 816 S</v>
      </c>
      <c r="J77" s="251">
        <v>1</v>
      </c>
      <c r="K77" s="251" t="s">
        <v>1569</v>
      </c>
      <c r="L77" s="326">
        <v>348.82</v>
      </c>
      <c r="M77" s="253"/>
      <c r="N77" s="254">
        <v>164764</v>
      </c>
      <c r="O77" s="335">
        <v>0</v>
      </c>
      <c r="P77" s="335">
        <f t="shared" si="3"/>
        <v>348.82</v>
      </c>
      <c r="Q77" s="316">
        <f t="shared" si="2"/>
        <v>348.82</v>
      </c>
      <c r="R77" s="298">
        <v>50</v>
      </c>
      <c r="S77" s="254" t="s">
        <v>1369</v>
      </c>
      <c r="T77" s="254" t="s">
        <v>558</v>
      </c>
      <c r="U77" s="286" t="s">
        <v>283</v>
      </c>
      <c r="V77" s="290">
        <v>45182</v>
      </c>
      <c r="W77" s="287"/>
    </row>
    <row r="78" spans="1:23" x14ac:dyDescent="0.3">
      <c r="A78" s="296" t="s">
        <v>910</v>
      </c>
      <c r="B78" s="262">
        <v>45163</v>
      </c>
      <c r="C78" s="250">
        <v>45154</v>
      </c>
      <c r="D78" s="250" t="s">
        <v>1383</v>
      </c>
      <c r="E78" s="251" t="s">
        <v>1519</v>
      </c>
      <c r="F78" s="251" t="s">
        <v>1520</v>
      </c>
      <c r="G78" s="251" t="s">
        <v>1403</v>
      </c>
      <c r="H78" s="251" t="s">
        <v>5</v>
      </c>
      <c r="I78" s="271" t="str">
        <f>IFERROR(VLOOKUP(G78,Tabela3[[PLACA]:[MODELO]],2,FALSE),"")</f>
        <v>FORD CARGO 816 S</v>
      </c>
      <c r="J78" s="251">
        <v>1</v>
      </c>
      <c r="K78" s="251" t="s">
        <v>1570</v>
      </c>
      <c r="L78" s="326">
        <v>526.54</v>
      </c>
      <c r="M78" s="253"/>
      <c r="N78" s="333">
        <v>152894</v>
      </c>
      <c r="O78" s="335">
        <v>0</v>
      </c>
      <c r="P78" s="335">
        <f t="shared" si="3"/>
        <v>526.54</v>
      </c>
      <c r="Q78" s="316">
        <f t="shared" si="2"/>
        <v>526.54</v>
      </c>
      <c r="R78" s="298">
        <v>51</v>
      </c>
      <c r="S78" s="254" t="s">
        <v>755</v>
      </c>
      <c r="T78" s="254" t="s">
        <v>558</v>
      </c>
      <c r="U78" s="286" t="s">
        <v>283</v>
      </c>
      <c r="V78" s="287">
        <v>45185</v>
      </c>
      <c r="W78" s="287"/>
    </row>
    <row r="79" spans="1:23" x14ac:dyDescent="0.3">
      <c r="A79" s="296" t="s">
        <v>910</v>
      </c>
      <c r="B79" s="262">
        <v>45163</v>
      </c>
      <c r="C79" s="250">
        <v>45154</v>
      </c>
      <c r="D79" s="250" t="s">
        <v>1383</v>
      </c>
      <c r="E79" s="251" t="s">
        <v>1571</v>
      </c>
      <c r="F79" s="251" t="s">
        <v>1572</v>
      </c>
      <c r="G79" s="251" t="s">
        <v>1492</v>
      </c>
      <c r="H79" s="251" t="s">
        <v>1513</v>
      </c>
      <c r="I79" s="271"/>
      <c r="J79" s="251">
        <v>1</v>
      </c>
      <c r="K79" s="251" t="s">
        <v>1573</v>
      </c>
      <c r="L79" s="326">
        <v>1029.01</v>
      </c>
      <c r="M79" s="253"/>
      <c r="N79" s="254">
        <v>450192</v>
      </c>
      <c r="O79" s="335">
        <v>0</v>
      </c>
      <c r="P79" s="335">
        <f t="shared" si="3"/>
        <v>1029.01</v>
      </c>
      <c r="Q79" s="316">
        <f t="shared" si="2"/>
        <v>1029.01</v>
      </c>
      <c r="R79" s="298">
        <v>52</v>
      </c>
      <c r="S79" s="254" t="s">
        <v>1513</v>
      </c>
      <c r="T79" s="254" t="s">
        <v>1514</v>
      </c>
      <c r="U79" s="286" t="s">
        <v>283</v>
      </c>
      <c r="V79" s="290">
        <v>45168</v>
      </c>
      <c r="W79" s="287"/>
    </row>
    <row r="80" spans="1:23" x14ac:dyDescent="0.3">
      <c r="A80" s="296" t="s">
        <v>910</v>
      </c>
      <c r="B80" s="262">
        <v>45163</v>
      </c>
      <c r="C80" s="250">
        <v>45149</v>
      </c>
      <c r="D80" s="250" t="s">
        <v>1553</v>
      </c>
      <c r="E80" s="251" t="s">
        <v>1302</v>
      </c>
      <c r="F80" s="251" t="s">
        <v>1574</v>
      </c>
      <c r="G80" s="251" t="s">
        <v>1567</v>
      </c>
      <c r="H80" s="251" t="s">
        <v>1358</v>
      </c>
      <c r="I80" s="271" t="s">
        <v>1554</v>
      </c>
      <c r="J80" s="251">
        <v>1</v>
      </c>
      <c r="K80" s="251" t="s">
        <v>1575</v>
      </c>
      <c r="L80" s="326">
        <v>3520</v>
      </c>
      <c r="M80" s="253"/>
      <c r="N80" s="254">
        <v>8980</v>
      </c>
      <c r="O80" s="335">
        <v>45</v>
      </c>
      <c r="P80" s="335">
        <f t="shared" si="3"/>
        <v>3475</v>
      </c>
      <c r="Q80" s="316">
        <f t="shared" si="2"/>
        <v>3475</v>
      </c>
      <c r="R80" s="298">
        <v>53</v>
      </c>
      <c r="S80" s="254" t="s">
        <v>208</v>
      </c>
      <c r="T80" s="254" t="s">
        <v>558</v>
      </c>
      <c r="U80" s="286" t="s">
        <v>283</v>
      </c>
      <c r="V80" s="290">
        <v>45179</v>
      </c>
      <c r="W80" s="287"/>
    </row>
    <row r="81" spans="1:23" x14ac:dyDescent="0.3">
      <c r="A81" s="296" t="s">
        <v>910</v>
      </c>
      <c r="B81" s="262">
        <v>45163</v>
      </c>
      <c r="C81" s="250">
        <v>45161</v>
      </c>
      <c r="D81" s="250" t="s">
        <v>1373</v>
      </c>
      <c r="E81" s="251" t="s">
        <v>1367</v>
      </c>
      <c r="F81" s="251" t="s">
        <v>1368</v>
      </c>
      <c r="G81" s="251" t="s">
        <v>1375</v>
      </c>
      <c r="H81" s="251" t="s">
        <v>1358</v>
      </c>
      <c r="I81" s="271" t="str">
        <f>IFERROR(VLOOKUP(G81,Tabela3[[PLACA]:[MODELO]],2,FALSE),"")</f>
        <v>VW 11.180 DRC 4X2</v>
      </c>
      <c r="J81" s="251">
        <v>1</v>
      </c>
      <c r="K81" s="251" t="s">
        <v>1576</v>
      </c>
      <c r="L81" s="326">
        <v>510</v>
      </c>
      <c r="M81" s="253"/>
      <c r="N81" s="254">
        <v>165008</v>
      </c>
      <c r="O81" s="335">
        <v>0</v>
      </c>
      <c r="P81" s="335">
        <f t="shared" si="3"/>
        <v>510</v>
      </c>
      <c r="Q81" s="316">
        <f t="shared" si="2"/>
        <v>510</v>
      </c>
      <c r="R81" s="298">
        <v>54</v>
      </c>
      <c r="S81" s="254" t="s">
        <v>1369</v>
      </c>
      <c r="T81" s="254" t="s">
        <v>558</v>
      </c>
      <c r="U81" s="286" t="s">
        <v>283</v>
      </c>
      <c r="V81" s="290">
        <v>45189</v>
      </c>
      <c r="W81" s="287"/>
    </row>
    <row r="82" spans="1:23" x14ac:dyDescent="0.3">
      <c r="A82" s="296" t="s">
        <v>910</v>
      </c>
      <c r="B82" s="262">
        <v>45163</v>
      </c>
      <c r="C82" s="250">
        <v>45160</v>
      </c>
      <c r="D82" s="250" t="s">
        <v>1383</v>
      </c>
      <c r="E82" s="251" t="s">
        <v>1424</v>
      </c>
      <c r="F82" s="251" t="s">
        <v>1425</v>
      </c>
      <c r="G82" s="251" t="s">
        <v>1386</v>
      </c>
      <c r="H82" s="251" t="s">
        <v>1358</v>
      </c>
      <c r="I82" s="271" t="str">
        <f>IFERROR(VLOOKUP(G82,Tabela3[[PLACA]:[MODELO]],2,FALSE),"")</f>
        <v>VW 11.180 DRC 4X2</v>
      </c>
      <c r="J82" s="251">
        <v>1</v>
      </c>
      <c r="K82" s="251" t="s">
        <v>1420</v>
      </c>
      <c r="L82" s="326">
        <v>330</v>
      </c>
      <c r="M82" s="253"/>
      <c r="N82" s="254">
        <v>1010260</v>
      </c>
      <c r="O82" s="335">
        <v>0</v>
      </c>
      <c r="P82" s="335">
        <f t="shared" si="3"/>
        <v>330</v>
      </c>
      <c r="Q82" s="316">
        <f t="shared" si="2"/>
        <v>330</v>
      </c>
      <c r="R82" s="298">
        <v>55</v>
      </c>
      <c r="S82" s="254" t="s">
        <v>1419</v>
      </c>
      <c r="T82" s="254" t="s">
        <v>558</v>
      </c>
      <c r="U82" s="286" t="s">
        <v>283</v>
      </c>
      <c r="V82" s="290">
        <v>45190</v>
      </c>
      <c r="W82" s="287"/>
    </row>
    <row r="83" spans="1:23" x14ac:dyDescent="0.3">
      <c r="A83" s="296" t="s">
        <v>910</v>
      </c>
      <c r="B83" s="262">
        <v>45163</v>
      </c>
      <c r="C83" s="250">
        <v>45160</v>
      </c>
      <c r="D83" s="250" t="s">
        <v>1383</v>
      </c>
      <c r="E83" s="251" t="s">
        <v>1424</v>
      </c>
      <c r="F83" s="251" t="s">
        <v>1425</v>
      </c>
      <c r="G83" s="251" t="s">
        <v>1386</v>
      </c>
      <c r="H83" s="251" t="s">
        <v>1358</v>
      </c>
      <c r="I83" s="271" t="str">
        <f>IFERROR(VLOOKUP(G83,Tabela3[[PLACA]:[MODELO]],2,FALSE),"")</f>
        <v>VW 11.180 DRC 4X2</v>
      </c>
      <c r="J83" s="251">
        <v>1</v>
      </c>
      <c r="K83" s="251" t="s">
        <v>1577</v>
      </c>
      <c r="L83" s="326">
        <v>55</v>
      </c>
      <c r="M83" s="253"/>
      <c r="N83" s="254">
        <v>2873</v>
      </c>
      <c r="O83" s="335">
        <v>0</v>
      </c>
      <c r="P83" s="335">
        <f t="shared" si="3"/>
        <v>55</v>
      </c>
      <c r="Q83" s="316">
        <f t="shared" si="2"/>
        <v>55</v>
      </c>
      <c r="R83" s="298">
        <v>55</v>
      </c>
      <c r="S83" s="254" t="s">
        <v>1419</v>
      </c>
      <c r="T83" s="254" t="s">
        <v>558</v>
      </c>
      <c r="U83" s="286" t="s">
        <v>283</v>
      </c>
      <c r="V83" s="290">
        <v>45190</v>
      </c>
      <c r="W83" s="287"/>
    </row>
    <row r="84" spans="1:23" x14ac:dyDescent="0.3">
      <c r="A84" s="296" t="s">
        <v>910</v>
      </c>
      <c r="B84" s="262">
        <v>45163</v>
      </c>
      <c r="C84" s="250">
        <v>45160</v>
      </c>
      <c r="D84" s="250" t="s">
        <v>1383</v>
      </c>
      <c r="E84" s="251" t="s">
        <v>1424</v>
      </c>
      <c r="F84" s="251" t="s">
        <v>1425</v>
      </c>
      <c r="G84" s="251" t="s">
        <v>1401</v>
      </c>
      <c r="H84" s="251" t="s">
        <v>1358</v>
      </c>
      <c r="I84" s="271" t="str">
        <f>IFERROR(VLOOKUP(G84,Tabela3[[PLACA]:[MODELO]],2,FALSE),"")</f>
        <v>VW 11.180 DRC 4X2</v>
      </c>
      <c r="J84" s="251">
        <v>1</v>
      </c>
      <c r="K84" s="251" t="s">
        <v>1420</v>
      </c>
      <c r="L84" s="326">
        <v>330</v>
      </c>
      <c r="M84" s="253"/>
      <c r="N84" s="254">
        <v>1010261</v>
      </c>
      <c r="O84" s="335">
        <v>0</v>
      </c>
      <c r="P84" s="335">
        <f t="shared" si="3"/>
        <v>330</v>
      </c>
      <c r="Q84" s="316">
        <f t="shared" si="2"/>
        <v>330</v>
      </c>
      <c r="R84" s="298">
        <v>56</v>
      </c>
      <c r="S84" s="254" t="s">
        <v>1419</v>
      </c>
      <c r="T84" s="254" t="s">
        <v>558</v>
      </c>
      <c r="U84" s="286" t="s">
        <v>283</v>
      </c>
      <c r="V84" s="290">
        <v>45190</v>
      </c>
      <c r="W84" s="287"/>
    </row>
    <row r="85" spans="1:23" x14ac:dyDescent="0.3">
      <c r="A85" s="296" t="s">
        <v>910</v>
      </c>
      <c r="B85" s="262">
        <v>45163</v>
      </c>
      <c r="C85" s="250">
        <v>45160</v>
      </c>
      <c r="D85" s="250" t="s">
        <v>1383</v>
      </c>
      <c r="E85" s="251" t="s">
        <v>1424</v>
      </c>
      <c r="F85" s="251" t="s">
        <v>1425</v>
      </c>
      <c r="G85" s="251" t="s">
        <v>1401</v>
      </c>
      <c r="H85" s="251" t="s">
        <v>1358</v>
      </c>
      <c r="I85" s="271" t="str">
        <f>IFERROR(VLOOKUP(G85,Tabela3[[PLACA]:[MODELO]],2,FALSE),"")</f>
        <v>VW 11.180 DRC 4X2</v>
      </c>
      <c r="J85" s="251">
        <v>1</v>
      </c>
      <c r="K85" s="251" t="s">
        <v>1577</v>
      </c>
      <c r="L85" s="326">
        <v>55</v>
      </c>
      <c r="M85" s="253"/>
      <c r="N85" s="254">
        <v>2874</v>
      </c>
      <c r="O85" s="335">
        <v>0</v>
      </c>
      <c r="P85" s="335">
        <f t="shared" si="3"/>
        <v>55</v>
      </c>
      <c r="Q85" s="316">
        <f t="shared" si="2"/>
        <v>55</v>
      </c>
      <c r="R85" s="298">
        <v>56</v>
      </c>
      <c r="S85" s="254" t="s">
        <v>1419</v>
      </c>
      <c r="T85" s="254" t="s">
        <v>558</v>
      </c>
      <c r="U85" s="286" t="s">
        <v>283</v>
      </c>
      <c r="V85" s="290">
        <v>45190</v>
      </c>
      <c r="W85" s="287"/>
    </row>
    <row r="86" spans="1:23" x14ac:dyDescent="0.3">
      <c r="A86" s="296" t="s">
        <v>910</v>
      </c>
      <c r="B86" s="262">
        <v>45163</v>
      </c>
      <c r="C86" s="250">
        <v>45160</v>
      </c>
      <c r="D86" s="250" t="s">
        <v>1383</v>
      </c>
      <c r="E86" s="251" t="s">
        <v>1424</v>
      </c>
      <c r="F86" s="251" t="s">
        <v>1425</v>
      </c>
      <c r="G86" s="251" t="s">
        <v>1404</v>
      </c>
      <c r="H86" s="251" t="s">
        <v>1358</v>
      </c>
      <c r="I86" s="271" t="str">
        <f>IFERROR(VLOOKUP(G86,Tabela3[[PLACA]:[MODELO]],2,FALSE),"")</f>
        <v>FORD CARGO 816 S</v>
      </c>
      <c r="J86" s="251">
        <v>1</v>
      </c>
      <c r="K86" s="251" t="s">
        <v>1420</v>
      </c>
      <c r="L86" s="326">
        <v>330</v>
      </c>
      <c r="M86" s="253"/>
      <c r="N86" s="254">
        <v>1010262</v>
      </c>
      <c r="O86" s="335">
        <v>0</v>
      </c>
      <c r="P86" s="335">
        <f t="shared" si="3"/>
        <v>330</v>
      </c>
      <c r="Q86" s="316">
        <f t="shared" si="2"/>
        <v>330</v>
      </c>
      <c r="R86" s="298">
        <v>57</v>
      </c>
      <c r="S86" s="254" t="s">
        <v>1419</v>
      </c>
      <c r="T86" s="254" t="s">
        <v>558</v>
      </c>
      <c r="U86" s="286" t="s">
        <v>283</v>
      </c>
      <c r="V86" s="290">
        <v>45160</v>
      </c>
      <c r="W86" s="287"/>
    </row>
    <row r="87" spans="1:23" x14ac:dyDescent="0.3">
      <c r="A87" s="296" t="s">
        <v>910</v>
      </c>
      <c r="B87" s="262">
        <v>45163</v>
      </c>
      <c r="C87" s="250">
        <v>45162</v>
      </c>
      <c r="D87" s="250" t="s">
        <v>1383</v>
      </c>
      <c r="E87" s="251" t="s">
        <v>1545</v>
      </c>
      <c r="F87" s="251" t="s">
        <v>1546</v>
      </c>
      <c r="G87" s="251" t="s">
        <v>1395</v>
      </c>
      <c r="H87" s="251" t="s">
        <v>70</v>
      </c>
      <c r="I87" s="271" t="str">
        <f>IFERROR(VLOOKUP(G87,Tabela3[[PLACA]:[MODELO]],2,FALSE),"")</f>
        <v>MB 710  vermelho</v>
      </c>
      <c r="J87" s="251">
        <v>1</v>
      </c>
      <c r="K87" s="251" t="s">
        <v>1578</v>
      </c>
      <c r="L87" s="326">
        <v>149.51</v>
      </c>
      <c r="M87" s="253"/>
      <c r="N87" s="254">
        <v>62987</v>
      </c>
      <c r="O87" s="335">
        <v>0</v>
      </c>
      <c r="P87" s="335">
        <f t="shared" si="3"/>
        <v>149.51</v>
      </c>
      <c r="Q87" s="316">
        <f t="shared" si="2"/>
        <v>149.51</v>
      </c>
      <c r="R87" s="298">
        <v>58</v>
      </c>
      <c r="S87" s="254" t="s">
        <v>1531</v>
      </c>
      <c r="T87" s="254" t="s">
        <v>558</v>
      </c>
      <c r="U87" s="286" t="s">
        <v>283</v>
      </c>
      <c r="V87" s="290">
        <v>45191</v>
      </c>
      <c r="W87" s="287"/>
    </row>
    <row r="88" spans="1:23" x14ac:dyDescent="0.3">
      <c r="A88" s="296" t="s">
        <v>910</v>
      </c>
      <c r="B88" s="262">
        <v>45163</v>
      </c>
      <c r="C88" s="250">
        <v>45161</v>
      </c>
      <c r="D88" s="250" t="s">
        <v>1383</v>
      </c>
      <c r="E88" s="251" t="s">
        <v>1545</v>
      </c>
      <c r="F88" s="251" t="s">
        <v>1546</v>
      </c>
      <c r="G88" s="251" t="s">
        <v>1409</v>
      </c>
      <c r="H88" s="251" t="s">
        <v>1358</v>
      </c>
      <c r="I88" s="271" t="str">
        <f>IFERROR(VLOOKUP(G88,Tabela3[[PLACA]:[MODELO]],2,FALSE),"")</f>
        <v>VW 9-160 DRC 4X2</v>
      </c>
      <c r="J88" s="251">
        <v>1</v>
      </c>
      <c r="K88" s="251" t="s">
        <v>1579</v>
      </c>
      <c r="L88" s="326">
        <v>268.39999999999998</v>
      </c>
      <c r="M88" s="253"/>
      <c r="N88" s="254">
        <v>62972</v>
      </c>
      <c r="O88" s="335">
        <v>0</v>
      </c>
      <c r="P88" s="335">
        <f t="shared" si="3"/>
        <v>268.39999999999998</v>
      </c>
      <c r="Q88" s="316">
        <f t="shared" si="2"/>
        <v>268.39999999999998</v>
      </c>
      <c r="R88" s="298">
        <v>59</v>
      </c>
      <c r="S88" s="254" t="s">
        <v>1531</v>
      </c>
      <c r="T88" s="254" t="s">
        <v>558</v>
      </c>
      <c r="U88" s="286" t="s">
        <v>283</v>
      </c>
      <c r="V88" s="290">
        <v>45191</v>
      </c>
      <c r="W88" s="287"/>
    </row>
    <row r="89" spans="1:23" x14ac:dyDescent="0.3">
      <c r="A89" s="296" t="s">
        <v>910</v>
      </c>
      <c r="B89" s="262">
        <v>45163</v>
      </c>
      <c r="C89" s="250">
        <v>45161</v>
      </c>
      <c r="D89" s="250" t="s">
        <v>1383</v>
      </c>
      <c r="E89" s="251" t="s">
        <v>1424</v>
      </c>
      <c r="F89" s="251" t="s">
        <v>1425</v>
      </c>
      <c r="G89" s="251" t="s">
        <v>1403</v>
      </c>
      <c r="H89" s="251" t="s">
        <v>5</v>
      </c>
      <c r="I89" s="271" t="str">
        <f>IFERROR(VLOOKUP(G89,Tabela3[[PLACA]:[MODELO]],2,FALSE),"")</f>
        <v>FORD CARGO 816 S</v>
      </c>
      <c r="J89" s="251">
        <v>1</v>
      </c>
      <c r="K89" s="251" t="s">
        <v>1580</v>
      </c>
      <c r="L89" s="326">
        <v>170</v>
      </c>
      <c r="M89" s="253"/>
      <c r="N89" s="254">
        <v>2879</v>
      </c>
      <c r="O89" s="335">
        <v>0</v>
      </c>
      <c r="P89" s="335">
        <f t="shared" si="3"/>
        <v>170</v>
      </c>
      <c r="Q89" s="316">
        <f t="shared" si="2"/>
        <v>170</v>
      </c>
      <c r="R89" s="298">
        <v>60</v>
      </c>
      <c r="S89" s="254" t="s">
        <v>1419</v>
      </c>
      <c r="T89" s="254" t="s">
        <v>558</v>
      </c>
      <c r="U89" s="286" t="s">
        <v>283</v>
      </c>
      <c r="V89" s="290">
        <v>45191</v>
      </c>
      <c r="W89" s="287"/>
    </row>
    <row r="90" spans="1:23" x14ac:dyDescent="0.3">
      <c r="A90" s="296" t="s">
        <v>910</v>
      </c>
      <c r="B90" s="262">
        <v>45163</v>
      </c>
      <c r="C90" s="250">
        <v>45161</v>
      </c>
      <c r="D90" s="250" t="s">
        <v>1383</v>
      </c>
      <c r="E90" s="251" t="s">
        <v>1424</v>
      </c>
      <c r="F90" s="251" t="s">
        <v>1425</v>
      </c>
      <c r="G90" s="251" t="s">
        <v>1403</v>
      </c>
      <c r="H90" s="251" t="s">
        <v>5</v>
      </c>
      <c r="I90" s="271" t="str">
        <f>IFERROR(VLOOKUP(G90,Tabela3[[PLACA]:[MODELO]],2,FALSE),"")</f>
        <v>FORD CARGO 816 S</v>
      </c>
      <c r="J90" s="251">
        <v>1</v>
      </c>
      <c r="K90" s="251" t="s">
        <v>1420</v>
      </c>
      <c r="L90" s="326">
        <v>450</v>
      </c>
      <c r="M90" s="253"/>
      <c r="N90" s="254">
        <v>1010269</v>
      </c>
      <c r="O90" s="335">
        <v>0</v>
      </c>
      <c r="P90" s="335">
        <f t="shared" si="3"/>
        <v>450</v>
      </c>
      <c r="Q90" s="316">
        <f t="shared" si="2"/>
        <v>450</v>
      </c>
      <c r="R90" s="298">
        <v>60</v>
      </c>
      <c r="S90" s="254" t="s">
        <v>1419</v>
      </c>
      <c r="T90" s="254" t="s">
        <v>558</v>
      </c>
      <c r="U90" s="286" t="s">
        <v>283</v>
      </c>
      <c r="V90" s="290">
        <v>45191</v>
      </c>
      <c r="W90" s="287"/>
    </row>
    <row r="91" spans="1:23" x14ac:dyDescent="0.3">
      <c r="A91" s="296" t="s">
        <v>910</v>
      </c>
      <c r="B91" s="262">
        <v>45163</v>
      </c>
      <c r="C91" s="250">
        <v>45160</v>
      </c>
      <c r="D91" s="250" t="s">
        <v>1383</v>
      </c>
      <c r="E91" s="251" t="s">
        <v>1495</v>
      </c>
      <c r="F91" s="251" t="s">
        <v>1496</v>
      </c>
      <c r="G91" s="251" t="s">
        <v>1409</v>
      </c>
      <c r="H91" s="251" t="s">
        <v>1358</v>
      </c>
      <c r="I91" s="271" t="str">
        <f>IFERROR(VLOOKUP(G91,Tabela3[[PLACA]:[MODELO]],2,FALSE),"")</f>
        <v>VW 9-160 DRC 4X2</v>
      </c>
      <c r="J91" s="251">
        <v>1</v>
      </c>
      <c r="K91" s="251" t="s">
        <v>1581</v>
      </c>
      <c r="L91" s="326">
        <v>1600</v>
      </c>
      <c r="M91" s="253"/>
      <c r="N91" s="254">
        <v>1250</v>
      </c>
      <c r="O91" s="335">
        <v>0</v>
      </c>
      <c r="P91" s="335">
        <f t="shared" si="3"/>
        <v>1600</v>
      </c>
      <c r="Q91" s="316">
        <f t="shared" si="2"/>
        <v>1600</v>
      </c>
      <c r="R91" s="298">
        <v>61</v>
      </c>
      <c r="S91" s="254" t="s">
        <v>1369</v>
      </c>
      <c r="T91" s="254" t="s">
        <v>558</v>
      </c>
      <c r="U91" s="286" t="s">
        <v>283</v>
      </c>
      <c r="V91" s="290">
        <v>45191</v>
      </c>
      <c r="W91" s="287"/>
    </row>
    <row r="92" spans="1:23" x14ac:dyDescent="0.3">
      <c r="A92" s="296" t="s">
        <v>910</v>
      </c>
      <c r="B92" s="262">
        <v>45163</v>
      </c>
      <c r="C92" s="250">
        <v>45160</v>
      </c>
      <c r="D92" s="250" t="s">
        <v>1383</v>
      </c>
      <c r="E92" s="251" t="s">
        <v>1495</v>
      </c>
      <c r="F92" s="251" t="s">
        <v>1496</v>
      </c>
      <c r="G92" s="251" t="s">
        <v>1409</v>
      </c>
      <c r="H92" s="251" t="s">
        <v>1358</v>
      </c>
      <c r="I92" s="271" t="str">
        <f>IFERROR(VLOOKUP(G92,Tabela3[[PLACA]:[MODELO]],2,FALSE),"")</f>
        <v>VW 9-160 DRC 4X2</v>
      </c>
      <c r="J92" s="251">
        <v>1</v>
      </c>
      <c r="K92" s="251" t="s">
        <v>1582</v>
      </c>
      <c r="L92" s="326">
        <v>350</v>
      </c>
      <c r="M92" s="253"/>
      <c r="N92" s="254">
        <v>1327</v>
      </c>
      <c r="O92" s="335">
        <v>0</v>
      </c>
      <c r="P92" s="335">
        <f t="shared" si="3"/>
        <v>350</v>
      </c>
      <c r="Q92" s="316">
        <f t="shared" si="2"/>
        <v>350</v>
      </c>
      <c r="R92" s="298">
        <v>61</v>
      </c>
      <c r="S92" s="254" t="s">
        <v>1369</v>
      </c>
      <c r="T92" s="254" t="s">
        <v>558</v>
      </c>
      <c r="U92" s="286" t="s">
        <v>283</v>
      </c>
      <c r="V92" s="290">
        <v>45191</v>
      </c>
      <c r="W92" s="287"/>
    </row>
    <row r="93" spans="1:23" x14ac:dyDescent="0.3">
      <c r="A93" s="310" t="s">
        <v>910</v>
      </c>
      <c r="B93" s="262">
        <v>45163</v>
      </c>
      <c r="C93" s="250">
        <v>45162</v>
      </c>
      <c r="D93" s="250" t="s">
        <v>1383</v>
      </c>
      <c r="E93" s="251" t="s">
        <v>1596</v>
      </c>
      <c r="F93" s="251" t="s">
        <v>1597</v>
      </c>
      <c r="G93" s="251" t="s">
        <v>1406</v>
      </c>
      <c r="H93" s="251" t="s">
        <v>1358</v>
      </c>
      <c r="I93" s="271" t="str">
        <f>IFERROR(VLOOKUP(G93,Tabela3[[PLACA]:[MODELO]],2,FALSE),"")</f>
        <v>VW 11.180 DRC 4X2</v>
      </c>
      <c r="J93" s="251">
        <v>1</v>
      </c>
      <c r="K93" s="251" t="s">
        <v>1598</v>
      </c>
      <c r="L93" s="326">
        <v>740.49</v>
      </c>
      <c r="M93" s="253"/>
      <c r="N93" s="254">
        <v>513889</v>
      </c>
      <c r="O93" s="335">
        <v>0</v>
      </c>
      <c r="P93" s="335">
        <f t="shared" si="3"/>
        <v>740.49</v>
      </c>
      <c r="Q93" s="316">
        <f t="shared" si="2"/>
        <v>740.49</v>
      </c>
      <c r="R93" s="311">
        <v>62</v>
      </c>
      <c r="S93" s="255" t="s">
        <v>208</v>
      </c>
      <c r="T93" s="255" t="s">
        <v>558</v>
      </c>
      <c r="U93" s="292" t="s">
        <v>283</v>
      </c>
      <c r="V93" s="290">
        <v>45190</v>
      </c>
      <c r="W93" s="287"/>
    </row>
    <row r="94" spans="1:23" x14ac:dyDescent="0.3">
      <c r="A94" s="310" t="s">
        <v>910</v>
      </c>
      <c r="B94" s="262">
        <v>45163</v>
      </c>
      <c r="C94" s="250">
        <v>45155</v>
      </c>
      <c r="D94" s="250" t="s">
        <v>1383</v>
      </c>
      <c r="E94" s="251" t="s">
        <v>1565</v>
      </c>
      <c r="F94" s="251" t="s">
        <v>1566</v>
      </c>
      <c r="G94" s="251" t="s">
        <v>1567</v>
      </c>
      <c r="H94" s="251" t="s">
        <v>1358</v>
      </c>
      <c r="I94" s="271" t="s">
        <v>1554</v>
      </c>
      <c r="J94" s="251">
        <v>1</v>
      </c>
      <c r="K94" s="251" t="s">
        <v>1599</v>
      </c>
      <c r="L94" s="326">
        <v>1136</v>
      </c>
      <c r="M94" s="253"/>
      <c r="N94" s="254">
        <v>13828</v>
      </c>
      <c r="O94" s="335">
        <v>0</v>
      </c>
      <c r="P94" s="335">
        <f t="shared" si="3"/>
        <v>1136</v>
      </c>
      <c r="Q94" s="316">
        <f t="shared" si="2"/>
        <v>1136</v>
      </c>
      <c r="R94" s="311" t="s">
        <v>1600</v>
      </c>
      <c r="S94" s="255" t="s">
        <v>1369</v>
      </c>
      <c r="T94" s="255" t="s">
        <v>558</v>
      </c>
      <c r="U94" s="292" t="s">
        <v>283</v>
      </c>
      <c r="V94" s="290">
        <v>45184</v>
      </c>
      <c r="W94" s="287"/>
    </row>
    <row r="95" spans="1:23" x14ac:dyDescent="0.3">
      <c r="A95" s="310" t="s">
        <v>910</v>
      </c>
      <c r="B95" s="262">
        <v>45163</v>
      </c>
      <c r="C95" s="250">
        <v>45162</v>
      </c>
      <c r="D95" s="250" t="s">
        <v>1383</v>
      </c>
      <c r="E95" s="251" t="s">
        <v>1602</v>
      </c>
      <c r="F95" s="251" t="s">
        <v>1601</v>
      </c>
      <c r="G95" s="251" t="s">
        <v>1513</v>
      </c>
      <c r="H95" s="251" t="s">
        <v>1513</v>
      </c>
      <c r="I95" s="271" t="str">
        <f>IFERROR(VLOOKUP(G95,Tabela3[[PLACA]:[MODELO]],2,FALSE),"")</f>
        <v/>
      </c>
      <c r="J95" s="251">
        <v>1</v>
      </c>
      <c r="K95" s="251" t="s">
        <v>1603</v>
      </c>
      <c r="L95" s="326">
        <v>104</v>
      </c>
      <c r="M95" s="253"/>
      <c r="N95" s="254">
        <v>77739</v>
      </c>
      <c r="O95" s="335">
        <v>0</v>
      </c>
      <c r="P95" s="335">
        <f t="shared" si="3"/>
        <v>104</v>
      </c>
      <c r="Q95" s="316">
        <f t="shared" si="2"/>
        <v>104</v>
      </c>
      <c r="R95" s="311" t="s">
        <v>1604</v>
      </c>
      <c r="S95" s="255" t="s">
        <v>1513</v>
      </c>
      <c r="T95" s="255" t="s">
        <v>1493</v>
      </c>
      <c r="U95" s="292" t="s">
        <v>283</v>
      </c>
      <c r="V95" s="290">
        <v>45192</v>
      </c>
      <c r="W95" s="287"/>
    </row>
    <row r="96" spans="1:23" x14ac:dyDescent="0.3">
      <c r="A96" s="310" t="s">
        <v>910</v>
      </c>
      <c r="B96" s="262">
        <v>45163</v>
      </c>
      <c r="C96" s="250">
        <v>45162</v>
      </c>
      <c r="D96" s="250" t="s">
        <v>1383</v>
      </c>
      <c r="E96" s="251" t="s">
        <v>1607</v>
      </c>
      <c r="F96" s="251" t="s">
        <v>1606</v>
      </c>
      <c r="G96" s="251" t="s">
        <v>1513</v>
      </c>
      <c r="H96" s="251" t="s">
        <v>1513</v>
      </c>
      <c r="I96" s="271" t="str">
        <f>IFERROR(VLOOKUP(G96,Tabela3[[PLACA]:[MODELO]],2,FALSE),"")</f>
        <v/>
      </c>
      <c r="J96" s="251">
        <v>1</v>
      </c>
      <c r="K96" s="251" t="s">
        <v>1605</v>
      </c>
      <c r="L96" s="326">
        <v>411.56</v>
      </c>
      <c r="M96" s="253"/>
      <c r="N96" s="254">
        <v>151237</v>
      </c>
      <c r="O96" s="335">
        <v>0</v>
      </c>
      <c r="P96" s="335">
        <f t="shared" si="3"/>
        <v>411.56</v>
      </c>
      <c r="Q96" s="316">
        <f t="shared" si="2"/>
        <v>411.56</v>
      </c>
      <c r="R96" s="311" t="s">
        <v>1608</v>
      </c>
      <c r="S96" s="255" t="s">
        <v>1513</v>
      </c>
      <c r="T96" s="255" t="s">
        <v>1493</v>
      </c>
      <c r="U96" s="292" t="s">
        <v>283</v>
      </c>
      <c r="V96" s="290">
        <v>45190</v>
      </c>
      <c r="W96" s="287"/>
    </row>
    <row r="97" spans="1:23" x14ac:dyDescent="0.3">
      <c r="A97" s="310" t="s">
        <v>910</v>
      </c>
      <c r="B97" s="262">
        <v>45163</v>
      </c>
      <c r="C97" s="250">
        <v>45160</v>
      </c>
      <c r="D97" s="250" t="s">
        <v>1383</v>
      </c>
      <c r="E97" s="251" t="s">
        <v>1519</v>
      </c>
      <c r="F97" s="251" t="s">
        <v>1520</v>
      </c>
      <c r="G97" s="251" t="s">
        <v>1395</v>
      </c>
      <c r="H97" s="251" t="s">
        <v>70</v>
      </c>
      <c r="I97" s="271" t="str">
        <f>IFERROR(VLOOKUP(G97,Tabela3[[PLACA]:[MODELO]],2,FALSE),"")</f>
        <v>MB 710  vermelho</v>
      </c>
      <c r="J97" s="251">
        <v>1</v>
      </c>
      <c r="K97" s="251" t="s">
        <v>1609</v>
      </c>
      <c r="L97" s="326">
        <v>480.56</v>
      </c>
      <c r="M97" s="253"/>
      <c r="N97" s="333">
        <v>153299</v>
      </c>
      <c r="O97" s="335">
        <v>0</v>
      </c>
      <c r="P97" s="335">
        <f t="shared" si="3"/>
        <v>480.56</v>
      </c>
      <c r="Q97" s="316">
        <f t="shared" si="2"/>
        <v>480.56</v>
      </c>
      <c r="R97" s="311" t="s">
        <v>1610</v>
      </c>
      <c r="S97" s="255" t="s">
        <v>755</v>
      </c>
      <c r="T97" s="255" t="s">
        <v>558</v>
      </c>
      <c r="U97" s="292" t="s">
        <v>283</v>
      </c>
      <c r="V97" s="287">
        <v>45191</v>
      </c>
      <c r="W97" s="287"/>
    </row>
    <row r="98" spans="1:23" x14ac:dyDescent="0.3">
      <c r="A98" s="310" t="s">
        <v>910</v>
      </c>
      <c r="B98" s="262">
        <v>45163</v>
      </c>
      <c r="C98" s="250">
        <v>45156</v>
      </c>
      <c r="D98" s="250" t="s">
        <v>1383</v>
      </c>
      <c r="E98" s="251" t="s">
        <v>1545</v>
      </c>
      <c r="F98" s="251" t="s">
        <v>1546</v>
      </c>
      <c r="G98" s="251" t="s">
        <v>1402</v>
      </c>
      <c r="H98" s="251" t="s">
        <v>5</v>
      </c>
      <c r="I98" s="271" t="str">
        <f>IFERROR(VLOOKUP(G98,Tabela3[[PLACA]:[MODELO]],2,FALSE),"")</f>
        <v>FORD CARGO 816 S</v>
      </c>
      <c r="J98" s="251">
        <v>1</v>
      </c>
      <c r="K98" s="251" t="s">
        <v>1611</v>
      </c>
      <c r="L98" s="326">
        <v>2012.48</v>
      </c>
      <c r="M98" s="253"/>
      <c r="N98" s="254">
        <v>62870</v>
      </c>
      <c r="O98" s="335">
        <v>0</v>
      </c>
      <c r="P98" s="335">
        <f t="shared" si="3"/>
        <v>2012.48</v>
      </c>
      <c r="Q98" s="316">
        <f t="shared" si="2"/>
        <v>2012.48</v>
      </c>
      <c r="R98" s="311" t="s">
        <v>1612</v>
      </c>
      <c r="S98" s="255" t="s">
        <v>1531</v>
      </c>
      <c r="T98" s="255" t="s">
        <v>558</v>
      </c>
      <c r="U98" s="292" t="s">
        <v>283</v>
      </c>
      <c r="V98" s="290">
        <v>45188</v>
      </c>
      <c r="W98" s="287"/>
    </row>
    <row r="99" spans="1:23" x14ac:dyDescent="0.3">
      <c r="A99" s="321" t="str">
        <f>IFERROR(UPPER(TEXT(DATE(,MONTH(C99),1),"mmmm")),"")</f>
        <v>AGOSTO</v>
      </c>
      <c r="B99" s="262">
        <v>45169</v>
      </c>
      <c r="C99" s="262">
        <v>45161</v>
      </c>
      <c r="D99" s="262" t="s">
        <v>1373</v>
      </c>
      <c r="E99" s="262" t="s">
        <v>1417</v>
      </c>
      <c r="F99" s="262" t="s">
        <v>1418</v>
      </c>
      <c r="G99" s="262" t="s">
        <v>1392</v>
      </c>
      <c r="H99" s="262" t="s">
        <v>1358</v>
      </c>
      <c r="I99" s="271" t="str">
        <f>IFERROR(VLOOKUP(G99,Tabela3[[PLACA]:[MODELO]],2,FALSE),"")</f>
        <v>VW 11.180 DRC 4X2</v>
      </c>
      <c r="J99" s="298">
        <v>1</v>
      </c>
      <c r="K99" s="298" t="s">
        <v>1420</v>
      </c>
      <c r="L99" s="329">
        <v>391</v>
      </c>
      <c r="M99" s="262"/>
      <c r="N99" s="298">
        <v>45285</v>
      </c>
      <c r="O99" s="329">
        <v>0</v>
      </c>
      <c r="P99" s="329">
        <f t="shared" si="3"/>
        <v>391</v>
      </c>
      <c r="Q99" s="262">
        <f t="shared" si="2"/>
        <v>391</v>
      </c>
      <c r="R99" s="312" t="s">
        <v>1617</v>
      </c>
      <c r="S99" s="262" t="s">
        <v>1419</v>
      </c>
      <c r="T99" s="262" t="s">
        <v>558</v>
      </c>
      <c r="U99" s="293" t="s">
        <v>1341</v>
      </c>
      <c r="V99" s="293"/>
      <c r="W99" s="287"/>
    </row>
    <row r="100" spans="1:23" x14ac:dyDescent="0.3">
      <c r="A100" s="321" t="str">
        <f>IFERROR(UPPER(TEXT(DATE(,MONTH(C100),1),"mmmm")),"")</f>
        <v>AGOSTO</v>
      </c>
      <c r="B100" s="262">
        <v>45169</v>
      </c>
      <c r="C100" s="262">
        <v>45161</v>
      </c>
      <c r="D100" s="262" t="s">
        <v>1373</v>
      </c>
      <c r="E100" s="262" t="s">
        <v>1417</v>
      </c>
      <c r="F100" s="262" t="s">
        <v>1418</v>
      </c>
      <c r="G100" s="262" t="s">
        <v>1392</v>
      </c>
      <c r="H100" s="262" t="s">
        <v>1358</v>
      </c>
      <c r="I100" s="271" t="str">
        <f>IFERROR(VLOOKUP(G100,Tabela3[[PLACA]:[MODELO]],2,FALSE),"")</f>
        <v>VW 11.180 DRC 4X2</v>
      </c>
      <c r="J100" s="298">
        <v>1</v>
      </c>
      <c r="K100" s="298" t="s">
        <v>1618</v>
      </c>
      <c r="L100" s="329">
        <v>90.09</v>
      </c>
      <c r="M100" s="262"/>
      <c r="N100" s="298">
        <v>45285</v>
      </c>
      <c r="O100" s="329">
        <v>0</v>
      </c>
      <c r="P100" s="329">
        <f t="shared" ref="P100:P102" si="4">L100-O100</f>
        <v>90.09</v>
      </c>
      <c r="Q100" s="262">
        <f t="shared" ref="Q100:Q102" si="5">P100</f>
        <v>90.09</v>
      </c>
      <c r="R100" s="312" t="s">
        <v>1617</v>
      </c>
      <c r="S100" s="262" t="s">
        <v>1419</v>
      </c>
      <c r="T100" s="262" t="s">
        <v>558</v>
      </c>
      <c r="U100" s="293" t="s">
        <v>1341</v>
      </c>
      <c r="V100" s="293"/>
      <c r="W100" s="287"/>
    </row>
    <row r="101" spans="1:23" x14ac:dyDescent="0.3">
      <c r="A101" s="321" t="str">
        <f t="shared" ref="A101:A166" si="6">IF(C101=0,"",(UPPER(TEXT(DATE(,MONTH(C101),1),"mmmm"))))</f>
        <v>AGOSTO</v>
      </c>
      <c r="B101" s="262">
        <v>45169</v>
      </c>
      <c r="C101" s="262">
        <v>45166</v>
      </c>
      <c r="D101" s="262" t="s">
        <v>1383</v>
      </c>
      <c r="E101" s="262" t="s">
        <v>1489</v>
      </c>
      <c r="F101" s="262" t="s">
        <v>1490</v>
      </c>
      <c r="G101" s="262" t="s">
        <v>1406</v>
      </c>
      <c r="H101" s="262" t="s">
        <v>1358</v>
      </c>
      <c r="I101" s="271" t="str">
        <f>IFERROR(VLOOKUP(G101,Tabela3[[PLACA]:[MODELO]],2,FALSE),"")</f>
        <v>VW 11.180 DRC 4X2</v>
      </c>
      <c r="J101" s="298">
        <v>1</v>
      </c>
      <c r="K101" s="298" t="s">
        <v>1619</v>
      </c>
      <c r="L101" s="329">
        <v>512.14</v>
      </c>
      <c r="M101" s="262"/>
      <c r="N101" s="298">
        <v>65143</v>
      </c>
      <c r="O101" s="329">
        <v>123.14</v>
      </c>
      <c r="P101" s="329">
        <f t="shared" si="4"/>
        <v>389</v>
      </c>
      <c r="Q101" s="262">
        <f t="shared" si="5"/>
        <v>389</v>
      </c>
      <c r="R101" s="312" t="s">
        <v>1620</v>
      </c>
      <c r="S101" s="262" t="s">
        <v>755</v>
      </c>
      <c r="T101" s="262" t="s">
        <v>558</v>
      </c>
      <c r="U101" s="293" t="s">
        <v>283</v>
      </c>
      <c r="V101" s="293">
        <v>45194</v>
      </c>
      <c r="W101" s="287"/>
    </row>
    <row r="102" spans="1:23" x14ac:dyDescent="0.3">
      <c r="A102" s="321" t="str">
        <f t="shared" si="6"/>
        <v>AGOSTO</v>
      </c>
      <c r="B102" s="262">
        <v>45169</v>
      </c>
      <c r="C102" s="262">
        <v>45163</v>
      </c>
      <c r="D102" s="262" t="s">
        <v>1383</v>
      </c>
      <c r="E102" s="262" t="s">
        <v>1367</v>
      </c>
      <c r="F102" s="262" t="s">
        <v>1368</v>
      </c>
      <c r="G102" s="262" t="s">
        <v>1363</v>
      </c>
      <c r="H102" s="262" t="s">
        <v>1358</v>
      </c>
      <c r="I102" s="271" t="str">
        <f>IFERROR(VLOOKUP(G102,Tabela3[[PLACA]:[MODELO]],2,FALSE),"")</f>
        <v>VW 11.180 DRC 4X2</v>
      </c>
      <c r="J102" s="298">
        <v>1</v>
      </c>
      <c r="K102" s="298" t="s">
        <v>1576</v>
      </c>
      <c r="L102" s="329">
        <v>480</v>
      </c>
      <c r="M102" s="262"/>
      <c r="N102" s="298">
        <v>239893</v>
      </c>
      <c r="O102" s="329">
        <v>0</v>
      </c>
      <c r="P102" s="329">
        <f t="shared" si="4"/>
        <v>480</v>
      </c>
      <c r="Q102" s="262">
        <f t="shared" si="5"/>
        <v>480</v>
      </c>
      <c r="R102" s="312" t="s">
        <v>1621</v>
      </c>
      <c r="S102" s="262" t="s">
        <v>1369</v>
      </c>
      <c r="T102" s="262" t="s">
        <v>558</v>
      </c>
      <c r="U102" s="293" t="s">
        <v>283</v>
      </c>
      <c r="V102" s="293">
        <v>45191</v>
      </c>
      <c r="W102" s="287"/>
    </row>
    <row r="103" spans="1:23" x14ac:dyDescent="0.3">
      <c r="A103" s="321" t="str">
        <f t="shared" si="6"/>
        <v>AGOSTO</v>
      </c>
      <c r="B103" s="262">
        <v>45169</v>
      </c>
      <c r="C103" s="262">
        <v>45163</v>
      </c>
      <c r="D103" s="262" t="s">
        <v>1383</v>
      </c>
      <c r="E103" s="262" t="s">
        <v>1367</v>
      </c>
      <c r="F103" s="262" t="s">
        <v>1368</v>
      </c>
      <c r="G103" s="262" t="s">
        <v>1392</v>
      </c>
      <c r="H103" s="262" t="s">
        <v>1358</v>
      </c>
      <c r="I103" s="271" t="str">
        <f>IFERROR(VLOOKUP(G103,Tabela3[[PLACA]:[MODELO]],2,FALSE),"")</f>
        <v>VW 11.180 DRC 4X2</v>
      </c>
      <c r="J103" s="298">
        <v>1</v>
      </c>
      <c r="K103" s="298" t="s">
        <v>1576</v>
      </c>
      <c r="L103" s="329">
        <v>480</v>
      </c>
      <c r="M103" s="262"/>
      <c r="N103" s="298">
        <v>239893</v>
      </c>
      <c r="O103" s="329">
        <v>0</v>
      </c>
      <c r="P103" s="329">
        <f t="shared" ref="P103:P104" si="7">L103-O103</f>
        <v>480</v>
      </c>
      <c r="Q103" s="262">
        <f t="shared" ref="Q103:Q104" si="8">P103</f>
        <v>480</v>
      </c>
      <c r="R103" s="312" t="s">
        <v>1621</v>
      </c>
      <c r="S103" s="262" t="s">
        <v>1369</v>
      </c>
      <c r="T103" s="262" t="s">
        <v>558</v>
      </c>
      <c r="U103" s="293" t="s">
        <v>283</v>
      </c>
      <c r="V103" s="293">
        <v>45191</v>
      </c>
      <c r="W103" s="287"/>
    </row>
    <row r="104" spans="1:23" x14ac:dyDescent="0.3">
      <c r="A104" s="321" t="str">
        <f t="shared" si="6"/>
        <v>AGOSTO</v>
      </c>
      <c r="B104" s="262">
        <v>45169</v>
      </c>
      <c r="C104" s="262">
        <v>45167</v>
      </c>
      <c r="D104" s="262" t="s">
        <v>1383</v>
      </c>
      <c r="E104" s="262" t="s">
        <v>1622</v>
      </c>
      <c r="F104" s="262" t="s">
        <v>1623</v>
      </c>
      <c r="G104" s="262" t="s">
        <v>1624</v>
      </c>
      <c r="H104" s="262"/>
      <c r="I104" s="271" t="str">
        <f>IFERROR(VLOOKUP(G104,Tabela3[[PLACA]:[MODELO]],2,FALSE),"")</f>
        <v/>
      </c>
      <c r="J104" s="298">
        <v>1</v>
      </c>
      <c r="K104" s="298" t="s">
        <v>1626</v>
      </c>
      <c r="L104" s="329">
        <v>71.984000000000009</v>
      </c>
      <c r="M104" s="262"/>
      <c r="N104" s="298">
        <v>826566</v>
      </c>
      <c r="O104" s="329">
        <v>0</v>
      </c>
      <c r="P104" s="329">
        <f t="shared" si="7"/>
        <v>71.984000000000009</v>
      </c>
      <c r="Q104" s="262">
        <f t="shared" si="8"/>
        <v>71.984000000000009</v>
      </c>
      <c r="R104" s="312" t="s">
        <v>1625</v>
      </c>
      <c r="S104" s="262" t="s">
        <v>1531</v>
      </c>
      <c r="T104" s="262" t="s">
        <v>664</v>
      </c>
      <c r="U104" s="293" t="s">
        <v>283</v>
      </c>
      <c r="V104" s="293">
        <v>45197</v>
      </c>
      <c r="W104" s="287"/>
    </row>
    <row r="105" spans="1:23" x14ac:dyDescent="0.3">
      <c r="A105" s="321" t="str">
        <f t="shared" si="6"/>
        <v>AGOSTO</v>
      </c>
      <c r="B105" s="262">
        <v>45169</v>
      </c>
      <c r="C105" s="262">
        <v>45167</v>
      </c>
      <c r="D105" s="262" t="s">
        <v>1383</v>
      </c>
      <c r="E105" s="262" t="s">
        <v>1622</v>
      </c>
      <c r="F105" s="262" t="s">
        <v>1623</v>
      </c>
      <c r="G105" s="262" t="s">
        <v>1624</v>
      </c>
      <c r="H105" s="262"/>
      <c r="I105" s="271" t="str">
        <f>IFERROR(VLOOKUP(G105,Tabela3[[PLACA]:[MODELO]],2,FALSE),"")</f>
        <v/>
      </c>
      <c r="J105" s="298">
        <v>1</v>
      </c>
      <c r="K105" s="298" t="s">
        <v>1626</v>
      </c>
      <c r="L105" s="329">
        <v>71.984000000000009</v>
      </c>
      <c r="M105" s="262"/>
      <c r="N105" s="298">
        <v>826566</v>
      </c>
      <c r="O105" s="329">
        <v>0</v>
      </c>
      <c r="P105" s="329">
        <f t="shared" ref="P105:P109" si="9">L105-O105</f>
        <v>71.984000000000009</v>
      </c>
      <c r="Q105" s="262">
        <f t="shared" ref="Q105:Q109" si="10">P105</f>
        <v>71.984000000000009</v>
      </c>
      <c r="R105" s="312" t="s">
        <v>1627</v>
      </c>
      <c r="S105" s="262" t="s">
        <v>1531</v>
      </c>
      <c r="T105" s="262" t="s">
        <v>664</v>
      </c>
      <c r="U105" s="293" t="s">
        <v>283</v>
      </c>
      <c r="V105" s="293">
        <v>45197</v>
      </c>
      <c r="W105" s="287"/>
    </row>
    <row r="106" spans="1:23" x14ac:dyDescent="0.3">
      <c r="A106" s="321" t="str">
        <f t="shared" si="6"/>
        <v>AGOSTO</v>
      </c>
      <c r="B106" s="262">
        <v>45169</v>
      </c>
      <c r="C106" s="262">
        <v>45167</v>
      </c>
      <c r="D106" s="262" t="s">
        <v>1383</v>
      </c>
      <c r="E106" s="262" t="s">
        <v>1622</v>
      </c>
      <c r="F106" s="262" t="s">
        <v>1623</v>
      </c>
      <c r="G106" s="262" t="s">
        <v>1624</v>
      </c>
      <c r="H106" s="262"/>
      <c r="I106" s="271" t="str">
        <f>IFERROR(VLOOKUP(G106,Tabela3[[PLACA]:[MODELO]],2,FALSE),"")</f>
        <v/>
      </c>
      <c r="J106" s="298">
        <v>1</v>
      </c>
      <c r="K106" s="298" t="s">
        <v>1626</v>
      </c>
      <c r="L106" s="329">
        <v>71.984000000000009</v>
      </c>
      <c r="M106" s="262"/>
      <c r="N106" s="298">
        <v>826566</v>
      </c>
      <c r="O106" s="329">
        <v>0</v>
      </c>
      <c r="P106" s="329">
        <f t="shared" si="9"/>
        <v>71.984000000000009</v>
      </c>
      <c r="Q106" s="262">
        <f t="shared" si="10"/>
        <v>71.984000000000009</v>
      </c>
      <c r="R106" s="312" t="s">
        <v>1628</v>
      </c>
      <c r="S106" s="262" t="s">
        <v>1531</v>
      </c>
      <c r="T106" s="262" t="s">
        <v>664</v>
      </c>
      <c r="U106" s="293" t="s">
        <v>283</v>
      </c>
      <c r="V106" s="293">
        <v>45197</v>
      </c>
      <c r="W106" s="287"/>
    </row>
    <row r="107" spans="1:23" x14ac:dyDescent="0.3">
      <c r="A107" s="321" t="str">
        <f t="shared" si="6"/>
        <v>AGOSTO</v>
      </c>
      <c r="B107" s="262">
        <v>45169</v>
      </c>
      <c r="C107" s="262">
        <v>45167</v>
      </c>
      <c r="D107" s="262" t="s">
        <v>1383</v>
      </c>
      <c r="E107" s="262" t="s">
        <v>1622</v>
      </c>
      <c r="F107" s="262" t="s">
        <v>1623</v>
      </c>
      <c r="G107" s="262" t="s">
        <v>1624</v>
      </c>
      <c r="H107" s="262"/>
      <c r="I107" s="271" t="str">
        <f>IFERROR(VLOOKUP(G107,Tabela3[[PLACA]:[MODELO]],2,FALSE),"")</f>
        <v/>
      </c>
      <c r="J107" s="298">
        <v>1</v>
      </c>
      <c r="K107" s="298" t="s">
        <v>1626</v>
      </c>
      <c r="L107" s="329">
        <v>71.984000000000009</v>
      </c>
      <c r="M107" s="262"/>
      <c r="N107" s="298">
        <v>826566</v>
      </c>
      <c r="O107" s="329">
        <v>0</v>
      </c>
      <c r="P107" s="329">
        <f t="shared" si="9"/>
        <v>71.984000000000009</v>
      </c>
      <c r="Q107" s="262">
        <f t="shared" si="10"/>
        <v>71.984000000000009</v>
      </c>
      <c r="R107" s="312" t="s">
        <v>1629</v>
      </c>
      <c r="S107" s="262" t="s">
        <v>1531</v>
      </c>
      <c r="T107" s="262" t="s">
        <v>664</v>
      </c>
      <c r="U107" s="293" t="s">
        <v>283</v>
      </c>
      <c r="V107" s="293">
        <v>45197</v>
      </c>
      <c r="W107" s="287"/>
    </row>
    <row r="108" spans="1:23" x14ac:dyDescent="0.3">
      <c r="A108" s="321" t="str">
        <f t="shared" si="6"/>
        <v>AGOSTO</v>
      </c>
      <c r="B108" s="262">
        <v>45169</v>
      </c>
      <c r="C108" s="262">
        <v>45167</v>
      </c>
      <c r="D108" s="262" t="s">
        <v>1383</v>
      </c>
      <c r="E108" s="262" t="s">
        <v>1622</v>
      </c>
      <c r="F108" s="262" t="s">
        <v>1623</v>
      </c>
      <c r="G108" s="262" t="s">
        <v>1624</v>
      </c>
      <c r="H108" s="262"/>
      <c r="I108" s="271" t="str">
        <f>IFERROR(VLOOKUP(G108,Tabela3[[PLACA]:[MODELO]],2,FALSE),"")</f>
        <v/>
      </c>
      <c r="J108" s="298">
        <v>1</v>
      </c>
      <c r="K108" s="298" t="s">
        <v>1626</v>
      </c>
      <c r="L108" s="329">
        <v>71.984000000000009</v>
      </c>
      <c r="M108" s="262"/>
      <c r="N108" s="298">
        <v>826566</v>
      </c>
      <c r="O108" s="329">
        <v>0</v>
      </c>
      <c r="P108" s="329">
        <f t="shared" si="9"/>
        <v>71.984000000000009</v>
      </c>
      <c r="Q108" s="262">
        <f t="shared" si="10"/>
        <v>71.984000000000009</v>
      </c>
      <c r="R108" s="312" t="s">
        <v>1630</v>
      </c>
      <c r="S108" s="262" t="s">
        <v>1531</v>
      </c>
      <c r="T108" s="262" t="s">
        <v>664</v>
      </c>
      <c r="U108" s="293" t="s">
        <v>283</v>
      </c>
      <c r="V108" s="293">
        <v>45197</v>
      </c>
      <c r="W108" s="287"/>
    </row>
    <row r="109" spans="1:23" x14ac:dyDescent="0.3">
      <c r="A109" s="321" t="str">
        <f t="shared" si="6"/>
        <v>AGOSTO</v>
      </c>
      <c r="B109" s="262">
        <v>45169</v>
      </c>
      <c r="C109" s="262">
        <v>45166</v>
      </c>
      <c r="D109" s="262" t="s">
        <v>1383</v>
      </c>
      <c r="E109" s="262" t="s">
        <v>1622</v>
      </c>
      <c r="F109" s="262" t="s">
        <v>1623</v>
      </c>
      <c r="G109" s="262" t="s">
        <v>1624</v>
      </c>
      <c r="H109" s="262"/>
      <c r="I109" s="271" t="str">
        <f>IFERROR(VLOOKUP(G109,Tabela3[[PLACA]:[MODELO]],2,FALSE),"")</f>
        <v/>
      </c>
      <c r="J109" s="298">
        <v>1</v>
      </c>
      <c r="K109" s="298" t="s">
        <v>1626</v>
      </c>
      <c r="L109" s="329">
        <v>75.63</v>
      </c>
      <c r="M109" s="262"/>
      <c r="N109" s="298">
        <v>99689</v>
      </c>
      <c r="O109" s="329">
        <v>0</v>
      </c>
      <c r="P109" s="329">
        <f t="shared" si="9"/>
        <v>75.63</v>
      </c>
      <c r="Q109" s="262">
        <f t="shared" si="10"/>
        <v>75.63</v>
      </c>
      <c r="R109" s="312" t="s">
        <v>1631</v>
      </c>
      <c r="S109" s="262" t="s">
        <v>1531</v>
      </c>
      <c r="T109" s="262" t="s">
        <v>664</v>
      </c>
      <c r="U109" s="293" t="s">
        <v>283</v>
      </c>
      <c r="V109" s="293">
        <v>45197</v>
      </c>
      <c r="W109" s="287"/>
    </row>
    <row r="110" spans="1:23" x14ac:dyDescent="0.3">
      <c r="A110" s="321" t="str">
        <f t="shared" si="6"/>
        <v>AGOSTO</v>
      </c>
      <c r="B110" s="262">
        <v>45169</v>
      </c>
      <c r="C110" s="262">
        <v>45166</v>
      </c>
      <c r="D110" s="262" t="s">
        <v>1383</v>
      </c>
      <c r="E110" s="262" t="s">
        <v>1622</v>
      </c>
      <c r="F110" s="262" t="s">
        <v>1623</v>
      </c>
      <c r="G110" s="262" t="s">
        <v>1624</v>
      </c>
      <c r="H110" s="262"/>
      <c r="I110" s="271" t="str">
        <f>IFERROR(VLOOKUP(G110,Tabela3[[PLACA]:[MODELO]],2,FALSE),"")</f>
        <v/>
      </c>
      <c r="J110" s="298">
        <v>1</v>
      </c>
      <c r="K110" s="298" t="s">
        <v>1626</v>
      </c>
      <c r="L110" s="329">
        <v>75.63</v>
      </c>
      <c r="M110" s="262"/>
      <c r="N110" s="298">
        <v>99689</v>
      </c>
      <c r="O110" s="329">
        <v>0</v>
      </c>
      <c r="P110" s="329">
        <f t="shared" ref="P110:P113" si="11">L110-O110</f>
        <v>75.63</v>
      </c>
      <c r="Q110" s="262">
        <f t="shared" ref="Q110:Q113" si="12">P110</f>
        <v>75.63</v>
      </c>
      <c r="R110" s="312" t="s">
        <v>1632</v>
      </c>
      <c r="S110" s="262" t="s">
        <v>1531</v>
      </c>
      <c r="T110" s="262" t="s">
        <v>664</v>
      </c>
      <c r="U110" s="293" t="s">
        <v>283</v>
      </c>
      <c r="V110" s="293">
        <v>45197</v>
      </c>
      <c r="W110" s="287"/>
    </row>
    <row r="111" spans="1:23" x14ac:dyDescent="0.3">
      <c r="A111" s="321" t="str">
        <f t="shared" si="6"/>
        <v>AGOSTO</v>
      </c>
      <c r="B111" s="262">
        <v>45169</v>
      </c>
      <c r="C111" s="262">
        <v>45166</v>
      </c>
      <c r="D111" s="262" t="s">
        <v>1373</v>
      </c>
      <c r="E111" s="262" t="s">
        <v>1622</v>
      </c>
      <c r="F111" s="262" t="s">
        <v>1623</v>
      </c>
      <c r="G111" s="262" t="s">
        <v>1624</v>
      </c>
      <c r="H111" s="262"/>
      <c r="I111" s="271" t="str">
        <f>IFERROR(VLOOKUP(G111,Tabela3[[PLACA]:[MODELO]],2,FALSE),"")</f>
        <v/>
      </c>
      <c r="J111" s="298">
        <v>1</v>
      </c>
      <c r="K111" s="298" t="s">
        <v>1626</v>
      </c>
      <c r="L111" s="329">
        <v>75.63</v>
      </c>
      <c r="M111" s="262"/>
      <c r="N111" s="298">
        <v>99689</v>
      </c>
      <c r="O111" s="329">
        <v>0</v>
      </c>
      <c r="P111" s="329">
        <f t="shared" si="11"/>
        <v>75.63</v>
      </c>
      <c r="Q111" s="262">
        <f t="shared" si="12"/>
        <v>75.63</v>
      </c>
      <c r="R111" s="312" t="s">
        <v>1633</v>
      </c>
      <c r="S111" s="262" t="s">
        <v>1531</v>
      </c>
      <c r="T111" s="262" t="s">
        <v>664</v>
      </c>
      <c r="U111" s="293" t="s">
        <v>283</v>
      </c>
      <c r="V111" s="293">
        <v>45197</v>
      </c>
      <c r="W111" s="287"/>
    </row>
    <row r="112" spans="1:23" x14ac:dyDescent="0.3">
      <c r="A112" s="321" t="str">
        <f t="shared" si="6"/>
        <v>AGOSTO</v>
      </c>
      <c r="B112" s="262">
        <v>45169</v>
      </c>
      <c r="C112" s="262">
        <v>45166</v>
      </c>
      <c r="D112" s="262" t="s">
        <v>1373</v>
      </c>
      <c r="E112" s="262" t="s">
        <v>1622</v>
      </c>
      <c r="F112" s="262" t="s">
        <v>1623</v>
      </c>
      <c r="G112" s="262" t="s">
        <v>1624</v>
      </c>
      <c r="H112" s="262"/>
      <c r="I112" s="271" t="str">
        <f>IFERROR(VLOOKUP(G112,Tabela3[[PLACA]:[MODELO]],2,FALSE),"")</f>
        <v/>
      </c>
      <c r="J112" s="298">
        <v>1</v>
      </c>
      <c r="K112" s="298" t="s">
        <v>1626</v>
      </c>
      <c r="L112" s="329">
        <v>75.63</v>
      </c>
      <c r="M112" s="262"/>
      <c r="N112" s="298">
        <v>99689</v>
      </c>
      <c r="O112" s="329">
        <v>0</v>
      </c>
      <c r="P112" s="329">
        <f t="shared" si="11"/>
        <v>75.63</v>
      </c>
      <c r="Q112" s="262">
        <f t="shared" si="12"/>
        <v>75.63</v>
      </c>
      <c r="R112" s="312" t="s">
        <v>1634</v>
      </c>
      <c r="S112" s="262" t="s">
        <v>1531</v>
      </c>
      <c r="T112" s="262" t="s">
        <v>664</v>
      </c>
      <c r="U112" s="293" t="s">
        <v>283</v>
      </c>
      <c r="V112" s="293">
        <v>45197</v>
      </c>
      <c r="W112" s="287"/>
    </row>
    <row r="113" spans="1:23" x14ac:dyDescent="0.3">
      <c r="A113" s="321" t="str">
        <f t="shared" si="6"/>
        <v>AGOSTO</v>
      </c>
      <c r="B113" s="262">
        <v>45169</v>
      </c>
      <c r="C113" s="262">
        <v>45166</v>
      </c>
      <c r="D113" s="262" t="s">
        <v>1373</v>
      </c>
      <c r="E113" s="262" t="s">
        <v>1622</v>
      </c>
      <c r="F113" s="262" t="s">
        <v>1623</v>
      </c>
      <c r="G113" s="262" t="s">
        <v>1624</v>
      </c>
      <c r="H113" s="262"/>
      <c r="I113" s="271" t="str">
        <f>IFERROR(VLOOKUP(G113,Tabela3[[PLACA]:[MODELO]],2,FALSE),"")</f>
        <v/>
      </c>
      <c r="J113" s="298">
        <v>1</v>
      </c>
      <c r="K113" s="298" t="s">
        <v>1626</v>
      </c>
      <c r="L113" s="329">
        <v>75.63</v>
      </c>
      <c r="M113" s="262"/>
      <c r="N113" s="298">
        <v>99689</v>
      </c>
      <c r="O113" s="329">
        <v>0</v>
      </c>
      <c r="P113" s="329">
        <f t="shared" si="11"/>
        <v>75.63</v>
      </c>
      <c r="Q113" s="262">
        <f t="shared" si="12"/>
        <v>75.63</v>
      </c>
      <c r="R113" s="312" t="s">
        <v>1635</v>
      </c>
      <c r="S113" s="262" t="s">
        <v>1531</v>
      </c>
      <c r="T113" s="262" t="s">
        <v>664</v>
      </c>
      <c r="U113" s="293" t="s">
        <v>283</v>
      </c>
      <c r="V113" s="293">
        <v>45197</v>
      </c>
      <c r="W113" s="287"/>
    </row>
    <row r="114" spans="1:23" x14ac:dyDescent="0.3">
      <c r="A114" s="321" t="str">
        <f t="shared" si="6"/>
        <v>AGOSTO</v>
      </c>
      <c r="B114" s="262">
        <v>45169</v>
      </c>
      <c r="C114" s="262">
        <v>45166</v>
      </c>
      <c r="D114" s="262" t="s">
        <v>1383</v>
      </c>
      <c r="E114" s="262" t="s">
        <v>1622</v>
      </c>
      <c r="F114" s="262" t="s">
        <v>1623</v>
      </c>
      <c r="G114" s="262" t="s">
        <v>1404</v>
      </c>
      <c r="H114" s="262" t="s">
        <v>5</v>
      </c>
      <c r="I114" s="271" t="str">
        <f>IFERROR(VLOOKUP(G114,Tabela3[[PLACA]:[MODELO]],2,FALSE),"")</f>
        <v>FORD CARGO 816 S</v>
      </c>
      <c r="J114" s="298">
        <v>1</v>
      </c>
      <c r="K114" s="298" t="s">
        <v>1636</v>
      </c>
      <c r="L114" s="329">
        <v>91.05</v>
      </c>
      <c r="M114" s="262"/>
      <c r="N114" s="298">
        <v>99689</v>
      </c>
      <c r="O114" s="329">
        <v>0</v>
      </c>
      <c r="P114" s="329">
        <f t="shared" ref="P114:P116" si="13">L114-O114</f>
        <v>91.05</v>
      </c>
      <c r="Q114" s="262">
        <f t="shared" ref="Q114:Q116" si="14">P114</f>
        <v>91.05</v>
      </c>
      <c r="R114" s="312" t="s">
        <v>1639</v>
      </c>
      <c r="S114" s="262" t="s">
        <v>1531</v>
      </c>
      <c r="T114" s="262" t="s">
        <v>664</v>
      </c>
      <c r="U114" s="293" t="s">
        <v>283</v>
      </c>
      <c r="V114" s="293">
        <v>45197</v>
      </c>
      <c r="W114" s="287"/>
    </row>
    <row r="115" spans="1:23" x14ac:dyDescent="0.3">
      <c r="A115" s="321" t="str">
        <f t="shared" si="6"/>
        <v>AGOSTO</v>
      </c>
      <c r="B115" s="262">
        <v>45169</v>
      </c>
      <c r="C115" s="262">
        <v>45166</v>
      </c>
      <c r="D115" s="262" t="s">
        <v>1383</v>
      </c>
      <c r="E115" s="262" t="s">
        <v>1637</v>
      </c>
      <c r="F115" s="262" t="s">
        <v>1507</v>
      </c>
      <c r="G115" s="262" t="s">
        <v>1409</v>
      </c>
      <c r="H115" s="262" t="s">
        <v>1358</v>
      </c>
      <c r="I115" s="271" t="str">
        <f>IFERROR(VLOOKUP(G115,Tabela3[[PLACA]:[MODELO]],2,FALSE),"")</f>
        <v>VW 9-160 DRC 4X2</v>
      </c>
      <c r="J115" s="298">
        <v>1</v>
      </c>
      <c r="K115" s="298" t="s">
        <v>1638</v>
      </c>
      <c r="L115" s="329">
        <v>156</v>
      </c>
      <c r="M115" s="262"/>
      <c r="N115" s="298">
        <v>17934</v>
      </c>
      <c r="O115" s="329">
        <v>0</v>
      </c>
      <c r="P115" s="329">
        <f t="shared" si="13"/>
        <v>156</v>
      </c>
      <c r="Q115" s="262">
        <f t="shared" si="14"/>
        <v>156</v>
      </c>
      <c r="R115" s="312" t="s">
        <v>1640</v>
      </c>
      <c r="S115" s="262" t="s">
        <v>1531</v>
      </c>
      <c r="T115" s="262" t="s">
        <v>558</v>
      </c>
      <c r="U115" s="293" t="s">
        <v>283</v>
      </c>
      <c r="V115" s="293">
        <v>45198</v>
      </c>
      <c r="W115" s="287"/>
    </row>
    <row r="116" spans="1:23" x14ac:dyDescent="0.3">
      <c r="A116" s="321" t="str">
        <f t="shared" si="6"/>
        <v>AGOSTO</v>
      </c>
      <c r="B116" s="262">
        <v>45169</v>
      </c>
      <c r="C116" s="262">
        <v>45166</v>
      </c>
      <c r="D116" s="262" t="s">
        <v>1383</v>
      </c>
      <c r="E116" s="262" t="s">
        <v>1622</v>
      </c>
      <c r="F116" s="262" t="s">
        <v>1623</v>
      </c>
      <c r="G116" s="262" t="s">
        <v>1408</v>
      </c>
      <c r="H116" s="262" t="s">
        <v>1358</v>
      </c>
      <c r="I116" s="271" t="str">
        <f>IFERROR(VLOOKUP(G116,Tabela3[[PLACA]:[MODELO]],2,FALSE),"")</f>
        <v>VW EXPRESS DRC 4X2</v>
      </c>
      <c r="J116" s="298">
        <v>1</v>
      </c>
      <c r="K116" s="298" t="s">
        <v>1641</v>
      </c>
      <c r="L116" s="329">
        <f>481.63+9.74666666666666+46.52</f>
        <v>537.89666666666665</v>
      </c>
      <c r="M116" s="262"/>
      <c r="N116" s="298">
        <v>826465</v>
      </c>
      <c r="O116" s="329">
        <v>0</v>
      </c>
      <c r="P116" s="329">
        <f t="shared" si="13"/>
        <v>537.89666666666665</v>
      </c>
      <c r="Q116" s="262">
        <f t="shared" si="14"/>
        <v>537.89666666666665</v>
      </c>
      <c r="R116" s="312" t="s">
        <v>1642</v>
      </c>
      <c r="S116" s="262" t="s">
        <v>1369</v>
      </c>
      <c r="T116" s="262" t="s">
        <v>558</v>
      </c>
      <c r="U116" s="293" t="s">
        <v>283</v>
      </c>
      <c r="V116" s="293">
        <v>45165</v>
      </c>
      <c r="W116" s="287"/>
    </row>
    <row r="117" spans="1:23" x14ac:dyDescent="0.3">
      <c r="A117" s="321" t="str">
        <f t="shared" si="6"/>
        <v>AGOSTO</v>
      </c>
      <c r="B117" s="262">
        <v>45169</v>
      </c>
      <c r="C117" s="262">
        <v>45166</v>
      </c>
      <c r="D117" s="262" t="s">
        <v>1383</v>
      </c>
      <c r="E117" s="262" t="s">
        <v>1622</v>
      </c>
      <c r="F117" s="262" t="s">
        <v>1623</v>
      </c>
      <c r="G117" s="262" t="s">
        <v>1624</v>
      </c>
      <c r="H117" s="262"/>
      <c r="I117" s="271" t="str">
        <f>IFERROR(VLOOKUP(G117,Tabela3[[PLACA]:[MODELO]],2,FALSE),"")</f>
        <v/>
      </c>
      <c r="J117" s="298">
        <v>1</v>
      </c>
      <c r="K117" s="298" t="s">
        <v>1702</v>
      </c>
      <c r="L117" s="329">
        <f>372.27+9.74666666666666</f>
        <v>382.01666666666665</v>
      </c>
      <c r="M117" s="262"/>
      <c r="N117" s="298">
        <v>826465</v>
      </c>
      <c r="O117" s="329">
        <v>0</v>
      </c>
      <c r="P117" s="329">
        <f t="shared" ref="P117:P150" si="15">L117-O117</f>
        <v>382.01666666666665</v>
      </c>
      <c r="Q117" s="262">
        <f t="shared" ref="Q117:Q135" si="16">P117</f>
        <v>382.01666666666665</v>
      </c>
      <c r="R117" s="312" t="s">
        <v>1643</v>
      </c>
      <c r="S117" s="262" t="s">
        <v>1369</v>
      </c>
      <c r="T117" s="262" t="s">
        <v>558</v>
      </c>
      <c r="U117" s="293" t="s">
        <v>283</v>
      </c>
      <c r="V117" s="293">
        <v>45165</v>
      </c>
      <c r="W117" s="287"/>
    </row>
    <row r="118" spans="1:23" x14ac:dyDescent="0.3">
      <c r="A118" s="321" t="str">
        <f t="shared" ref="A118:A119" si="17">IF(C118=0,"",(UPPER(TEXT(DATE(,MONTH(C118),1),"mmmm"))))</f>
        <v>AGOSTO</v>
      </c>
      <c r="B118" s="262">
        <v>45169</v>
      </c>
      <c r="C118" s="262">
        <v>45166</v>
      </c>
      <c r="D118" s="262" t="s">
        <v>1383</v>
      </c>
      <c r="E118" s="262" t="s">
        <v>1622</v>
      </c>
      <c r="F118" s="262" t="s">
        <v>1623</v>
      </c>
      <c r="G118" s="262" t="s">
        <v>1624</v>
      </c>
      <c r="H118" s="262"/>
      <c r="I118" s="271" t="str">
        <f>IFERROR(VLOOKUP(G118,Tabela3[[PLACA]:[MODELO]],2,FALSE),"")</f>
        <v/>
      </c>
      <c r="J118" s="298">
        <v>1</v>
      </c>
      <c r="K118" s="298" t="s">
        <v>1703</v>
      </c>
      <c r="L118" s="329">
        <f>9.74666666666666+59.735</f>
        <v>69.481666666666655</v>
      </c>
      <c r="M118" s="262"/>
      <c r="N118" s="298">
        <v>826465</v>
      </c>
      <c r="O118" s="329">
        <v>0</v>
      </c>
      <c r="P118" s="329">
        <f t="shared" si="15"/>
        <v>69.481666666666655</v>
      </c>
      <c r="Q118" s="262">
        <f t="shared" si="16"/>
        <v>69.481666666666655</v>
      </c>
      <c r="R118" s="312" t="s">
        <v>1642</v>
      </c>
      <c r="S118" s="262" t="s">
        <v>1369</v>
      </c>
      <c r="T118" s="262" t="s">
        <v>558</v>
      </c>
      <c r="U118" s="293" t="s">
        <v>283</v>
      </c>
      <c r="V118" s="293">
        <v>45165</v>
      </c>
      <c r="W118" s="287"/>
    </row>
    <row r="119" spans="1:23" x14ac:dyDescent="0.3">
      <c r="A119" s="321" t="str">
        <f t="shared" si="17"/>
        <v>AGOSTO</v>
      </c>
      <c r="B119" s="262">
        <v>45169</v>
      </c>
      <c r="C119" s="262">
        <v>45166</v>
      </c>
      <c r="D119" s="262" t="s">
        <v>1383</v>
      </c>
      <c r="E119" s="262" t="s">
        <v>1622</v>
      </c>
      <c r="F119" s="262" t="s">
        <v>1623</v>
      </c>
      <c r="G119" s="262" t="s">
        <v>1624</v>
      </c>
      <c r="H119" s="262"/>
      <c r="I119" s="271" t="str">
        <f>IFERROR(VLOOKUP(G119,Tabela3[[PLACA]:[MODELO]],2,FALSE),"")</f>
        <v/>
      </c>
      <c r="J119" s="298">
        <v>1</v>
      </c>
      <c r="K119" s="298" t="s">
        <v>1703</v>
      </c>
      <c r="L119" s="329">
        <f>9.74666666666666+59.735</f>
        <v>69.481666666666655</v>
      </c>
      <c r="M119" s="262"/>
      <c r="N119" s="298">
        <v>826465</v>
      </c>
      <c r="O119" s="329">
        <v>0</v>
      </c>
      <c r="P119" s="329">
        <f t="shared" si="15"/>
        <v>69.481666666666655</v>
      </c>
      <c r="Q119" s="262">
        <f t="shared" si="16"/>
        <v>69.481666666666655</v>
      </c>
      <c r="R119" s="312" t="s">
        <v>1642</v>
      </c>
      <c r="S119" s="262" t="s">
        <v>1369</v>
      </c>
      <c r="T119" s="262" t="s">
        <v>558</v>
      </c>
      <c r="U119" s="293" t="s">
        <v>283</v>
      </c>
      <c r="V119" s="293">
        <v>45165</v>
      </c>
      <c r="W119" s="287"/>
    </row>
    <row r="120" spans="1:23" x14ac:dyDescent="0.3">
      <c r="A120" s="321" t="str">
        <f t="shared" si="6"/>
        <v>AGOSTO</v>
      </c>
      <c r="B120" s="262">
        <v>45169</v>
      </c>
      <c r="C120" s="262">
        <v>45166</v>
      </c>
      <c r="D120" s="262" t="s">
        <v>1383</v>
      </c>
      <c r="E120" s="262" t="s">
        <v>1622</v>
      </c>
      <c r="F120" s="262" t="s">
        <v>1623</v>
      </c>
      <c r="G120" s="262" t="s">
        <v>1624</v>
      </c>
      <c r="H120" s="262"/>
      <c r="I120" s="271" t="str">
        <f>IFERROR(VLOOKUP(G120,Tabela3[[PLACA]:[MODELO]],2,FALSE),"")</f>
        <v/>
      </c>
      <c r="J120" s="298">
        <v>1</v>
      </c>
      <c r="K120" s="298" t="s">
        <v>1703</v>
      </c>
      <c r="L120" s="329">
        <f>9.74666666666666+76.615</f>
        <v>86.36166666666665</v>
      </c>
      <c r="M120" s="262"/>
      <c r="N120" s="298">
        <v>826465</v>
      </c>
      <c r="O120" s="329">
        <v>0</v>
      </c>
      <c r="P120" s="329">
        <f t="shared" ref="P120" si="18">L120-O120</f>
        <v>86.36166666666665</v>
      </c>
      <c r="Q120" s="262">
        <f t="shared" ref="Q120" si="19">P120</f>
        <v>86.36166666666665</v>
      </c>
      <c r="R120" s="312" t="s">
        <v>1642</v>
      </c>
      <c r="S120" s="262" t="s">
        <v>1369</v>
      </c>
      <c r="T120" s="262" t="s">
        <v>558</v>
      </c>
      <c r="U120" s="293" t="s">
        <v>283</v>
      </c>
      <c r="V120" s="293">
        <v>45165</v>
      </c>
      <c r="W120" s="287"/>
    </row>
    <row r="121" spans="1:23" x14ac:dyDescent="0.3">
      <c r="A121" s="321" t="str">
        <f t="shared" ref="A121" si="20">IF(C121=0,"",(UPPER(TEXT(DATE(,MONTH(C121),1),"mmmm"))))</f>
        <v>AGOSTO</v>
      </c>
      <c r="B121" s="262">
        <v>45169</v>
      </c>
      <c r="C121" s="262">
        <v>45166</v>
      </c>
      <c r="D121" s="262" t="s">
        <v>1383</v>
      </c>
      <c r="E121" s="262" t="s">
        <v>1622</v>
      </c>
      <c r="F121" s="262" t="s">
        <v>1623</v>
      </c>
      <c r="G121" s="262" t="s">
        <v>1624</v>
      </c>
      <c r="H121" s="262"/>
      <c r="I121" s="271" t="str">
        <f>IFERROR(VLOOKUP(G121,Tabela3[[PLACA]:[MODELO]],2,FALSE),"")</f>
        <v/>
      </c>
      <c r="J121" s="298">
        <v>1</v>
      </c>
      <c r="K121" s="298" t="s">
        <v>1703</v>
      </c>
      <c r="L121" s="329">
        <f>9.74666666666666+76.615</f>
        <v>86.36166666666665</v>
      </c>
      <c r="M121" s="262"/>
      <c r="N121" s="298">
        <v>826465</v>
      </c>
      <c r="O121" s="329">
        <v>0</v>
      </c>
      <c r="P121" s="329">
        <f t="shared" si="15"/>
        <v>86.36166666666665</v>
      </c>
      <c r="Q121" s="262">
        <f t="shared" si="16"/>
        <v>86.36166666666665</v>
      </c>
      <c r="R121" s="312" t="s">
        <v>1642</v>
      </c>
      <c r="S121" s="262" t="s">
        <v>1369</v>
      </c>
      <c r="T121" s="262" t="s">
        <v>558</v>
      </c>
      <c r="U121" s="293" t="s">
        <v>283</v>
      </c>
      <c r="V121" s="293">
        <v>45165</v>
      </c>
      <c r="W121" s="287"/>
    </row>
    <row r="122" spans="1:23" x14ac:dyDescent="0.3">
      <c r="A122" s="321" t="str">
        <f t="shared" si="6"/>
        <v>AGOSTO</v>
      </c>
      <c r="B122" s="262">
        <v>45169</v>
      </c>
      <c r="C122" s="262">
        <v>45167</v>
      </c>
      <c r="D122" s="262" t="s">
        <v>1383</v>
      </c>
      <c r="E122" s="262" t="s">
        <v>1622</v>
      </c>
      <c r="F122" s="262" t="s">
        <v>1623</v>
      </c>
      <c r="G122" s="262" t="s">
        <v>1513</v>
      </c>
      <c r="H122" s="262"/>
      <c r="I122" s="271" t="str">
        <f>IFERROR(VLOOKUP(G122,Tabela3[[PLACA]:[MODELO]],2,FALSE),"")</f>
        <v/>
      </c>
      <c r="J122" s="298">
        <v>1</v>
      </c>
      <c r="K122" s="298" t="s">
        <v>1644</v>
      </c>
      <c r="L122" s="329">
        <v>156.69999999999999</v>
      </c>
      <c r="M122" s="262"/>
      <c r="N122" s="298">
        <v>99632</v>
      </c>
      <c r="O122" s="329">
        <v>0</v>
      </c>
      <c r="P122" s="329">
        <f t="shared" si="15"/>
        <v>156.69999999999999</v>
      </c>
      <c r="Q122" s="262">
        <f t="shared" si="16"/>
        <v>156.69999999999999</v>
      </c>
      <c r="R122" s="312" t="s">
        <v>1645</v>
      </c>
      <c r="S122" s="262" t="s">
        <v>1369</v>
      </c>
      <c r="T122" s="262" t="s">
        <v>664</v>
      </c>
      <c r="U122" s="293" t="s">
        <v>283</v>
      </c>
      <c r="V122" s="293">
        <v>45197</v>
      </c>
      <c r="W122" s="287"/>
    </row>
    <row r="123" spans="1:23" x14ac:dyDescent="0.3">
      <c r="A123" s="321" t="str">
        <f t="shared" si="6"/>
        <v>AGOSTO</v>
      </c>
      <c r="B123" s="262">
        <v>45169</v>
      </c>
      <c r="C123" s="262">
        <v>45163</v>
      </c>
      <c r="D123" s="262" t="s">
        <v>1383</v>
      </c>
      <c r="E123" s="262" t="s">
        <v>1545</v>
      </c>
      <c r="F123" s="262" t="s">
        <v>1546</v>
      </c>
      <c r="G123" s="262" t="s">
        <v>1394</v>
      </c>
      <c r="H123" s="262" t="s">
        <v>70</v>
      </c>
      <c r="I123" s="271" t="str">
        <f>IFERROR(VLOOKUP(G123,Tabela3[[PLACA]:[MODELO]],2,FALSE),"")</f>
        <v xml:space="preserve">MB 710 </v>
      </c>
      <c r="J123" s="298">
        <v>2</v>
      </c>
      <c r="K123" s="298" t="s">
        <v>1646</v>
      </c>
      <c r="L123" s="329">
        <v>182.44</v>
      </c>
      <c r="M123" s="262"/>
      <c r="N123" s="298">
        <v>63009</v>
      </c>
      <c r="O123" s="329">
        <v>0</v>
      </c>
      <c r="P123" s="329">
        <f t="shared" si="15"/>
        <v>182.44</v>
      </c>
      <c r="Q123" s="262">
        <f t="shared" si="16"/>
        <v>182.44</v>
      </c>
      <c r="R123" s="312" t="s">
        <v>1647</v>
      </c>
      <c r="S123" s="262" t="s">
        <v>1531</v>
      </c>
      <c r="T123" s="262" t="s">
        <v>558</v>
      </c>
      <c r="U123" s="293" t="s">
        <v>283</v>
      </c>
      <c r="V123" s="293">
        <v>45192</v>
      </c>
      <c r="W123" s="287"/>
    </row>
    <row r="124" spans="1:23" x14ac:dyDescent="0.3">
      <c r="A124" s="321" t="str">
        <f t="shared" si="6"/>
        <v>AGOSTO</v>
      </c>
      <c r="B124" s="262">
        <v>45169</v>
      </c>
      <c r="C124" s="262">
        <v>45166</v>
      </c>
      <c r="D124" s="262" t="s">
        <v>1383</v>
      </c>
      <c r="E124" s="262" t="s">
        <v>1495</v>
      </c>
      <c r="F124" s="262" t="s">
        <v>1496</v>
      </c>
      <c r="G124" s="262" t="s">
        <v>1404</v>
      </c>
      <c r="H124" s="262" t="s">
        <v>5</v>
      </c>
      <c r="I124" s="271" t="str">
        <f>IFERROR(VLOOKUP(G124,Tabela3[[PLACA]:[MODELO]],2,FALSE),"")</f>
        <v>FORD CARGO 816 S</v>
      </c>
      <c r="J124" s="298">
        <v>1</v>
      </c>
      <c r="K124" s="298" t="s">
        <v>1648</v>
      </c>
      <c r="L124" s="329">
        <v>2250</v>
      </c>
      <c r="M124" s="262"/>
      <c r="N124" s="298">
        <v>1254</v>
      </c>
      <c r="O124" s="329">
        <v>0</v>
      </c>
      <c r="P124" s="329">
        <f t="shared" si="15"/>
        <v>2250</v>
      </c>
      <c r="Q124" s="262">
        <f t="shared" si="16"/>
        <v>2250</v>
      </c>
      <c r="R124" s="312" t="s">
        <v>1649</v>
      </c>
      <c r="S124" s="262" t="s">
        <v>1369</v>
      </c>
      <c r="T124" s="262" t="s">
        <v>558</v>
      </c>
      <c r="U124" s="293" t="s">
        <v>283</v>
      </c>
      <c r="V124" s="293" t="s">
        <v>1650</v>
      </c>
      <c r="W124" s="287"/>
    </row>
    <row r="125" spans="1:23" x14ac:dyDescent="0.3">
      <c r="A125" s="321" t="str">
        <f t="shared" si="6"/>
        <v>AGOSTO</v>
      </c>
      <c r="B125" s="262">
        <v>45169</v>
      </c>
      <c r="C125" s="262">
        <v>45163</v>
      </c>
      <c r="D125" s="262" t="s">
        <v>1383</v>
      </c>
      <c r="E125" s="262" t="s">
        <v>315</v>
      </c>
      <c r="F125" s="262" t="s">
        <v>315</v>
      </c>
      <c r="G125" s="251" t="s">
        <v>1396</v>
      </c>
      <c r="H125" s="262" t="s">
        <v>1499</v>
      </c>
      <c r="I125" s="271" t="str">
        <f>IFERROR(VLOOKUP(G125,Tabela3[[PLACA]:[MODELO]],2,FALSE),"")</f>
        <v>FIAT STRADA WORKING</v>
      </c>
      <c r="J125" s="298">
        <v>1</v>
      </c>
      <c r="K125" s="298" t="s">
        <v>1651</v>
      </c>
      <c r="L125" s="329">
        <v>150</v>
      </c>
      <c r="M125" s="262"/>
      <c r="N125" s="332" t="s">
        <v>1479</v>
      </c>
      <c r="O125" s="329">
        <v>0</v>
      </c>
      <c r="P125" s="329">
        <f t="shared" si="15"/>
        <v>150</v>
      </c>
      <c r="Q125" s="262">
        <f t="shared" si="16"/>
        <v>150</v>
      </c>
      <c r="R125" s="312" t="s">
        <v>1652</v>
      </c>
      <c r="S125" s="262" t="s">
        <v>1336</v>
      </c>
      <c r="T125" s="262" t="s">
        <v>558</v>
      </c>
      <c r="U125" s="293" t="s">
        <v>1341</v>
      </c>
      <c r="V125" s="293"/>
      <c r="W125" s="287"/>
    </row>
    <row r="126" spans="1:23" x14ac:dyDescent="0.3">
      <c r="A126" s="321" t="str">
        <f t="shared" si="6"/>
        <v>AGOSTO</v>
      </c>
      <c r="B126" s="262">
        <v>45169</v>
      </c>
      <c r="C126" s="262">
        <v>45162</v>
      </c>
      <c r="D126" s="262" t="s">
        <v>1373</v>
      </c>
      <c r="E126" s="262" t="s">
        <v>1417</v>
      </c>
      <c r="F126" s="262" t="s">
        <v>1418</v>
      </c>
      <c r="G126" s="262" t="s">
        <v>1375</v>
      </c>
      <c r="H126" s="262" t="s">
        <v>1358</v>
      </c>
      <c r="I126" s="271" t="str">
        <f>IFERROR(VLOOKUP(G126,Tabela3[[PLACA]:[MODELO]],2,FALSE),"")</f>
        <v>VW 11.180 DRC 4X2</v>
      </c>
      <c r="J126" s="298">
        <v>1</v>
      </c>
      <c r="K126" s="298" t="s">
        <v>1420</v>
      </c>
      <c r="L126" s="329">
        <v>416</v>
      </c>
      <c r="M126" s="262"/>
      <c r="N126" s="298">
        <v>45296</v>
      </c>
      <c r="O126" s="329">
        <v>0</v>
      </c>
      <c r="P126" s="329">
        <f t="shared" si="15"/>
        <v>416</v>
      </c>
      <c r="Q126" s="262">
        <f t="shared" si="16"/>
        <v>416</v>
      </c>
      <c r="R126" s="312" t="s">
        <v>1653</v>
      </c>
      <c r="S126" s="262" t="s">
        <v>1419</v>
      </c>
      <c r="T126" s="262" t="s">
        <v>558</v>
      </c>
      <c r="U126" s="293" t="s">
        <v>283</v>
      </c>
      <c r="V126" s="293">
        <v>45183</v>
      </c>
      <c r="W126" s="287"/>
    </row>
    <row r="127" spans="1:23" x14ac:dyDescent="0.3">
      <c r="A127" s="321" t="str">
        <f t="shared" si="6"/>
        <v>AGOSTO</v>
      </c>
      <c r="B127" s="262">
        <v>45169</v>
      </c>
      <c r="C127" s="262">
        <v>45162</v>
      </c>
      <c r="D127" s="262" t="s">
        <v>1373</v>
      </c>
      <c r="E127" s="262" t="s">
        <v>1417</v>
      </c>
      <c r="F127" s="262" t="s">
        <v>1418</v>
      </c>
      <c r="G127" s="262" t="s">
        <v>1375</v>
      </c>
      <c r="H127" s="262" t="s">
        <v>1358</v>
      </c>
      <c r="I127" s="271" t="str">
        <f>IFERROR(VLOOKUP(G127,Tabela3[[PLACA]:[MODELO]],2,FALSE),"")</f>
        <v>VW 11.180 DRC 4X2</v>
      </c>
      <c r="J127" s="298">
        <v>1</v>
      </c>
      <c r="K127" s="298" t="s">
        <v>1618</v>
      </c>
      <c r="L127" s="329">
        <v>90.09</v>
      </c>
      <c r="M127" s="262"/>
      <c r="N127" s="298" t="s">
        <v>1479</v>
      </c>
      <c r="O127" s="329">
        <v>0</v>
      </c>
      <c r="P127" s="329">
        <f t="shared" si="15"/>
        <v>90.09</v>
      </c>
      <c r="Q127" s="262">
        <f t="shared" si="16"/>
        <v>90.09</v>
      </c>
      <c r="R127" s="312" t="s">
        <v>1653</v>
      </c>
      <c r="S127" s="262" t="s">
        <v>1419</v>
      </c>
      <c r="T127" s="262" t="s">
        <v>558</v>
      </c>
      <c r="U127" s="293" t="s">
        <v>1341</v>
      </c>
      <c r="V127" s="293"/>
      <c r="W127" s="287"/>
    </row>
    <row r="128" spans="1:23" x14ac:dyDescent="0.3">
      <c r="A128" s="321" t="str">
        <f t="shared" si="6"/>
        <v>AGOSTO</v>
      </c>
      <c r="B128" s="262">
        <v>45169</v>
      </c>
      <c r="C128" s="262">
        <v>45167</v>
      </c>
      <c r="D128" s="262" t="s">
        <v>1373</v>
      </c>
      <c r="E128" s="262" t="s">
        <v>1485</v>
      </c>
      <c r="F128" s="262" t="s">
        <v>1486</v>
      </c>
      <c r="G128" s="262" t="s">
        <v>1375</v>
      </c>
      <c r="H128" s="262" t="s">
        <v>1358</v>
      </c>
      <c r="I128" s="271" t="str">
        <f>IFERROR(VLOOKUP(G128,Tabela3[[PLACA]:[MODELO]],2,FALSE),"")</f>
        <v>VW 11.180 DRC 4X2</v>
      </c>
      <c r="J128" s="298">
        <v>1</v>
      </c>
      <c r="K128" s="298" t="s">
        <v>1654</v>
      </c>
      <c r="L128" s="329">
        <v>2300</v>
      </c>
      <c r="M128" s="262"/>
      <c r="N128" s="298">
        <v>447</v>
      </c>
      <c r="O128" s="329">
        <v>0</v>
      </c>
      <c r="P128" s="329">
        <f t="shared" si="15"/>
        <v>2300</v>
      </c>
      <c r="Q128" s="262">
        <f t="shared" si="16"/>
        <v>2300</v>
      </c>
      <c r="R128" s="312" t="s">
        <v>1655</v>
      </c>
      <c r="S128" s="262" t="s">
        <v>1369</v>
      </c>
      <c r="T128" s="262" t="s">
        <v>558</v>
      </c>
      <c r="U128" s="293" t="s">
        <v>283</v>
      </c>
      <c r="V128" s="293" t="s">
        <v>1650</v>
      </c>
      <c r="W128" s="287"/>
    </row>
    <row r="129" spans="1:23" x14ac:dyDescent="0.3">
      <c r="A129" s="321" t="str">
        <f t="shared" si="6"/>
        <v>AGOSTO</v>
      </c>
      <c r="B129" s="262">
        <v>45169</v>
      </c>
      <c r="C129" s="262">
        <v>45168</v>
      </c>
      <c r="D129" s="262" t="s">
        <v>1383</v>
      </c>
      <c r="E129" s="262" t="s">
        <v>1656</v>
      </c>
      <c r="F129" s="262" t="s">
        <v>1657</v>
      </c>
      <c r="G129" s="262" t="s">
        <v>1409</v>
      </c>
      <c r="H129" s="262" t="s">
        <v>1358</v>
      </c>
      <c r="I129" s="271" t="str">
        <f>IFERROR(VLOOKUP(G129,Tabela3[[PLACA]:[MODELO]],2,FALSE),"")</f>
        <v>VW 9-160 DRC 4X2</v>
      </c>
      <c r="J129" s="298">
        <v>1</v>
      </c>
      <c r="K129" s="298" t="s">
        <v>1658</v>
      </c>
      <c r="L129" s="329">
        <v>140</v>
      </c>
      <c r="M129" s="262"/>
      <c r="N129" s="298">
        <v>482</v>
      </c>
      <c r="O129" s="329">
        <v>0</v>
      </c>
      <c r="P129" s="329">
        <f t="shared" si="15"/>
        <v>140</v>
      </c>
      <c r="Q129" s="262">
        <f t="shared" si="16"/>
        <v>140</v>
      </c>
      <c r="R129" s="312" t="s">
        <v>1659</v>
      </c>
      <c r="S129" s="262" t="s">
        <v>1369</v>
      </c>
      <c r="T129" s="262" t="s">
        <v>558</v>
      </c>
      <c r="U129" s="293" t="s">
        <v>283</v>
      </c>
      <c r="V129" s="293">
        <v>45168</v>
      </c>
      <c r="W129" s="287"/>
    </row>
    <row r="130" spans="1:23" x14ac:dyDescent="0.3">
      <c r="A130" s="321" t="str">
        <f t="shared" si="6"/>
        <v>AGOSTO</v>
      </c>
      <c r="B130" s="262">
        <v>45169</v>
      </c>
      <c r="C130" s="262">
        <v>45146</v>
      </c>
      <c r="D130" s="262" t="s">
        <v>1383</v>
      </c>
      <c r="E130" s="262" t="s">
        <v>1561</v>
      </c>
      <c r="F130" s="262" t="s">
        <v>1562</v>
      </c>
      <c r="G130" s="262" t="s">
        <v>1513</v>
      </c>
      <c r="H130" s="262"/>
      <c r="I130" s="271" t="str">
        <f>IFERROR(VLOOKUP(G130,Tabela3[[PLACA]:[MODELO]],2,FALSE),"")</f>
        <v/>
      </c>
      <c r="J130" s="298">
        <v>1</v>
      </c>
      <c r="K130" s="298" t="s">
        <v>1660</v>
      </c>
      <c r="L130" s="329">
        <v>496</v>
      </c>
      <c r="M130" s="262"/>
      <c r="N130" s="298">
        <v>4843</v>
      </c>
      <c r="O130" s="329">
        <v>0</v>
      </c>
      <c r="P130" s="329">
        <f t="shared" si="15"/>
        <v>496</v>
      </c>
      <c r="Q130" s="262">
        <f t="shared" si="16"/>
        <v>496</v>
      </c>
      <c r="R130" s="312" t="s">
        <v>1661</v>
      </c>
      <c r="S130" s="262" t="s">
        <v>1513</v>
      </c>
      <c r="T130" s="262" t="s">
        <v>664</v>
      </c>
      <c r="U130" s="293" t="s">
        <v>283</v>
      </c>
      <c r="V130" s="293">
        <v>45176</v>
      </c>
      <c r="W130" s="287"/>
    </row>
    <row r="131" spans="1:23" x14ac:dyDescent="0.3">
      <c r="A131" s="321" t="str">
        <f t="shared" si="6"/>
        <v>AGOSTO</v>
      </c>
      <c r="B131" s="262">
        <v>45172</v>
      </c>
      <c r="C131" s="262">
        <v>45162</v>
      </c>
      <c r="D131" s="262" t="s">
        <v>1383</v>
      </c>
      <c r="E131" s="262" t="s">
        <v>1424</v>
      </c>
      <c r="F131" s="262" t="s">
        <v>1597</v>
      </c>
      <c r="G131" s="262" t="s">
        <v>1513</v>
      </c>
      <c r="H131" s="262"/>
      <c r="I131" s="271" t="str">
        <f>IFERROR(VLOOKUP(G131,Tabela3[[PLACA]:[MODELO]],2,FALSE),"")</f>
        <v/>
      </c>
      <c r="J131" s="298">
        <v>1</v>
      </c>
      <c r="K131" s="298" t="s">
        <v>1662</v>
      </c>
      <c r="L131" s="329">
        <v>740.49</v>
      </c>
      <c r="M131" s="262"/>
      <c r="N131" s="298">
        <v>513889</v>
      </c>
      <c r="O131" s="329">
        <v>0</v>
      </c>
      <c r="P131" s="329">
        <f t="shared" si="15"/>
        <v>740.49</v>
      </c>
      <c r="Q131" s="262">
        <f t="shared" si="16"/>
        <v>740.49</v>
      </c>
      <c r="R131" s="312" t="s">
        <v>1663</v>
      </c>
      <c r="S131" s="262" t="s">
        <v>1513</v>
      </c>
      <c r="T131" s="262" t="s">
        <v>664</v>
      </c>
      <c r="U131" s="293" t="s">
        <v>283</v>
      </c>
      <c r="V131" s="293">
        <v>45190</v>
      </c>
      <c r="W131" s="287"/>
    </row>
    <row r="132" spans="1:23" x14ac:dyDescent="0.3">
      <c r="A132" s="321" t="str">
        <f t="shared" si="6"/>
        <v>AGOSTO</v>
      </c>
      <c r="B132" s="262">
        <v>45172</v>
      </c>
      <c r="C132" s="262">
        <v>45162</v>
      </c>
      <c r="D132" s="262" t="s">
        <v>1383</v>
      </c>
      <c r="E132" s="262" t="s">
        <v>1607</v>
      </c>
      <c r="F132" s="262" t="s">
        <v>1606</v>
      </c>
      <c r="G132" s="262" t="s">
        <v>1513</v>
      </c>
      <c r="H132" s="262"/>
      <c r="I132" s="271" t="str">
        <f>IFERROR(VLOOKUP(G132,Tabela3[[PLACA]:[MODELO]],2,FALSE),"")</f>
        <v/>
      </c>
      <c r="J132" s="298">
        <v>1</v>
      </c>
      <c r="K132" s="298" t="s">
        <v>1605</v>
      </c>
      <c r="L132" s="329">
        <v>411.56</v>
      </c>
      <c r="M132" s="262"/>
      <c r="N132" s="298">
        <v>151237</v>
      </c>
      <c r="O132" s="329">
        <v>0</v>
      </c>
      <c r="P132" s="329">
        <f t="shared" si="15"/>
        <v>411.56</v>
      </c>
      <c r="Q132" s="262">
        <f t="shared" si="16"/>
        <v>411.56</v>
      </c>
      <c r="R132" s="312" t="s">
        <v>1664</v>
      </c>
      <c r="S132" s="262" t="s">
        <v>1513</v>
      </c>
      <c r="T132" s="262" t="s">
        <v>664</v>
      </c>
      <c r="U132" s="293" t="s">
        <v>283</v>
      </c>
      <c r="V132" s="293">
        <v>45190</v>
      </c>
      <c r="W132" s="287"/>
    </row>
    <row r="133" spans="1:23" x14ac:dyDescent="0.3">
      <c r="A133" s="321" t="str">
        <f t="shared" si="6"/>
        <v>SETEMBRO</v>
      </c>
      <c r="B133" s="262">
        <v>45172</v>
      </c>
      <c r="C133" s="262">
        <v>45170</v>
      </c>
      <c r="D133" s="262" t="s">
        <v>1383</v>
      </c>
      <c r="E133" s="262" t="s">
        <v>1622</v>
      </c>
      <c r="F133" s="262" t="s">
        <v>1623</v>
      </c>
      <c r="G133" s="262" t="s">
        <v>1403</v>
      </c>
      <c r="H133" s="262" t="s">
        <v>5</v>
      </c>
      <c r="I133" s="271" t="str">
        <f>IFERROR(VLOOKUP(G133,Tabela3[[PLACA]:[MODELO]],2,FALSE),"")</f>
        <v>FORD CARGO 816 S</v>
      </c>
      <c r="J133" s="298">
        <v>1</v>
      </c>
      <c r="K133" s="298" t="s">
        <v>1665</v>
      </c>
      <c r="L133" s="329">
        <v>1714.03</v>
      </c>
      <c r="M133" s="262"/>
      <c r="N133" s="298">
        <v>100108</v>
      </c>
      <c r="O133" s="329">
        <v>0</v>
      </c>
      <c r="P133" s="329">
        <f t="shared" si="15"/>
        <v>1714.03</v>
      </c>
      <c r="Q133" s="262">
        <f t="shared" si="16"/>
        <v>1714.03</v>
      </c>
      <c r="R133" s="312" t="s">
        <v>1666</v>
      </c>
      <c r="S133" s="262" t="s">
        <v>1369</v>
      </c>
      <c r="T133" s="262" t="s">
        <v>558</v>
      </c>
      <c r="U133" s="293" t="s">
        <v>283</v>
      </c>
      <c r="V133" s="293">
        <v>45191</v>
      </c>
      <c r="W133" s="287"/>
    </row>
    <row r="134" spans="1:23" x14ac:dyDescent="0.3">
      <c r="A134" s="321" t="str">
        <f t="shared" si="6"/>
        <v>AGOSTO</v>
      </c>
      <c r="B134" s="262">
        <v>45172</v>
      </c>
      <c r="C134" s="262">
        <v>45166</v>
      </c>
      <c r="D134" s="262" t="s">
        <v>1553</v>
      </c>
      <c r="E134" s="262" t="s">
        <v>1302</v>
      </c>
      <c r="F134" s="262" t="s">
        <v>1574</v>
      </c>
      <c r="G134" s="262" t="s">
        <v>1667</v>
      </c>
      <c r="H134" s="262" t="s">
        <v>1358</v>
      </c>
      <c r="I134" s="271" t="s">
        <v>1667</v>
      </c>
      <c r="J134" s="298">
        <v>1</v>
      </c>
      <c r="K134" s="298" t="s">
        <v>1668</v>
      </c>
      <c r="L134" s="329">
        <v>1520</v>
      </c>
      <c r="M134" s="262"/>
      <c r="N134" s="298">
        <v>9412</v>
      </c>
      <c r="O134" s="329">
        <v>0</v>
      </c>
      <c r="P134" s="329">
        <f t="shared" si="15"/>
        <v>1520</v>
      </c>
      <c r="Q134" s="262">
        <f t="shared" si="16"/>
        <v>1520</v>
      </c>
      <c r="R134" s="312" t="s">
        <v>1669</v>
      </c>
      <c r="S134" s="262" t="s">
        <v>208</v>
      </c>
      <c r="T134" s="262" t="s">
        <v>558</v>
      </c>
      <c r="U134" s="293" t="s">
        <v>283</v>
      </c>
      <c r="V134" s="293">
        <v>45196</v>
      </c>
      <c r="W134" s="287"/>
    </row>
    <row r="135" spans="1:23" x14ac:dyDescent="0.3">
      <c r="A135" s="321" t="str">
        <f t="shared" si="6"/>
        <v>AGOSTO</v>
      </c>
      <c r="B135" s="262">
        <v>45174</v>
      </c>
      <c r="C135" s="262">
        <v>45156</v>
      </c>
      <c r="D135" s="262" t="s">
        <v>1383</v>
      </c>
      <c r="E135" s="262" t="s">
        <v>1670</v>
      </c>
      <c r="F135" s="262" t="s">
        <v>1671</v>
      </c>
      <c r="G135" s="262" t="s">
        <v>1393</v>
      </c>
      <c r="H135" s="262" t="s">
        <v>70</v>
      </c>
      <c r="I135" s="271" t="str">
        <f>IFERROR(VLOOKUP(G135,Tabela3[[PLACA]:[MODELO]],2,FALSE),"")</f>
        <v>MB 915C</v>
      </c>
      <c r="J135" s="298">
        <v>1</v>
      </c>
      <c r="K135" s="298" t="s">
        <v>1672</v>
      </c>
      <c r="L135" s="329">
        <v>940</v>
      </c>
      <c r="M135" s="262"/>
      <c r="N135" s="298">
        <v>1002341</v>
      </c>
      <c r="O135" s="329">
        <v>0</v>
      </c>
      <c r="P135" s="329">
        <f t="shared" si="15"/>
        <v>940</v>
      </c>
      <c r="Q135" s="262">
        <f t="shared" si="16"/>
        <v>940</v>
      </c>
      <c r="R135" s="312" t="s">
        <v>1673</v>
      </c>
      <c r="S135" s="262" t="s">
        <v>1369</v>
      </c>
      <c r="T135" s="262" t="s">
        <v>558</v>
      </c>
      <c r="U135" s="293" t="s">
        <v>283</v>
      </c>
      <c r="V135" s="293">
        <v>45187</v>
      </c>
      <c r="W135" s="287"/>
    </row>
    <row r="136" spans="1:23" x14ac:dyDescent="0.3">
      <c r="A136" s="321" t="str">
        <f t="shared" si="6"/>
        <v>AGOSTO</v>
      </c>
      <c r="B136" s="262">
        <v>45176</v>
      </c>
      <c r="C136" s="262">
        <v>45169</v>
      </c>
      <c r="D136" s="262" t="s">
        <v>1373</v>
      </c>
      <c r="E136" s="262" t="s">
        <v>1674</v>
      </c>
      <c r="F136" s="262" t="s">
        <v>1675</v>
      </c>
      <c r="G136" s="262" t="s">
        <v>1392</v>
      </c>
      <c r="H136" s="262" t="s">
        <v>1358</v>
      </c>
      <c r="I136" s="271" t="str">
        <f>IFERROR(VLOOKUP(G136,Tabela3[[PLACA]:[MODELO]],2,FALSE),"")</f>
        <v>VW 11.180 DRC 4X2</v>
      </c>
      <c r="J136" s="298">
        <v>2</v>
      </c>
      <c r="K136" s="298" t="s">
        <v>1676</v>
      </c>
      <c r="L136" s="329">
        <v>990</v>
      </c>
      <c r="M136" s="262"/>
      <c r="N136" s="298">
        <v>22701</v>
      </c>
      <c r="O136" s="329">
        <v>0</v>
      </c>
      <c r="P136" s="329">
        <f t="shared" si="15"/>
        <v>990</v>
      </c>
      <c r="Q136" s="262"/>
      <c r="R136" s="312" t="s">
        <v>1677</v>
      </c>
      <c r="S136" s="262" t="s">
        <v>1336</v>
      </c>
      <c r="T136" s="262" t="s">
        <v>664</v>
      </c>
      <c r="U136" s="293" t="s">
        <v>283</v>
      </c>
      <c r="V136" s="293">
        <v>45190</v>
      </c>
      <c r="W136" s="287"/>
    </row>
    <row r="137" spans="1:23" x14ac:dyDescent="0.3">
      <c r="A137" s="321" t="str">
        <f t="shared" si="6"/>
        <v>SETEMBRO</v>
      </c>
      <c r="B137" s="262">
        <v>45176</v>
      </c>
      <c r="C137" s="262">
        <v>45175</v>
      </c>
      <c r="D137" s="262" t="s">
        <v>1383</v>
      </c>
      <c r="E137" s="262" t="s">
        <v>1678</v>
      </c>
      <c r="F137" s="262" t="s">
        <v>1679</v>
      </c>
      <c r="G137" s="262" t="s">
        <v>1396</v>
      </c>
      <c r="H137" s="262" t="s">
        <v>1499</v>
      </c>
      <c r="I137" s="271" t="str">
        <f>IFERROR(VLOOKUP(G137,Tabela3[[PLACA]:[MODELO]],2,FALSE),"")</f>
        <v>FIAT STRADA WORKING</v>
      </c>
      <c r="J137" s="298">
        <v>2</v>
      </c>
      <c r="K137" s="298" t="s">
        <v>1680</v>
      </c>
      <c r="L137" s="329">
        <v>165.28</v>
      </c>
      <c r="M137" s="262"/>
      <c r="N137" s="298">
        <v>12188</v>
      </c>
      <c r="O137" s="329">
        <v>0</v>
      </c>
      <c r="P137" s="329">
        <f t="shared" si="15"/>
        <v>165.28</v>
      </c>
      <c r="Q137" s="262"/>
      <c r="R137" s="312" t="s">
        <v>1681</v>
      </c>
      <c r="S137" s="262" t="s">
        <v>1531</v>
      </c>
      <c r="T137" s="262" t="s">
        <v>664</v>
      </c>
      <c r="U137" s="293" t="s">
        <v>283</v>
      </c>
      <c r="V137" s="293">
        <v>45205</v>
      </c>
      <c r="W137" s="287"/>
    </row>
    <row r="138" spans="1:23" x14ac:dyDescent="0.3">
      <c r="A138" s="321" t="str">
        <f t="shared" si="6"/>
        <v>SETEMBRO</v>
      </c>
      <c r="B138" s="262">
        <v>45176</v>
      </c>
      <c r="C138" s="262">
        <v>45171</v>
      </c>
      <c r="D138" s="262" t="s">
        <v>1383</v>
      </c>
      <c r="E138" s="262" t="s">
        <v>1367</v>
      </c>
      <c r="F138" s="262" t="s">
        <v>1368</v>
      </c>
      <c r="G138" s="262" t="s">
        <v>1403</v>
      </c>
      <c r="H138" s="262" t="s">
        <v>5</v>
      </c>
      <c r="I138" s="271" t="str">
        <f>IFERROR(VLOOKUP(G138,Tabela3[[PLACA]:[MODELO]],2,FALSE),"")</f>
        <v>FORD CARGO 816 S</v>
      </c>
      <c r="J138" s="298">
        <v>1</v>
      </c>
      <c r="K138" s="298" t="s">
        <v>1683</v>
      </c>
      <c r="L138" s="329">
        <v>160</v>
      </c>
      <c r="M138" s="262"/>
      <c r="N138" s="298">
        <v>165377</v>
      </c>
      <c r="O138" s="329">
        <v>0</v>
      </c>
      <c r="P138" s="329">
        <f t="shared" si="15"/>
        <v>160</v>
      </c>
      <c r="Q138" s="262"/>
      <c r="R138" s="312" t="s">
        <v>1666</v>
      </c>
      <c r="S138" s="262" t="s">
        <v>1369</v>
      </c>
      <c r="T138" s="262" t="s">
        <v>558</v>
      </c>
      <c r="U138" s="293" t="s">
        <v>283</v>
      </c>
      <c r="V138" s="293">
        <v>45201</v>
      </c>
      <c r="W138" s="287"/>
    </row>
    <row r="139" spans="1:23" x14ac:dyDescent="0.3">
      <c r="A139" s="321" t="str">
        <f t="shared" si="6"/>
        <v>SETEMBRO</v>
      </c>
      <c r="B139" s="262">
        <v>45176</v>
      </c>
      <c r="C139" s="262">
        <v>45171</v>
      </c>
      <c r="D139" s="262" t="s">
        <v>1682</v>
      </c>
      <c r="E139" s="262" t="s">
        <v>1367</v>
      </c>
      <c r="F139" s="262" t="s">
        <v>1368</v>
      </c>
      <c r="G139" s="262" t="s">
        <v>1682</v>
      </c>
      <c r="H139" s="262" t="s">
        <v>1682</v>
      </c>
      <c r="I139" s="271" t="str">
        <f>IFERROR(VLOOKUP(G139,Tabela3[[PLACA]:[MODELO]],2,FALSE),"")</f>
        <v/>
      </c>
      <c r="J139" s="298">
        <v>1</v>
      </c>
      <c r="K139" s="298" t="s">
        <v>1684</v>
      </c>
      <c r="L139" s="329">
        <v>173.07</v>
      </c>
      <c r="M139" s="262"/>
      <c r="N139" s="298">
        <v>165432</v>
      </c>
      <c r="O139" s="329">
        <v>0</v>
      </c>
      <c r="P139" s="329">
        <f t="shared" si="15"/>
        <v>173.07</v>
      </c>
      <c r="Q139" s="262"/>
      <c r="R139" s="312" t="s">
        <v>1685</v>
      </c>
      <c r="S139" s="262" t="s">
        <v>1682</v>
      </c>
      <c r="T139" s="262" t="s">
        <v>1682</v>
      </c>
      <c r="U139" s="293" t="s">
        <v>283</v>
      </c>
      <c r="V139" s="293">
        <v>45201</v>
      </c>
      <c r="W139" s="287"/>
    </row>
    <row r="140" spans="1:23" x14ac:dyDescent="0.3">
      <c r="A140" s="321" t="str">
        <f t="shared" si="6"/>
        <v>SETEMBRO</v>
      </c>
      <c r="B140" s="262">
        <v>45176</v>
      </c>
      <c r="C140" s="262">
        <v>45170</v>
      </c>
      <c r="D140" s="262" t="s">
        <v>1553</v>
      </c>
      <c r="E140" s="262" t="s">
        <v>1686</v>
      </c>
      <c r="F140" s="262" t="s">
        <v>1498</v>
      </c>
      <c r="G140" s="262" t="s">
        <v>1411</v>
      </c>
      <c r="H140" s="262" t="s">
        <v>1358</v>
      </c>
      <c r="I140" s="271" t="s">
        <v>1554</v>
      </c>
      <c r="J140" s="298">
        <v>1</v>
      </c>
      <c r="K140" s="298" t="s">
        <v>1687</v>
      </c>
      <c r="L140" s="329">
        <v>620</v>
      </c>
      <c r="M140" s="262"/>
      <c r="N140" s="298">
        <v>11689</v>
      </c>
      <c r="O140" s="329">
        <v>0</v>
      </c>
      <c r="P140" s="329">
        <f t="shared" si="15"/>
        <v>620</v>
      </c>
      <c r="Q140" s="262"/>
      <c r="R140" s="312" t="s">
        <v>1688</v>
      </c>
      <c r="S140" s="262" t="s">
        <v>1336</v>
      </c>
      <c r="T140" s="262" t="s">
        <v>558</v>
      </c>
      <c r="U140" s="293" t="s">
        <v>283</v>
      </c>
      <c r="V140" s="293">
        <v>45170</v>
      </c>
      <c r="W140" s="287"/>
    </row>
    <row r="141" spans="1:23" x14ac:dyDescent="0.3">
      <c r="A141" s="321" t="str">
        <f t="shared" si="6"/>
        <v>SETEMBRO</v>
      </c>
      <c r="B141" s="262">
        <v>45176</v>
      </c>
      <c r="C141" s="262">
        <v>45170</v>
      </c>
      <c r="D141" s="262" t="s">
        <v>1553</v>
      </c>
      <c r="E141" s="262" t="s">
        <v>1686</v>
      </c>
      <c r="F141" s="262" t="s">
        <v>1498</v>
      </c>
      <c r="G141" s="262" t="s">
        <v>1411</v>
      </c>
      <c r="H141" s="262" t="s">
        <v>1358</v>
      </c>
      <c r="I141" s="271" t="s">
        <v>1554</v>
      </c>
      <c r="J141" s="298">
        <v>1</v>
      </c>
      <c r="K141" s="298" t="s">
        <v>1689</v>
      </c>
      <c r="L141" s="329">
        <v>200</v>
      </c>
      <c r="M141" s="262"/>
      <c r="N141" s="298">
        <v>1021136</v>
      </c>
      <c r="O141" s="329">
        <v>0</v>
      </c>
      <c r="P141" s="329">
        <f t="shared" si="15"/>
        <v>200</v>
      </c>
      <c r="Q141" s="262"/>
      <c r="R141" s="312" t="s">
        <v>1688</v>
      </c>
      <c r="S141" s="262" t="s">
        <v>1336</v>
      </c>
      <c r="T141" s="262" t="s">
        <v>558</v>
      </c>
      <c r="U141" s="293" t="s">
        <v>283</v>
      </c>
      <c r="V141" s="293">
        <v>45170</v>
      </c>
      <c r="W141" s="287"/>
    </row>
    <row r="142" spans="1:23" x14ac:dyDescent="0.3">
      <c r="A142" s="321" t="str">
        <f t="shared" si="6"/>
        <v>SETEMBRO</v>
      </c>
      <c r="B142" s="262">
        <v>45176</v>
      </c>
      <c r="C142" s="262">
        <v>45175</v>
      </c>
      <c r="D142" s="262" t="s">
        <v>1383</v>
      </c>
      <c r="E142" s="262" t="s">
        <v>1374</v>
      </c>
      <c r="F142" s="262" t="s">
        <v>1366</v>
      </c>
      <c r="G142" s="262" t="s">
        <v>1397</v>
      </c>
      <c r="H142" s="262" t="s">
        <v>1358</v>
      </c>
      <c r="I142" s="271" t="str">
        <f>IFERROR(VLOOKUP(G142,Tabela3[[PLACA]:[MODELO]],2,FALSE),"")</f>
        <v>VW 24.250 CLC 6X2</v>
      </c>
      <c r="J142" s="298">
        <v>8</v>
      </c>
      <c r="K142" s="298" t="s">
        <v>1690</v>
      </c>
      <c r="L142" s="329">
        <v>4820</v>
      </c>
      <c r="M142" s="262"/>
      <c r="N142" s="298">
        <v>1070226</v>
      </c>
      <c r="O142" s="329">
        <v>0</v>
      </c>
      <c r="P142" s="329">
        <f t="shared" si="15"/>
        <v>4820</v>
      </c>
      <c r="Q142" s="262"/>
      <c r="R142" s="312" t="s">
        <v>1691</v>
      </c>
      <c r="S142" s="262" t="s">
        <v>1336</v>
      </c>
      <c r="T142" s="262" t="s">
        <v>558</v>
      </c>
      <c r="U142" s="293" t="s">
        <v>283</v>
      </c>
      <c r="V142" s="293">
        <v>45175</v>
      </c>
      <c r="W142" s="287"/>
    </row>
    <row r="143" spans="1:23" x14ac:dyDescent="0.3">
      <c r="A143" s="321" t="str">
        <f t="shared" si="6"/>
        <v>SETEMBRO</v>
      </c>
      <c r="B143" s="262">
        <v>45176</v>
      </c>
      <c r="C143" s="262">
        <v>45174</v>
      </c>
      <c r="D143" s="262" t="s">
        <v>1682</v>
      </c>
      <c r="E143" s="262" t="s">
        <v>1367</v>
      </c>
      <c r="F143" s="262" t="s">
        <v>1368</v>
      </c>
      <c r="G143" s="262" t="s">
        <v>1682</v>
      </c>
      <c r="H143" s="262" t="s">
        <v>1682</v>
      </c>
      <c r="I143" s="271" t="str">
        <f>IFERROR(VLOOKUP(G143,Tabela3[[PLACA]:[MODELO]],2,FALSE),"")</f>
        <v/>
      </c>
      <c r="J143" s="298">
        <v>1</v>
      </c>
      <c r="K143" s="298" t="s">
        <v>1692</v>
      </c>
      <c r="L143" s="329">
        <v>99</v>
      </c>
      <c r="M143" s="262"/>
      <c r="N143" s="298">
        <v>165465</v>
      </c>
      <c r="O143" s="329">
        <v>0</v>
      </c>
      <c r="P143" s="329">
        <f t="shared" si="15"/>
        <v>99</v>
      </c>
      <c r="Q143" s="262"/>
      <c r="R143" s="312" t="s">
        <v>1685</v>
      </c>
      <c r="S143" s="262" t="s">
        <v>1682</v>
      </c>
      <c r="T143" s="262" t="s">
        <v>1682</v>
      </c>
      <c r="U143" s="293" t="s">
        <v>283</v>
      </c>
      <c r="V143" s="293">
        <v>45202</v>
      </c>
      <c r="W143" s="287"/>
    </row>
    <row r="144" spans="1:23" x14ac:dyDescent="0.3">
      <c r="A144" s="321" t="str">
        <f t="shared" si="6"/>
        <v>SETEMBRO</v>
      </c>
      <c r="B144" s="262">
        <v>45177</v>
      </c>
      <c r="C144" s="262">
        <v>45174</v>
      </c>
      <c r="D144" s="262" t="s">
        <v>1682</v>
      </c>
      <c r="E144" s="262" t="s">
        <v>1489</v>
      </c>
      <c r="F144" s="262" t="s">
        <v>1490</v>
      </c>
      <c r="G144" s="262" t="s">
        <v>1682</v>
      </c>
      <c r="H144" s="262" t="s">
        <v>1682</v>
      </c>
      <c r="I144" s="271"/>
      <c r="J144" s="298">
        <v>2</v>
      </c>
      <c r="K144" s="298" t="s">
        <v>1694</v>
      </c>
      <c r="L144" s="329">
        <v>510.1</v>
      </c>
      <c r="M144" s="262"/>
      <c r="N144" s="298">
        <v>65280</v>
      </c>
      <c r="O144" s="329">
        <v>130.1</v>
      </c>
      <c r="P144" s="329">
        <f t="shared" si="15"/>
        <v>380</v>
      </c>
      <c r="Q144" s="262"/>
      <c r="R144" s="312" t="s">
        <v>1685</v>
      </c>
      <c r="S144" s="262" t="s">
        <v>1682</v>
      </c>
      <c r="T144" s="262" t="s">
        <v>1682</v>
      </c>
      <c r="U144" s="293" t="s">
        <v>283</v>
      </c>
      <c r="V144" s="293">
        <v>45202</v>
      </c>
      <c r="W144" s="287"/>
    </row>
    <row r="145" spans="1:23" x14ac:dyDescent="0.3">
      <c r="A145" s="321" t="str">
        <f t="shared" si="6"/>
        <v>SETEMBRO</v>
      </c>
      <c r="B145" s="262">
        <v>45177</v>
      </c>
      <c r="C145" s="262">
        <v>45174</v>
      </c>
      <c r="D145" s="262" t="s">
        <v>1373</v>
      </c>
      <c r="E145" s="262" t="s">
        <v>1489</v>
      </c>
      <c r="F145" s="262" t="s">
        <v>1490</v>
      </c>
      <c r="G145" s="262" t="s">
        <v>1392</v>
      </c>
      <c r="H145" s="262" t="s">
        <v>1358</v>
      </c>
      <c r="I145" s="271" t="str">
        <f>IFERROR(VLOOKUP(G145,Tabela3[[PLACA]:[MODELO]],2,FALSE),"")</f>
        <v>VW 11.180 DRC 4X2</v>
      </c>
      <c r="J145" s="298">
        <v>1</v>
      </c>
      <c r="K145" s="298" t="s">
        <v>1696</v>
      </c>
      <c r="L145" s="329">
        <v>396.41</v>
      </c>
      <c r="M145" s="262"/>
      <c r="N145" s="298">
        <v>65279</v>
      </c>
      <c r="O145" s="329">
        <v>76.41</v>
      </c>
      <c r="P145" s="329">
        <f t="shared" si="15"/>
        <v>320</v>
      </c>
      <c r="Q145" s="262"/>
      <c r="R145" s="312" t="s">
        <v>1693</v>
      </c>
      <c r="S145" s="262" t="s">
        <v>1531</v>
      </c>
      <c r="T145" s="262" t="s">
        <v>558</v>
      </c>
      <c r="U145" s="293" t="s">
        <v>283</v>
      </c>
      <c r="V145" s="293">
        <v>45202</v>
      </c>
      <c r="W145" s="287"/>
    </row>
    <row r="146" spans="1:23" x14ac:dyDescent="0.3">
      <c r="A146" s="321" t="str">
        <f t="shared" si="6"/>
        <v>SETEMBRO</v>
      </c>
      <c r="B146" s="262">
        <v>45177</v>
      </c>
      <c r="C146" s="262">
        <v>45177</v>
      </c>
      <c r="D146" s="262" t="s">
        <v>1383</v>
      </c>
      <c r="E146" s="262" t="s">
        <v>1561</v>
      </c>
      <c r="F146" s="262" t="s">
        <v>1562</v>
      </c>
      <c r="G146" s="262" t="s">
        <v>1513</v>
      </c>
      <c r="H146" s="262" t="s">
        <v>1513</v>
      </c>
      <c r="I146" s="271" t="str">
        <f>IFERROR(VLOOKUP(G146,Tabela3[[PLACA]:[MODELO]],2,FALSE),"")</f>
        <v/>
      </c>
      <c r="J146" s="298">
        <v>1</v>
      </c>
      <c r="K146" s="298" t="s">
        <v>1698</v>
      </c>
      <c r="L146" s="329">
        <v>600</v>
      </c>
      <c r="M146" s="262"/>
      <c r="N146" s="298">
        <v>4949</v>
      </c>
      <c r="O146" s="329">
        <v>0</v>
      </c>
      <c r="P146" s="329">
        <f t="shared" si="15"/>
        <v>600</v>
      </c>
      <c r="Q146" s="262"/>
      <c r="R146" s="312" t="s">
        <v>1695</v>
      </c>
      <c r="S146" s="262" t="s">
        <v>1513</v>
      </c>
      <c r="T146" s="262" t="s">
        <v>558</v>
      </c>
      <c r="U146" s="293" t="s">
        <v>283</v>
      </c>
      <c r="V146" s="293">
        <v>45208</v>
      </c>
      <c r="W146" s="287"/>
    </row>
    <row r="147" spans="1:23" x14ac:dyDescent="0.3">
      <c r="A147" s="321" t="str">
        <f t="shared" si="6"/>
        <v>SETEMBRO</v>
      </c>
      <c r="B147" s="262">
        <v>45177</v>
      </c>
      <c r="C147" s="262">
        <v>45174</v>
      </c>
      <c r="D147" s="262" t="s">
        <v>1383</v>
      </c>
      <c r="E147" s="262" t="s">
        <v>1367</v>
      </c>
      <c r="F147" s="262" t="s">
        <v>1368</v>
      </c>
      <c r="G147" s="262" t="s">
        <v>1403</v>
      </c>
      <c r="H147" s="262" t="s">
        <v>5</v>
      </c>
      <c r="I147" s="271" t="str">
        <f>IFERROR(VLOOKUP(G147,Tabela3[[PLACA]:[MODELO]],2,FALSE),"")</f>
        <v>FORD CARGO 816 S</v>
      </c>
      <c r="J147" s="298">
        <v>1</v>
      </c>
      <c r="K147" s="298" t="s">
        <v>1699</v>
      </c>
      <c r="L147" s="329">
        <v>570</v>
      </c>
      <c r="M147" s="262"/>
      <c r="N147" s="298">
        <v>165471</v>
      </c>
      <c r="O147" s="329">
        <v>0</v>
      </c>
      <c r="P147" s="329">
        <f t="shared" si="15"/>
        <v>570</v>
      </c>
      <c r="Q147" s="262"/>
      <c r="R147" s="312" t="s">
        <v>1697</v>
      </c>
      <c r="S147" s="262" t="s">
        <v>1369</v>
      </c>
      <c r="T147" s="262" t="s">
        <v>558</v>
      </c>
      <c r="U147" s="293" t="s">
        <v>283</v>
      </c>
      <c r="V147" s="293">
        <v>45202</v>
      </c>
      <c r="W147" s="287"/>
    </row>
    <row r="148" spans="1:23" x14ac:dyDescent="0.3">
      <c r="A148" s="321" t="str">
        <f t="shared" si="6"/>
        <v>SETEMBRO</v>
      </c>
      <c r="B148" s="262">
        <v>45177</v>
      </c>
      <c r="C148" s="262">
        <v>45175</v>
      </c>
      <c r="D148" s="262" t="s">
        <v>1383</v>
      </c>
      <c r="E148" s="262" t="s">
        <v>1367</v>
      </c>
      <c r="F148" s="262" t="s">
        <v>1368</v>
      </c>
      <c r="G148" s="262" t="s">
        <v>1386</v>
      </c>
      <c r="H148" s="262" t="s">
        <v>1358</v>
      </c>
      <c r="I148" s="271" t="str">
        <f>IFERROR(VLOOKUP(G148,Tabela3[[PLACA]:[MODELO]],2,FALSE),"")</f>
        <v>VW 11.180 DRC 4X2</v>
      </c>
      <c r="J148" s="298">
        <v>1</v>
      </c>
      <c r="K148" s="298" t="s">
        <v>1700</v>
      </c>
      <c r="L148" s="329">
        <v>4800</v>
      </c>
      <c r="M148" s="262"/>
      <c r="N148" s="298">
        <v>165506</v>
      </c>
      <c r="O148" s="329">
        <v>0</v>
      </c>
      <c r="P148" s="329">
        <f t="shared" si="15"/>
        <v>4800</v>
      </c>
      <c r="Q148" s="262"/>
      <c r="R148" s="312" t="s">
        <v>1701</v>
      </c>
      <c r="S148" s="262" t="s">
        <v>1369</v>
      </c>
      <c r="T148" s="262" t="s">
        <v>558</v>
      </c>
      <c r="U148" s="293" t="s">
        <v>283</v>
      </c>
      <c r="V148" s="293">
        <v>45203</v>
      </c>
      <c r="W148" s="287"/>
    </row>
    <row r="149" spans="1:23" x14ac:dyDescent="0.3">
      <c r="A149" s="321" t="str">
        <f t="shared" si="6"/>
        <v>SETEMBRO</v>
      </c>
      <c r="B149" s="262">
        <v>45182</v>
      </c>
      <c r="C149" s="262">
        <v>45181</v>
      </c>
      <c r="D149" s="262" t="s">
        <v>1383</v>
      </c>
      <c r="E149" s="262" t="s">
        <v>1596</v>
      </c>
      <c r="F149" s="262" t="s">
        <v>1597</v>
      </c>
      <c r="G149" s="256" t="s">
        <v>1405</v>
      </c>
      <c r="H149" s="262" t="s">
        <v>1464</v>
      </c>
      <c r="I149" s="271" t="str">
        <f>IFERROR(VLOOKUP(G149,Tabela3[[PLACA]:[MODELO]],2,FALSE),"")</f>
        <v>KIA UK2500 HD</v>
      </c>
      <c r="J149" s="298">
        <v>1</v>
      </c>
      <c r="K149" s="298" t="s">
        <v>1704</v>
      </c>
      <c r="L149" s="329">
        <v>285.48</v>
      </c>
      <c r="M149" s="262"/>
      <c r="N149" s="298">
        <v>517367</v>
      </c>
      <c r="O149" s="329">
        <v>0</v>
      </c>
      <c r="P149" s="329">
        <f t="shared" si="15"/>
        <v>285.48</v>
      </c>
      <c r="Q149" s="262"/>
      <c r="R149" s="312" t="s">
        <v>1705</v>
      </c>
      <c r="S149" s="262" t="s">
        <v>208</v>
      </c>
      <c r="T149" s="262" t="s">
        <v>558</v>
      </c>
      <c r="U149" s="293" t="s">
        <v>283</v>
      </c>
      <c r="V149" s="293">
        <v>45212</v>
      </c>
      <c r="W149" s="287"/>
    </row>
    <row r="150" spans="1:23" x14ac:dyDescent="0.3">
      <c r="A150" s="321" t="str">
        <f t="shared" si="6"/>
        <v>AGOSTO</v>
      </c>
      <c r="B150" s="262">
        <v>45182</v>
      </c>
      <c r="C150" s="262">
        <v>45169</v>
      </c>
      <c r="D150" s="262" t="s">
        <v>1383</v>
      </c>
      <c r="E150" s="262" t="s">
        <v>1361</v>
      </c>
      <c r="F150" s="262" t="s">
        <v>1362</v>
      </c>
      <c r="G150" s="262" t="s">
        <v>1390</v>
      </c>
      <c r="H150" s="262" t="s">
        <v>1358</v>
      </c>
      <c r="I150" s="271" t="str">
        <f>IFERROR(VLOOKUP(G150,Tabela3[[PLACA]:[MODELO]],2,FALSE),"")</f>
        <v>VW 11.180 DRC 4X2</v>
      </c>
      <c r="J150" s="298">
        <v>1</v>
      </c>
      <c r="K150" s="298" t="s">
        <v>1706</v>
      </c>
      <c r="L150" s="329">
        <v>110</v>
      </c>
      <c r="M150" s="262"/>
      <c r="N150" s="298">
        <v>3328</v>
      </c>
      <c r="O150" s="329">
        <v>0</v>
      </c>
      <c r="P150" s="329">
        <f t="shared" si="15"/>
        <v>110</v>
      </c>
      <c r="Q150" s="262"/>
      <c r="R150" s="312" t="s">
        <v>1707</v>
      </c>
      <c r="S150" s="262" t="s">
        <v>755</v>
      </c>
      <c r="T150" s="262" t="s">
        <v>558</v>
      </c>
      <c r="U150" s="293" t="s">
        <v>283</v>
      </c>
      <c r="V150" s="293">
        <v>45170</v>
      </c>
      <c r="W150" s="287"/>
    </row>
    <row r="151" spans="1:23" x14ac:dyDescent="0.3">
      <c r="A151" s="321" t="str">
        <f t="shared" si="6"/>
        <v>SETEMBRO</v>
      </c>
      <c r="B151" s="262">
        <v>45189</v>
      </c>
      <c r="C151" s="262">
        <v>45171</v>
      </c>
      <c r="D151" s="262" t="s">
        <v>1373</v>
      </c>
      <c r="E151" s="262" t="s">
        <v>1485</v>
      </c>
      <c r="F151" s="262" t="s">
        <v>1486</v>
      </c>
      <c r="G151" s="262" t="s">
        <v>1392</v>
      </c>
      <c r="H151" s="262" t="s">
        <v>1358</v>
      </c>
      <c r="I151" s="271" t="str">
        <f>IFERROR(VLOOKUP(G151,Tabela3[[PLACA]:[MODELO]],2,FALSE),"")</f>
        <v>VW 11.180 DRC 4X2</v>
      </c>
      <c r="J151" s="298">
        <v>1</v>
      </c>
      <c r="K151" s="298" t="s">
        <v>1709</v>
      </c>
      <c r="L151" s="329">
        <v>1300</v>
      </c>
      <c r="M151" s="262"/>
      <c r="N151" s="298">
        <v>448</v>
      </c>
      <c r="O151" s="329"/>
      <c r="P151" s="329">
        <v>1300</v>
      </c>
      <c r="Q151" s="262"/>
      <c r="R151" s="312" t="s">
        <v>1708</v>
      </c>
      <c r="S151" s="262" t="s">
        <v>1369</v>
      </c>
      <c r="T151" s="262" t="s">
        <v>558</v>
      </c>
      <c r="U151" s="293" t="s">
        <v>283</v>
      </c>
      <c r="V151" s="293">
        <v>45189</v>
      </c>
      <c r="W151" s="287"/>
    </row>
    <row r="152" spans="1:23" x14ac:dyDescent="0.3">
      <c r="A152" s="321" t="str">
        <f t="shared" si="6"/>
        <v>SETEMBRO</v>
      </c>
      <c r="B152" s="262">
        <v>45189</v>
      </c>
      <c r="C152" s="262">
        <v>45171</v>
      </c>
      <c r="D152" s="262" t="s">
        <v>1373</v>
      </c>
      <c r="E152" s="262" t="s">
        <v>1485</v>
      </c>
      <c r="F152" s="262" t="s">
        <v>1486</v>
      </c>
      <c r="G152" s="262" t="s">
        <v>1357</v>
      </c>
      <c r="H152" s="262" t="s">
        <v>1358</v>
      </c>
      <c r="I152" s="271" t="str">
        <f>IFERROR(VLOOKUP(G152,Tabela3[[PLACA]:[MODELO]],2,FALSE),"")</f>
        <v>VW 11.180 DRC 4X2</v>
      </c>
      <c r="J152" s="298">
        <v>2</v>
      </c>
      <c r="K152" s="298" t="s">
        <v>1710</v>
      </c>
      <c r="L152" s="329">
        <v>300</v>
      </c>
      <c r="M152" s="262"/>
      <c r="N152" s="298">
        <v>449</v>
      </c>
      <c r="O152" s="329"/>
      <c r="P152" s="329">
        <v>300</v>
      </c>
      <c r="Q152" s="262"/>
      <c r="R152" s="312" t="s">
        <v>1711</v>
      </c>
      <c r="S152" s="262" t="s">
        <v>1369</v>
      </c>
      <c r="T152" s="262" t="s">
        <v>558</v>
      </c>
      <c r="U152" s="293" t="s">
        <v>283</v>
      </c>
      <c r="V152" s="293">
        <v>45189</v>
      </c>
      <c r="W152" s="287"/>
    </row>
    <row r="153" spans="1:23" x14ac:dyDescent="0.3">
      <c r="A153" s="321" t="str">
        <f t="shared" si="6"/>
        <v>SETEMBRO</v>
      </c>
      <c r="B153" s="262">
        <v>45189</v>
      </c>
      <c r="C153" s="262">
        <v>45171</v>
      </c>
      <c r="D153" s="262" t="s">
        <v>1373</v>
      </c>
      <c r="E153" s="262" t="s">
        <v>1485</v>
      </c>
      <c r="F153" s="262" t="s">
        <v>1486</v>
      </c>
      <c r="G153" s="262" t="s">
        <v>1375</v>
      </c>
      <c r="H153" s="262" t="s">
        <v>1358</v>
      </c>
      <c r="I153" s="271" t="str">
        <f>IFERROR(VLOOKUP(G153,Tabela3[[PLACA]:[MODELO]],2,FALSE),"")</f>
        <v>VW 11.180 DRC 4X2</v>
      </c>
      <c r="J153" s="298">
        <v>1</v>
      </c>
      <c r="K153" s="298" t="s">
        <v>1712</v>
      </c>
      <c r="L153" s="329">
        <v>450</v>
      </c>
      <c r="M153" s="262"/>
      <c r="N153" s="298">
        <v>450</v>
      </c>
      <c r="O153" s="329"/>
      <c r="P153" s="329">
        <v>450</v>
      </c>
      <c r="Q153" s="262"/>
      <c r="R153" s="312" t="s">
        <v>1713</v>
      </c>
      <c r="S153" s="262" t="s">
        <v>1369</v>
      </c>
      <c r="T153" s="262" t="s">
        <v>558</v>
      </c>
      <c r="U153" s="293" t="s">
        <v>283</v>
      </c>
      <c r="V153" s="293">
        <v>45189</v>
      </c>
      <c r="W153" s="287"/>
    </row>
    <row r="154" spans="1:23" x14ac:dyDescent="0.3">
      <c r="A154" s="321" t="str">
        <f t="shared" si="6"/>
        <v>SETEMBRO</v>
      </c>
      <c r="B154" s="262">
        <v>45189</v>
      </c>
      <c r="C154" s="262">
        <v>45184</v>
      </c>
      <c r="D154" s="262" t="s">
        <v>1383</v>
      </c>
      <c r="E154" s="262" t="s">
        <v>1714</v>
      </c>
      <c r="F154" s="262" t="s">
        <v>1715</v>
      </c>
      <c r="G154" s="262"/>
      <c r="H154" s="262"/>
      <c r="I154" s="271" t="str">
        <f>IFERROR(VLOOKUP(G154,Tabela3[[PLACA]:[MODELO]],2,FALSE),"")</f>
        <v/>
      </c>
      <c r="J154" s="298"/>
      <c r="K154" s="298" t="s">
        <v>1716</v>
      </c>
      <c r="L154" s="329">
        <v>160</v>
      </c>
      <c r="M154" s="262"/>
      <c r="N154" s="298">
        <v>12349</v>
      </c>
      <c r="O154" s="329"/>
      <c r="P154" s="329">
        <v>160</v>
      </c>
      <c r="Q154" s="262"/>
      <c r="R154" s="312" t="s">
        <v>1717</v>
      </c>
      <c r="S154" s="262" t="s">
        <v>1513</v>
      </c>
      <c r="T154" s="262" t="s">
        <v>664</v>
      </c>
      <c r="U154" s="293" t="s">
        <v>283</v>
      </c>
      <c r="V154" s="293">
        <v>45201</v>
      </c>
      <c r="W154" s="287"/>
    </row>
    <row r="155" spans="1:23" x14ac:dyDescent="0.3">
      <c r="A155" s="321" t="str">
        <f t="shared" si="6"/>
        <v>AGOSTO</v>
      </c>
      <c r="B155" s="262">
        <v>45189</v>
      </c>
      <c r="C155" s="262">
        <v>45169</v>
      </c>
      <c r="D155" s="262" t="s">
        <v>1373</v>
      </c>
      <c r="E155" s="262" t="s">
        <v>1361</v>
      </c>
      <c r="F155" s="262" t="s">
        <v>1362</v>
      </c>
      <c r="G155" s="262" t="s">
        <v>1392</v>
      </c>
      <c r="H155" s="262" t="s">
        <v>1358</v>
      </c>
      <c r="I155" s="271" t="str">
        <f>IFERROR(VLOOKUP(G155,Tabela3[[PLACA]:[MODELO]],2,FALSE),"")</f>
        <v>VW 11.180 DRC 4X2</v>
      </c>
      <c r="J155" s="298">
        <v>1</v>
      </c>
      <c r="K155" s="298" t="s">
        <v>1718</v>
      </c>
      <c r="L155" s="329">
        <v>50</v>
      </c>
      <c r="M155" s="262"/>
      <c r="N155" s="298">
        <v>3328</v>
      </c>
      <c r="O155" s="329"/>
      <c r="P155" s="329">
        <v>50</v>
      </c>
      <c r="Q155" s="262"/>
      <c r="R155" s="312" t="s">
        <v>1719</v>
      </c>
      <c r="S155" s="262" t="s">
        <v>755</v>
      </c>
      <c r="T155" s="262" t="s">
        <v>558</v>
      </c>
      <c r="U155" s="293" t="s">
        <v>283</v>
      </c>
      <c r="V155" s="293">
        <v>45174</v>
      </c>
      <c r="W155" s="287"/>
    </row>
    <row r="156" spans="1:23" x14ac:dyDescent="0.3">
      <c r="A156" s="321" t="str">
        <f t="shared" si="6"/>
        <v>AGOSTO</v>
      </c>
      <c r="B156" s="262">
        <v>45189</v>
      </c>
      <c r="C156" s="262">
        <v>45169</v>
      </c>
      <c r="D156" s="262" t="s">
        <v>1373</v>
      </c>
      <c r="E156" s="262" t="s">
        <v>1361</v>
      </c>
      <c r="F156" s="262" t="s">
        <v>1362</v>
      </c>
      <c r="G156" s="262" t="s">
        <v>1392</v>
      </c>
      <c r="H156" s="262" t="s">
        <v>1358</v>
      </c>
      <c r="I156" s="271" t="str">
        <f>IFERROR(VLOOKUP(G156,Tabela3[[PLACA]:[MODELO]],2,FALSE),"")</f>
        <v>VW 11.180 DRC 4X2</v>
      </c>
      <c r="J156" s="298"/>
      <c r="K156" s="298" t="s">
        <v>1720</v>
      </c>
      <c r="L156" s="329">
        <v>170.52</v>
      </c>
      <c r="M156" s="262"/>
      <c r="N156" s="298">
        <v>4358</v>
      </c>
      <c r="O156" s="329"/>
      <c r="P156" s="329">
        <v>170.52</v>
      </c>
      <c r="Q156" s="262"/>
      <c r="R156" s="312" t="s">
        <v>1719</v>
      </c>
      <c r="S156" s="262" t="s">
        <v>755</v>
      </c>
      <c r="T156" s="262" t="s">
        <v>558</v>
      </c>
      <c r="U156" s="293" t="s">
        <v>283</v>
      </c>
      <c r="V156" s="293">
        <v>45174</v>
      </c>
      <c r="W156" s="287"/>
    </row>
    <row r="157" spans="1:23" x14ac:dyDescent="0.3">
      <c r="A157" s="321" t="str">
        <f t="shared" si="6"/>
        <v>AGOSTO</v>
      </c>
      <c r="B157" s="262">
        <v>45189</v>
      </c>
      <c r="C157" s="262">
        <v>45169</v>
      </c>
      <c r="D157" s="262" t="s">
        <v>1373</v>
      </c>
      <c r="E157" s="262" t="s">
        <v>1361</v>
      </c>
      <c r="F157" s="262" t="s">
        <v>1362</v>
      </c>
      <c r="G157" s="262" t="s">
        <v>1363</v>
      </c>
      <c r="H157" s="262" t="s">
        <v>1358</v>
      </c>
      <c r="I157" s="271" t="str">
        <f>IFERROR(VLOOKUP(G157,Tabela3[[PLACA]:[MODELO]],2,FALSE),"")</f>
        <v>VW 11.180 DRC 4X2</v>
      </c>
      <c r="J157" s="298">
        <v>1</v>
      </c>
      <c r="K157" s="298" t="s">
        <v>1718</v>
      </c>
      <c r="L157" s="329">
        <v>30</v>
      </c>
      <c r="M157" s="262"/>
      <c r="N157" s="298">
        <v>3328</v>
      </c>
      <c r="O157" s="329"/>
      <c r="P157" s="329">
        <v>30</v>
      </c>
      <c r="Q157" s="262"/>
      <c r="R157" s="312" t="s">
        <v>1721</v>
      </c>
      <c r="S157" s="262" t="s">
        <v>755</v>
      </c>
      <c r="T157" s="262" t="s">
        <v>558</v>
      </c>
      <c r="U157" s="293" t="s">
        <v>283</v>
      </c>
      <c r="V157" s="293">
        <v>45174</v>
      </c>
      <c r="W157" s="287"/>
    </row>
    <row r="158" spans="1:23" x14ac:dyDescent="0.3">
      <c r="A158" s="321" t="str">
        <f t="shared" si="6"/>
        <v>AGOSTO</v>
      </c>
      <c r="B158" s="262">
        <v>45189</v>
      </c>
      <c r="C158" s="262">
        <v>45169</v>
      </c>
      <c r="D158" s="262" t="s">
        <v>1373</v>
      </c>
      <c r="E158" s="262" t="s">
        <v>1361</v>
      </c>
      <c r="F158" s="262" t="s">
        <v>1362</v>
      </c>
      <c r="G158" s="262" t="s">
        <v>1363</v>
      </c>
      <c r="H158" s="262" t="s">
        <v>1358</v>
      </c>
      <c r="I158" s="271" t="str">
        <f>IFERROR(VLOOKUP(G158,Tabela3[[PLACA]:[MODELO]],2,FALSE),"")</f>
        <v>VW 11.180 DRC 4X2</v>
      </c>
      <c r="J158" s="298"/>
      <c r="K158" s="298" t="s">
        <v>1722</v>
      </c>
      <c r="L158" s="329">
        <v>15.87</v>
      </c>
      <c r="M158" s="262"/>
      <c r="N158" s="298">
        <v>4358</v>
      </c>
      <c r="O158" s="329"/>
      <c r="P158" s="329">
        <v>15.87</v>
      </c>
      <c r="Q158" s="262"/>
      <c r="R158" s="312" t="s">
        <v>1721</v>
      </c>
      <c r="S158" s="262" t="s">
        <v>755</v>
      </c>
      <c r="T158" s="262" t="s">
        <v>558</v>
      </c>
      <c r="U158" s="293" t="s">
        <v>283</v>
      </c>
      <c r="V158" s="293">
        <v>45174</v>
      </c>
      <c r="W158" s="287"/>
    </row>
    <row r="159" spans="1:23" x14ac:dyDescent="0.3">
      <c r="A159" s="321" t="str">
        <f t="shared" si="6"/>
        <v>AGOSTO</v>
      </c>
      <c r="B159" s="262">
        <v>45189</v>
      </c>
      <c r="C159" s="262">
        <v>45169</v>
      </c>
      <c r="D159" s="262" t="s">
        <v>1373</v>
      </c>
      <c r="E159" s="262" t="s">
        <v>1361</v>
      </c>
      <c r="F159" s="262" t="s">
        <v>1362</v>
      </c>
      <c r="G159" s="262" t="s">
        <v>1390</v>
      </c>
      <c r="H159" s="262" t="s">
        <v>1358</v>
      </c>
      <c r="I159" s="271" t="str">
        <f>IFERROR(VLOOKUP(G159,Tabela3[[PLACA]:[MODELO]],2,FALSE),"")</f>
        <v>VW 11.180 DRC 4X2</v>
      </c>
      <c r="J159" s="298">
        <v>1</v>
      </c>
      <c r="K159" s="298" t="s">
        <v>1718</v>
      </c>
      <c r="L159" s="329">
        <v>30</v>
      </c>
      <c r="M159" s="262"/>
      <c r="N159" s="298">
        <v>3328</v>
      </c>
      <c r="O159" s="329"/>
      <c r="P159" s="329">
        <v>30</v>
      </c>
      <c r="Q159" s="262"/>
      <c r="R159" s="312" t="s">
        <v>1723</v>
      </c>
      <c r="S159" s="262" t="s">
        <v>755</v>
      </c>
      <c r="T159" s="262" t="s">
        <v>558</v>
      </c>
      <c r="U159" s="293" t="s">
        <v>283</v>
      </c>
      <c r="V159" s="293">
        <v>45174</v>
      </c>
      <c r="W159" s="287"/>
    </row>
    <row r="160" spans="1:23" x14ac:dyDescent="0.3">
      <c r="A160" s="321" t="str">
        <f t="shared" si="6"/>
        <v>AGOSTO</v>
      </c>
      <c r="B160" s="262">
        <v>45189</v>
      </c>
      <c r="C160" s="262">
        <v>45169</v>
      </c>
      <c r="D160" s="262" t="s">
        <v>1373</v>
      </c>
      <c r="E160" s="262" t="s">
        <v>1361</v>
      </c>
      <c r="F160" s="262" t="s">
        <v>1362</v>
      </c>
      <c r="G160" s="262" t="s">
        <v>1390</v>
      </c>
      <c r="H160" s="262" t="s">
        <v>1358</v>
      </c>
      <c r="I160" s="271" t="str">
        <f>IFERROR(VLOOKUP(G160,Tabela3[[PLACA]:[MODELO]],2,FALSE),"")</f>
        <v>VW 11.180 DRC 4X2</v>
      </c>
      <c r="J160" s="298"/>
      <c r="K160" s="298" t="s">
        <v>1724</v>
      </c>
      <c r="L160" s="329">
        <v>88.84</v>
      </c>
      <c r="M160" s="262"/>
      <c r="N160" s="298">
        <v>4358</v>
      </c>
      <c r="O160" s="329"/>
      <c r="P160" s="329">
        <v>88.84</v>
      </c>
      <c r="Q160" s="262"/>
      <c r="R160" s="312" t="s">
        <v>1723</v>
      </c>
      <c r="S160" s="262" t="s">
        <v>755</v>
      </c>
      <c r="T160" s="262" t="s">
        <v>558</v>
      </c>
      <c r="U160" s="293" t="s">
        <v>283</v>
      </c>
      <c r="V160" s="293">
        <v>45174</v>
      </c>
      <c r="W160" s="287"/>
    </row>
    <row r="161" spans="1:23" x14ac:dyDescent="0.3">
      <c r="A161" s="321" t="str">
        <f t="shared" si="6"/>
        <v>SETEMBRO</v>
      </c>
      <c r="B161" s="262">
        <v>45189</v>
      </c>
      <c r="C161" s="262">
        <v>45180</v>
      </c>
      <c r="D161" s="262" t="s">
        <v>1383</v>
      </c>
      <c r="E161" s="262" t="s">
        <v>1495</v>
      </c>
      <c r="F161" s="262" t="s">
        <v>1496</v>
      </c>
      <c r="G161" s="262" t="s">
        <v>1404</v>
      </c>
      <c r="H161" s="262" t="s">
        <v>5</v>
      </c>
      <c r="I161" s="271" t="str">
        <f>IFERROR(VLOOKUP(G161,Tabela3[[PLACA]:[MODELO]],2,FALSE),"")</f>
        <v>FORD CARGO 816 S</v>
      </c>
      <c r="J161" s="298">
        <v>1</v>
      </c>
      <c r="K161" s="298" t="s">
        <v>1725</v>
      </c>
      <c r="L161" s="329">
        <v>150</v>
      </c>
      <c r="M161" s="262"/>
      <c r="N161" s="298">
        <v>1339</v>
      </c>
      <c r="O161" s="329"/>
      <c r="P161" s="329">
        <v>150</v>
      </c>
      <c r="Q161" s="262"/>
      <c r="R161" s="312" t="s">
        <v>1726</v>
      </c>
      <c r="S161" s="262" t="s">
        <v>1369</v>
      </c>
      <c r="T161" s="262" t="s">
        <v>558</v>
      </c>
      <c r="U161" s="293" t="s">
        <v>283</v>
      </c>
      <c r="V161" s="293">
        <v>45208</v>
      </c>
      <c r="W161" s="287"/>
    </row>
    <row r="162" spans="1:23" x14ac:dyDescent="0.3">
      <c r="A162" s="321" t="str">
        <f t="shared" si="6"/>
        <v>SETEMBRO</v>
      </c>
      <c r="B162" s="262">
        <v>45189</v>
      </c>
      <c r="C162" s="262">
        <v>45180</v>
      </c>
      <c r="D162" s="262" t="s">
        <v>1383</v>
      </c>
      <c r="E162" s="262" t="s">
        <v>1495</v>
      </c>
      <c r="F162" s="262" t="s">
        <v>1496</v>
      </c>
      <c r="G162" s="262" t="s">
        <v>1404</v>
      </c>
      <c r="H162" s="262" t="s">
        <v>5</v>
      </c>
      <c r="I162" s="271" t="str">
        <f>IFERROR(VLOOKUP(G162,Tabela3[[PLACA]:[MODELO]],2,FALSE),"")</f>
        <v>FORD CARGO 816 S</v>
      </c>
      <c r="J162" s="298"/>
      <c r="K162" s="298" t="s">
        <v>1727</v>
      </c>
      <c r="L162" s="329">
        <v>1250</v>
      </c>
      <c r="M162" s="262"/>
      <c r="N162" s="298">
        <v>1260</v>
      </c>
      <c r="O162" s="329"/>
      <c r="P162" s="329">
        <v>1250</v>
      </c>
      <c r="Q162" s="262"/>
      <c r="R162" s="312" t="s">
        <v>1726</v>
      </c>
      <c r="S162" s="262" t="s">
        <v>1369</v>
      </c>
      <c r="T162" s="262" t="s">
        <v>558</v>
      </c>
      <c r="U162" s="293" t="s">
        <v>283</v>
      </c>
      <c r="V162" s="293">
        <v>45208</v>
      </c>
      <c r="W162" s="287"/>
    </row>
    <row r="163" spans="1:23" x14ac:dyDescent="0.3">
      <c r="A163" s="321" t="str">
        <f t="shared" si="6"/>
        <v>SETEMBRO</v>
      </c>
      <c r="B163" s="262">
        <v>45189</v>
      </c>
      <c r="C163" s="262">
        <v>45184</v>
      </c>
      <c r="D163" s="262" t="s">
        <v>1373</v>
      </c>
      <c r="E163" s="262" t="s">
        <v>1489</v>
      </c>
      <c r="F163" s="262" t="s">
        <v>1490</v>
      </c>
      <c r="G163" s="262" t="s">
        <v>1392</v>
      </c>
      <c r="H163" s="262" t="s">
        <v>1358</v>
      </c>
      <c r="I163" s="271" t="str">
        <f>IFERROR(VLOOKUP(G163,Tabela3[[PLACA]:[MODELO]],2,FALSE),"")</f>
        <v>VW 11.180 DRC 4X2</v>
      </c>
      <c r="J163" s="298">
        <v>1</v>
      </c>
      <c r="K163" s="298" t="s">
        <v>1728</v>
      </c>
      <c r="L163" s="329">
        <v>657.98</v>
      </c>
      <c r="M163" s="262"/>
      <c r="N163" s="298">
        <v>65416</v>
      </c>
      <c r="O163" s="329">
        <v>164.49</v>
      </c>
      <c r="P163" s="329">
        <v>493.49</v>
      </c>
      <c r="Q163" s="262"/>
      <c r="R163" s="312" t="s">
        <v>1729</v>
      </c>
      <c r="S163" s="262" t="s">
        <v>1369</v>
      </c>
      <c r="T163" s="262" t="s">
        <v>558</v>
      </c>
      <c r="U163" s="293" t="s">
        <v>283</v>
      </c>
      <c r="V163" s="293">
        <v>45212</v>
      </c>
      <c r="W163" s="287"/>
    </row>
    <row r="164" spans="1:23" x14ac:dyDescent="0.3">
      <c r="A164" s="321" t="str">
        <f t="shared" si="6"/>
        <v>SETEMBRO</v>
      </c>
      <c r="B164" s="262">
        <v>45189</v>
      </c>
      <c r="C164" s="262">
        <v>45175</v>
      </c>
      <c r="D164" s="262" t="s">
        <v>1383</v>
      </c>
      <c r="E164" s="262" t="s">
        <v>1367</v>
      </c>
      <c r="F164" s="262" t="s">
        <v>1368</v>
      </c>
      <c r="G164" s="262" t="s">
        <v>1386</v>
      </c>
      <c r="H164" s="262" t="s">
        <v>1358</v>
      </c>
      <c r="I164" s="271" t="str">
        <f>IFERROR(VLOOKUP(G164,Tabela3[[PLACA]:[MODELO]],2,FALSE),"")</f>
        <v>VW 11.180 DRC 4X2</v>
      </c>
      <c r="J164" s="298">
        <v>1</v>
      </c>
      <c r="K164" s="298" t="s">
        <v>1730</v>
      </c>
      <c r="L164" s="329">
        <v>4800</v>
      </c>
      <c r="M164" s="262"/>
      <c r="N164" s="298">
        <v>165506</v>
      </c>
      <c r="O164" s="329"/>
      <c r="P164" s="329">
        <v>4800</v>
      </c>
      <c r="Q164" s="262"/>
      <c r="R164" s="312" t="s">
        <v>1731</v>
      </c>
      <c r="S164" s="262" t="s">
        <v>1369</v>
      </c>
      <c r="T164" s="262" t="s">
        <v>558</v>
      </c>
      <c r="U164" s="293" t="s">
        <v>283</v>
      </c>
      <c r="V164" s="293">
        <v>45203</v>
      </c>
      <c r="W164" s="287"/>
    </row>
    <row r="165" spans="1:23" x14ac:dyDescent="0.3">
      <c r="A165" s="321" t="str">
        <f t="shared" si="6"/>
        <v>AGOSTO</v>
      </c>
      <c r="B165" s="262">
        <v>45189</v>
      </c>
      <c r="C165" s="262">
        <v>45155</v>
      </c>
      <c r="D165" s="262" t="s">
        <v>1373</v>
      </c>
      <c r="E165" s="262" t="s">
        <v>1485</v>
      </c>
      <c r="F165" s="262" t="s">
        <v>1486</v>
      </c>
      <c r="G165" s="262" t="s">
        <v>1375</v>
      </c>
      <c r="H165" s="262" t="s">
        <v>1358</v>
      </c>
      <c r="I165" s="271" t="str">
        <f>IFERROR(VLOOKUP(G165,Tabela3[[PLACA]:[MODELO]],2,FALSE),"")</f>
        <v>VW 11.180 DRC 4X2</v>
      </c>
      <c r="J165" s="298"/>
      <c r="K165" s="298" t="s">
        <v>1732</v>
      </c>
      <c r="L165" s="329">
        <v>1100</v>
      </c>
      <c r="M165" s="262"/>
      <c r="N165" s="298">
        <v>444</v>
      </c>
      <c r="O165" s="329"/>
      <c r="P165" s="329">
        <v>1100</v>
      </c>
      <c r="Q165" s="262"/>
      <c r="R165" s="312" t="s">
        <v>1733</v>
      </c>
      <c r="S165" s="262" t="s">
        <v>1369</v>
      </c>
      <c r="T165" s="262" t="s">
        <v>664</v>
      </c>
      <c r="U165" s="293" t="s">
        <v>283</v>
      </c>
      <c r="V165" s="293"/>
      <c r="W165" s="287"/>
    </row>
    <row r="166" spans="1:23" x14ac:dyDescent="0.3">
      <c r="A166" s="321" t="str">
        <f t="shared" si="6"/>
        <v>JULHO</v>
      </c>
      <c r="B166" s="262">
        <v>45189</v>
      </c>
      <c r="C166" s="262">
        <v>45127</v>
      </c>
      <c r="D166" s="262" t="s">
        <v>1373</v>
      </c>
      <c r="E166" s="262" t="s">
        <v>1485</v>
      </c>
      <c r="F166" s="262" t="s">
        <v>1486</v>
      </c>
      <c r="G166" s="262" t="s">
        <v>1357</v>
      </c>
      <c r="H166" s="262" t="s">
        <v>1358</v>
      </c>
      <c r="I166" s="271" t="str">
        <f>IFERROR(VLOOKUP(G166,Tabela3[[PLACA]:[MODELO]],2,FALSE),"")</f>
        <v>VW 11.180 DRC 4X2</v>
      </c>
      <c r="J166" s="298"/>
      <c r="K166" s="298" t="s">
        <v>1734</v>
      </c>
      <c r="L166" s="329">
        <v>1600</v>
      </c>
      <c r="M166" s="262"/>
      <c r="N166" s="298">
        <v>442</v>
      </c>
      <c r="O166" s="329"/>
      <c r="P166" s="329">
        <v>1600</v>
      </c>
      <c r="Q166" s="262"/>
      <c r="R166" s="312" t="s">
        <v>1735</v>
      </c>
      <c r="S166" s="262" t="s">
        <v>1369</v>
      </c>
      <c r="T166" s="262" t="s">
        <v>558</v>
      </c>
      <c r="U166" s="293" t="s">
        <v>283</v>
      </c>
      <c r="V166" s="293">
        <v>45148</v>
      </c>
      <c r="W166" s="287"/>
    </row>
    <row r="167" spans="1:23" x14ac:dyDescent="0.3">
      <c r="A167" s="321" t="str">
        <f t="shared" ref="A167:A230" si="21">IF(C167=0,"",(UPPER(TEXT(DATE(,MONTH(C167),1),"mmmm"))))</f>
        <v>SETEMBRO</v>
      </c>
      <c r="B167" s="262">
        <v>45189</v>
      </c>
      <c r="C167" s="262">
        <v>45189</v>
      </c>
      <c r="D167" s="262"/>
      <c r="E167" s="262" t="s">
        <v>1602</v>
      </c>
      <c r="F167" s="262" t="s">
        <v>1601</v>
      </c>
      <c r="G167" s="262"/>
      <c r="H167" s="262"/>
      <c r="I167" s="271" t="str">
        <f>IFERROR(VLOOKUP(G167,Tabela3[[PLACA]:[MODELO]],2,FALSE),"")</f>
        <v/>
      </c>
      <c r="J167" s="298"/>
      <c r="K167" s="298" t="s">
        <v>1736</v>
      </c>
      <c r="L167" s="329">
        <v>74.900000000000006</v>
      </c>
      <c r="M167" s="262"/>
      <c r="N167" s="298">
        <v>78371</v>
      </c>
      <c r="O167" s="329"/>
      <c r="P167" s="329">
        <v>74.900000000000006</v>
      </c>
      <c r="Q167" s="262"/>
      <c r="R167" s="312" t="s">
        <v>1737</v>
      </c>
      <c r="S167" s="262" t="s">
        <v>1513</v>
      </c>
      <c r="T167" s="262" t="s">
        <v>664</v>
      </c>
      <c r="U167" s="293" t="s">
        <v>283</v>
      </c>
      <c r="V167" s="293">
        <v>45219</v>
      </c>
      <c r="W167" s="287"/>
    </row>
    <row r="168" spans="1:23" x14ac:dyDescent="0.3">
      <c r="A168" s="321" t="str">
        <f t="shared" si="21"/>
        <v>SETEMBRO</v>
      </c>
      <c r="B168" s="262">
        <v>45189</v>
      </c>
      <c r="C168" s="262">
        <v>45174</v>
      </c>
      <c r="D168" s="262"/>
      <c r="E168" s="262" t="s">
        <v>1367</v>
      </c>
      <c r="F168" s="262" t="s">
        <v>1368</v>
      </c>
      <c r="G168" s="262"/>
      <c r="H168" s="262"/>
      <c r="I168" s="271" t="str">
        <f>IFERROR(VLOOKUP(G168,Tabela3[[PLACA]:[MODELO]],2,FALSE),"")</f>
        <v/>
      </c>
      <c r="J168" s="298">
        <v>1</v>
      </c>
      <c r="K168" s="298" t="s">
        <v>1699</v>
      </c>
      <c r="L168" s="329">
        <v>570</v>
      </c>
      <c r="M168" s="262"/>
      <c r="N168" s="298">
        <v>165471</v>
      </c>
      <c r="O168" s="329"/>
      <c r="P168" s="329">
        <v>570</v>
      </c>
      <c r="Q168" s="262"/>
      <c r="R168" s="312" t="s">
        <v>1738</v>
      </c>
      <c r="S168" s="262" t="s">
        <v>1369</v>
      </c>
      <c r="T168" s="262" t="s">
        <v>558</v>
      </c>
      <c r="U168" s="293" t="s">
        <v>283</v>
      </c>
      <c r="V168" s="293">
        <v>45202</v>
      </c>
      <c r="W168" s="287"/>
    </row>
    <row r="169" spans="1:23" x14ac:dyDescent="0.3">
      <c r="A169" s="321" t="str">
        <f t="shared" si="21"/>
        <v>SETEMBRO</v>
      </c>
      <c r="B169" s="262">
        <v>45189</v>
      </c>
      <c r="C169" s="262">
        <v>45174</v>
      </c>
      <c r="D169" s="262"/>
      <c r="E169" s="262" t="s">
        <v>1367</v>
      </c>
      <c r="F169" s="262" t="s">
        <v>1368</v>
      </c>
      <c r="G169" s="262"/>
      <c r="H169" s="262"/>
      <c r="I169" s="271" t="str">
        <f>IFERROR(VLOOKUP(G169,Tabela3[[PLACA]:[MODELO]],2,FALSE),"")</f>
        <v/>
      </c>
      <c r="J169" s="298"/>
      <c r="K169" s="298" t="s">
        <v>1739</v>
      </c>
      <c r="L169" s="329">
        <v>99</v>
      </c>
      <c r="M169" s="262"/>
      <c r="N169" s="298">
        <v>165465</v>
      </c>
      <c r="O169" s="329"/>
      <c r="P169" s="329">
        <v>99</v>
      </c>
      <c r="Q169" s="262"/>
      <c r="R169" s="312" t="s">
        <v>1740</v>
      </c>
      <c r="S169" s="262" t="s">
        <v>1369</v>
      </c>
      <c r="T169" s="262" t="s">
        <v>558</v>
      </c>
      <c r="U169" s="293" t="s">
        <v>283</v>
      </c>
      <c r="V169" s="293">
        <v>45202</v>
      </c>
      <c r="W169" s="287"/>
    </row>
    <row r="170" spans="1:23" x14ac:dyDescent="0.3">
      <c r="A170" s="321" t="str">
        <f t="shared" si="21"/>
        <v>SETEMBRO</v>
      </c>
      <c r="B170" s="262">
        <v>45189</v>
      </c>
      <c r="C170" s="262">
        <v>45189</v>
      </c>
      <c r="D170" s="262"/>
      <c r="E170" s="262" t="s">
        <v>1519</v>
      </c>
      <c r="F170" s="262" t="s">
        <v>1520</v>
      </c>
      <c r="G170" s="262"/>
      <c r="H170" s="262"/>
      <c r="I170" s="271" t="str">
        <f>IFERROR(VLOOKUP(G170,Tabela3[[PLACA]:[MODELO]],2,FALSE),"")</f>
        <v/>
      </c>
      <c r="J170" s="298"/>
      <c r="K170" s="298" t="s">
        <v>1741</v>
      </c>
      <c r="L170" s="329">
        <v>203.24</v>
      </c>
      <c r="M170" s="262"/>
      <c r="N170" s="298">
        <v>155050</v>
      </c>
      <c r="O170" s="329"/>
      <c r="P170" s="329">
        <v>203.24</v>
      </c>
      <c r="Q170" s="262"/>
      <c r="R170" s="312" t="s">
        <v>1742</v>
      </c>
      <c r="S170" s="262" t="s">
        <v>1369</v>
      </c>
      <c r="T170" s="262" t="s">
        <v>558</v>
      </c>
      <c r="U170" s="293" t="s">
        <v>283</v>
      </c>
      <c r="V170" s="293">
        <v>45204</v>
      </c>
      <c r="W170" s="287"/>
    </row>
    <row r="171" spans="1:23" x14ac:dyDescent="0.3">
      <c r="A171" s="321" t="str">
        <f t="shared" si="21"/>
        <v>SETEMBRO</v>
      </c>
      <c r="B171" s="262">
        <v>45189</v>
      </c>
      <c r="C171" s="262">
        <v>45175</v>
      </c>
      <c r="D171" s="262"/>
      <c r="E171" s="262" t="s">
        <v>1523</v>
      </c>
      <c r="F171" s="262" t="s">
        <v>1524</v>
      </c>
      <c r="G171" s="262"/>
      <c r="H171" s="262"/>
      <c r="I171" s="271" t="str">
        <f>IFERROR(VLOOKUP(G171,Tabela3[[PLACA]:[MODELO]],2,FALSE),"")</f>
        <v/>
      </c>
      <c r="J171" s="298"/>
      <c r="K171" s="298" t="s">
        <v>1743</v>
      </c>
      <c r="L171" s="329">
        <v>578</v>
      </c>
      <c r="M171" s="262"/>
      <c r="N171" s="298">
        <v>1348</v>
      </c>
      <c r="O171" s="329"/>
      <c r="P171" s="329">
        <v>578</v>
      </c>
      <c r="Q171" s="262"/>
      <c r="R171" s="312" t="s">
        <v>1744</v>
      </c>
      <c r="S171" s="262" t="s">
        <v>1513</v>
      </c>
      <c r="T171" s="262" t="s">
        <v>664</v>
      </c>
      <c r="U171" s="293" t="s">
        <v>283</v>
      </c>
      <c r="V171" s="293">
        <v>45205</v>
      </c>
      <c r="W171" s="287"/>
    </row>
    <row r="172" spans="1:23" x14ac:dyDescent="0.3">
      <c r="A172" s="321" t="str">
        <f t="shared" si="21"/>
        <v/>
      </c>
      <c r="B172" s="262"/>
      <c r="C172" s="262"/>
      <c r="D172" s="262"/>
      <c r="E172" s="262"/>
      <c r="F172" s="262"/>
      <c r="G172" s="262"/>
      <c r="H172" s="262"/>
      <c r="I172" s="271" t="str">
        <f>IFERROR(VLOOKUP(G172,Tabela3[[PLACA]:[MODELO]],2,FALSE),"")</f>
        <v/>
      </c>
      <c r="J172" s="298"/>
      <c r="K172" s="298"/>
      <c r="L172" s="329"/>
      <c r="M172" s="262"/>
      <c r="N172" s="298"/>
      <c r="O172" s="329"/>
      <c r="P172" s="329"/>
      <c r="Q172" s="262"/>
      <c r="R172" s="312"/>
      <c r="S172" s="262"/>
      <c r="T172" s="262"/>
      <c r="U172" s="293"/>
      <c r="V172" s="293"/>
      <c r="W172" s="287"/>
    </row>
    <row r="173" spans="1:23" x14ac:dyDescent="0.3">
      <c r="A173" s="321" t="str">
        <f t="shared" si="21"/>
        <v/>
      </c>
      <c r="B173" s="262"/>
      <c r="C173" s="262"/>
      <c r="D173" s="262"/>
      <c r="E173" s="262"/>
      <c r="F173" s="262"/>
      <c r="G173" s="262"/>
      <c r="H173" s="262"/>
      <c r="I173" s="271" t="str">
        <f>IFERROR(VLOOKUP(G173,Tabela3[[PLACA]:[MODELO]],2,FALSE),"")</f>
        <v/>
      </c>
      <c r="J173" s="298"/>
      <c r="K173" s="298"/>
      <c r="L173" s="329"/>
      <c r="M173" s="262"/>
      <c r="N173" s="298"/>
      <c r="O173" s="329"/>
      <c r="P173" s="329"/>
      <c r="Q173" s="262"/>
      <c r="R173" s="312"/>
      <c r="S173" s="262"/>
      <c r="T173" s="262"/>
      <c r="U173" s="293"/>
      <c r="V173" s="293"/>
      <c r="W173" s="287"/>
    </row>
    <row r="174" spans="1:23" x14ac:dyDescent="0.3">
      <c r="A174" s="321" t="str">
        <f t="shared" si="21"/>
        <v/>
      </c>
      <c r="B174" s="262"/>
      <c r="C174" s="262"/>
      <c r="D174" s="262"/>
      <c r="E174" s="262"/>
      <c r="F174" s="262"/>
      <c r="G174" s="262"/>
      <c r="H174" s="262"/>
      <c r="I174" s="271" t="str">
        <f>IFERROR(VLOOKUP(G174,Tabela3[[PLACA]:[MODELO]],2,FALSE),"")</f>
        <v/>
      </c>
      <c r="J174" s="298"/>
      <c r="K174" s="298"/>
      <c r="L174" s="329"/>
      <c r="M174" s="262"/>
      <c r="N174" s="298"/>
      <c r="O174" s="329"/>
      <c r="P174" s="329"/>
      <c r="Q174" s="262"/>
      <c r="R174" s="312"/>
      <c r="S174" s="262"/>
      <c r="T174" s="262"/>
      <c r="U174" s="293"/>
      <c r="V174" s="293"/>
      <c r="W174" s="287"/>
    </row>
    <row r="175" spans="1:23" x14ac:dyDescent="0.3">
      <c r="A175" s="321" t="str">
        <f t="shared" si="21"/>
        <v/>
      </c>
      <c r="B175" s="262"/>
      <c r="C175" s="262"/>
      <c r="D175" s="262"/>
      <c r="E175" s="262"/>
      <c r="F175" s="262"/>
      <c r="G175" s="262"/>
      <c r="H175" s="262"/>
      <c r="I175" s="271" t="str">
        <f>IFERROR(VLOOKUP(G175,Tabela3[[PLACA]:[MODELO]],2,FALSE),"")</f>
        <v/>
      </c>
      <c r="J175" s="298"/>
      <c r="K175" s="298"/>
      <c r="L175" s="329"/>
      <c r="M175" s="262"/>
      <c r="N175" s="298"/>
      <c r="O175" s="329"/>
      <c r="P175" s="329"/>
      <c r="Q175" s="262"/>
      <c r="R175" s="312"/>
      <c r="S175" s="262"/>
      <c r="T175" s="262"/>
      <c r="U175" s="293"/>
      <c r="V175" s="293"/>
      <c r="W175" s="287"/>
    </row>
    <row r="176" spans="1:23" x14ac:dyDescent="0.3">
      <c r="A176" s="321" t="str">
        <f t="shared" si="21"/>
        <v/>
      </c>
      <c r="B176" s="262"/>
      <c r="C176" s="262"/>
      <c r="D176" s="262"/>
      <c r="E176" s="262"/>
      <c r="F176" s="262"/>
      <c r="G176" s="262"/>
      <c r="H176" s="262"/>
      <c r="I176" s="271" t="str">
        <f>IFERROR(VLOOKUP(G176,Tabela3[[PLACA]:[MODELO]],2,FALSE),"")</f>
        <v/>
      </c>
      <c r="J176" s="298"/>
      <c r="K176" s="298"/>
      <c r="L176" s="329"/>
      <c r="M176" s="262"/>
      <c r="N176" s="298"/>
      <c r="O176" s="329"/>
      <c r="P176" s="329"/>
      <c r="Q176" s="262"/>
      <c r="R176" s="312"/>
      <c r="S176" s="262"/>
      <c r="T176" s="262"/>
      <c r="U176" s="293"/>
      <c r="V176" s="293"/>
      <c r="W176" s="287"/>
    </row>
    <row r="177" spans="1:23" x14ac:dyDescent="0.3">
      <c r="A177" s="321" t="str">
        <f t="shared" si="21"/>
        <v/>
      </c>
      <c r="B177" s="262"/>
      <c r="C177" s="262"/>
      <c r="D177" s="262"/>
      <c r="E177" s="262"/>
      <c r="F177" s="262"/>
      <c r="G177" s="262"/>
      <c r="H177" s="262"/>
      <c r="I177" s="271" t="str">
        <f>IFERROR(VLOOKUP(G177,Tabela3[[PLACA]:[MODELO]],2,FALSE),"")</f>
        <v/>
      </c>
      <c r="J177" s="298"/>
      <c r="K177" s="298"/>
      <c r="L177" s="329"/>
      <c r="M177" s="262"/>
      <c r="N177" s="298"/>
      <c r="O177" s="329"/>
      <c r="P177" s="329"/>
      <c r="Q177" s="262"/>
      <c r="R177" s="312"/>
      <c r="S177" s="262"/>
      <c r="T177" s="262"/>
      <c r="U177" s="293"/>
      <c r="V177" s="293"/>
      <c r="W177" s="287"/>
    </row>
    <row r="178" spans="1:23" x14ac:dyDescent="0.3">
      <c r="A178" s="321" t="str">
        <f t="shared" si="21"/>
        <v/>
      </c>
      <c r="B178" s="262"/>
      <c r="C178" s="262"/>
      <c r="D178" s="262"/>
      <c r="E178" s="262"/>
      <c r="F178" s="262"/>
      <c r="G178" s="262"/>
      <c r="H178" s="262"/>
      <c r="I178" s="271" t="str">
        <f>IFERROR(VLOOKUP(G178,Tabela3[[PLACA]:[MODELO]],2,FALSE),"")</f>
        <v/>
      </c>
      <c r="J178" s="298"/>
      <c r="K178" s="298"/>
      <c r="L178" s="329"/>
      <c r="M178" s="262"/>
      <c r="N178" s="298"/>
      <c r="O178" s="329"/>
      <c r="P178" s="329"/>
      <c r="Q178" s="262"/>
      <c r="R178" s="312"/>
      <c r="S178" s="262"/>
      <c r="T178" s="262"/>
      <c r="U178" s="293"/>
      <c r="V178" s="293"/>
      <c r="W178" s="287"/>
    </row>
    <row r="179" spans="1:23" x14ac:dyDescent="0.3">
      <c r="A179" s="321" t="str">
        <f t="shared" si="21"/>
        <v/>
      </c>
      <c r="B179" s="262"/>
      <c r="C179" s="262"/>
      <c r="D179" s="262"/>
      <c r="E179" s="262"/>
      <c r="F179" s="262"/>
      <c r="G179" s="262"/>
      <c r="H179" s="262"/>
      <c r="I179" s="271" t="str">
        <f>IFERROR(VLOOKUP(G179,Tabela3[[PLACA]:[MODELO]],2,FALSE),"")</f>
        <v/>
      </c>
      <c r="J179" s="298"/>
      <c r="K179" s="298"/>
      <c r="L179" s="329"/>
      <c r="M179" s="262"/>
      <c r="N179" s="298"/>
      <c r="O179" s="329"/>
      <c r="P179" s="329"/>
      <c r="Q179" s="262"/>
      <c r="R179" s="312"/>
      <c r="S179" s="262"/>
      <c r="T179" s="262"/>
      <c r="U179" s="293"/>
      <c r="V179" s="293"/>
      <c r="W179" s="287"/>
    </row>
    <row r="180" spans="1:23" x14ac:dyDescent="0.3">
      <c r="A180" s="321" t="str">
        <f t="shared" si="21"/>
        <v/>
      </c>
      <c r="B180" s="262"/>
      <c r="C180" s="262"/>
      <c r="D180" s="262"/>
      <c r="E180" s="262"/>
      <c r="F180" s="262"/>
      <c r="G180" s="262"/>
      <c r="H180" s="262"/>
      <c r="I180" s="271" t="str">
        <f>IFERROR(VLOOKUP(G180,Tabela3[[PLACA]:[MODELO]],2,FALSE),"")</f>
        <v/>
      </c>
      <c r="J180" s="298"/>
      <c r="K180" s="298"/>
      <c r="L180" s="329"/>
      <c r="M180" s="262"/>
      <c r="N180" s="298"/>
      <c r="O180" s="329"/>
      <c r="P180" s="329"/>
      <c r="Q180" s="262"/>
      <c r="R180" s="312"/>
      <c r="S180" s="262"/>
      <c r="T180" s="262"/>
      <c r="U180" s="293"/>
      <c r="V180" s="293"/>
      <c r="W180" s="287"/>
    </row>
    <row r="181" spans="1:23" x14ac:dyDescent="0.3">
      <c r="A181" s="321" t="str">
        <f t="shared" si="21"/>
        <v/>
      </c>
      <c r="B181" s="262"/>
      <c r="C181" s="262"/>
      <c r="D181" s="262"/>
      <c r="E181" s="262"/>
      <c r="F181" s="262"/>
      <c r="G181" s="262"/>
      <c r="H181" s="262"/>
      <c r="I181" s="271" t="str">
        <f>IFERROR(VLOOKUP(G181,Tabela3[[PLACA]:[MODELO]],2,FALSE),"")</f>
        <v/>
      </c>
      <c r="J181" s="298"/>
      <c r="K181" s="298"/>
      <c r="L181" s="329"/>
      <c r="M181" s="262"/>
      <c r="N181" s="298"/>
      <c r="O181" s="329"/>
      <c r="P181" s="329"/>
      <c r="Q181" s="262"/>
      <c r="R181" s="312"/>
      <c r="S181" s="262"/>
      <c r="T181" s="262"/>
      <c r="U181" s="293"/>
      <c r="V181" s="293"/>
      <c r="W181" s="287"/>
    </row>
    <row r="182" spans="1:23" x14ac:dyDescent="0.3">
      <c r="A182" s="321" t="str">
        <f t="shared" si="21"/>
        <v/>
      </c>
      <c r="B182" s="262"/>
      <c r="C182" s="262"/>
      <c r="D182" s="262"/>
      <c r="E182" s="262"/>
      <c r="F182" s="262"/>
      <c r="G182" s="262"/>
      <c r="H182" s="262"/>
      <c r="I182" s="271" t="str">
        <f>IFERROR(VLOOKUP(G182,Tabela3[[PLACA]:[MODELO]],2,FALSE),"")</f>
        <v/>
      </c>
      <c r="J182" s="298"/>
      <c r="K182" s="298"/>
      <c r="L182" s="329"/>
      <c r="M182" s="262"/>
      <c r="N182" s="298"/>
      <c r="O182" s="329"/>
      <c r="P182" s="329"/>
      <c r="Q182" s="262"/>
      <c r="R182" s="312"/>
      <c r="S182" s="262"/>
      <c r="T182" s="262"/>
      <c r="U182" s="293"/>
      <c r="V182" s="293"/>
      <c r="W182" s="287"/>
    </row>
    <row r="183" spans="1:23" x14ac:dyDescent="0.3">
      <c r="A183" s="321" t="str">
        <f t="shared" si="21"/>
        <v/>
      </c>
      <c r="B183" s="262"/>
      <c r="C183" s="262"/>
      <c r="D183" s="262"/>
      <c r="E183" s="262"/>
      <c r="F183" s="262"/>
      <c r="G183" s="262"/>
      <c r="H183" s="262"/>
      <c r="I183" s="271" t="str">
        <f>IFERROR(VLOOKUP(G183,Tabela3[[PLACA]:[MODELO]],2,FALSE),"")</f>
        <v/>
      </c>
      <c r="J183" s="298"/>
      <c r="K183" s="298"/>
      <c r="L183" s="329"/>
      <c r="M183" s="262"/>
      <c r="N183" s="298"/>
      <c r="O183" s="329"/>
      <c r="P183" s="329"/>
      <c r="Q183" s="262"/>
      <c r="R183" s="312"/>
      <c r="S183" s="262"/>
      <c r="T183" s="262"/>
      <c r="U183" s="293"/>
      <c r="V183" s="293"/>
      <c r="W183" s="287"/>
    </row>
    <row r="184" spans="1:23" x14ac:dyDescent="0.3">
      <c r="A184" s="321" t="str">
        <f t="shared" si="21"/>
        <v/>
      </c>
      <c r="B184" s="262"/>
      <c r="C184" s="262"/>
      <c r="D184" s="262"/>
      <c r="E184" s="262"/>
      <c r="F184" s="262"/>
      <c r="G184" s="262"/>
      <c r="H184" s="262"/>
      <c r="I184" s="271" t="str">
        <f>IFERROR(VLOOKUP(G184,Tabela3[[PLACA]:[MODELO]],2,FALSE),"")</f>
        <v/>
      </c>
      <c r="J184" s="298"/>
      <c r="K184" s="298"/>
      <c r="L184" s="329"/>
      <c r="M184" s="262"/>
      <c r="N184" s="298"/>
      <c r="O184" s="329"/>
      <c r="P184" s="329"/>
      <c r="Q184" s="262"/>
      <c r="R184" s="312"/>
      <c r="S184" s="262"/>
      <c r="T184" s="262"/>
      <c r="U184" s="293"/>
      <c r="V184" s="293"/>
      <c r="W184" s="287"/>
    </row>
    <row r="185" spans="1:23" x14ac:dyDescent="0.3">
      <c r="A185" s="321" t="str">
        <f t="shared" si="21"/>
        <v/>
      </c>
      <c r="B185" s="262"/>
      <c r="C185" s="262"/>
      <c r="D185" s="262"/>
      <c r="E185" s="262"/>
      <c r="F185" s="262"/>
      <c r="G185" s="262"/>
      <c r="H185" s="262"/>
      <c r="I185" s="271" t="str">
        <f>IFERROR(VLOOKUP(G185,Tabela3[[PLACA]:[MODELO]],2,FALSE),"")</f>
        <v/>
      </c>
      <c r="J185" s="298"/>
      <c r="K185" s="298"/>
      <c r="L185" s="329"/>
      <c r="M185" s="262"/>
      <c r="N185" s="298"/>
      <c r="O185" s="329"/>
      <c r="P185" s="329"/>
      <c r="Q185" s="262"/>
      <c r="R185" s="312"/>
      <c r="S185" s="262"/>
      <c r="T185" s="262"/>
      <c r="U185" s="293"/>
      <c r="V185" s="293"/>
      <c r="W185" s="287"/>
    </row>
    <row r="186" spans="1:23" x14ac:dyDescent="0.3">
      <c r="A186" s="321" t="str">
        <f t="shared" si="21"/>
        <v/>
      </c>
      <c r="B186" s="262"/>
      <c r="C186" s="262"/>
      <c r="D186" s="262"/>
      <c r="E186" s="262"/>
      <c r="F186" s="262"/>
      <c r="G186" s="262"/>
      <c r="H186" s="262"/>
      <c r="I186" s="271" t="str">
        <f>IFERROR(VLOOKUP(G186,Tabela3[[PLACA]:[MODELO]],2,FALSE),"")</f>
        <v/>
      </c>
      <c r="J186" s="298"/>
      <c r="K186" s="298"/>
      <c r="L186" s="329"/>
      <c r="M186" s="262"/>
      <c r="N186" s="298"/>
      <c r="O186" s="329"/>
      <c r="P186" s="329"/>
      <c r="Q186" s="262"/>
      <c r="R186" s="312"/>
      <c r="S186" s="262"/>
      <c r="T186" s="262"/>
      <c r="U186" s="293"/>
      <c r="V186" s="293"/>
      <c r="W186" s="287"/>
    </row>
    <row r="187" spans="1:23" x14ac:dyDescent="0.3">
      <c r="A187" s="321" t="str">
        <f t="shared" si="21"/>
        <v/>
      </c>
      <c r="B187" s="262"/>
      <c r="C187" s="262"/>
      <c r="D187" s="262"/>
      <c r="E187" s="262"/>
      <c r="F187" s="262"/>
      <c r="G187" s="262"/>
      <c r="H187" s="262"/>
      <c r="I187" s="271" t="str">
        <f>IFERROR(VLOOKUP(G187,Tabela3[[PLACA]:[MODELO]],2,FALSE),"")</f>
        <v/>
      </c>
      <c r="J187" s="298"/>
      <c r="K187" s="298"/>
      <c r="L187" s="329"/>
      <c r="M187" s="262"/>
      <c r="N187" s="298"/>
      <c r="O187" s="329"/>
      <c r="P187" s="329"/>
      <c r="Q187" s="262"/>
      <c r="R187" s="312"/>
      <c r="S187" s="262"/>
      <c r="T187" s="262"/>
      <c r="U187" s="293"/>
      <c r="V187" s="293"/>
      <c r="W187" s="287"/>
    </row>
    <row r="188" spans="1:23" x14ac:dyDescent="0.3">
      <c r="A188" s="321" t="str">
        <f t="shared" si="21"/>
        <v/>
      </c>
      <c r="B188" s="262"/>
      <c r="C188" s="262"/>
      <c r="D188" s="262"/>
      <c r="E188" s="262"/>
      <c r="F188" s="262"/>
      <c r="G188" s="262"/>
      <c r="H188" s="262"/>
      <c r="I188" s="271" t="str">
        <f>IFERROR(VLOOKUP(G188,Tabela3[[PLACA]:[MODELO]],2,FALSE),"")</f>
        <v/>
      </c>
      <c r="J188" s="298"/>
      <c r="K188" s="298"/>
      <c r="L188" s="329"/>
      <c r="M188" s="262"/>
      <c r="N188" s="298"/>
      <c r="O188" s="329"/>
      <c r="P188" s="329"/>
      <c r="Q188" s="262"/>
      <c r="R188" s="312"/>
      <c r="S188" s="262"/>
      <c r="T188" s="262"/>
      <c r="U188" s="293"/>
      <c r="V188" s="293"/>
      <c r="W188" s="287"/>
    </row>
    <row r="189" spans="1:23" x14ac:dyDescent="0.3">
      <c r="A189" s="321" t="str">
        <f t="shared" si="21"/>
        <v/>
      </c>
      <c r="B189" s="262"/>
      <c r="C189" s="262"/>
      <c r="D189" s="262"/>
      <c r="E189" s="262"/>
      <c r="F189" s="262"/>
      <c r="G189" s="262"/>
      <c r="H189" s="262"/>
      <c r="I189" s="271" t="str">
        <f>IFERROR(VLOOKUP(G189,Tabela3[[PLACA]:[MODELO]],2,FALSE),"")</f>
        <v/>
      </c>
      <c r="J189" s="298"/>
      <c r="K189" s="298"/>
      <c r="L189" s="329"/>
      <c r="M189" s="262"/>
      <c r="N189" s="298"/>
      <c r="O189" s="329"/>
      <c r="P189" s="329"/>
      <c r="Q189" s="262"/>
      <c r="R189" s="312"/>
      <c r="S189" s="262"/>
      <c r="T189" s="262"/>
      <c r="U189" s="293"/>
      <c r="V189" s="293"/>
      <c r="W189" s="287"/>
    </row>
    <row r="190" spans="1:23" x14ac:dyDescent="0.3">
      <c r="A190" s="321" t="str">
        <f t="shared" si="21"/>
        <v/>
      </c>
      <c r="B190" s="262"/>
      <c r="C190" s="262"/>
      <c r="D190" s="262"/>
      <c r="E190" s="262"/>
      <c r="F190" s="262"/>
      <c r="G190" s="262"/>
      <c r="H190" s="262"/>
      <c r="I190" s="271" t="str">
        <f>IFERROR(VLOOKUP(G190,Tabela3[[PLACA]:[MODELO]],2,FALSE),"")</f>
        <v/>
      </c>
      <c r="J190" s="298"/>
      <c r="K190" s="298"/>
      <c r="L190" s="329"/>
      <c r="M190" s="262"/>
      <c r="N190" s="298"/>
      <c r="O190" s="329"/>
      <c r="P190" s="329"/>
      <c r="Q190" s="262"/>
      <c r="R190" s="312"/>
      <c r="S190" s="262"/>
      <c r="T190" s="262"/>
      <c r="U190" s="293"/>
      <c r="V190" s="293"/>
      <c r="W190" s="287"/>
    </row>
    <row r="191" spans="1:23" x14ac:dyDescent="0.3">
      <c r="A191" s="321" t="str">
        <f t="shared" si="21"/>
        <v/>
      </c>
      <c r="B191" s="262"/>
      <c r="C191" s="262"/>
      <c r="D191" s="262"/>
      <c r="E191" s="262"/>
      <c r="F191" s="262"/>
      <c r="G191" s="262"/>
      <c r="H191" s="262"/>
      <c r="I191" s="271" t="str">
        <f>IFERROR(VLOOKUP(G191,Tabela3[[PLACA]:[MODELO]],2,FALSE),"")</f>
        <v/>
      </c>
      <c r="J191" s="298"/>
      <c r="K191" s="298"/>
      <c r="L191" s="329"/>
      <c r="M191" s="262"/>
      <c r="N191" s="298"/>
      <c r="O191" s="329"/>
      <c r="P191" s="329"/>
      <c r="Q191" s="262"/>
      <c r="R191" s="312"/>
      <c r="S191" s="262"/>
      <c r="T191" s="262"/>
      <c r="U191" s="293"/>
      <c r="V191" s="293"/>
      <c r="W191" s="287"/>
    </row>
    <row r="192" spans="1:23" x14ac:dyDescent="0.3">
      <c r="A192" s="321" t="str">
        <f t="shared" si="21"/>
        <v/>
      </c>
      <c r="B192" s="262"/>
      <c r="C192" s="262"/>
      <c r="D192" s="262"/>
      <c r="E192" s="262"/>
      <c r="F192" s="262"/>
      <c r="G192" s="262"/>
      <c r="H192" s="262"/>
      <c r="I192" s="271" t="str">
        <f>IFERROR(VLOOKUP(G192,Tabela3[[PLACA]:[MODELO]],2,FALSE),"")</f>
        <v/>
      </c>
      <c r="J192" s="298"/>
      <c r="K192" s="298"/>
      <c r="L192" s="329"/>
      <c r="M192" s="262"/>
      <c r="N192" s="298"/>
      <c r="O192" s="329"/>
      <c r="P192" s="329"/>
      <c r="Q192" s="262"/>
      <c r="R192" s="312"/>
      <c r="S192" s="262"/>
      <c r="T192" s="262"/>
      <c r="U192" s="293"/>
      <c r="V192" s="293"/>
      <c r="W192" s="287"/>
    </row>
    <row r="193" spans="1:23" x14ac:dyDescent="0.3">
      <c r="A193" s="321" t="str">
        <f t="shared" si="21"/>
        <v/>
      </c>
      <c r="B193" s="262"/>
      <c r="C193" s="262"/>
      <c r="D193" s="262"/>
      <c r="E193" s="262"/>
      <c r="F193" s="262"/>
      <c r="G193" s="262"/>
      <c r="H193" s="262"/>
      <c r="I193" s="271" t="str">
        <f>IFERROR(VLOOKUP(G193,Tabela3[[PLACA]:[MODELO]],2,FALSE),"")</f>
        <v/>
      </c>
      <c r="J193" s="298"/>
      <c r="K193" s="298"/>
      <c r="L193" s="329"/>
      <c r="M193" s="262"/>
      <c r="N193" s="298"/>
      <c r="O193" s="329"/>
      <c r="P193" s="329"/>
      <c r="Q193" s="262"/>
      <c r="R193" s="312"/>
      <c r="S193" s="262"/>
      <c r="T193" s="262"/>
      <c r="U193" s="293"/>
      <c r="V193" s="293"/>
      <c r="W193" s="287"/>
    </row>
    <row r="194" spans="1:23" x14ac:dyDescent="0.3">
      <c r="A194" s="321" t="str">
        <f t="shared" si="21"/>
        <v/>
      </c>
      <c r="B194" s="262"/>
      <c r="C194" s="262"/>
      <c r="D194" s="262"/>
      <c r="E194" s="262"/>
      <c r="F194" s="262"/>
      <c r="G194" s="262"/>
      <c r="H194" s="262"/>
      <c r="I194" s="271" t="str">
        <f>IFERROR(VLOOKUP(G194,Tabela3[[PLACA]:[MODELO]],2,FALSE),"")</f>
        <v/>
      </c>
      <c r="J194" s="298"/>
      <c r="K194" s="298"/>
      <c r="L194" s="329"/>
      <c r="M194" s="262"/>
      <c r="N194" s="298"/>
      <c r="O194" s="329"/>
      <c r="P194" s="329"/>
      <c r="Q194" s="262"/>
      <c r="R194" s="312"/>
      <c r="S194" s="262"/>
      <c r="T194" s="262"/>
      <c r="U194" s="293"/>
      <c r="V194" s="293"/>
      <c r="W194" s="287"/>
    </row>
    <row r="195" spans="1:23" x14ac:dyDescent="0.3">
      <c r="A195" s="321" t="str">
        <f t="shared" si="21"/>
        <v/>
      </c>
      <c r="B195" s="262"/>
      <c r="C195" s="262"/>
      <c r="D195" s="262"/>
      <c r="E195" s="262"/>
      <c r="F195" s="262"/>
      <c r="G195" s="262"/>
      <c r="H195" s="262"/>
      <c r="I195" s="271" t="str">
        <f>IFERROR(VLOOKUP(G195,Tabela3[[PLACA]:[MODELO]],2,FALSE),"")</f>
        <v/>
      </c>
      <c r="J195" s="298"/>
      <c r="K195" s="298"/>
      <c r="L195" s="329"/>
      <c r="M195" s="262"/>
      <c r="N195" s="298"/>
      <c r="O195" s="329"/>
      <c r="P195" s="329"/>
      <c r="Q195" s="262"/>
      <c r="R195" s="312"/>
      <c r="S195" s="262"/>
      <c r="T195" s="262"/>
      <c r="U195" s="293"/>
      <c r="V195" s="293"/>
      <c r="W195" s="287"/>
    </row>
    <row r="196" spans="1:23" x14ac:dyDescent="0.3">
      <c r="A196" s="321" t="str">
        <f t="shared" si="21"/>
        <v/>
      </c>
      <c r="B196" s="262"/>
      <c r="C196" s="262"/>
      <c r="D196" s="262"/>
      <c r="E196" s="262"/>
      <c r="F196" s="262"/>
      <c r="G196" s="262"/>
      <c r="H196" s="262"/>
      <c r="I196" s="271" t="str">
        <f>IFERROR(VLOOKUP(G196,Tabela3[[PLACA]:[MODELO]],2,FALSE),"")</f>
        <v/>
      </c>
      <c r="J196" s="298"/>
      <c r="K196" s="298"/>
      <c r="L196" s="329"/>
      <c r="M196" s="262"/>
      <c r="N196" s="298"/>
      <c r="O196" s="329"/>
      <c r="P196" s="329"/>
      <c r="Q196" s="262"/>
      <c r="R196" s="312"/>
      <c r="S196" s="262"/>
      <c r="T196" s="262"/>
      <c r="U196" s="293"/>
      <c r="V196" s="293"/>
      <c r="W196" s="287"/>
    </row>
    <row r="197" spans="1:23" x14ac:dyDescent="0.3">
      <c r="A197" s="321" t="str">
        <f t="shared" si="21"/>
        <v/>
      </c>
      <c r="B197" s="262"/>
      <c r="C197" s="262"/>
      <c r="D197" s="262"/>
      <c r="E197" s="262"/>
      <c r="F197" s="262"/>
      <c r="G197" s="262"/>
      <c r="H197" s="262"/>
      <c r="I197" s="271" t="str">
        <f>IFERROR(VLOOKUP(G197,Tabela3[[PLACA]:[MODELO]],2,FALSE),"")</f>
        <v/>
      </c>
      <c r="J197" s="298"/>
      <c r="K197" s="298"/>
      <c r="L197" s="329"/>
      <c r="M197" s="262"/>
      <c r="N197" s="298"/>
      <c r="O197" s="329"/>
      <c r="P197" s="329"/>
      <c r="Q197" s="262"/>
      <c r="R197" s="312"/>
      <c r="S197" s="262"/>
      <c r="T197" s="262"/>
      <c r="U197" s="293"/>
      <c r="V197" s="293"/>
      <c r="W197" s="287"/>
    </row>
    <row r="198" spans="1:23" x14ac:dyDescent="0.3">
      <c r="A198" s="321" t="str">
        <f t="shared" si="21"/>
        <v/>
      </c>
      <c r="B198" s="262"/>
      <c r="C198" s="262"/>
      <c r="D198" s="262"/>
      <c r="E198" s="262"/>
      <c r="F198" s="262"/>
      <c r="G198" s="262"/>
      <c r="H198" s="262"/>
      <c r="I198" s="271" t="str">
        <f>IFERROR(VLOOKUP(G198,Tabela3[[PLACA]:[MODELO]],2,FALSE),"")</f>
        <v/>
      </c>
      <c r="J198" s="298"/>
      <c r="K198" s="298"/>
      <c r="L198" s="329"/>
      <c r="M198" s="262"/>
      <c r="N198" s="298"/>
      <c r="O198" s="329"/>
      <c r="P198" s="329"/>
      <c r="Q198" s="262"/>
      <c r="R198" s="312"/>
      <c r="S198" s="262"/>
      <c r="T198" s="262"/>
      <c r="U198" s="293"/>
      <c r="V198" s="293"/>
      <c r="W198" s="287"/>
    </row>
    <row r="199" spans="1:23" x14ac:dyDescent="0.3">
      <c r="A199" s="321" t="str">
        <f t="shared" si="21"/>
        <v/>
      </c>
      <c r="B199" s="262"/>
      <c r="C199" s="262"/>
      <c r="D199" s="262"/>
      <c r="E199" s="262"/>
      <c r="F199" s="262"/>
      <c r="G199" s="262"/>
      <c r="H199" s="262"/>
      <c r="I199" s="271" t="str">
        <f>IFERROR(VLOOKUP(G199,Tabela3[[PLACA]:[MODELO]],2,FALSE),"")</f>
        <v/>
      </c>
      <c r="J199" s="298"/>
      <c r="K199" s="298"/>
      <c r="L199" s="329"/>
      <c r="M199" s="262"/>
      <c r="N199" s="298"/>
      <c r="O199" s="329"/>
      <c r="P199" s="329"/>
      <c r="Q199" s="262"/>
      <c r="R199" s="312"/>
      <c r="S199" s="262"/>
      <c r="T199" s="262"/>
      <c r="U199" s="293"/>
      <c r="V199" s="293"/>
      <c r="W199" s="287"/>
    </row>
    <row r="200" spans="1:23" x14ac:dyDescent="0.3">
      <c r="A200" s="321" t="str">
        <f t="shared" si="21"/>
        <v/>
      </c>
      <c r="B200" s="262"/>
      <c r="C200" s="262"/>
      <c r="D200" s="262"/>
      <c r="E200" s="262"/>
      <c r="F200" s="262"/>
      <c r="G200" s="262"/>
      <c r="H200" s="262"/>
      <c r="I200" s="271" t="str">
        <f>IFERROR(VLOOKUP(G200,Tabela3[[PLACA]:[MODELO]],2,FALSE),"")</f>
        <v/>
      </c>
      <c r="J200" s="298"/>
      <c r="K200" s="298"/>
      <c r="L200" s="329"/>
      <c r="M200" s="262"/>
      <c r="N200" s="298"/>
      <c r="O200" s="329"/>
      <c r="P200" s="329"/>
      <c r="Q200" s="262"/>
      <c r="R200" s="312"/>
      <c r="S200" s="262"/>
      <c r="T200" s="262"/>
      <c r="U200" s="293"/>
      <c r="V200" s="293"/>
      <c r="W200" s="287"/>
    </row>
    <row r="201" spans="1:23" x14ac:dyDescent="0.3">
      <c r="A201" s="321" t="str">
        <f t="shared" si="21"/>
        <v/>
      </c>
      <c r="B201" s="262"/>
      <c r="C201" s="262"/>
      <c r="D201" s="262"/>
      <c r="E201" s="262"/>
      <c r="F201" s="262"/>
      <c r="G201" s="262"/>
      <c r="H201" s="262"/>
      <c r="I201" s="271" t="str">
        <f>IFERROR(VLOOKUP(G201,Tabela3[[PLACA]:[MODELO]],2,FALSE),"")</f>
        <v/>
      </c>
      <c r="J201" s="298"/>
      <c r="K201" s="298"/>
      <c r="L201" s="329"/>
      <c r="M201" s="262"/>
      <c r="N201" s="298"/>
      <c r="O201" s="329"/>
      <c r="P201" s="329"/>
      <c r="Q201" s="262"/>
      <c r="R201" s="312"/>
      <c r="S201" s="262"/>
      <c r="T201" s="262"/>
      <c r="U201" s="293"/>
      <c r="V201" s="293"/>
      <c r="W201" s="287"/>
    </row>
    <row r="202" spans="1:23" x14ac:dyDescent="0.3">
      <c r="A202" s="321" t="str">
        <f t="shared" si="21"/>
        <v/>
      </c>
      <c r="B202" s="262"/>
      <c r="C202" s="262"/>
      <c r="D202" s="262"/>
      <c r="E202" s="262"/>
      <c r="F202" s="262"/>
      <c r="G202" s="262"/>
      <c r="H202" s="262"/>
      <c r="I202" s="271" t="str">
        <f>IFERROR(VLOOKUP(G202,Tabela3[[PLACA]:[MODELO]],2,FALSE),"")</f>
        <v/>
      </c>
      <c r="J202" s="298"/>
      <c r="K202" s="298"/>
      <c r="L202" s="329"/>
      <c r="M202" s="262"/>
      <c r="N202" s="298"/>
      <c r="O202" s="329"/>
      <c r="P202" s="329"/>
      <c r="Q202" s="262"/>
      <c r="R202" s="312"/>
      <c r="S202" s="262"/>
      <c r="T202" s="262"/>
      <c r="U202" s="293"/>
      <c r="V202" s="293"/>
      <c r="W202" s="287"/>
    </row>
    <row r="203" spans="1:23" x14ac:dyDescent="0.3">
      <c r="A203" s="321" t="str">
        <f t="shared" si="21"/>
        <v/>
      </c>
      <c r="B203" s="262"/>
      <c r="C203" s="262"/>
      <c r="D203" s="262"/>
      <c r="E203" s="262"/>
      <c r="F203" s="262"/>
      <c r="G203" s="262"/>
      <c r="H203" s="262"/>
      <c r="I203" s="271" t="str">
        <f>IFERROR(VLOOKUP(G203,Tabela3[[PLACA]:[MODELO]],2,FALSE),"")</f>
        <v/>
      </c>
      <c r="J203" s="298"/>
      <c r="K203" s="298"/>
      <c r="L203" s="329"/>
      <c r="M203" s="262"/>
      <c r="N203" s="298"/>
      <c r="O203" s="329"/>
      <c r="P203" s="329"/>
      <c r="Q203" s="262"/>
      <c r="R203" s="312"/>
      <c r="S203" s="262"/>
      <c r="T203" s="262"/>
      <c r="U203" s="293"/>
      <c r="V203" s="293"/>
      <c r="W203" s="287"/>
    </row>
    <row r="204" spans="1:23" x14ac:dyDescent="0.3">
      <c r="A204" s="321" t="str">
        <f t="shared" si="21"/>
        <v/>
      </c>
      <c r="B204" s="262"/>
      <c r="C204" s="262"/>
      <c r="D204" s="262"/>
      <c r="E204" s="262"/>
      <c r="F204" s="262"/>
      <c r="G204" s="262"/>
      <c r="H204" s="262"/>
      <c r="I204" s="271" t="str">
        <f>IFERROR(VLOOKUP(G204,Tabela3[[PLACA]:[MODELO]],2,FALSE),"")</f>
        <v/>
      </c>
      <c r="J204" s="298"/>
      <c r="K204" s="298"/>
      <c r="L204" s="329"/>
      <c r="M204" s="262"/>
      <c r="N204" s="298"/>
      <c r="O204" s="329"/>
      <c r="P204" s="329"/>
      <c r="Q204" s="262"/>
      <c r="R204" s="312"/>
      <c r="S204" s="262"/>
      <c r="T204" s="262"/>
      <c r="U204" s="293"/>
      <c r="V204" s="293"/>
      <c r="W204" s="287"/>
    </row>
    <row r="205" spans="1:23" x14ac:dyDescent="0.3">
      <c r="A205" s="321" t="str">
        <f t="shared" si="21"/>
        <v/>
      </c>
      <c r="B205" s="262"/>
      <c r="C205" s="262"/>
      <c r="D205" s="262"/>
      <c r="E205" s="262"/>
      <c r="F205" s="262"/>
      <c r="G205" s="262"/>
      <c r="H205" s="262"/>
      <c r="I205" s="271" t="str">
        <f>IFERROR(VLOOKUP(G205,Tabela3[[PLACA]:[MODELO]],2,FALSE),"")</f>
        <v/>
      </c>
      <c r="J205" s="298"/>
      <c r="K205" s="298"/>
      <c r="L205" s="329"/>
      <c r="M205" s="262"/>
      <c r="N205" s="298"/>
      <c r="O205" s="329"/>
      <c r="P205" s="329"/>
      <c r="Q205" s="262"/>
      <c r="R205" s="312"/>
      <c r="S205" s="262"/>
      <c r="T205" s="262"/>
      <c r="U205" s="293"/>
      <c r="V205" s="293"/>
      <c r="W205" s="287"/>
    </row>
    <row r="206" spans="1:23" x14ac:dyDescent="0.3">
      <c r="A206" s="321" t="str">
        <f t="shared" si="21"/>
        <v/>
      </c>
      <c r="B206" s="262"/>
      <c r="C206" s="262"/>
      <c r="D206" s="262"/>
      <c r="E206" s="262"/>
      <c r="F206" s="262"/>
      <c r="G206" s="262"/>
      <c r="H206" s="262"/>
      <c r="I206" s="271" t="str">
        <f>IFERROR(VLOOKUP(G206,Tabela3[[PLACA]:[MODELO]],2,FALSE),"")</f>
        <v/>
      </c>
      <c r="J206" s="298"/>
      <c r="K206" s="298"/>
      <c r="L206" s="329"/>
      <c r="M206" s="262"/>
      <c r="N206" s="298"/>
      <c r="O206" s="329"/>
      <c r="P206" s="329"/>
      <c r="Q206" s="262"/>
      <c r="R206" s="312"/>
      <c r="S206" s="262"/>
      <c r="T206" s="262"/>
      <c r="U206" s="293"/>
      <c r="V206" s="293"/>
      <c r="W206" s="287"/>
    </row>
    <row r="207" spans="1:23" x14ac:dyDescent="0.3">
      <c r="A207" s="321" t="str">
        <f t="shared" si="21"/>
        <v/>
      </c>
      <c r="B207" s="262"/>
      <c r="C207" s="262"/>
      <c r="D207" s="262"/>
      <c r="E207" s="262"/>
      <c r="F207" s="262"/>
      <c r="G207" s="262"/>
      <c r="H207" s="262"/>
      <c r="I207" s="271" t="str">
        <f>IFERROR(VLOOKUP(G207,Tabela3[[PLACA]:[MODELO]],2,FALSE),"")</f>
        <v/>
      </c>
      <c r="J207" s="298"/>
      <c r="K207" s="298"/>
      <c r="L207" s="329"/>
      <c r="M207" s="262"/>
      <c r="N207" s="298"/>
      <c r="O207" s="329"/>
      <c r="P207" s="329"/>
      <c r="Q207" s="262"/>
      <c r="R207" s="312"/>
      <c r="S207" s="262"/>
      <c r="T207" s="262"/>
      <c r="U207" s="293"/>
      <c r="V207" s="293"/>
      <c r="W207" s="287"/>
    </row>
    <row r="208" spans="1:23" x14ac:dyDescent="0.3">
      <c r="A208" s="321" t="str">
        <f t="shared" si="21"/>
        <v/>
      </c>
      <c r="B208" s="262"/>
      <c r="C208" s="262"/>
      <c r="D208" s="262"/>
      <c r="E208" s="262"/>
      <c r="F208" s="262"/>
      <c r="G208" s="262"/>
      <c r="H208" s="262"/>
      <c r="I208" s="271" t="str">
        <f>IFERROR(VLOOKUP(G208,Tabela3[[PLACA]:[MODELO]],2,FALSE),"")</f>
        <v/>
      </c>
      <c r="J208" s="298"/>
      <c r="K208" s="298"/>
      <c r="L208" s="329"/>
      <c r="M208" s="262"/>
      <c r="N208" s="298"/>
      <c r="O208" s="329"/>
      <c r="P208" s="329"/>
      <c r="Q208" s="262"/>
      <c r="R208" s="312"/>
      <c r="S208" s="262"/>
      <c r="T208" s="262"/>
      <c r="U208" s="293"/>
      <c r="V208" s="293"/>
      <c r="W208" s="287"/>
    </row>
    <row r="209" spans="1:23" x14ac:dyDescent="0.3">
      <c r="A209" s="321" t="str">
        <f t="shared" si="21"/>
        <v/>
      </c>
      <c r="B209" s="262"/>
      <c r="C209" s="262"/>
      <c r="D209" s="262"/>
      <c r="E209" s="262"/>
      <c r="F209" s="262"/>
      <c r="G209" s="262"/>
      <c r="H209" s="262"/>
      <c r="I209" s="271" t="str">
        <f>IFERROR(VLOOKUP(G209,Tabela3[[PLACA]:[MODELO]],2,FALSE),"")</f>
        <v/>
      </c>
      <c r="J209" s="298"/>
      <c r="K209" s="298"/>
      <c r="L209" s="329"/>
      <c r="M209" s="262"/>
      <c r="N209" s="298"/>
      <c r="O209" s="329"/>
      <c r="P209" s="329"/>
      <c r="Q209" s="262"/>
      <c r="R209" s="312"/>
      <c r="S209" s="262"/>
      <c r="T209" s="262"/>
      <c r="U209" s="293"/>
      <c r="V209" s="293"/>
      <c r="W209" s="287"/>
    </row>
    <row r="210" spans="1:23" x14ac:dyDescent="0.3">
      <c r="A210" s="321" t="str">
        <f t="shared" si="21"/>
        <v/>
      </c>
      <c r="B210" s="262"/>
      <c r="C210" s="262"/>
      <c r="D210" s="262"/>
      <c r="E210" s="262"/>
      <c r="F210" s="262"/>
      <c r="G210" s="262"/>
      <c r="H210" s="262"/>
      <c r="I210" s="271" t="str">
        <f>IFERROR(VLOOKUP(G210,Tabela3[[PLACA]:[MODELO]],2,FALSE),"")</f>
        <v/>
      </c>
      <c r="J210" s="298"/>
      <c r="K210" s="298"/>
      <c r="L210" s="329"/>
      <c r="M210" s="262"/>
      <c r="N210" s="298"/>
      <c r="O210" s="329"/>
      <c r="P210" s="329"/>
      <c r="Q210" s="262"/>
      <c r="R210" s="312"/>
      <c r="S210" s="262"/>
      <c r="T210" s="262"/>
      <c r="U210" s="293"/>
      <c r="V210" s="293"/>
      <c r="W210" s="287"/>
    </row>
    <row r="211" spans="1:23" x14ac:dyDescent="0.3">
      <c r="A211" s="321" t="str">
        <f t="shared" si="21"/>
        <v/>
      </c>
      <c r="B211" s="262"/>
      <c r="C211" s="262"/>
      <c r="D211" s="262"/>
      <c r="E211" s="262"/>
      <c r="F211" s="262"/>
      <c r="G211" s="262"/>
      <c r="H211" s="262"/>
      <c r="I211" s="271" t="str">
        <f>IFERROR(VLOOKUP(G211,Tabela3[[PLACA]:[MODELO]],2,FALSE),"")</f>
        <v/>
      </c>
      <c r="J211" s="298"/>
      <c r="K211" s="298"/>
      <c r="L211" s="329"/>
      <c r="M211" s="262"/>
      <c r="N211" s="298"/>
      <c r="O211" s="329"/>
      <c r="P211" s="329"/>
      <c r="Q211" s="262"/>
      <c r="R211" s="312"/>
      <c r="S211" s="262"/>
      <c r="T211" s="262"/>
      <c r="U211" s="293"/>
      <c r="V211" s="293"/>
      <c r="W211" s="287"/>
    </row>
    <row r="212" spans="1:23" x14ac:dyDescent="0.3">
      <c r="A212" s="321" t="str">
        <f t="shared" si="21"/>
        <v/>
      </c>
      <c r="B212" s="262"/>
      <c r="C212" s="262"/>
      <c r="D212" s="262"/>
      <c r="E212" s="262"/>
      <c r="F212" s="262"/>
      <c r="G212" s="262"/>
      <c r="H212" s="262"/>
      <c r="I212" s="271" t="str">
        <f>IFERROR(VLOOKUP(G212,Tabela3[[PLACA]:[MODELO]],2,FALSE),"")</f>
        <v/>
      </c>
      <c r="J212" s="298"/>
      <c r="K212" s="298"/>
      <c r="L212" s="329"/>
      <c r="M212" s="262"/>
      <c r="N212" s="298"/>
      <c r="O212" s="329"/>
      <c r="P212" s="329"/>
      <c r="Q212" s="262"/>
      <c r="R212" s="312"/>
      <c r="S212" s="262"/>
      <c r="T212" s="262"/>
      <c r="U212" s="293"/>
      <c r="V212" s="293"/>
      <c r="W212" s="287"/>
    </row>
    <row r="213" spans="1:23" x14ac:dyDescent="0.3">
      <c r="A213" s="321" t="str">
        <f t="shared" si="21"/>
        <v/>
      </c>
      <c r="B213" s="262"/>
      <c r="C213" s="262"/>
      <c r="D213" s="262"/>
      <c r="E213" s="262"/>
      <c r="F213" s="262"/>
      <c r="G213" s="262"/>
      <c r="H213" s="262"/>
      <c r="I213" s="271" t="str">
        <f>IFERROR(VLOOKUP(G213,Tabela3[[PLACA]:[MODELO]],2,FALSE),"")</f>
        <v/>
      </c>
      <c r="J213" s="298"/>
      <c r="K213" s="298"/>
      <c r="L213" s="329"/>
      <c r="M213" s="262"/>
      <c r="N213" s="298"/>
      <c r="O213" s="329"/>
      <c r="P213" s="329"/>
      <c r="Q213" s="262"/>
      <c r="R213" s="312"/>
      <c r="S213" s="262"/>
      <c r="T213" s="262"/>
      <c r="U213" s="293"/>
      <c r="V213" s="293"/>
      <c r="W213" s="287"/>
    </row>
    <row r="214" spans="1:23" x14ac:dyDescent="0.3">
      <c r="A214" s="321" t="str">
        <f t="shared" si="21"/>
        <v/>
      </c>
      <c r="B214" s="262"/>
      <c r="C214" s="262"/>
      <c r="D214" s="262"/>
      <c r="E214" s="262"/>
      <c r="F214" s="262"/>
      <c r="G214" s="262"/>
      <c r="H214" s="262"/>
      <c r="I214" s="271" t="str">
        <f>IFERROR(VLOOKUP(G214,Tabela3[[PLACA]:[MODELO]],2,FALSE),"")</f>
        <v/>
      </c>
      <c r="J214" s="298"/>
      <c r="K214" s="298"/>
      <c r="L214" s="329"/>
      <c r="M214" s="262"/>
      <c r="N214" s="298"/>
      <c r="O214" s="329"/>
      <c r="P214" s="329"/>
      <c r="Q214" s="262"/>
      <c r="R214" s="312"/>
      <c r="S214" s="262"/>
      <c r="T214" s="262"/>
      <c r="U214" s="293"/>
      <c r="V214" s="293"/>
      <c r="W214" s="287"/>
    </row>
    <row r="215" spans="1:23" x14ac:dyDescent="0.3">
      <c r="A215" s="321" t="str">
        <f t="shared" si="21"/>
        <v/>
      </c>
      <c r="B215" s="262"/>
      <c r="C215" s="262"/>
      <c r="D215" s="262"/>
      <c r="E215" s="262"/>
      <c r="F215" s="262"/>
      <c r="G215" s="262"/>
      <c r="H215" s="262"/>
      <c r="I215" s="271" t="str">
        <f>IFERROR(VLOOKUP(G215,Tabela3[[PLACA]:[MODELO]],2,FALSE),"")</f>
        <v/>
      </c>
      <c r="J215" s="298"/>
      <c r="K215" s="298"/>
      <c r="L215" s="329"/>
      <c r="M215" s="262"/>
      <c r="N215" s="298"/>
      <c r="O215" s="329"/>
      <c r="P215" s="329"/>
      <c r="Q215" s="262"/>
      <c r="R215" s="312"/>
      <c r="S215" s="262"/>
      <c r="T215" s="262"/>
      <c r="U215" s="293"/>
      <c r="V215" s="293"/>
      <c r="W215" s="287"/>
    </row>
    <row r="216" spans="1:23" x14ac:dyDescent="0.3">
      <c r="A216" s="321" t="str">
        <f t="shared" si="21"/>
        <v/>
      </c>
      <c r="B216" s="262"/>
      <c r="C216" s="262"/>
      <c r="D216" s="262"/>
      <c r="E216" s="262"/>
      <c r="F216" s="262"/>
      <c r="G216" s="262"/>
      <c r="H216" s="262"/>
      <c r="I216" s="271" t="str">
        <f>IFERROR(VLOOKUP(G216,Tabela3[[PLACA]:[MODELO]],2,FALSE),"")</f>
        <v/>
      </c>
      <c r="J216" s="298"/>
      <c r="K216" s="298"/>
      <c r="L216" s="329"/>
      <c r="M216" s="262"/>
      <c r="N216" s="298"/>
      <c r="O216" s="329"/>
      <c r="P216" s="329"/>
      <c r="Q216" s="262"/>
      <c r="R216" s="312"/>
      <c r="S216" s="262"/>
      <c r="T216" s="262"/>
      <c r="U216" s="293"/>
      <c r="V216" s="293"/>
      <c r="W216" s="287"/>
    </row>
    <row r="217" spans="1:23" x14ac:dyDescent="0.3">
      <c r="A217" s="321" t="str">
        <f t="shared" si="21"/>
        <v/>
      </c>
      <c r="B217" s="262"/>
      <c r="C217" s="262"/>
      <c r="D217" s="262"/>
      <c r="E217" s="262"/>
      <c r="F217" s="262"/>
      <c r="G217" s="262"/>
      <c r="H217" s="262"/>
      <c r="I217" s="271" t="str">
        <f>IFERROR(VLOOKUP(G217,Tabela3[[PLACA]:[MODELO]],2,FALSE),"")</f>
        <v/>
      </c>
      <c r="J217" s="298"/>
      <c r="K217" s="298"/>
      <c r="L217" s="329"/>
      <c r="M217" s="262"/>
      <c r="N217" s="298"/>
      <c r="O217" s="329"/>
      <c r="P217" s="329"/>
      <c r="Q217" s="262"/>
      <c r="R217" s="312"/>
      <c r="S217" s="262"/>
      <c r="T217" s="262"/>
      <c r="U217" s="293"/>
      <c r="V217" s="293"/>
      <c r="W217" s="287"/>
    </row>
    <row r="218" spans="1:23" x14ac:dyDescent="0.3">
      <c r="A218" s="321" t="str">
        <f t="shared" si="21"/>
        <v/>
      </c>
      <c r="B218" s="262"/>
      <c r="C218" s="262"/>
      <c r="D218" s="262"/>
      <c r="E218" s="262"/>
      <c r="F218" s="262"/>
      <c r="G218" s="262"/>
      <c r="H218" s="262"/>
      <c r="I218" s="271" t="str">
        <f>IFERROR(VLOOKUP(G218,Tabela3[[PLACA]:[MODELO]],2,FALSE),"")</f>
        <v/>
      </c>
      <c r="J218" s="298"/>
      <c r="K218" s="298"/>
      <c r="L218" s="329"/>
      <c r="M218" s="262"/>
      <c r="N218" s="298"/>
      <c r="O218" s="329"/>
      <c r="P218" s="329"/>
      <c r="Q218" s="262"/>
      <c r="R218" s="312"/>
      <c r="S218" s="262"/>
      <c r="T218" s="262"/>
      <c r="U218" s="293"/>
      <c r="V218" s="293"/>
      <c r="W218" s="287"/>
    </row>
    <row r="219" spans="1:23" x14ac:dyDescent="0.3">
      <c r="A219" s="321" t="str">
        <f t="shared" si="21"/>
        <v/>
      </c>
      <c r="B219" s="262"/>
      <c r="C219" s="262"/>
      <c r="D219" s="262"/>
      <c r="E219" s="262"/>
      <c r="F219" s="262"/>
      <c r="G219" s="262"/>
      <c r="H219" s="262"/>
      <c r="I219" s="271" t="str">
        <f>IFERROR(VLOOKUP(G219,Tabela3[[PLACA]:[MODELO]],2,FALSE),"")</f>
        <v/>
      </c>
      <c r="J219" s="298"/>
      <c r="K219" s="298"/>
      <c r="L219" s="329"/>
      <c r="M219" s="262"/>
      <c r="N219" s="298"/>
      <c r="O219" s="329"/>
      <c r="P219" s="329"/>
      <c r="Q219" s="262"/>
      <c r="R219" s="312"/>
      <c r="S219" s="262"/>
      <c r="T219" s="262"/>
      <c r="U219" s="293"/>
      <c r="V219" s="293"/>
      <c r="W219" s="287"/>
    </row>
    <row r="220" spans="1:23" x14ac:dyDescent="0.3">
      <c r="A220" s="321" t="str">
        <f t="shared" si="21"/>
        <v/>
      </c>
      <c r="B220" s="262"/>
      <c r="C220" s="262"/>
      <c r="D220" s="262"/>
      <c r="E220" s="262"/>
      <c r="F220" s="262"/>
      <c r="G220" s="262"/>
      <c r="H220" s="262"/>
      <c r="I220" s="271" t="str">
        <f>IFERROR(VLOOKUP(G220,Tabela3[[PLACA]:[MODELO]],2,FALSE),"")</f>
        <v/>
      </c>
      <c r="J220" s="298"/>
      <c r="K220" s="298"/>
      <c r="L220" s="329"/>
      <c r="M220" s="262"/>
      <c r="N220" s="298"/>
      <c r="O220" s="329"/>
      <c r="P220" s="329"/>
      <c r="Q220" s="262"/>
      <c r="R220" s="312"/>
      <c r="S220" s="262"/>
      <c r="T220" s="262"/>
      <c r="U220" s="293"/>
      <c r="V220" s="293"/>
      <c r="W220" s="287"/>
    </row>
    <row r="221" spans="1:23" x14ac:dyDescent="0.3">
      <c r="A221" s="321" t="str">
        <f t="shared" si="21"/>
        <v/>
      </c>
      <c r="B221" s="262"/>
      <c r="C221" s="262"/>
      <c r="D221" s="262"/>
      <c r="E221" s="262"/>
      <c r="F221" s="262"/>
      <c r="G221" s="262"/>
      <c r="H221" s="262"/>
      <c r="I221" s="271" t="str">
        <f>IFERROR(VLOOKUP(G221,Tabela3[[PLACA]:[MODELO]],2,FALSE),"")</f>
        <v/>
      </c>
      <c r="J221" s="298"/>
      <c r="K221" s="298"/>
      <c r="L221" s="329"/>
      <c r="M221" s="262"/>
      <c r="N221" s="298"/>
      <c r="O221" s="329"/>
      <c r="P221" s="329"/>
      <c r="Q221" s="262"/>
      <c r="R221" s="312"/>
      <c r="S221" s="262"/>
      <c r="T221" s="262"/>
      <c r="U221" s="293"/>
      <c r="V221" s="293"/>
      <c r="W221" s="287"/>
    </row>
    <row r="222" spans="1:23" x14ac:dyDescent="0.3">
      <c r="A222" s="321" t="str">
        <f t="shared" si="21"/>
        <v/>
      </c>
      <c r="B222" s="262"/>
      <c r="C222" s="262"/>
      <c r="D222" s="262"/>
      <c r="E222" s="262"/>
      <c r="F222" s="262"/>
      <c r="G222" s="262"/>
      <c r="H222" s="262"/>
      <c r="I222" s="271" t="str">
        <f>IFERROR(VLOOKUP(G222,Tabela3[[PLACA]:[MODELO]],2,FALSE),"")</f>
        <v/>
      </c>
      <c r="J222" s="298"/>
      <c r="K222" s="298"/>
      <c r="L222" s="329"/>
      <c r="M222" s="262"/>
      <c r="N222" s="298"/>
      <c r="O222" s="329"/>
      <c r="P222" s="329"/>
      <c r="Q222" s="262"/>
      <c r="R222" s="312"/>
      <c r="S222" s="262"/>
      <c r="T222" s="262"/>
      <c r="U222" s="293"/>
      <c r="V222" s="293"/>
      <c r="W222" s="287"/>
    </row>
    <row r="223" spans="1:23" x14ac:dyDescent="0.3">
      <c r="A223" s="321" t="str">
        <f t="shared" si="21"/>
        <v/>
      </c>
      <c r="B223" s="262"/>
      <c r="C223" s="262"/>
      <c r="D223" s="262"/>
      <c r="E223" s="262"/>
      <c r="F223" s="262"/>
      <c r="G223" s="262"/>
      <c r="H223" s="262"/>
      <c r="I223" s="271" t="str">
        <f>IFERROR(VLOOKUP(G223,Tabela3[[PLACA]:[MODELO]],2,FALSE),"")</f>
        <v/>
      </c>
      <c r="J223" s="298"/>
      <c r="K223" s="298"/>
      <c r="L223" s="329"/>
      <c r="M223" s="262"/>
      <c r="N223" s="298"/>
      <c r="O223" s="329"/>
      <c r="P223" s="329"/>
      <c r="Q223" s="262"/>
      <c r="R223" s="312"/>
      <c r="S223" s="262"/>
      <c r="T223" s="262"/>
      <c r="U223" s="293"/>
      <c r="V223" s="293"/>
      <c r="W223" s="287"/>
    </row>
    <row r="224" spans="1:23" x14ac:dyDescent="0.3">
      <c r="A224" s="321" t="str">
        <f t="shared" si="21"/>
        <v/>
      </c>
      <c r="B224" s="262"/>
      <c r="C224" s="262"/>
      <c r="D224" s="262"/>
      <c r="E224" s="262"/>
      <c r="F224" s="262"/>
      <c r="G224" s="262"/>
      <c r="H224" s="262"/>
      <c r="I224" s="271" t="str">
        <f>IFERROR(VLOOKUP(G224,Tabela3[[PLACA]:[MODELO]],2,FALSE),"")</f>
        <v/>
      </c>
      <c r="J224" s="298"/>
      <c r="K224" s="298"/>
      <c r="L224" s="329"/>
      <c r="M224" s="262"/>
      <c r="N224" s="298"/>
      <c r="O224" s="329"/>
      <c r="P224" s="329"/>
      <c r="Q224" s="262"/>
      <c r="R224" s="312"/>
      <c r="S224" s="262"/>
      <c r="T224" s="262"/>
      <c r="U224" s="293"/>
      <c r="V224" s="293"/>
      <c r="W224" s="287"/>
    </row>
    <row r="225" spans="1:23" x14ac:dyDescent="0.3">
      <c r="A225" s="321" t="str">
        <f t="shared" si="21"/>
        <v/>
      </c>
      <c r="B225" s="262"/>
      <c r="C225" s="262"/>
      <c r="D225" s="262"/>
      <c r="E225" s="262"/>
      <c r="F225" s="262"/>
      <c r="G225" s="262"/>
      <c r="H225" s="262"/>
      <c r="I225" s="271" t="str">
        <f>IFERROR(VLOOKUP(G225,Tabela3[[PLACA]:[MODELO]],2,FALSE),"")</f>
        <v/>
      </c>
      <c r="J225" s="298"/>
      <c r="K225" s="298"/>
      <c r="L225" s="329"/>
      <c r="M225" s="262"/>
      <c r="N225" s="298"/>
      <c r="O225" s="329"/>
      <c r="P225" s="329"/>
      <c r="Q225" s="262"/>
      <c r="R225" s="312"/>
      <c r="S225" s="262"/>
      <c r="T225" s="262"/>
      <c r="U225" s="293"/>
      <c r="V225" s="293"/>
      <c r="W225" s="287"/>
    </row>
    <row r="226" spans="1:23" x14ac:dyDescent="0.3">
      <c r="A226" s="321" t="str">
        <f t="shared" si="21"/>
        <v/>
      </c>
      <c r="B226" s="262"/>
      <c r="C226" s="262"/>
      <c r="D226" s="262"/>
      <c r="E226" s="262"/>
      <c r="F226" s="262"/>
      <c r="G226" s="262"/>
      <c r="H226" s="262"/>
      <c r="I226" s="271" t="str">
        <f>IFERROR(VLOOKUP(G226,Tabela3[[PLACA]:[MODELO]],2,FALSE),"")</f>
        <v/>
      </c>
      <c r="J226" s="298"/>
      <c r="K226" s="298"/>
      <c r="L226" s="329"/>
      <c r="M226" s="262"/>
      <c r="N226" s="298"/>
      <c r="O226" s="329"/>
      <c r="P226" s="329"/>
      <c r="Q226" s="262"/>
      <c r="R226" s="312"/>
      <c r="S226" s="262"/>
      <c r="T226" s="262"/>
      <c r="U226" s="293"/>
      <c r="V226" s="293"/>
      <c r="W226" s="287"/>
    </row>
    <row r="227" spans="1:23" x14ac:dyDescent="0.3">
      <c r="A227" s="321" t="str">
        <f t="shared" si="21"/>
        <v/>
      </c>
      <c r="B227" s="262"/>
      <c r="C227" s="262"/>
      <c r="D227" s="262"/>
      <c r="E227" s="262"/>
      <c r="F227" s="262"/>
      <c r="G227" s="262"/>
      <c r="H227" s="262"/>
      <c r="I227" s="271" t="str">
        <f>IFERROR(VLOOKUP(G227,Tabela3[[PLACA]:[MODELO]],2,FALSE),"")</f>
        <v/>
      </c>
      <c r="J227" s="298"/>
      <c r="K227" s="298"/>
      <c r="L227" s="329"/>
      <c r="M227" s="262"/>
      <c r="N227" s="298"/>
      <c r="O227" s="329"/>
      <c r="P227" s="329"/>
      <c r="Q227" s="262"/>
      <c r="R227" s="312"/>
      <c r="S227" s="262"/>
      <c r="T227" s="262"/>
      <c r="U227" s="293"/>
      <c r="V227" s="293"/>
      <c r="W227" s="287"/>
    </row>
    <row r="228" spans="1:23" x14ac:dyDescent="0.3">
      <c r="A228" s="321" t="str">
        <f t="shared" si="21"/>
        <v/>
      </c>
      <c r="B228" s="262"/>
      <c r="C228" s="262"/>
      <c r="D228" s="262"/>
      <c r="E228" s="262"/>
      <c r="F228" s="262"/>
      <c r="G228" s="262"/>
      <c r="H228" s="262"/>
      <c r="I228" s="271" t="str">
        <f>IFERROR(VLOOKUP(G228,Tabela3[[PLACA]:[MODELO]],2,FALSE),"")</f>
        <v/>
      </c>
      <c r="J228" s="298"/>
      <c r="K228" s="298"/>
      <c r="L228" s="329"/>
      <c r="M228" s="262"/>
      <c r="N228" s="298"/>
      <c r="O228" s="329"/>
      <c r="P228" s="329"/>
      <c r="Q228" s="262"/>
      <c r="R228" s="312"/>
      <c r="S228" s="262"/>
      <c r="T228" s="262"/>
      <c r="U228" s="293"/>
      <c r="V228" s="293"/>
      <c r="W228" s="287"/>
    </row>
    <row r="229" spans="1:23" x14ac:dyDescent="0.3">
      <c r="A229" s="321" t="str">
        <f t="shared" si="21"/>
        <v/>
      </c>
      <c r="B229" s="262"/>
      <c r="C229" s="262"/>
      <c r="D229" s="262"/>
      <c r="E229" s="262"/>
      <c r="F229" s="262"/>
      <c r="G229" s="262"/>
      <c r="H229" s="262"/>
      <c r="I229" s="271" t="str">
        <f>IFERROR(VLOOKUP(G229,Tabela3[[PLACA]:[MODELO]],2,FALSE),"")</f>
        <v/>
      </c>
      <c r="J229" s="298"/>
      <c r="K229" s="298"/>
      <c r="L229" s="329"/>
      <c r="M229" s="262"/>
      <c r="N229" s="298"/>
      <c r="O229" s="329"/>
      <c r="P229" s="329"/>
      <c r="Q229" s="262"/>
      <c r="R229" s="312"/>
      <c r="S229" s="262"/>
      <c r="T229" s="262"/>
      <c r="U229" s="293"/>
      <c r="V229" s="293"/>
      <c r="W229" s="287"/>
    </row>
    <row r="230" spans="1:23" x14ac:dyDescent="0.3">
      <c r="A230" s="321" t="str">
        <f t="shared" si="21"/>
        <v/>
      </c>
      <c r="B230" s="262"/>
      <c r="C230" s="262"/>
      <c r="D230" s="262"/>
      <c r="E230" s="262"/>
      <c r="F230" s="262"/>
      <c r="G230" s="262"/>
      <c r="H230" s="262"/>
      <c r="I230" s="271" t="str">
        <f>IFERROR(VLOOKUP(G230,Tabela3[[PLACA]:[MODELO]],2,FALSE),"")</f>
        <v/>
      </c>
      <c r="J230" s="298"/>
      <c r="K230" s="298"/>
      <c r="L230" s="329"/>
      <c r="M230" s="262"/>
      <c r="N230" s="298"/>
      <c r="O230" s="329"/>
      <c r="P230" s="329"/>
      <c r="Q230" s="262"/>
      <c r="R230" s="312"/>
      <c r="S230" s="262"/>
      <c r="T230" s="262"/>
      <c r="U230" s="293"/>
      <c r="V230" s="293"/>
      <c r="W230" s="287"/>
    </row>
    <row r="231" spans="1:23" x14ac:dyDescent="0.3">
      <c r="A231" s="321" t="str">
        <f t="shared" ref="A231:A294" si="22">IF(C231=0,"",(UPPER(TEXT(DATE(,MONTH(C231),1),"mmmm"))))</f>
        <v/>
      </c>
      <c r="B231" s="262"/>
      <c r="C231" s="262"/>
      <c r="D231" s="262"/>
      <c r="E231" s="262"/>
      <c r="F231" s="262"/>
      <c r="G231" s="262"/>
      <c r="H231" s="262"/>
      <c r="I231" s="271" t="str">
        <f>IFERROR(VLOOKUP(G231,Tabela3[[PLACA]:[MODELO]],2,FALSE),"")</f>
        <v/>
      </c>
      <c r="J231" s="298"/>
      <c r="K231" s="298"/>
      <c r="L231" s="329"/>
      <c r="M231" s="262"/>
      <c r="N231" s="298"/>
      <c r="O231" s="329"/>
      <c r="P231" s="329"/>
      <c r="Q231" s="262"/>
      <c r="R231" s="312"/>
      <c r="S231" s="262"/>
      <c r="T231" s="262"/>
      <c r="U231" s="293"/>
      <c r="V231" s="293"/>
      <c r="W231" s="287"/>
    </row>
    <row r="232" spans="1:23" x14ac:dyDescent="0.3">
      <c r="A232" s="321" t="str">
        <f t="shared" si="22"/>
        <v/>
      </c>
      <c r="B232" s="262"/>
      <c r="C232" s="262"/>
      <c r="D232" s="262"/>
      <c r="E232" s="262"/>
      <c r="F232" s="262"/>
      <c r="G232" s="262"/>
      <c r="H232" s="262"/>
      <c r="I232" s="271" t="str">
        <f>IFERROR(VLOOKUP(G232,Tabela3[[PLACA]:[MODELO]],2,FALSE),"")</f>
        <v/>
      </c>
      <c r="J232" s="298"/>
      <c r="K232" s="298"/>
      <c r="L232" s="329"/>
      <c r="M232" s="262"/>
      <c r="N232" s="298"/>
      <c r="O232" s="329"/>
      <c r="P232" s="329"/>
      <c r="Q232" s="262"/>
      <c r="R232" s="312"/>
      <c r="S232" s="262"/>
      <c r="T232" s="262"/>
      <c r="U232" s="293"/>
      <c r="V232" s="293"/>
      <c r="W232" s="287"/>
    </row>
    <row r="233" spans="1:23" x14ac:dyDescent="0.3">
      <c r="A233" s="321" t="str">
        <f t="shared" si="22"/>
        <v/>
      </c>
      <c r="B233" s="262"/>
      <c r="C233" s="262"/>
      <c r="D233" s="262"/>
      <c r="E233" s="262"/>
      <c r="F233" s="262"/>
      <c r="G233" s="262"/>
      <c r="H233" s="262"/>
      <c r="I233" s="271" t="str">
        <f>IFERROR(VLOOKUP(G233,Tabela3[[PLACA]:[MODELO]],2,FALSE),"")</f>
        <v/>
      </c>
      <c r="J233" s="298"/>
      <c r="K233" s="298"/>
      <c r="L233" s="329"/>
      <c r="M233" s="262"/>
      <c r="N233" s="298"/>
      <c r="O233" s="329"/>
      <c r="P233" s="329"/>
      <c r="Q233" s="262"/>
      <c r="R233" s="312"/>
      <c r="S233" s="262"/>
      <c r="T233" s="262"/>
      <c r="U233" s="293"/>
      <c r="V233" s="293"/>
      <c r="W233" s="287"/>
    </row>
    <row r="234" spans="1:23" x14ac:dyDescent="0.3">
      <c r="A234" s="321" t="str">
        <f t="shared" si="22"/>
        <v/>
      </c>
      <c r="B234" s="262"/>
      <c r="C234" s="262"/>
      <c r="D234" s="262"/>
      <c r="E234" s="262"/>
      <c r="F234" s="262"/>
      <c r="G234" s="262"/>
      <c r="H234" s="262"/>
      <c r="I234" s="271" t="str">
        <f>IFERROR(VLOOKUP(G234,Tabela3[[PLACA]:[MODELO]],2,FALSE),"")</f>
        <v/>
      </c>
      <c r="J234" s="298"/>
      <c r="K234" s="298"/>
      <c r="L234" s="329"/>
      <c r="M234" s="262"/>
      <c r="N234" s="298"/>
      <c r="O234" s="329"/>
      <c r="P234" s="329"/>
      <c r="Q234" s="262"/>
      <c r="R234" s="312"/>
      <c r="S234" s="262"/>
      <c r="T234" s="262"/>
      <c r="U234" s="293"/>
      <c r="V234" s="293"/>
      <c r="W234" s="287"/>
    </row>
    <row r="235" spans="1:23" x14ac:dyDescent="0.3">
      <c r="A235" s="321" t="str">
        <f t="shared" si="22"/>
        <v/>
      </c>
      <c r="B235" s="262"/>
      <c r="C235" s="262"/>
      <c r="D235" s="262"/>
      <c r="E235" s="262"/>
      <c r="F235" s="262"/>
      <c r="G235" s="262"/>
      <c r="H235" s="262"/>
      <c r="I235" s="271" t="str">
        <f>IFERROR(VLOOKUP(G235,Tabela3[[PLACA]:[MODELO]],2,FALSE),"")</f>
        <v/>
      </c>
      <c r="J235" s="298"/>
      <c r="K235" s="298"/>
      <c r="L235" s="329"/>
      <c r="M235" s="262"/>
      <c r="N235" s="298"/>
      <c r="O235" s="329"/>
      <c r="P235" s="329"/>
      <c r="Q235" s="262"/>
      <c r="R235" s="312"/>
      <c r="S235" s="262"/>
      <c r="T235" s="262"/>
      <c r="U235" s="293"/>
      <c r="V235" s="293"/>
      <c r="W235" s="287"/>
    </row>
    <row r="236" spans="1:23" x14ac:dyDescent="0.3">
      <c r="A236" s="321" t="str">
        <f t="shared" si="22"/>
        <v/>
      </c>
      <c r="B236" s="262"/>
      <c r="C236" s="262"/>
      <c r="D236" s="262"/>
      <c r="E236" s="262"/>
      <c r="F236" s="262"/>
      <c r="G236" s="262"/>
      <c r="H236" s="262"/>
      <c r="I236" s="271" t="str">
        <f>IFERROR(VLOOKUP(G236,Tabela3[[PLACA]:[MODELO]],2,FALSE),"")</f>
        <v/>
      </c>
      <c r="J236" s="298"/>
      <c r="K236" s="298"/>
      <c r="L236" s="329"/>
      <c r="M236" s="262"/>
      <c r="N236" s="298"/>
      <c r="O236" s="329"/>
      <c r="P236" s="329"/>
      <c r="Q236" s="262"/>
      <c r="R236" s="312"/>
      <c r="S236" s="262"/>
      <c r="T236" s="262"/>
      <c r="U236" s="293"/>
      <c r="V236" s="293"/>
      <c r="W236" s="287"/>
    </row>
    <row r="237" spans="1:23" x14ac:dyDescent="0.3">
      <c r="A237" s="321" t="str">
        <f t="shared" si="22"/>
        <v/>
      </c>
      <c r="B237" s="262"/>
      <c r="C237" s="262"/>
      <c r="D237" s="262"/>
      <c r="E237" s="262"/>
      <c r="F237" s="262"/>
      <c r="G237" s="262"/>
      <c r="H237" s="262"/>
      <c r="I237" s="271" t="str">
        <f>IFERROR(VLOOKUP(G237,Tabela3[[PLACA]:[MODELO]],2,FALSE),"")</f>
        <v/>
      </c>
      <c r="J237" s="298"/>
      <c r="K237" s="298"/>
      <c r="L237" s="329"/>
      <c r="M237" s="262"/>
      <c r="N237" s="298"/>
      <c r="O237" s="329"/>
      <c r="P237" s="329"/>
      <c r="Q237" s="262"/>
      <c r="R237" s="312"/>
      <c r="S237" s="262"/>
      <c r="T237" s="262"/>
      <c r="U237" s="293"/>
      <c r="V237" s="293"/>
      <c r="W237" s="287"/>
    </row>
    <row r="238" spans="1:23" x14ac:dyDescent="0.3">
      <c r="A238" s="321" t="str">
        <f t="shared" si="22"/>
        <v/>
      </c>
      <c r="B238" s="262"/>
      <c r="C238" s="262"/>
      <c r="D238" s="262"/>
      <c r="E238" s="262"/>
      <c r="F238" s="262"/>
      <c r="G238" s="262"/>
      <c r="H238" s="262"/>
      <c r="I238" s="271" t="str">
        <f>IFERROR(VLOOKUP(G238,Tabela3[[PLACA]:[MODELO]],2,FALSE),"")</f>
        <v/>
      </c>
      <c r="J238" s="298"/>
      <c r="K238" s="298"/>
      <c r="L238" s="329"/>
      <c r="M238" s="262"/>
      <c r="N238" s="298"/>
      <c r="O238" s="329"/>
      <c r="P238" s="329"/>
      <c r="Q238" s="262"/>
      <c r="R238" s="312"/>
      <c r="S238" s="262"/>
      <c r="T238" s="262"/>
      <c r="U238" s="293"/>
      <c r="V238" s="293"/>
      <c r="W238" s="287"/>
    </row>
    <row r="239" spans="1:23" x14ac:dyDescent="0.3">
      <c r="A239" s="321" t="str">
        <f t="shared" si="22"/>
        <v/>
      </c>
      <c r="B239" s="262"/>
      <c r="C239" s="262"/>
      <c r="D239" s="262"/>
      <c r="E239" s="262"/>
      <c r="F239" s="262"/>
      <c r="G239" s="262"/>
      <c r="H239" s="262"/>
      <c r="I239" s="271" t="str">
        <f>IFERROR(VLOOKUP(G239,Tabela3[[PLACA]:[MODELO]],2,FALSE),"")</f>
        <v/>
      </c>
      <c r="J239" s="298"/>
      <c r="K239" s="298"/>
      <c r="L239" s="329"/>
      <c r="M239" s="262"/>
      <c r="N239" s="298"/>
      <c r="O239" s="329"/>
      <c r="P239" s="329"/>
      <c r="Q239" s="262"/>
      <c r="R239" s="312"/>
      <c r="S239" s="262"/>
      <c r="T239" s="262"/>
      <c r="U239" s="293"/>
      <c r="V239" s="293"/>
      <c r="W239" s="287"/>
    </row>
    <row r="240" spans="1:23" x14ac:dyDescent="0.3">
      <c r="A240" s="321" t="str">
        <f t="shared" si="22"/>
        <v/>
      </c>
      <c r="B240" s="262"/>
      <c r="C240" s="262"/>
      <c r="D240" s="262"/>
      <c r="E240" s="262"/>
      <c r="F240" s="262"/>
      <c r="G240" s="262"/>
      <c r="H240" s="262"/>
      <c r="I240" s="271" t="str">
        <f>IFERROR(VLOOKUP(G240,Tabela3[[PLACA]:[MODELO]],2,FALSE),"")</f>
        <v/>
      </c>
      <c r="J240" s="298"/>
      <c r="K240" s="298"/>
      <c r="L240" s="329"/>
      <c r="M240" s="262"/>
      <c r="N240" s="298"/>
      <c r="O240" s="329"/>
      <c r="P240" s="329"/>
      <c r="Q240" s="262"/>
      <c r="R240" s="312"/>
      <c r="S240" s="262"/>
      <c r="T240" s="262"/>
      <c r="U240" s="293"/>
      <c r="V240" s="293"/>
      <c r="W240" s="287"/>
    </row>
    <row r="241" spans="1:23" x14ac:dyDescent="0.3">
      <c r="A241" s="321" t="str">
        <f t="shared" si="22"/>
        <v/>
      </c>
      <c r="B241" s="262"/>
      <c r="C241" s="262"/>
      <c r="D241" s="262"/>
      <c r="E241" s="262"/>
      <c r="F241" s="262"/>
      <c r="G241" s="262"/>
      <c r="H241" s="262"/>
      <c r="I241" s="271" t="str">
        <f>IFERROR(VLOOKUP(G241,Tabela3[[PLACA]:[MODELO]],2,FALSE),"")</f>
        <v/>
      </c>
      <c r="J241" s="298"/>
      <c r="K241" s="298"/>
      <c r="L241" s="329"/>
      <c r="M241" s="262"/>
      <c r="N241" s="298"/>
      <c r="O241" s="329"/>
      <c r="P241" s="329"/>
      <c r="Q241" s="262"/>
      <c r="R241" s="312"/>
      <c r="S241" s="262"/>
      <c r="T241" s="262"/>
      <c r="U241" s="293"/>
      <c r="V241" s="293"/>
      <c r="W241" s="287"/>
    </row>
    <row r="242" spans="1:23" x14ac:dyDescent="0.3">
      <c r="A242" s="321" t="str">
        <f t="shared" si="22"/>
        <v/>
      </c>
      <c r="B242" s="262"/>
      <c r="C242" s="262"/>
      <c r="D242" s="262"/>
      <c r="E242" s="262"/>
      <c r="F242" s="262"/>
      <c r="G242" s="262"/>
      <c r="H242" s="262"/>
      <c r="I242" s="271" t="str">
        <f>IFERROR(VLOOKUP(G242,Tabela3[[PLACA]:[MODELO]],2,FALSE),"")</f>
        <v/>
      </c>
      <c r="J242" s="298"/>
      <c r="K242" s="298"/>
      <c r="L242" s="329"/>
      <c r="M242" s="262"/>
      <c r="N242" s="298"/>
      <c r="O242" s="329"/>
      <c r="P242" s="329"/>
      <c r="Q242" s="262"/>
      <c r="R242" s="312"/>
      <c r="S242" s="262"/>
      <c r="T242" s="262"/>
      <c r="U242" s="293"/>
      <c r="V242" s="293"/>
      <c r="W242" s="287"/>
    </row>
    <row r="243" spans="1:23" x14ac:dyDescent="0.3">
      <c r="A243" s="321" t="str">
        <f t="shared" si="22"/>
        <v/>
      </c>
      <c r="B243" s="262"/>
      <c r="C243" s="262"/>
      <c r="D243" s="262"/>
      <c r="E243" s="262"/>
      <c r="F243" s="262"/>
      <c r="G243" s="262"/>
      <c r="H243" s="262"/>
      <c r="I243" s="271" t="str">
        <f>IFERROR(VLOOKUP(G243,Tabela3[[PLACA]:[MODELO]],2,FALSE),"")</f>
        <v/>
      </c>
      <c r="J243" s="298"/>
      <c r="K243" s="298"/>
      <c r="L243" s="329"/>
      <c r="M243" s="262"/>
      <c r="N243" s="298"/>
      <c r="O243" s="329"/>
      <c r="P243" s="329"/>
      <c r="Q243" s="262"/>
      <c r="R243" s="312"/>
      <c r="S243" s="262"/>
      <c r="T243" s="262"/>
      <c r="U243" s="293"/>
      <c r="V243" s="293"/>
      <c r="W243" s="287"/>
    </row>
    <row r="244" spans="1:23" x14ac:dyDescent="0.3">
      <c r="A244" s="321" t="str">
        <f t="shared" si="22"/>
        <v/>
      </c>
      <c r="B244" s="262"/>
      <c r="C244" s="262"/>
      <c r="D244" s="262"/>
      <c r="E244" s="262"/>
      <c r="F244" s="262"/>
      <c r="G244" s="262"/>
      <c r="H244" s="262"/>
      <c r="I244" s="271" t="str">
        <f>IFERROR(VLOOKUP(G244,Tabela3[[PLACA]:[MODELO]],2,FALSE),"")</f>
        <v/>
      </c>
      <c r="J244" s="298"/>
      <c r="K244" s="298"/>
      <c r="L244" s="329"/>
      <c r="M244" s="262"/>
      <c r="N244" s="298"/>
      <c r="O244" s="329"/>
      <c r="P244" s="329"/>
      <c r="Q244" s="262"/>
      <c r="R244" s="312"/>
      <c r="S244" s="262"/>
      <c r="T244" s="262"/>
      <c r="U244" s="293"/>
      <c r="V244" s="293"/>
      <c r="W244" s="287"/>
    </row>
    <row r="245" spans="1:23" x14ac:dyDescent="0.3">
      <c r="A245" s="321" t="str">
        <f t="shared" si="22"/>
        <v/>
      </c>
      <c r="B245" s="262"/>
      <c r="C245" s="262"/>
      <c r="D245" s="262"/>
      <c r="E245" s="262"/>
      <c r="F245" s="262"/>
      <c r="G245" s="262"/>
      <c r="H245" s="262"/>
      <c r="I245" s="271" t="str">
        <f>IFERROR(VLOOKUP(G245,Tabela3[[PLACA]:[MODELO]],2,FALSE),"")</f>
        <v/>
      </c>
      <c r="J245" s="298"/>
      <c r="K245" s="298"/>
      <c r="L245" s="329"/>
      <c r="M245" s="262"/>
      <c r="N245" s="298"/>
      <c r="O245" s="329"/>
      <c r="P245" s="329"/>
      <c r="Q245" s="262"/>
      <c r="R245" s="312"/>
      <c r="S245" s="262"/>
      <c r="T245" s="262"/>
      <c r="U245" s="293"/>
      <c r="V245" s="293"/>
      <c r="W245" s="287"/>
    </row>
    <row r="246" spans="1:23" x14ac:dyDescent="0.3">
      <c r="A246" s="321" t="str">
        <f t="shared" si="22"/>
        <v/>
      </c>
      <c r="B246" s="262"/>
      <c r="C246" s="262"/>
      <c r="D246" s="262"/>
      <c r="E246" s="262"/>
      <c r="F246" s="262"/>
      <c r="G246" s="262"/>
      <c r="H246" s="262"/>
      <c r="I246" s="271" t="str">
        <f>IFERROR(VLOOKUP(G246,Tabela3[[PLACA]:[MODELO]],2,FALSE),"")</f>
        <v/>
      </c>
      <c r="J246" s="298"/>
      <c r="K246" s="298"/>
      <c r="L246" s="329"/>
      <c r="M246" s="262"/>
      <c r="N246" s="298"/>
      <c r="O246" s="329"/>
      <c r="P246" s="329"/>
      <c r="Q246" s="262"/>
      <c r="R246" s="312"/>
      <c r="S246" s="262"/>
      <c r="T246" s="262"/>
      <c r="U246" s="293"/>
      <c r="V246" s="293"/>
      <c r="W246" s="287"/>
    </row>
    <row r="247" spans="1:23" x14ac:dyDescent="0.3">
      <c r="A247" s="321" t="str">
        <f t="shared" si="22"/>
        <v/>
      </c>
      <c r="B247" s="262"/>
      <c r="C247" s="262"/>
      <c r="D247" s="262"/>
      <c r="E247" s="262"/>
      <c r="F247" s="262"/>
      <c r="G247" s="262"/>
      <c r="H247" s="262"/>
      <c r="I247" s="271" t="str">
        <f>IFERROR(VLOOKUP(G247,Tabela3[[PLACA]:[MODELO]],2,FALSE),"")</f>
        <v/>
      </c>
      <c r="J247" s="298"/>
      <c r="K247" s="298"/>
      <c r="L247" s="329"/>
      <c r="M247" s="262"/>
      <c r="N247" s="298"/>
      <c r="O247" s="329"/>
      <c r="P247" s="329"/>
      <c r="Q247" s="262"/>
      <c r="R247" s="312"/>
      <c r="S247" s="262"/>
      <c r="T247" s="262"/>
      <c r="U247" s="293"/>
      <c r="V247" s="293"/>
      <c r="W247" s="287"/>
    </row>
    <row r="248" spans="1:23" x14ac:dyDescent="0.3">
      <c r="A248" s="321" t="str">
        <f t="shared" si="22"/>
        <v/>
      </c>
      <c r="B248" s="262"/>
      <c r="C248" s="262"/>
      <c r="D248" s="262"/>
      <c r="E248" s="262"/>
      <c r="F248" s="262"/>
      <c r="G248" s="262"/>
      <c r="H248" s="262"/>
      <c r="I248" s="271" t="str">
        <f>IFERROR(VLOOKUP(G248,Tabela3[[PLACA]:[MODELO]],2,FALSE),"")</f>
        <v/>
      </c>
      <c r="J248" s="298"/>
      <c r="K248" s="298"/>
      <c r="L248" s="329"/>
      <c r="M248" s="262"/>
      <c r="N248" s="298"/>
      <c r="O248" s="329"/>
      <c r="P248" s="329"/>
      <c r="Q248" s="262"/>
      <c r="R248" s="312"/>
      <c r="S248" s="262"/>
      <c r="T248" s="262"/>
      <c r="U248" s="293"/>
      <c r="V248" s="293"/>
      <c r="W248" s="287"/>
    </row>
    <row r="249" spans="1:23" x14ac:dyDescent="0.3">
      <c r="A249" s="321" t="str">
        <f t="shared" si="22"/>
        <v/>
      </c>
      <c r="B249" s="262"/>
      <c r="C249" s="262"/>
      <c r="D249" s="262"/>
      <c r="E249" s="262"/>
      <c r="F249" s="262"/>
      <c r="G249" s="262"/>
      <c r="H249" s="262"/>
      <c r="I249" s="271" t="str">
        <f>IFERROR(VLOOKUP(G249,Tabela3[[PLACA]:[MODELO]],2,FALSE),"")</f>
        <v/>
      </c>
      <c r="J249" s="298"/>
      <c r="K249" s="298"/>
      <c r="L249" s="329"/>
      <c r="M249" s="262"/>
      <c r="N249" s="298"/>
      <c r="O249" s="329"/>
      <c r="P249" s="329"/>
      <c r="Q249" s="262"/>
      <c r="R249" s="312"/>
      <c r="S249" s="262"/>
      <c r="T249" s="262"/>
      <c r="U249" s="293"/>
      <c r="V249" s="293"/>
      <c r="W249" s="287"/>
    </row>
    <row r="250" spans="1:23" x14ac:dyDescent="0.3">
      <c r="A250" s="321" t="str">
        <f t="shared" si="22"/>
        <v/>
      </c>
      <c r="B250" s="262"/>
      <c r="C250" s="262"/>
      <c r="D250" s="262"/>
      <c r="E250" s="262"/>
      <c r="F250" s="262"/>
      <c r="G250" s="262"/>
      <c r="H250" s="262"/>
      <c r="I250" s="271" t="str">
        <f>IFERROR(VLOOKUP(G250,Tabela3[[PLACA]:[MODELO]],2,FALSE),"")</f>
        <v/>
      </c>
      <c r="J250" s="298"/>
      <c r="K250" s="298"/>
      <c r="L250" s="329"/>
      <c r="M250" s="262"/>
      <c r="N250" s="298"/>
      <c r="O250" s="329"/>
      <c r="P250" s="329"/>
      <c r="Q250" s="262"/>
      <c r="R250" s="312"/>
      <c r="S250" s="262"/>
      <c r="T250" s="262"/>
      <c r="U250" s="293"/>
      <c r="V250" s="293"/>
      <c r="W250" s="287"/>
    </row>
    <row r="251" spans="1:23" x14ac:dyDescent="0.3">
      <c r="A251" s="321" t="str">
        <f t="shared" si="22"/>
        <v/>
      </c>
      <c r="B251" s="262"/>
      <c r="C251" s="262"/>
      <c r="D251" s="262"/>
      <c r="E251" s="262"/>
      <c r="F251" s="262"/>
      <c r="G251" s="262"/>
      <c r="H251" s="262"/>
      <c r="I251" s="271" t="str">
        <f>IFERROR(VLOOKUP(G251,Tabela3[[PLACA]:[MODELO]],2,FALSE),"")</f>
        <v/>
      </c>
      <c r="J251" s="298"/>
      <c r="K251" s="298"/>
      <c r="L251" s="329"/>
      <c r="M251" s="262"/>
      <c r="N251" s="298"/>
      <c r="O251" s="329"/>
      <c r="P251" s="329"/>
      <c r="Q251" s="262"/>
      <c r="R251" s="312"/>
      <c r="S251" s="262"/>
      <c r="T251" s="262"/>
      <c r="U251" s="293"/>
      <c r="V251" s="293"/>
      <c r="W251" s="287"/>
    </row>
    <row r="252" spans="1:23" x14ac:dyDescent="0.3">
      <c r="A252" s="321" t="str">
        <f t="shared" si="22"/>
        <v/>
      </c>
      <c r="B252" s="262"/>
      <c r="C252" s="262"/>
      <c r="D252" s="262"/>
      <c r="E252" s="262"/>
      <c r="F252" s="262"/>
      <c r="G252" s="262"/>
      <c r="H252" s="262"/>
      <c r="I252" s="271" t="str">
        <f>IFERROR(VLOOKUP(G252,Tabela3[[PLACA]:[MODELO]],2,FALSE),"")</f>
        <v/>
      </c>
      <c r="J252" s="298"/>
      <c r="K252" s="298"/>
      <c r="L252" s="329"/>
      <c r="M252" s="262"/>
      <c r="N252" s="298"/>
      <c r="O252" s="329"/>
      <c r="P252" s="329"/>
      <c r="Q252" s="262"/>
      <c r="R252" s="312"/>
      <c r="S252" s="262"/>
      <c r="T252" s="262"/>
      <c r="U252" s="293"/>
      <c r="V252" s="293"/>
      <c r="W252" s="287"/>
    </row>
    <row r="253" spans="1:23" x14ac:dyDescent="0.3">
      <c r="A253" s="321" t="str">
        <f t="shared" si="22"/>
        <v/>
      </c>
      <c r="B253" s="262"/>
      <c r="C253" s="262"/>
      <c r="D253" s="262"/>
      <c r="E253" s="262"/>
      <c r="F253" s="262"/>
      <c r="G253" s="262"/>
      <c r="H253" s="262"/>
      <c r="I253" s="271" t="str">
        <f>IFERROR(VLOOKUP(G253,Tabela3[[PLACA]:[MODELO]],2,FALSE),"")</f>
        <v/>
      </c>
      <c r="J253" s="298"/>
      <c r="K253" s="298"/>
      <c r="L253" s="329"/>
      <c r="M253" s="262"/>
      <c r="N253" s="298"/>
      <c r="O253" s="329"/>
      <c r="P253" s="329"/>
      <c r="Q253" s="262"/>
      <c r="R253" s="312"/>
      <c r="S253" s="262"/>
      <c r="T253" s="262"/>
      <c r="U253" s="293"/>
      <c r="V253" s="293"/>
      <c r="W253" s="287"/>
    </row>
    <row r="254" spans="1:23" x14ac:dyDescent="0.3">
      <c r="A254" s="321" t="str">
        <f t="shared" si="22"/>
        <v/>
      </c>
      <c r="B254" s="262"/>
      <c r="C254" s="262"/>
      <c r="D254" s="262"/>
      <c r="E254" s="262"/>
      <c r="F254" s="262"/>
      <c r="G254" s="262"/>
      <c r="H254" s="262"/>
      <c r="I254" s="271" t="str">
        <f>IFERROR(VLOOKUP(G254,Tabela3[[PLACA]:[MODELO]],2,FALSE),"")</f>
        <v/>
      </c>
      <c r="J254" s="298"/>
      <c r="K254" s="298"/>
      <c r="L254" s="329"/>
      <c r="M254" s="262"/>
      <c r="N254" s="298"/>
      <c r="O254" s="329"/>
      <c r="P254" s="329"/>
      <c r="Q254" s="262"/>
      <c r="R254" s="312"/>
      <c r="S254" s="262"/>
      <c r="T254" s="262"/>
      <c r="U254" s="293"/>
      <c r="V254" s="293"/>
      <c r="W254" s="287"/>
    </row>
    <row r="255" spans="1:23" x14ac:dyDescent="0.3">
      <c r="A255" s="321" t="str">
        <f t="shared" si="22"/>
        <v/>
      </c>
      <c r="B255" s="262"/>
      <c r="C255" s="262"/>
      <c r="D255" s="262"/>
      <c r="E255" s="262"/>
      <c r="F255" s="262"/>
      <c r="G255" s="262"/>
      <c r="H255" s="262"/>
      <c r="I255" s="271" t="str">
        <f>IFERROR(VLOOKUP(G255,Tabela3[[PLACA]:[MODELO]],2,FALSE),"")</f>
        <v/>
      </c>
      <c r="J255" s="298"/>
      <c r="K255" s="298"/>
      <c r="L255" s="329"/>
      <c r="M255" s="262"/>
      <c r="N255" s="298"/>
      <c r="O255" s="329"/>
      <c r="P255" s="329"/>
      <c r="Q255" s="262"/>
      <c r="R255" s="312"/>
      <c r="S255" s="262"/>
      <c r="T255" s="262"/>
      <c r="U255" s="293"/>
      <c r="V255" s="293"/>
      <c r="W255" s="287"/>
    </row>
    <row r="256" spans="1:23" x14ac:dyDescent="0.3">
      <c r="A256" s="321" t="str">
        <f t="shared" si="22"/>
        <v/>
      </c>
      <c r="B256" s="262"/>
      <c r="C256" s="262"/>
      <c r="D256" s="262"/>
      <c r="E256" s="262"/>
      <c r="F256" s="262"/>
      <c r="G256" s="262"/>
      <c r="H256" s="262"/>
      <c r="I256" s="271" t="str">
        <f>IFERROR(VLOOKUP(G256,Tabela3[[PLACA]:[MODELO]],2,FALSE),"")</f>
        <v/>
      </c>
      <c r="J256" s="298"/>
      <c r="K256" s="298"/>
      <c r="L256" s="329"/>
      <c r="M256" s="262"/>
      <c r="N256" s="298"/>
      <c r="O256" s="329"/>
      <c r="P256" s="329"/>
      <c r="Q256" s="262"/>
      <c r="R256" s="312"/>
      <c r="S256" s="262"/>
      <c r="T256" s="262"/>
      <c r="U256" s="293"/>
      <c r="V256" s="293"/>
      <c r="W256" s="287"/>
    </row>
    <row r="257" spans="1:23" x14ac:dyDescent="0.3">
      <c r="A257" s="321" t="str">
        <f t="shared" si="22"/>
        <v/>
      </c>
      <c r="B257" s="262"/>
      <c r="C257" s="262"/>
      <c r="D257" s="262"/>
      <c r="E257" s="262"/>
      <c r="F257" s="262"/>
      <c r="G257" s="262"/>
      <c r="H257" s="262"/>
      <c r="I257" s="271" t="str">
        <f>IFERROR(VLOOKUP(G257,Tabela3[[PLACA]:[MODELO]],2,FALSE),"")</f>
        <v/>
      </c>
      <c r="J257" s="298"/>
      <c r="K257" s="298"/>
      <c r="L257" s="329"/>
      <c r="M257" s="262"/>
      <c r="N257" s="298"/>
      <c r="O257" s="329"/>
      <c r="P257" s="329"/>
      <c r="Q257" s="262"/>
      <c r="R257" s="312"/>
      <c r="S257" s="262"/>
      <c r="T257" s="262"/>
      <c r="U257" s="293"/>
      <c r="V257" s="293"/>
      <c r="W257" s="287"/>
    </row>
    <row r="258" spans="1:23" x14ac:dyDescent="0.3">
      <c r="A258" s="321" t="str">
        <f t="shared" si="22"/>
        <v/>
      </c>
      <c r="B258" s="262"/>
      <c r="C258" s="262"/>
      <c r="D258" s="262"/>
      <c r="E258" s="262"/>
      <c r="F258" s="262"/>
      <c r="G258" s="262"/>
      <c r="H258" s="262"/>
      <c r="I258" s="271" t="str">
        <f>IFERROR(VLOOKUP(G258,Tabela3[[PLACA]:[MODELO]],2,FALSE),"")</f>
        <v/>
      </c>
      <c r="J258" s="298"/>
      <c r="K258" s="298"/>
      <c r="L258" s="329"/>
      <c r="M258" s="262"/>
      <c r="N258" s="298"/>
      <c r="O258" s="329"/>
      <c r="P258" s="329"/>
      <c r="Q258" s="262"/>
      <c r="R258" s="312"/>
      <c r="S258" s="262"/>
      <c r="T258" s="262"/>
      <c r="U258" s="293"/>
      <c r="V258" s="293"/>
      <c r="W258" s="287"/>
    </row>
    <row r="259" spans="1:23" x14ac:dyDescent="0.3">
      <c r="A259" s="321" t="str">
        <f t="shared" si="22"/>
        <v/>
      </c>
      <c r="B259" s="262"/>
      <c r="C259" s="262"/>
      <c r="D259" s="262"/>
      <c r="E259" s="262"/>
      <c r="F259" s="262"/>
      <c r="G259" s="262"/>
      <c r="H259" s="262"/>
      <c r="I259" s="271" t="str">
        <f>IFERROR(VLOOKUP(G259,Tabela3[[PLACA]:[MODELO]],2,FALSE),"")</f>
        <v/>
      </c>
      <c r="J259" s="298"/>
      <c r="K259" s="298"/>
      <c r="L259" s="329"/>
      <c r="M259" s="262"/>
      <c r="N259" s="298"/>
      <c r="O259" s="329"/>
      <c r="P259" s="329"/>
      <c r="Q259" s="262"/>
      <c r="R259" s="312"/>
      <c r="S259" s="262"/>
      <c r="T259" s="262"/>
      <c r="U259" s="293"/>
      <c r="V259" s="293"/>
      <c r="W259" s="287"/>
    </row>
    <row r="260" spans="1:23" x14ac:dyDescent="0.3">
      <c r="A260" s="321" t="str">
        <f t="shared" si="22"/>
        <v/>
      </c>
      <c r="B260" s="262"/>
      <c r="C260" s="262"/>
      <c r="D260" s="262"/>
      <c r="E260" s="262"/>
      <c r="F260" s="262"/>
      <c r="G260" s="262"/>
      <c r="H260" s="262"/>
      <c r="I260" s="271" t="str">
        <f>IFERROR(VLOOKUP(G260,Tabela3[[PLACA]:[MODELO]],2,FALSE),"")</f>
        <v/>
      </c>
      <c r="J260" s="298"/>
      <c r="K260" s="298"/>
      <c r="L260" s="329"/>
      <c r="M260" s="262"/>
      <c r="N260" s="298"/>
      <c r="O260" s="329"/>
      <c r="P260" s="329"/>
      <c r="Q260" s="262"/>
      <c r="R260" s="312"/>
      <c r="S260" s="262"/>
      <c r="T260" s="262"/>
      <c r="U260" s="293"/>
      <c r="V260" s="293"/>
      <c r="W260" s="287"/>
    </row>
    <row r="261" spans="1:23" x14ac:dyDescent="0.3">
      <c r="A261" s="321" t="str">
        <f t="shared" si="22"/>
        <v/>
      </c>
      <c r="B261" s="262"/>
      <c r="C261" s="262"/>
      <c r="D261" s="262"/>
      <c r="E261" s="262"/>
      <c r="F261" s="262"/>
      <c r="G261" s="262"/>
      <c r="H261" s="262"/>
      <c r="I261" s="271" t="str">
        <f>IFERROR(VLOOKUP(G261,Tabela3[[PLACA]:[MODELO]],2,FALSE),"")</f>
        <v/>
      </c>
      <c r="J261" s="298"/>
      <c r="K261" s="298"/>
      <c r="L261" s="329"/>
      <c r="M261" s="262"/>
      <c r="N261" s="298"/>
      <c r="O261" s="329"/>
      <c r="P261" s="329"/>
      <c r="Q261" s="262"/>
      <c r="R261" s="312"/>
      <c r="S261" s="262"/>
      <c r="T261" s="262"/>
      <c r="U261" s="293"/>
      <c r="V261" s="293"/>
      <c r="W261" s="287"/>
    </row>
    <row r="262" spans="1:23" x14ac:dyDescent="0.3">
      <c r="A262" s="321" t="str">
        <f t="shared" si="22"/>
        <v/>
      </c>
      <c r="B262" s="262"/>
      <c r="C262" s="262"/>
      <c r="D262" s="262"/>
      <c r="E262" s="262"/>
      <c r="F262" s="262"/>
      <c r="G262" s="262"/>
      <c r="H262" s="262"/>
      <c r="I262" s="271" t="str">
        <f>IFERROR(VLOOKUP(G262,Tabela3[[PLACA]:[MODELO]],2,FALSE),"")</f>
        <v/>
      </c>
      <c r="J262" s="298"/>
      <c r="K262" s="298"/>
      <c r="L262" s="329"/>
      <c r="M262" s="262"/>
      <c r="N262" s="298"/>
      <c r="O262" s="329"/>
      <c r="P262" s="329"/>
      <c r="Q262" s="262"/>
      <c r="R262" s="312"/>
      <c r="S262" s="262"/>
      <c r="T262" s="262"/>
      <c r="U262" s="293"/>
      <c r="V262" s="293"/>
      <c r="W262" s="287"/>
    </row>
    <row r="263" spans="1:23" x14ac:dyDescent="0.3">
      <c r="A263" s="321" t="str">
        <f t="shared" si="22"/>
        <v/>
      </c>
      <c r="B263" s="262"/>
      <c r="C263" s="262"/>
      <c r="D263" s="262"/>
      <c r="E263" s="262"/>
      <c r="F263" s="262"/>
      <c r="G263" s="262"/>
      <c r="H263" s="262"/>
      <c r="I263" s="271" t="str">
        <f>IFERROR(VLOOKUP(G263,Tabela3[[PLACA]:[MODELO]],2,FALSE),"")</f>
        <v/>
      </c>
      <c r="J263" s="298"/>
      <c r="K263" s="298"/>
      <c r="L263" s="329"/>
      <c r="M263" s="262"/>
      <c r="N263" s="298"/>
      <c r="O263" s="329"/>
      <c r="P263" s="329"/>
      <c r="Q263" s="262"/>
      <c r="R263" s="312"/>
      <c r="S263" s="262"/>
      <c r="T263" s="262"/>
      <c r="U263" s="293"/>
      <c r="V263" s="293"/>
      <c r="W263" s="287"/>
    </row>
    <row r="264" spans="1:23" x14ac:dyDescent="0.3">
      <c r="A264" s="321" t="str">
        <f t="shared" si="22"/>
        <v/>
      </c>
      <c r="B264" s="262"/>
      <c r="C264" s="262"/>
      <c r="D264" s="262"/>
      <c r="E264" s="262"/>
      <c r="F264" s="262"/>
      <c r="G264" s="262"/>
      <c r="H264" s="262"/>
      <c r="I264" s="271" t="str">
        <f>IFERROR(VLOOKUP(G264,Tabela3[[PLACA]:[MODELO]],2,FALSE),"")</f>
        <v/>
      </c>
      <c r="J264" s="298"/>
      <c r="K264" s="298"/>
      <c r="L264" s="329"/>
      <c r="M264" s="262"/>
      <c r="N264" s="298"/>
      <c r="O264" s="329"/>
      <c r="P264" s="329"/>
      <c r="Q264" s="262"/>
      <c r="R264" s="312"/>
      <c r="S264" s="262"/>
      <c r="T264" s="262"/>
      <c r="U264" s="293"/>
      <c r="V264" s="293"/>
      <c r="W264" s="287"/>
    </row>
    <row r="265" spans="1:23" x14ac:dyDescent="0.3">
      <c r="A265" s="321" t="str">
        <f t="shared" si="22"/>
        <v/>
      </c>
      <c r="B265" s="262"/>
      <c r="C265" s="262"/>
      <c r="D265" s="262"/>
      <c r="E265" s="262"/>
      <c r="F265" s="262"/>
      <c r="G265" s="262"/>
      <c r="H265" s="262"/>
      <c r="I265" s="271" t="str">
        <f>IFERROR(VLOOKUP(G265,Tabela3[[PLACA]:[MODELO]],2,FALSE),"")</f>
        <v/>
      </c>
      <c r="J265" s="298"/>
      <c r="K265" s="298"/>
      <c r="L265" s="329"/>
      <c r="M265" s="262"/>
      <c r="N265" s="298"/>
      <c r="O265" s="329"/>
      <c r="P265" s="329"/>
      <c r="Q265" s="262"/>
      <c r="R265" s="312"/>
      <c r="S265" s="262"/>
      <c r="T265" s="262"/>
      <c r="U265" s="293"/>
      <c r="V265" s="293"/>
      <c r="W265" s="287"/>
    </row>
    <row r="266" spans="1:23" x14ac:dyDescent="0.3">
      <c r="A266" s="321" t="str">
        <f t="shared" si="22"/>
        <v/>
      </c>
      <c r="B266" s="262"/>
      <c r="C266" s="262"/>
      <c r="D266" s="262"/>
      <c r="E266" s="262"/>
      <c r="F266" s="262"/>
      <c r="G266" s="262"/>
      <c r="H266" s="262"/>
      <c r="I266" s="271" t="str">
        <f>IFERROR(VLOOKUP(G266,Tabela3[[PLACA]:[MODELO]],2,FALSE),"")</f>
        <v/>
      </c>
      <c r="J266" s="298"/>
      <c r="K266" s="298"/>
      <c r="L266" s="329"/>
      <c r="M266" s="262"/>
      <c r="N266" s="298"/>
      <c r="O266" s="329"/>
      <c r="P266" s="329"/>
      <c r="Q266" s="262"/>
      <c r="R266" s="312"/>
      <c r="S266" s="262"/>
      <c r="T266" s="262"/>
      <c r="U266" s="293"/>
      <c r="V266" s="293"/>
      <c r="W266" s="287"/>
    </row>
    <row r="267" spans="1:23" x14ac:dyDescent="0.3">
      <c r="A267" s="321" t="str">
        <f t="shared" si="22"/>
        <v/>
      </c>
      <c r="B267" s="262"/>
      <c r="C267" s="262"/>
      <c r="D267" s="262"/>
      <c r="E267" s="262"/>
      <c r="F267" s="262"/>
      <c r="G267" s="262"/>
      <c r="H267" s="262"/>
      <c r="I267" s="271" t="str">
        <f>IFERROR(VLOOKUP(G267,Tabela3[[PLACA]:[MODELO]],2,FALSE),"")</f>
        <v/>
      </c>
      <c r="J267" s="298"/>
      <c r="K267" s="298"/>
      <c r="L267" s="329"/>
      <c r="M267" s="262"/>
      <c r="N267" s="298"/>
      <c r="O267" s="329"/>
      <c r="P267" s="329"/>
      <c r="Q267" s="262"/>
      <c r="R267" s="312"/>
      <c r="S267" s="262"/>
      <c r="T267" s="262"/>
      <c r="U267" s="293"/>
      <c r="V267" s="293"/>
      <c r="W267" s="287"/>
    </row>
    <row r="268" spans="1:23" x14ac:dyDescent="0.3">
      <c r="A268" s="321" t="str">
        <f t="shared" si="22"/>
        <v/>
      </c>
      <c r="B268" s="262"/>
      <c r="C268" s="262"/>
      <c r="D268" s="262"/>
      <c r="E268" s="262"/>
      <c r="F268" s="262"/>
      <c r="G268" s="262"/>
      <c r="H268" s="262"/>
      <c r="I268" s="271" t="str">
        <f>IFERROR(VLOOKUP(G268,Tabela3[[PLACA]:[MODELO]],2,FALSE),"")</f>
        <v/>
      </c>
      <c r="J268" s="298"/>
      <c r="K268" s="298"/>
      <c r="L268" s="329"/>
      <c r="M268" s="262"/>
      <c r="N268" s="298"/>
      <c r="O268" s="329"/>
      <c r="P268" s="329"/>
      <c r="Q268" s="262"/>
      <c r="R268" s="312"/>
      <c r="S268" s="262"/>
      <c r="T268" s="262"/>
      <c r="U268" s="293"/>
      <c r="V268" s="293"/>
      <c r="W268" s="287"/>
    </row>
    <row r="269" spans="1:23" x14ac:dyDescent="0.3">
      <c r="A269" s="321" t="str">
        <f t="shared" si="22"/>
        <v/>
      </c>
      <c r="B269" s="262"/>
      <c r="C269" s="262"/>
      <c r="D269" s="262"/>
      <c r="E269" s="262"/>
      <c r="F269" s="262"/>
      <c r="G269" s="262"/>
      <c r="H269" s="262"/>
      <c r="I269" s="271" t="str">
        <f>IFERROR(VLOOKUP(G269,Tabela3[[PLACA]:[MODELO]],2,FALSE),"")</f>
        <v/>
      </c>
      <c r="J269" s="298"/>
      <c r="K269" s="298"/>
      <c r="L269" s="329"/>
      <c r="M269" s="262"/>
      <c r="N269" s="298"/>
      <c r="O269" s="329"/>
      <c r="P269" s="329"/>
      <c r="Q269" s="262"/>
      <c r="R269" s="312"/>
      <c r="S269" s="262"/>
      <c r="T269" s="262"/>
      <c r="U269" s="293"/>
      <c r="V269" s="293"/>
      <c r="W269" s="287"/>
    </row>
    <row r="270" spans="1:23" x14ac:dyDescent="0.3">
      <c r="A270" s="321" t="str">
        <f t="shared" si="22"/>
        <v/>
      </c>
      <c r="B270" s="262"/>
      <c r="C270" s="262"/>
      <c r="D270" s="262"/>
      <c r="E270" s="262"/>
      <c r="F270" s="262"/>
      <c r="G270" s="262"/>
      <c r="H270" s="262"/>
      <c r="I270" s="271" t="str">
        <f>IFERROR(VLOOKUP(G270,Tabela3[[PLACA]:[MODELO]],2,FALSE),"")</f>
        <v/>
      </c>
      <c r="J270" s="298"/>
      <c r="K270" s="298"/>
      <c r="L270" s="329"/>
      <c r="M270" s="262"/>
      <c r="N270" s="298"/>
      <c r="O270" s="329"/>
      <c r="P270" s="329"/>
      <c r="Q270" s="262"/>
      <c r="R270" s="312"/>
      <c r="S270" s="262"/>
      <c r="T270" s="262"/>
      <c r="U270" s="293"/>
      <c r="V270" s="293"/>
      <c r="W270" s="287"/>
    </row>
    <row r="271" spans="1:23" x14ac:dyDescent="0.3">
      <c r="A271" s="321" t="str">
        <f t="shared" si="22"/>
        <v/>
      </c>
      <c r="B271" s="262"/>
      <c r="C271" s="262"/>
      <c r="D271" s="262"/>
      <c r="E271" s="262"/>
      <c r="F271" s="262"/>
      <c r="G271" s="262"/>
      <c r="H271" s="262"/>
      <c r="I271" s="271" t="str">
        <f>IFERROR(VLOOKUP(G271,Tabela3[[PLACA]:[MODELO]],2,FALSE),"")</f>
        <v/>
      </c>
      <c r="J271" s="298"/>
      <c r="K271" s="298"/>
      <c r="L271" s="329"/>
      <c r="M271" s="262"/>
      <c r="N271" s="298"/>
      <c r="O271" s="329"/>
      <c r="P271" s="329"/>
      <c r="Q271" s="262"/>
      <c r="R271" s="312"/>
      <c r="S271" s="262"/>
      <c r="T271" s="262"/>
      <c r="U271" s="293"/>
      <c r="V271" s="293"/>
      <c r="W271" s="287"/>
    </row>
    <row r="272" spans="1:23" x14ac:dyDescent="0.3">
      <c r="A272" s="321" t="str">
        <f t="shared" si="22"/>
        <v/>
      </c>
      <c r="B272" s="262"/>
      <c r="C272" s="262"/>
      <c r="D272" s="262"/>
      <c r="E272" s="262"/>
      <c r="F272" s="262"/>
      <c r="G272" s="262"/>
      <c r="H272" s="262"/>
      <c r="I272" s="271" t="str">
        <f>IFERROR(VLOOKUP(G272,Tabela3[[PLACA]:[MODELO]],2,FALSE),"")</f>
        <v/>
      </c>
      <c r="J272" s="298"/>
      <c r="K272" s="298"/>
      <c r="L272" s="329"/>
      <c r="M272" s="262"/>
      <c r="N272" s="298"/>
      <c r="O272" s="329"/>
      <c r="P272" s="329"/>
      <c r="Q272" s="262"/>
      <c r="R272" s="312"/>
      <c r="S272" s="262"/>
      <c r="T272" s="262"/>
      <c r="U272" s="293"/>
      <c r="V272" s="293"/>
      <c r="W272" s="287"/>
    </row>
    <row r="273" spans="1:23" x14ac:dyDescent="0.3">
      <c r="A273" s="321" t="str">
        <f t="shared" si="22"/>
        <v/>
      </c>
      <c r="B273" s="262"/>
      <c r="C273" s="262"/>
      <c r="D273" s="262"/>
      <c r="E273" s="262"/>
      <c r="F273" s="262"/>
      <c r="G273" s="262"/>
      <c r="H273" s="262"/>
      <c r="I273" s="271" t="str">
        <f>IFERROR(VLOOKUP(G273,Tabela3[[PLACA]:[MODELO]],2,FALSE),"")</f>
        <v/>
      </c>
      <c r="J273" s="298"/>
      <c r="K273" s="298"/>
      <c r="L273" s="329"/>
      <c r="M273" s="262"/>
      <c r="N273" s="298"/>
      <c r="O273" s="329"/>
      <c r="P273" s="329"/>
      <c r="Q273" s="262"/>
      <c r="R273" s="312"/>
      <c r="S273" s="262"/>
      <c r="T273" s="262"/>
      <c r="U273" s="293"/>
      <c r="V273" s="293"/>
      <c r="W273" s="287"/>
    </row>
    <row r="274" spans="1:23" x14ac:dyDescent="0.3">
      <c r="A274" s="321" t="str">
        <f t="shared" si="22"/>
        <v/>
      </c>
      <c r="B274" s="262"/>
      <c r="C274" s="262"/>
      <c r="D274" s="262"/>
      <c r="E274" s="262"/>
      <c r="F274" s="262"/>
      <c r="G274" s="262"/>
      <c r="H274" s="262"/>
      <c r="I274" s="271" t="str">
        <f>IFERROR(VLOOKUP(G274,Tabela3[[PLACA]:[MODELO]],2,FALSE),"")</f>
        <v/>
      </c>
      <c r="J274" s="298"/>
      <c r="K274" s="298"/>
      <c r="L274" s="329"/>
      <c r="M274" s="262"/>
      <c r="N274" s="298"/>
      <c r="O274" s="329"/>
      <c r="P274" s="329"/>
      <c r="Q274" s="262"/>
      <c r="R274" s="312"/>
      <c r="S274" s="262"/>
      <c r="T274" s="262"/>
      <c r="U274" s="293"/>
      <c r="V274" s="293"/>
      <c r="W274" s="287"/>
    </row>
    <row r="275" spans="1:23" x14ac:dyDescent="0.3">
      <c r="A275" s="321" t="str">
        <f t="shared" si="22"/>
        <v/>
      </c>
      <c r="B275" s="262"/>
      <c r="C275" s="262"/>
      <c r="D275" s="262"/>
      <c r="E275" s="262"/>
      <c r="F275" s="262"/>
      <c r="G275" s="262"/>
      <c r="H275" s="262"/>
      <c r="I275" s="271" t="str">
        <f>IFERROR(VLOOKUP(G275,Tabela3[[PLACA]:[MODELO]],2,FALSE),"")</f>
        <v/>
      </c>
      <c r="J275" s="298"/>
      <c r="K275" s="298"/>
      <c r="L275" s="329"/>
      <c r="M275" s="262"/>
      <c r="N275" s="298"/>
      <c r="O275" s="329"/>
      <c r="P275" s="329"/>
      <c r="Q275" s="262"/>
      <c r="R275" s="312"/>
      <c r="S275" s="262"/>
      <c r="T275" s="262"/>
      <c r="U275" s="293"/>
      <c r="V275" s="293"/>
      <c r="W275" s="287"/>
    </row>
    <row r="276" spans="1:23" x14ac:dyDescent="0.3">
      <c r="A276" s="321" t="str">
        <f t="shared" si="22"/>
        <v/>
      </c>
      <c r="B276" s="262"/>
      <c r="C276" s="262"/>
      <c r="D276" s="262"/>
      <c r="E276" s="262"/>
      <c r="F276" s="262"/>
      <c r="G276" s="262"/>
      <c r="H276" s="262"/>
      <c r="I276" s="271" t="str">
        <f>IFERROR(VLOOKUP(G276,Tabela3[[PLACA]:[MODELO]],2,FALSE),"")</f>
        <v/>
      </c>
      <c r="J276" s="298"/>
      <c r="K276" s="298"/>
      <c r="L276" s="329"/>
      <c r="M276" s="262"/>
      <c r="N276" s="298"/>
      <c r="O276" s="329"/>
      <c r="P276" s="329"/>
      <c r="Q276" s="262"/>
      <c r="R276" s="312"/>
      <c r="S276" s="262"/>
      <c r="T276" s="262"/>
      <c r="U276" s="293"/>
      <c r="V276" s="293"/>
      <c r="W276" s="287"/>
    </row>
    <row r="277" spans="1:23" x14ac:dyDescent="0.3">
      <c r="A277" s="321" t="str">
        <f t="shared" si="22"/>
        <v/>
      </c>
      <c r="B277" s="262"/>
      <c r="C277" s="262"/>
      <c r="D277" s="262"/>
      <c r="E277" s="262"/>
      <c r="F277" s="262"/>
      <c r="G277" s="262"/>
      <c r="H277" s="262"/>
      <c r="I277" s="271" t="str">
        <f>IFERROR(VLOOKUP(G277,Tabela3[[PLACA]:[MODELO]],2,FALSE),"")</f>
        <v/>
      </c>
      <c r="J277" s="298"/>
      <c r="K277" s="298"/>
      <c r="L277" s="329"/>
      <c r="M277" s="262"/>
      <c r="N277" s="298"/>
      <c r="O277" s="329"/>
      <c r="P277" s="329"/>
      <c r="Q277" s="262"/>
      <c r="R277" s="312"/>
      <c r="S277" s="262"/>
      <c r="T277" s="262"/>
      <c r="U277" s="293"/>
      <c r="V277" s="293"/>
      <c r="W277" s="287"/>
    </row>
    <row r="278" spans="1:23" x14ac:dyDescent="0.3">
      <c r="A278" s="321" t="str">
        <f t="shared" si="22"/>
        <v/>
      </c>
      <c r="B278" s="262"/>
      <c r="C278" s="262"/>
      <c r="D278" s="262"/>
      <c r="E278" s="262"/>
      <c r="F278" s="262"/>
      <c r="G278" s="262"/>
      <c r="H278" s="262"/>
      <c r="I278" s="271" t="str">
        <f>IFERROR(VLOOKUP(G278,Tabela3[[PLACA]:[MODELO]],2,FALSE),"")</f>
        <v/>
      </c>
      <c r="J278" s="298"/>
      <c r="K278" s="298"/>
      <c r="L278" s="329"/>
      <c r="M278" s="262"/>
      <c r="N278" s="298"/>
      <c r="O278" s="329"/>
      <c r="P278" s="329"/>
      <c r="Q278" s="262"/>
      <c r="R278" s="312"/>
      <c r="S278" s="262"/>
      <c r="T278" s="262"/>
      <c r="U278" s="293"/>
      <c r="V278" s="293"/>
      <c r="W278" s="287"/>
    </row>
    <row r="279" spans="1:23" x14ac:dyDescent="0.3">
      <c r="A279" s="321" t="str">
        <f t="shared" si="22"/>
        <v/>
      </c>
      <c r="B279" s="262"/>
      <c r="C279" s="262"/>
      <c r="D279" s="262"/>
      <c r="E279" s="262"/>
      <c r="F279" s="262"/>
      <c r="G279" s="262"/>
      <c r="H279" s="262"/>
      <c r="I279" s="271" t="str">
        <f>IFERROR(VLOOKUP(G279,Tabela3[[PLACA]:[MODELO]],2,FALSE),"")</f>
        <v/>
      </c>
      <c r="J279" s="298"/>
      <c r="K279" s="298"/>
      <c r="L279" s="329"/>
      <c r="M279" s="262"/>
      <c r="N279" s="298"/>
      <c r="O279" s="329"/>
      <c r="P279" s="329"/>
      <c r="Q279" s="262"/>
      <c r="R279" s="312"/>
      <c r="S279" s="262"/>
      <c r="T279" s="262"/>
      <c r="U279" s="293"/>
      <c r="V279" s="293"/>
      <c r="W279" s="287"/>
    </row>
    <row r="280" spans="1:23" x14ac:dyDescent="0.3">
      <c r="A280" s="321" t="str">
        <f t="shared" si="22"/>
        <v/>
      </c>
      <c r="B280" s="262"/>
      <c r="C280" s="262"/>
      <c r="D280" s="262"/>
      <c r="E280" s="262"/>
      <c r="F280" s="262"/>
      <c r="G280" s="262"/>
      <c r="H280" s="262"/>
      <c r="I280" s="271" t="str">
        <f>IFERROR(VLOOKUP(G280,Tabela3[[PLACA]:[MODELO]],2,FALSE),"")</f>
        <v/>
      </c>
      <c r="J280" s="298"/>
      <c r="K280" s="298"/>
      <c r="L280" s="329"/>
      <c r="M280" s="262"/>
      <c r="N280" s="298"/>
      <c r="O280" s="329"/>
      <c r="P280" s="329"/>
      <c r="Q280" s="262"/>
      <c r="R280" s="312"/>
      <c r="S280" s="262"/>
      <c r="T280" s="262"/>
      <c r="U280" s="293"/>
      <c r="V280" s="293"/>
      <c r="W280" s="287"/>
    </row>
    <row r="281" spans="1:23" x14ac:dyDescent="0.3">
      <c r="A281" s="321" t="str">
        <f t="shared" si="22"/>
        <v/>
      </c>
      <c r="B281" s="262"/>
      <c r="C281" s="262"/>
      <c r="D281" s="262"/>
      <c r="E281" s="262"/>
      <c r="F281" s="262"/>
      <c r="G281" s="262"/>
      <c r="H281" s="262"/>
      <c r="I281" s="271" t="str">
        <f>IFERROR(VLOOKUP(G281,Tabela3[[PLACA]:[MODELO]],2,FALSE),"")</f>
        <v/>
      </c>
      <c r="J281" s="298"/>
      <c r="K281" s="298"/>
      <c r="L281" s="329"/>
      <c r="M281" s="262"/>
      <c r="N281" s="298"/>
      <c r="O281" s="329"/>
      <c r="P281" s="329"/>
      <c r="Q281" s="262"/>
      <c r="R281" s="312"/>
      <c r="S281" s="262"/>
      <c r="T281" s="262"/>
      <c r="U281" s="293"/>
      <c r="V281" s="293"/>
      <c r="W281" s="287"/>
    </row>
    <row r="282" spans="1:23" x14ac:dyDescent="0.3">
      <c r="A282" s="321" t="str">
        <f t="shared" si="22"/>
        <v/>
      </c>
      <c r="B282" s="262"/>
      <c r="C282" s="262"/>
      <c r="D282" s="262"/>
      <c r="E282" s="262"/>
      <c r="F282" s="262"/>
      <c r="G282" s="262"/>
      <c r="H282" s="262"/>
      <c r="I282" s="271" t="str">
        <f>IFERROR(VLOOKUP(G282,Tabela3[[PLACA]:[MODELO]],2,FALSE),"")</f>
        <v/>
      </c>
      <c r="J282" s="298"/>
      <c r="K282" s="298"/>
      <c r="L282" s="329"/>
      <c r="M282" s="262"/>
      <c r="N282" s="298"/>
      <c r="O282" s="329"/>
      <c r="P282" s="329"/>
      <c r="Q282" s="262"/>
      <c r="R282" s="312"/>
      <c r="S282" s="262"/>
      <c r="T282" s="262"/>
      <c r="U282" s="293"/>
      <c r="V282" s="293"/>
      <c r="W282" s="287"/>
    </row>
    <row r="283" spans="1:23" x14ac:dyDescent="0.3">
      <c r="A283" s="321" t="str">
        <f t="shared" si="22"/>
        <v/>
      </c>
      <c r="B283" s="262"/>
      <c r="C283" s="262"/>
      <c r="D283" s="262"/>
      <c r="E283" s="262"/>
      <c r="F283" s="262"/>
      <c r="G283" s="262"/>
      <c r="H283" s="262"/>
      <c r="I283" s="271" t="str">
        <f>IFERROR(VLOOKUP(G283,Tabela3[[PLACA]:[MODELO]],2,FALSE),"")</f>
        <v/>
      </c>
      <c r="J283" s="298"/>
      <c r="K283" s="298"/>
      <c r="L283" s="329"/>
      <c r="M283" s="262"/>
      <c r="N283" s="298"/>
      <c r="O283" s="329"/>
      <c r="P283" s="329"/>
      <c r="Q283" s="262"/>
      <c r="R283" s="312"/>
      <c r="S283" s="262"/>
      <c r="T283" s="262"/>
      <c r="U283" s="293"/>
      <c r="V283" s="293"/>
      <c r="W283" s="287"/>
    </row>
    <row r="284" spans="1:23" x14ac:dyDescent="0.3">
      <c r="A284" s="321" t="str">
        <f t="shared" si="22"/>
        <v/>
      </c>
      <c r="B284" s="262"/>
      <c r="C284" s="262"/>
      <c r="D284" s="262"/>
      <c r="E284" s="262"/>
      <c r="F284" s="262"/>
      <c r="G284" s="262"/>
      <c r="H284" s="262"/>
      <c r="I284" s="271" t="str">
        <f>IFERROR(VLOOKUP(G284,Tabela3[[PLACA]:[MODELO]],2,FALSE),"")</f>
        <v/>
      </c>
      <c r="J284" s="298"/>
      <c r="K284" s="298"/>
      <c r="L284" s="329"/>
      <c r="M284" s="262"/>
      <c r="N284" s="298"/>
      <c r="O284" s="329"/>
      <c r="P284" s="329"/>
      <c r="Q284" s="262"/>
      <c r="R284" s="312"/>
      <c r="S284" s="262"/>
      <c r="T284" s="262"/>
      <c r="U284" s="293"/>
      <c r="V284" s="293"/>
      <c r="W284" s="287"/>
    </row>
    <row r="285" spans="1:23" x14ac:dyDescent="0.3">
      <c r="A285" s="321" t="str">
        <f t="shared" si="22"/>
        <v/>
      </c>
      <c r="B285" s="262"/>
      <c r="C285" s="262"/>
      <c r="D285" s="262"/>
      <c r="E285" s="262"/>
      <c r="F285" s="262"/>
      <c r="G285" s="262"/>
      <c r="H285" s="262"/>
      <c r="I285" s="271" t="str">
        <f>IFERROR(VLOOKUP(G285,Tabela3[[PLACA]:[MODELO]],2,FALSE),"")</f>
        <v/>
      </c>
      <c r="J285" s="298"/>
      <c r="K285" s="298"/>
      <c r="L285" s="329"/>
      <c r="M285" s="262"/>
      <c r="N285" s="298"/>
      <c r="O285" s="329"/>
      <c r="P285" s="329"/>
      <c r="Q285" s="262"/>
      <c r="R285" s="312"/>
      <c r="S285" s="262"/>
      <c r="T285" s="262"/>
      <c r="U285" s="293"/>
      <c r="V285" s="293"/>
      <c r="W285" s="287"/>
    </row>
    <row r="286" spans="1:23" x14ac:dyDescent="0.3">
      <c r="A286" s="321" t="str">
        <f t="shared" si="22"/>
        <v/>
      </c>
      <c r="B286" s="262"/>
      <c r="C286" s="262"/>
      <c r="D286" s="262"/>
      <c r="E286" s="262"/>
      <c r="F286" s="262"/>
      <c r="G286" s="262"/>
      <c r="H286" s="262"/>
      <c r="I286" s="271" t="str">
        <f>IFERROR(VLOOKUP(G286,Tabela3[[PLACA]:[MODELO]],2,FALSE),"")</f>
        <v/>
      </c>
      <c r="J286" s="298"/>
      <c r="K286" s="298"/>
      <c r="L286" s="329"/>
      <c r="M286" s="262"/>
      <c r="N286" s="298"/>
      <c r="O286" s="329"/>
      <c r="P286" s="329"/>
      <c r="Q286" s="262"/>
      <c r="R286" s="312"/>
      <c r="S286" s="262"/>
      <c r="T286" s="262"/>
      <c r="U286" s="293"/>
      <c r="V286" s="293"/>
      <c r="W286" s="287"/>
    </row>
    <row r="287" spans="1:23" x14ac:dyDescent="0.3">
      <c r="A287" s="321" t="str">
        <f t="shared" si="22"/>
        <v/>
      </c>
      <c r="B287" s="262"/>
      <c r="C287" s="262"/>
      <c r="D287" s="262"/>
      <c r="E287" s="262"/>
      <c r="F287" s="262"/>
      <c r="G287" s="262"/>
      <c r="H287" s="262"/>
      <c r="I287" s="271" t="str">
        <f>IFERROR(VLOOKUP(G287,Tabela3[[PLACA]:[MODELO]],2,FALSE),"")</f>
        <v/>
      </c>
      <c r="J287" s="298"/>
      <c r="K287" s="298"/>
      <c r="L287" s="329"/>
      <c r="M287" s="262"/>
      <c r="N287" s="298"/>
      <c r="O287" s="329"/>
      <c r="P287" s="329"/>
      <c r="Q287" s="262"/>
      <c r="R287" s="312"/>
      <c r="S287" s="262"/>
      <c r="T287" s="262"/>
      <c r="U287" s="293"/>
      <c r="V287" s="293"/>
      <c r="W287" s="287"/>
    </row>
    <row r="288" spans="1:23" x14ac:dyDescent="0.3">
      <c r="A288" s="321" t="str">
        <f t="shared" si="22"/>
        <v/>
      </c>
      <c r="B288" s="262"/>
      <c r="C288" s="262"/>
      <c r="D288" s="262"/>
      <c r="E288" s="262"/>
      <c r="F288" s="262"/>
      <c r="G288" s="262"/>
      <c r="H288" s="262"/>
      <c r="I288" s="271" t="str">
        <f>IFERROR(VLOOKUP(G288,Tabela3[[PLACA]:[MODELO]],2,FALSE),"")</f>
        <v/>
      </c>
      <c r="J288" s="298"/>
      <c r="K288" s="298"/>
      <c r="L288" s="329"/>
      <c r="M288" s="262"/>
      <c r="N288" s="298"/>
      <c r="O288" s="329"/>
      <c r="P288" s="329"/>
      <c r="Q288" s="262"/>
      <c r="R288" s="312"/>
      <c r="S288" s="262"/>
      <c r="T288" s="262"/>
      <c r="U288" s="293"/>
      <c r="V288" s="293"/>
      <c r="W288" s="287"/>
    </row>
    <row r="289" spans="1:23" x14ac:dyDescent="0.3">
      <c r="A289" s="321" t="str">
        <f t="shared" si="22"/>
        <v/>
      </c>
      <c r="B289" s="262"/>
      <c r="C289" s="262"/>
      <c r="D289" s="262"/>
      <c r="E289" s="262"/>
      <c r="F289" s="262"/>
      <c r="G289" s="262"/>
      <c r="H289" s="262"/>
      <c r="I289" s="271" t="str">
        <f>IFERROR(VLOOKUP(G289,Tabela3[[PLACA]:[MODELO]],2,FALSE),"")</f>
        <v/>
      </c>
      <c r="J289" s="298"/>
      <c r="K289" s="298"/>
      <c r="L289" s="329"/>
      <c r="M289" s="262"/>
      <c r="N289" s="298"/>
      <c r="O289" s="329"/>
      <c r="P289" s="329"/>
      <c r="Q289" s="262"/>
      <c r="R289" s="312"/>
      <c r="S289" s="262"/>
      <c r="T289" s="262"/>
      <c r="U289" s="293"/>
      <c r="V289" s="293"/>
      <c r="W289" s="287"/>
    </row>
    <row r="290" spans="1:23" x14ac:dyDescent="0.3">
      <c r="A290" s="321" t="str">
        <f t="shared" si="22"/>
        <v/>
      </c>
      <c r="B290" s="262"/>
      <c r="C290" s="262"/>
      <c r="D290" s="262"/>
      <c r="E290" s="262"/>
      <c r="F290" s="262"/>
      <c r="G290" s="262"/>
      <c r="H290" s="262"/>
      <c r="I290" s="271" t="str">
        <f>IFERROR(VLOOKUP(G290,Tabela3[[PLACA]:[MODELO]],2,FALSE),"")</f>
        <v/>
      </c>
      <c r="J290" s="298"/>
      <c r="K290" s="298"/>
      <c r="L290" s="329"/>
      <c r="M290" s="262"/>
      <c r="N290" s="298"/>
      <c r="O290" s="329"/>
      <c r="P290" s="329"/>
      <c r="Q290" s="262"/>
      <c r="R290" s="312"/>
      <c r="S290" s="262"/>
      <c r="T290" s="262"/>
      <c r="U290" s="293"/>
      <c r="V290" s="293"/>
      <c r="W290" s="287"/>
    </row>
    <row r="291" spans="1:23" x14ac:dyDescent="0.3">
      <c r="A291" s="321" t="str">
        <f t="shared" si="22"/>
        <v/>
      </c>
      <c r="B291" s="262"/>
      <c r="C291" s="262"/>
      <c r="D291" s="262"/>
      <c r="E291" s="262"/>
      <c r="F291" s="262"/>
      <c r="G291" s="262"/>
      <c r="H291" s="262"/>
      <c r="I291" s="271" t="str">
        <f>IFERROR(VLOOKUP(G291,Tabela3[[PLACA]:[MODELO]],2,FALSE),"")</f>
        <v/>
      </c>
      <c r="J291" s="298"/>
      <c r="K291" s="298"/>
      <c r="L291" s="329"/>
      <c r="M291" s="262"/>
      <c r="N291" s="298"/>
      <c r="O291" s="329"/>
      <c r="P291" s="329"/>
      <c r="Q291" s="262"/>
      <c r="R291" s="312"/>
      <c r="S291" s="262"/>
      <c r="T291" s="262"/>
      <c r="U291" s="293"/>
      <c r="V291" s="293"/>
      <c r="W291" s="287"/>
    </row>
    <row r="292" spans="1:23" x14ac:dyDescent="0.3">
      <c r="A292" s="321" t="str">
        <f t="shared" si="22"/>
        <v/>
      </c>
      <c r="B292" s="262"/>
      <c r="C292" s="262"/>
      <c r="D292" s="262"/>
      <c r="E292" s="262"/>
      <c r="F292" s="262"/>
      <c r="G292" s="262"/>
      <c r="H292" s="262"/>
      <c r="I292" s="271" t="str">
        <f>IFERROR(VLOOKUP(G292,Tabela3[[PLACA]:[MODELO]],2,FALSE),"")</f>
        <v/>
      </c>
      <c r="J292" s="298"/>
      <c r="K292" s="298"/>
      <c r="L292" s="329"/>
      <c r="M292" s="262"/>
      <c r="N292" s="298"/>
      <c r="O292" s="329"/>
      <c r="P292" s="329"/>
      <c r="Q292" s="262"/>
      <c r="R292" s="312"/>
      <c r="S292" s="262"/>
      <c r="T292" s="262"/>
      <c r="U292" s="293"/>
      <c r="V292" s="293"/>
      <c r="W292" s="287"/>
    </row>
    <row r="293" spans="1:23" x14ac:dyDescent="0.3">
      <c r="A293" s="321" t="str">
        <f t="shared" si="22"/>
        <v/>
      </c>
      <c r="B293" s="262"/>
      <c r="C293" s="262"/>
      <c r="D293" s="262"/>
      <c r="E293" s="262"/>
      <c r="F293" s="262"/>
      <c r="G293" s="262"/>
      <c r="H293" s="262"/>
      <c r="I293" s="271" t="str">
        <f>IFERROR(VLOOKUP(G293,Tabela3[[PLACA]:[MODELO]],2,FALSE),"")</f>
        <v/>
      </c>
      <c r="J293" s="298"/>
      <c r="K293" s="298"/>
      <c r="L293" s="329"/>
      <c r="M293" s="262"/>
      <c r="N293" s="298"/>
      <c r="O293" s="329"/>
      <c r="P293" s="329"/>
      <c r="Q293" s="262"/>
      <c r="R293" s="312"/>
      <c r="S293" s="262"/>
      <c r="T293" s="262"/>
      <c r="U293" s="293"/>
      <c r="V293" s="293"/>
      <c r="W293" s="287"/>
    </row>
    <row r="294" spans="1:23" x14ac:dyDescent="0.3">
      <c r="A294" s="321" t="str">
        <f t="shared" si="22"/>
        <v/>
      </c>
      <c r="B294" s="262"/>
      <c r="C294" s="262"/>
      <c r="D294" s="262"/>
      <c r="E294" s="262"/>
      <c r="F294" s="262"/>
      <c r="G294" s="262"/>
      <c r="H294" s="262"/>
      <c r="I294" s="271" t="str">
        <f>IFERROR(VLOOKUP(G294,Tabela3[[PLACA]:[MODELO]],2,FALSE),"")</f>
        <v/>
      </c>
      <c r="J294" s="298"/>
      <c r="K294" s="298"/>
      <c r="L294" s="329"/>
      <c r="M294" s="262"/>
      <c r="N294" s="298"/>
      <c r="O294" s="329"/>
      <c r="P294" s="329"/>
      <c r="Q294" s="262"/>
      <c r="R294" s="312"/>
      <c r="S294" s="262"/>
      <c r="T294" s="262"/>
      <c r="U294" s="293"/>
      <c r="V294" s="293"/>
      <c r="W294" s="287"/>
    </row>
    <row r="295" spans="1:23" x14ac:dyDescent="0.3">
      <c r="A295" s="321" t="str">
        <f t="shared" ref="A295:A358" si="23">IF(C295=0,"",(UPPER(TEXT(DATE(,MONTH(C295),1),"mmmm"))))</f>
        <v/>
      </c>
      <c r="B295" s="262"/>
      <c r="C295" s="262"/>
      <c r="D295" s="262"/>
      <c r="E295" s="262"/>
      <c r="F295" s="262"/>
      <c r="G295" s="262"/>
      <c r="H295" s="262"/>
      <c r="I295" s="271" t="str">
        <f>IFERROR(VLOOKUP(G295,Tabela3[[PLACA]:[MODELO]],2,FALSE),"")</f>
        <v/>
      </c>
      <c r="J295" s="298"/>
      <c r="K295" s="298"/>
      <c r="L295" s="329"/>
      <c r="M295" s="262"/>
      <c r="N295" s="298"/>
      <c r="O295" s="329"/>
      <c r="P295" s="329"/>
      <c r="Q295" s="262"/>
      <c r="R295" s="312"/>
      <c r="S295" s="262"/>
      <c r="T295" s="262"/>
      <c r="U295" s="293"/>
      <c r="V295" s="293"/>
      <c r="W295" s="287"/>
    </row>
    <row r="296" spans="1:23" x14ac:dyDescent="0.3">
      <c r="A296" s="321" t="str">
        <f t="shared" si="23"/>
        <v/>
      </c>
      <c r="B296" s="262"/>
      <c r="C296" s="262"/>
      <c r="D296" s="262"/>
      <c r="E296" s="262"/>
      <c r="F296" s="262"/>
      <c r="G296" s="262"/>
      <c r="H296" s="262"/>
      <c r="I296" s="271" t="str">
        <f>IFERROR(VLOOKUP(G296,Tabela3[[PLACA]:[MODELO]],2,FALSE),"")</f>
        <v/>
      </c>
      <c r="J296" s="298"/>
      <c r="K296" s="298"/>
      <c r="L296" s="329"/>
      <c r="M296" s="262"/>
      <c r="N296" s="298"/>
      <c r="O296" s="329"/>
      <c r="P296" s="329"/>
      <c r="Q296" s="262"/>
      <c r="R296" s="312"/>
      <c r="S296" s="262"/>
      <c r="T296" s="262"/>
      <c r="U296" s="293"/>
      <c r="V296" s="293"/>
      <c r="W296" s="287"/>
    </row>
    <row r="297" spans="1:23" x14ac:dyDescent="0.3">
      <c r="A297" s="321" t="str">
        <f t="shared" si="23"/>
        <v/>
      </c>
      <c r="B297" s="262"/>
      <c r="C297" s="262"/>
      <c r="D297" s="262"/>
      <c r="E297" s="262"/>
      <c r="F297" s="262"/>
      <c r="G297" s="262"/>
      <c r="H297" s="262"/>
      <c r="I297" s="271" t="str">
        <f>IFERROR(VLOOKUP(G297,Tabela3[[PLACA]:[MODELO]],2,FALSE),"")</f>
        <v/>
      </c>
      <c r="J297" s="298"/>
      <c r="K297" s="298"/>
      <c r="L297" s="329"/>
      <c r="M297" s="262"/>
      <c r="N297" s="298"/>
      <c r="O297" s="329"/>
      <c r="P297" s="329"/>
      <c r="Q297" s="262"/>
      <c r="R297" s="312"/>
      <c r="S297" s="262"/>
      <c r="T297" s="262"/>
      <c r="U297" s="293"/>
      <c r="V297" s="293"/>
      <c r="W297" s="287"/>
    </row>
    <row r="298" spans="1:23" x14ac:dyDescent="0.3">
      <c r="A298" s="321" t="str">
        <f t="shared" si="23"/>
        <v/>
      </c>
      <c r="B298" s="262"/>
      <c r="C298" s="262"/>
      <c r="D298" s="262"/>
      <c r="E298" s="262"/>
      <c r="F298" s="262"/>
      <c r="G298" s="262"/>
      <c r="H298" s="262"/>
      <c r="I298" s="271" t="str">
        <f>IFERROR(VLOOKUP(G298,Tabela3[[PLACA]:[MODELO]],2,FALSE),"")</f>
        <v/>
      </c>
      <c r="J298" s="298"/>
      <c r="K298" s="298"/>
      <c r="L298" s="329"/>
      <c r="M298" s="262"/>
      <c r="N298" s="298"/>
      <c r="O298" s="329"/>
      <c r="P298" s="329"/>
      <c r="Q298" s="262"/>
      <c r="R298" s="312"/>
      <c r="S298" s="262"/>
      <c r="T298" s="262"/>
      <c r="U298" s="293"/>
      <c r="V298" s="293"/>
      <c r="W298" s="287"/>
    </row>
    <row r="299" spans="1:23" x14ac:dyDescent="0.3">
      <c r="A299" s="321" t="str">
        <f t="shared" si="23"/>
        <v/>
      </c>
      <c r="B299" s="262"/>
      <c r="C299" s="262"/>
      <c r="D299" s="262"/>
      <c r="E299" s="262"/>
      <c r="F299" s="262"/>
      <c r="G299" s="262"/>
      <c r="H299" s="262"/>
      <c r="I299" s="271" t="str">
        <f>IFERROR(VLOOKUP(G299,Tabela3[[PLACA]:[MODELO]],2,FALSE),"")</f>
        <v/>
      </c>
      <c r="J299" s="298"/>
      <c r="K299" s="298"/>
      <c r="L299" s="329"/>
      <c r="M299" s="262"/>
      <c r="N299" s="298"/>
      <c r="O299" s="329"/>
      <c r="P299" s="329"/>
      <c r="Q299" s="262"/>
      <c r="R299" s="312"/>
      <c r="S299" s="262"/>
      <c r="T299" s="262"/>
      <c r="U299" s="293"/>
      <c r="V299" s="293"/>
      <c r="W299" s="287"/>
    </row>
    <row r="300" spans="1:23" x14ac:dyDescent="0.3">
      <c r="A300" s="321" t="str">
        <f t="shared" si="23"/>
        <v/>
      </c>
      <c r="B300" s="262"/>
      <c r="C300" s="262"/>
      <c r="D300" s="262"/>
      <c r="E300" s="262"/>
      <c r="F300" s="262"/>
      <c r="G300" s="262"/>
      <c r="H300" s="262"/>
      <c r="I300" s="271" t="str">
        <f>IFERROR(VLOOKUP(G300,Tabela3[[PLACA]:[MODELO]],2,FALSE),"")</f>
        <v/>
      </c>
      <c r="J300" s="298"/>
      <c r="K300" s="298"/>
      <c r="L300" s="329"/>
      <c r="M300" s="262"/>
      <c r="N300" s="298"/>
      <c r="O300" s="329"/>
      <c r="P300" s="329"/>
      <c r="Q300" s="262"/>
      <c r="R300" s="312"/>
      <c r="S300" s="262"/>
      <c r="T300" s="262"/>
      <c r="U300" s="293"/>
      <c r="V300" s="293"/>
      <c r="W300" s="287"/>
    </row>
    <row r="301" spans="1:23" x14ac:dyDescent="0.3">
      <c r="A301" s="321" t="str">
        <f t="shared" si="23"/>
        <v/>
      </c>
      <c r="B301" s="262"/>
      <c r="C301" s="262"/>
      <c r="D301" s="262"/>
      <c r="E301" s="262"/>
      <c r="F301" s="262"/>
      <c r="G301" s="262"/>
      <c r="H301" s="262"/>
      <c r="I301" s="271" t="str">
        <f>IFERROR(VLOOKUP(G301,Tabela3[[PLACA]:[MODELO]],2,FALSE),"")</f>
        <v/>
      </c>
      <c r="J301" s="298"/>
      <c r="K301" s="298"/>
      <c r="L301" s="329"/>
      <c r="M301" s="262"/>
      <c r="N301" s="298"/>
      <c r="O301" s="329"/>
      <c r="P301" s="329"/>
      <c r="Q301" s="262"/>
      <c r="R301" s="312"/>
      <c r="S301" s="262"/>
      <c r="T301" s="262"/>
      <c r="U301" s="293"/>
      <c r="V301" s="293"/>
      <c r="W301" s="287"/>
    </row>
    <row r="302" spans="1:23" x14ac:dyDescent="0.3">
      <c r="A302" s="321" t="str">
        <f t="shared" si="23"/>
        <v/>
      </c>
      <c r="B302" s="262"/>
      <c r="C302" s="262"/>
      <c r="D302" s="262"/>
      <c r="E302" s="262"/>
      <c r="F302" s="262"/>
      <c r="G302" s="262"/>
      <c r="H302" s="262"/>
      <c r="I302" s="271" t="str">
        <f>IFERROR(VLOOKUP(G302,Tabela3[[PLACA]:[MODELO]],2,FALSE),"")</f>
        <v/>
      </c>
      <c r="J302" s="298"/>
      <c r="K302" s="298"/>
      <c r="L302" s="329"/>
      <c r="M302" s="262"/>
      <c r="N302" s="298"/>
      <c r="O302" s="329"/>
      <c r="P302" s="329"/>
      <c r="Q302" s="262"/>
      <c r="R302" s="312"/>
      <c r="S302" s="262"/>
      <c r="T302" s="262"/>
      <c r="U302" s="293"/>
      <c r="V302" s="293"/>
      <c r="W302" s="287"/>
    </row>
    <row r="303" spans="1:23" x14ac:dyDescent="0.3">
      <c r="A303" s="321" t="str">
        <f t="shared" si="23"/>
        <v/>
      </c>
      <c r="B303" s="262"/>
      <c r="C303" s="262"/>
      <c r="D303" s="262"/>
      <c r="E303" s="262"/>
      <c r="F303" s="262"/>
      <c r="G303" s="262"/>
      <c r="H303" s="262"/>
      <c r="I303" s="271" t="str">
        <f>IFERROR(VLOOKUP(G303,Tabela3[[PLACA]:[MODELO]],2,FALSE),"")</f>
        <v/>
      </c>
      <c r="J303" s="298"/>
      <c r="K303" s="298"/>
      <c r="L303" s="329"/>
      <c r="M303" s="262"/>
      <c r="N303" s="298"/>
      <c r="O303" s="329"/>
      <c r="P303" s="329"/>
      <c r="Q303" s="262"/>
      <c r="R303" s="312"/>
      <c r="S303" s="262"/>
      <c r="T303" s="262"/>
      <c r="U303" s="293"/>
      <c r="V303" s="293"/>
      <c r="W303" s="287"/>
    </row>
    <row r="304" spans="1:23" x14ac:dyDescent="0.3">
      <c r="A304" s="321" t="str">
        <f t="shared" si="23"/>
        <v/>
      </c>
      <c r="B304" s="262"/>
      <c r="C304" s="262"/>
      <c r="D304" s="262"/>
      <c r="E304" s="262"/>
      <c r="F304" s="262"/>
      <c r="G304" s="262"/>
      <c r="H304" s="262"/>
      <c r="I304" s="271" t="str">
        <f>IFERROR(VLOOKUP(G304,Tabela3[[PLACA]:[MODELO]],2,FALSE),"")</f>
        <v/>
      </c>
      <c r="J304" s="298"/>
      <c r="K304" s="298"/>
      <c r="L304" s="329"/>
      <c r="M304" s="262"/>
      <c r="N304" s="298"/>
      <c r="O304" s="329"/>
      <c r="P304" s="329"/>
      <c r="Q304" s="262"/>
      <c r="R304" s="312"/>
      <c r="S304" s="262"/>
      <c r="T304" s="262"/>
      <c r="U304" s="293"/>
      <c r="V304" s="293"/>
      <c r="W304" s="287"/>
    </row>
    <row r="305" spans="1:23" x14ac:dyDescent="0.3">
      <c r="A305" s="321" t="str">
        <f t="shared" si="23"/>
        <v/>
      </c>
      <c r="B305" s="262"/>
      <c r="C305" s="262"/>
      <c r="D305" s="262"/>
      <c r="E305" s="262"/>
      <c r="F305" s="262"/>
      <c r="G305" s="262"/>
      <c r="H305" s="262"/>
      <c r="I305" s="271" t="str">
        <f>IFERROR(VLOOKUP(G305,Tabela3[[PLACA]:[MODELO]],2,FALSE),"")</f>
        <v/>
      </c>
      <c r="J305" s="298"/>
      <c r="K305" s="298"/>
      <c r="L305" s="329"/>
      <c r="M305" s="262"/>
      <c r="N305" s="298"/>
      <c r="O305" s="329"/>
      <c r="P305" s="329"/>
      <c r="Q305" s="262"/>
      <c r="R305" s="312"/>
      <c r="S305" s="262"/>
      <c r="T305" s="262"/>
      <c r="U305" s="293"/>
      <c r="V305" s="293"/>
      <c r="W305" s="287"/>
    </row>
    <row r="306" spans="1:23" x14ac:dyDescent="0.3">
      <c r="A306" s="321" t="str">
        <f t="shared" si="23"/>
        <v/>
      </c>
      <c r="B306" s="262"/>
      <c r="C306" s="262"/>
      <c r="D306" s="262"/>
      <c r="E306" s="262"/>
      <c r="F306" s="262"/>
      <c r="G306" s="262"/>
      <c r="H306" s="262"/>
      <c r="I306" s="271" t="str">
        <f>IFERROR(VLOOKUP(G306,Tabela3[[PLACA]:[MODELO]],2,FALSE),"")</f>
        <v/>
      </c>
      <c r="J306" s="298"/>
      <c r="K306" s="298"/>
      <c r="L306" s="329"/>
      <c r="M306" s="262"/>
      <c r="N306" s="298"/>
      <c r="O306" s="329"/>
      <c r="P306" s="329"/>
      <c r="Q306" s="262"/>
      <c r="R306" s="312"/>
      <c r="S306" s="262"/>
      <c r="T306" s="262"/>
      <c r="U306" s="293"/>
      <c r="V306" s="293"/>
      <c r="W306" s="287"/>
    </row>
    <row r="307" spans="1:23" x14ac:dyDescent="0.3">
      <c r="A307" s="321" t="str">
        <f t="shared" si="23"/>
        <v/>
      </c>
      <c r="B307" s="262"/>
      <c r="C307" s="262"/>
      <c r="D307" s="262"/>
      <c r="E307" s="262"/>
      <c r="F307" s="262"/>
      <c r="G307" s="262"/>
      <c r="H307" s="262"/>
      <c r="I307" s="271" t="str">
        <f>IFERROR(VLOOKUP(G307,Tabela3[[PLACA]:[MODELO]],2,FALSE),"")</f>
        <v/>
      </c>
      <c r="J307" s="298"/>
      <c r="K307" s="298"/>
      <c r="L307" s="329"/>
      <c r="M307" s="262"/>
      <c r="N307" s="298"/>
      <c r="O307" s="329"/>
      <c r="P307" s="329"/>
      <c r="Q307" s="262"/>
      <c r="R307" s="312"/>
      <c r="S307" s="262"/>
      <c r="T307" s="262"/>
      <c r="U307" s="293"/>
      <c r="V307" s="293"/>
      <c r="W307" s="287"/>
    </row>
    <row r="308" spans="1:23" x14ac:dyDescent="0.3">
      <c r="A308" s="321" t="str">
        <f t="shared" si="23"/>
        <v/>
      </c>
      <c r="B308" s="262"/>
      <c r="C308" s="262"/>
      <c r="D308" s="262"/>
      <c r="E308" s="262"/>
      <c r="F308" s="262"/>
      <c r="G308" s="262"/>
      <c r="H308" s="262"/>
      <c r="I308" s="271" t="str">
        <f>IFERROR(VLOOKUP(G308,Tabela3[[PLACA]:[MODELO]],2,FALSE),"")</f>
        <v/>
      </c>
      <c r="J308" s="298"/>
      <c r="K308" s="298"/>
      <c r="L308" s="329"/>
      <c r="M308" s="262"/>
      <c r="N308" s="298"/>
      <c r="O308" s="329"/>
      <c r="P308" s="329"/>
      <c r="Q308" s="262"/>
      <c r="R308" s="312"/>
      <c r="S308" s="262"/>
      <c r="T308" s="262"/>
      <c r="U308" s="293"/>
      <c r="V308" s="293"/>
      <c r="W308" s="287"/>
    </row>
    <row r="309" spans="1:23" x14ac:dyDescent="0.3">
      <c r="A309" s="321" t="str">
        <f t="shared" si="23"/>
        <v/>
      </c>
      <c r="B309" s="262"/>
      <c r="C309" s="262"/>
      <c r="D309" s="262"/>
      <c r="E309" s="262"/>
      <c r="F309" s="262"/>
      <c r="G309" s="262"/>
      <c r="H309" s="262"/>
      <c r="I309" s="271" t="str">
        <f>IFERROR(VLOOKUP(G309,Tabela3[[PLACA]:[MODELO]],2,FALSE),"")</f>
        <v/>
      </c>
      <c r="J309" s="298"/>
      <c r="K309" s="298"/>
      <c r="L309" s="329"/>
      <c r="M309" s="262"/>
      <c r="N309" s="298"/>
      <c r="O309" s="329"/>
      <c r="P309" s="329"/>
      <c r="Q309" s="262"/>
      <c r="R309" s="312"/>
      <c r="S309" s="262"/>
      <c r="T309" s="262"/>
      <c r="U309" s="293"/>
      <c r="V309" s="293"/>
      <c r="W309" s="287"/>
    </row>
    <row r="310" spans="1:23" x14ac:dyDescent="0.3">
      <c r="A310" s="321" t="str">
        <f t="shared" si="23"/>
        <v/>
      </c>
      <c r="B310" s="262"/>
      <c r="C310" s="262"/>
      <c r="D310" s="262"/>
      <c r="E310" s="262"/>
      <c r="F310" s="262"/>
      <c r="G310" s="262"/>
      <c r="H310" s="262"/>
      <c r="I310" s="271" t="str">
        <f>IFERROR(VLOOKUP(G310,Tabela3[[PLACA]:[MODELO]],2,FALSE),"")</f>
        <v/>
      </c>
      <c r="J310" s="298"/>
      <c r="K310" s="298"/>
      <c r="L310" s="329"/>
      <c r="M310" s="262"/>
      <c r="N310" s="298"/>
      <c r="O310" s="329"/>
      <c r="P310" s="329"/>
      <c r="Q310" s="262"/>
      <c r="R310" s="312"/>
      <c r="S310" s="262"/>
      <c r="T310" s="262"/>
      <c r="U310" s="293"/>
      <c r="V310" s="293"/>
      <c r="W310" s="287"/>
    </row>
    <row r="311" spans="1:23" x14ac:dyDescent="0.3">
      <c r="A311" s="321" t="str">
        <f t="shared" si="23"/>
        <v/>
      </c>
      <c r="B311" s="262"/>
      <c r="C311" s="262"/>
      <c r="D311" s="262"/>
      <c r="E311" s="262"/>
      <c r="F311" s="262"/>
      <c r="G311" s="262"/>
      <c r="H311" s="262"/>
      <c r="I311" s="271" t="str">
        <f>IFERROR(VLOOKUP(G311,Tabela3[[PLACA]:[MODELO]],2,FALSE),"")</f>
        <v/>
      </c>
      <c r="J311" s="298"/>
      <c r="K311" s="298"/>
      <c r="L311" s="329"/>
      <c r="M311" s="262"/>
      <c r="N311" s="298"/>
      <c r="O311" s="329"/>
      <c r="P311" s="329"/>
      <c r="Q311" s="262"/>
      <c r="R311" s="312"/>
      <c r="S311" s="262"/>
      <c r="T311" s="262"/>
      <c r="U311" s="293"/>
      <c r="V311" s="293"/>
      <c r="W311" s="287"/>
    </row>
    <row r="312" spans="1:23" x14ac:dyDescent="0.3">
      <c r="A312" s="321" t="str">
        <f t="shared" si="23"/>
        <v/>
      </c>
      <c r="B312" s="262"/>
      <c r="C312" s="262"/>
      <c r="D312" s="262"/>
      <c r="E312" s="262"/>
      <c r="F312" s="262"/>
      <c r="G312" s="262"/>
      <c r="H312" s="262"/>
      <c r="I312" s="271" t="str">
        <f>IFERROR(VLOOKUP(G312,Tabela3[[PLACA]:[MODELO]],2,FALSE),"")</f>
        <v/>
      </c>
      <c r="J312" s="298"/>
      <c r="K312" s="298"/>
      <c r="L312" s="329"/>
      <c r="M312" s="262"/>
      <c r="N312" s="298"/>
      <c r="O312" s="329"/>
      <c r="P312" s="329"/>
      <c r="Q312" s="262"/>
      <c r="R312" s="312"/>
      <c r="S312" s="262"/>
      <c r="T312" s="262"/>
      <c r="U312" s="293"/>
      <c r="V312" s="293"/>
      <c r="W312" s="287"/>
    </row>
    <row r="313" spans="1:23" x14ac:dyDescent="0.3">
      <c r="A313" s="321" t="str">
        <f t="shared" si="23"/>
        <v/>
      </c>
      <c r="B313" s="262"/>
      <c r="C313" s="262"/>
      <c r="D313" s="262"/>
      <c r="E313" s="262"/>
      <c r="F313" s="262"/>
      <c r="G313" s="262"/>
      <c r="H313" s="262"/>
      <c r="I313" s="271" t="str">
        <f>IFERROR(VLOOKUP(G313,Tabela3[[PLACA]:[MODELO]],2,FALSE),"")</f>
        <v/>
      </c>
      <c r="J313" s="298"/>
      <c r="K313" s="298"/>
      <c r="L313" s="329"/>
      <c r="M313" s="262"/>
      <c r="N313" s="298"/>
      <c r="O313" s="329"/>
      <c r="P313" s="329"/>
      <c r="Q313" s="262"/>
      <c r="R313" s="312"/>
      <c r="S313" s="262"/>
      <c r="T313" s="262"/>
      <c r="U313" s="293"/>
      <c r="V313" s="293"/>
      <c r="W313" s="287"/>
    </row>
    <row r="314" spans="1:23" x14ac:dyDescent="0.3">
      <c r="A314" s="321" t="str">
        <f t="shared" si="23"/>
        <v/>
      </c>
      <c r="B314" s="262"/>
      <c r="C314" s="262"/>
      <c r="D314" s="262"/>
      <c r="E314" s="262"/>
      <c r="F314" s="262"/>
      <c r="G314" s="262"/>
      <c r="H314" s="262"/>
      <c r="I314" s="271" t="str">
        <f>IFERROR(VLOOKUP(G314,Tabela3[[PLACA]:[MODELO]],2,FALSE),"")</f>
        <v/>
      </c>
      <c r="J314" s="298"/>
      <c r="K314" s="298"/>
      <c r="L314" s="329"/>
      <c r="M314" s="262"/>
      <c r="N314" s="298"/>
      <c r="O314" s="329"/>
      <c r="P314" s="329"/>
      <c r="Q314" s="262"/>
      <c r="R314" s="312"/>
      <c r="S314" s="262"/>
      <c r="T314" s="262"/>
      <c r="U314" s="293"/>
      <c r="V314" s="293"/>
      <c r="W314" s="287"/>
    </row>
    <row r="315" spans="1:23" x14ac:dyDescent="0.3">
      <c r="A315" s="321" t="str">
        <f t="shared" si="23"/>
        <v/>
      </c>
      <c r="B315" s="262"/>
      <c r="C315" s="262"/>
      <c r="D315" s="262"/>
      <c r="E315" s="262"/>
      <c r="F315" s="262"/>
      <c r="G315" s="262"/>
      <c r="H315" s="262"/>
      <c r="I315" s="271" t="str">
        <f>IFERROR(VLOOKUP(G315,Tabela3[[PLACA]:[MODELO]],2,FALSE),"")</f>
        <v/>
      </c>
      <c r="J315" s="298"/>
      <c r="K315" s="298"/>
      <c r="L315" s="329"/>
      <c r="M315" s="262"/>
      <c r="N315" s="298"/>
      <c r="O315" s="329"/>
      <c r="P315" s="329"/>
      <c r="Q315" s="262"/>
      <c r="R315" s="312"/>
      <c r="S315" s="262"/>
      <c r="T315" s="262"/>
      <c r="U315" s="293"/>
      <c r="V315" s="293"/>
      <c r="W315" s="287"/>
    </row>
    <row r="316" spans="1:23" x14ac:dyDescent="0.3">
      <c r="A316" s="321" t="str">
        <f t="shared" si="23"/>
        <v/>
      </c>
      <c r="B316" s="262"/>
      <c r="C316" s="262"/>
      <c r="D316" s="262"/>
      <c r="E316" s="262"/>
      <c r="F316" s="262"/>
      <c r="G316" s="262"/>
      <c r="H316" s="262"/>
      <c r="I316" s="271" t="str">
        <f>IFERROR(VLOOKUP(G316,Tabela3[[PLACA]:[MODELO]],2,FALSE),"")</f>
        <v/>
      </c>
      <c r="J316" s="298"/>
      <c r="K316" s="298"/>
      <c r="L316" s="329"/>
      <c r="M316" s="262"/>
      <c r="N316" s="298"/>
      <c r="O316" s="329"/>
      <c r="P316" s="329"/>
      <c r="Q316" s="262"/>
      <c r="R316" s="312"/>
      <c r="S316" s="262"/>
      <c r="T316" s="262"/>
      <c r="U316" s="293"/>
      <c r="V316" s="293"/>
      <c r="W316" s="287"/>
    </row>
    <row r="317" spans="1:23" x14ac:dyDescent="0.3">
      <c r="A317" s="321" t="str">
        <f t="shared" si="23"/>
        <v/>
      </c>
      <c r="B317" s="262"/>
      <c r="C317" s="262"/>
      <c r="D317" s="262"/>
      <c r="E317" s="262"/>
      <c r="F317" s="262"/>
      <c r="G317" s="262"/>
      <c r="H317" s="262"/>
      <c r="I317" s="271" t="str">
        <f>IFERROR(VLOOKUP(G317,Tabela3[[PLACA]:[MODELO]],2,FALSE),"")</f>
        <v/>
      </c>
      <c r="J317" s="298"/>
      <c r="K317" s="298"/>
      <c r="L317" s="329"/>
      <c r="M317" s="262"/>
      <c r="N317" s="298"/>
      <c r="O317" s="329"/>
      <c r="P317" s="329"/>
      <c r="Q317" s="262"/>
      <c r="R317" s="312"/>
      <c r="S317" s="262"/>
      <c r="T317" s="262"/>
      <c r="U317" s="293"/>
      <c r="V317" s="293"/>
      <c r="W317" s="287"/>
    </row>
    <row r="318" spans="1:23" x14ac:dyDescent="0.3">
      <c r="A318" s="321" t="str">
        <f t="shared" si="23"/>
        <v/>
      </c>
      <c r="B318" s="262"/>
      <c r="C318" s="262"/>
      <c r="D318" s="262"/>
      <c r="E318" s="262"/>
      <c r="F318" s="262"/>
      <c r="G318" s="262"/>
      <c r="H318" s="262"/>
      <c r="I318" s="271" t="str">
        <f>IFERROR(VLOOKUP(G318,Tabela3[[PLACA]:[MODELO]],2,FALSE),"")</f>
        <v/>
      </c>
      <c r="J318" s="298"/>
      <c r="K318" s="298"/>
      <c r="L318" s="329"/>
      <c r="M318" s="262"/>
      <c r="N318" s="298"/>
      <c r="O318" s="329"/>
      <c r="P318" s="329"/>
      <c r="Q318" s="262"/>
      <c r="R318" s="312"/>
      <c r="S318" s="262"/>
      <c r="T318" s="262"/>
      <c r="U318" s="293"/>
      <c r="V318" s="293"/>
      <c r="W318" s="287"/>
    </row>
    <row r="319" spans="1:23" x14ac:dyDescent="0.3">
      <c r="A319" s="321" t="str">
        <f t="shared" si="23"/>
        <v/>
      </c>
      <c r="B319" s="262"/>
      <c r="C319" s="262"/>
      <c r="D319" s="262"/>
      <c r="E319" s="262"/>
      <c r="F319" s="262"/>
      <c r="G319" s="262"/>
      <c r="H319" s="262"/>
      <c r="I319" s="271" t="str">
        <f>IFERROR(VLOOKUP(G319,Tabela3[[PLACA]:[MODELO]],2,FALSE),"")</f>
        <v/>
      </c>
      <c r="J319" s="298"/>
      <c r="K319" s="298"/>
      <c r="L319" s="329"/>
      <c r="M319" s="262"/>
      <c r="N319" s="298"/>
      <c r="O319" s="329"/>
      <c r="P319" s="329"/>
      <c r="Q319" s="262"/>
      <c r="R319" s="312"/>
      <c r="S319" s="262"/>
      <c r="T319" s="262"/>
      <c r="U319" s="293"/>
      <c r="V319" s="293"/>
      <c r="W319" s="287"/>
    </row>
    <row r="320" spans="1:23" x14ac:dyDescent="0.3">
      <c r="A320" s="321" t="str">
        <f t="shared" si="23"/>
        <v/>
      </c>
      <c r="B320" s="262"/>
      <c r="C320" s="262"/>
      <c r="D320" s="262"/>
      <c r="E320" s="262"/>
      <c r="F320" s="262"/>
      <c r="G320" s="262"/>
      <c r="H320" s="262"/>
      <c r="I320" s="271" t="str">
        <f>IFERROR(VLOOKUP(G320,Tabela3[[PLACA]:[MODELO]],2,FALSE),"")</f>
        <v/>
      </c>
      <c r="J320" s="298"/>
      <c r="K320" s="298"/>
      <c r="L320" s="329"/>
      <c r="M320" s="262"/>
      <c r="N320" s="298"/>
      <c r="O320" s="329"/>
      <c r="P320" s="329"/>
      <c r="Q320" s="262"/>
      <c r="R320" s="312"/>
      <c r="S320" s="262"/>
      <c r="T320" s="262"/>
      <c r="U320" s="293"/>
      <c r="V320" s="293"/>
      <c r="W320" s="287"/>
    </row>
    <row r="321" spans="1:23" x14ac:dyDescent="0.3">
      <c r="A321" s="321" t="str">
        <f t="shared" si="23"/>
        <v/>
      </c>
      <c r="B321" s="262"/>
      <c r="C321" s="262"/>
      <c r="D321" s="262"/>
      <c r="E321" s="262"/>
      <c r="F321" s="262"/>
      <c r="G321" s="262"/>
      <c r="H321" s="262"/>
      <c r="I321" s="271" t="str">
        <f>IFERROR(VLOOKUP(G321,Tabela3[[PLACA]:[MODELO]],2,FALSE),"")</f>
        <v/>
      </c>
      <c r="J321" s="298"/>
      <c r="K321" s="298"/>
      <c r="L321" s="329"/>
      <c r="M321" s="262"/>
      <c r="N321" s="298"/>
      <c r="O321" s="329"/>
      <c r="P321" s="329"/>
      <c r="Q321" s="262"/>
      <c r="R321" s="312"/>
      <c r="S321" s="262"/>
      <c r="T321" s="262"/>
      <c r="U321" s="293"/>
      <c r="V321" s="293"/>
      <c r="W321" s="287"/>
    </row>
    <row r="322" spans="1:23" x14ac:dyDescent="0.3">
      <c r="A322" s="321" t="str">
        <f t="shared" si="23"/>
        <v/>
      </c>
      <c r="B322" s="262"/>
      <c r="C322" s="262"/>
      <c r="D322" s="262"/>
      <c r="E322" s="262"/>
      <c r="F322" s="262"/>
      <c r="G322" s="262"/>
      <c r="H322" s="262"/>
      <c r="I322" s="271" t="str">
        <f>IFERROR(VLOOKUP(G322,Tabela3[[PLACA]:[MODELO]],2,FALSE),"")</f>
        <v/>
      </c>
      <c r="J322" s="298"/>
      <c r="K322" s="298"/>
      <c r="L322" s="329"/>
      <c r="M322" s="262"/>
      <c r="N322" s="298"/>
      <c r="O322" s="329"/>
      <c r="P322" s="329"/>
      <c r="Q322" s="262"/>
      <c r="R322" s="312"/>
      <c r="S322" s="262"/>
      <c r="T322" s="262"/>
      <c r="U322" s="293"/>
      <c r="V322" s="293"/>
      <c r="W322" s="287"/>
    </row>
    <row r="323" spans="1:23" x14ac:dyDescent="0.3">
      <c r="A323" s="321" t="str">
        <f t="shared" si="23"/>
        <v/>
      </c>
      <c r="B323" s="262"/>
      <c r="C323" s="262"/>
      <c r="D323" s="262"/>
      <c r="E323" s="262"/>
      <c r="F323" s="262"/>
      <c r="G323" s="262"/>
      <c r="H323" s="262"/>
      <c r="I323" s="271" t="str">
        <f>IFERROR(VLOOKUP(G323,Tabela3[[PLACA]:[MODELO]],2,FALSE),"")</f>
        <v/>
      </c>
      <c r="J323" s="298"/>
      <c r="K323" s="298"/>
      <c r="L323" s="329"/>
      <c r="M323" s="262"/>
      <c r="N323" s="298"/>
      <c r="O323" s="329"/>
      <c r="P323" s="329"/>
      <c r="Q323" s="262"/>
      <c r="R323" s="312"/>
      <c r="S323" s="262"/>
      <c r="T323" s="262"/>
      <c r="U323" s="293"/>
      <c r="V323" s="293"/>
      <c r="W323" s="287"/>
    </row>
    <row r="324" spans="1:23" x14ac:dyDescent="0.3">
      <c r="A324" s="321" t="str">
        <f t="shared" si="23"/>
        <v/>
      </c>
      <c r="B324" s="262"/>
      <c r="C324" s="262"/>
      <c r="D324" s="262"/>
      <c r="E324" s="262"/>
      <c r="F324" s="262"/>
      <c r="G324" s="262"/>
      <c r="H324" s="262"/>
      <c r="I324" s="271" t="str">
        <f>IFERROR(VLOOKUP(G324,Tabela3[[PLACA]:[MODELO]],2,FALSE),"")</f>
        <v/>
      </c>
      <c r="J324" s="298"/>
      <c r="K324" s="298"/>
      <c r="L324" s="329"/>
      <c r="M324" s="262"/>
      <c r="N324" s="298"/>
      <c r="O324" s="329"/>
      <c r="P324" s="329"/>
      <c r="Q324" s="262"/>
      <c r="R324" s="312"/>
      <c r="S324" s="262"/>
      <c r="T324" s="262"/>
      <c r="U324" s="293"/>
      <c r="V324" s="293"/>
      <c r="W324" s="287"/>
    </row>
    <row r="325" spans="1:23" x14ac:dyDescent="0.3">
      <c r="A325" s="321" t="str">
        <f t="shared" si="23"/>
        <v/>
      </c>
      <c r="B325" s="262"/>
      <c r="C325" s="262"/>
      <c r="D325" s="262"/>
      <c r="E325" s="262"/>
      <c r="F325" s="262"/>
      <c r="G325" s="262"/>
      <c r="H325" s="262"/>
      <c r="I325" s="271" t="str">
        <f>IFERROR(VLOOKUP(G325,Tabela3[[PLACA]:[MODELO]],2,FALSE),"")</f>
        <v/>
      </c>
      <c r="J325" s="298"/>
      <c r="K325" s="298"/>
      <c r="L325" s="329"/>
      <c r="M325" s="262"/>
      <c r="N325" s="298"/>
      <c r="O325" s="329"/>
      <c r="P325" s="329"/>
      <c r="Q325" s="262"/>
      <c r="R325" s="312"/>
      <c r="S325" s="262"/>
      <c r="T325" s="262"/>
      <c r="U325" s="293"/>
      <c r="V325" s="293"/>
      <c r="W325" s="287"/>
    </row>
    <row r="326" spans="1:23" x14ac:dyDescent="0.3">
      <c r="A326" s="321" t="str">
        <f t="shared" si="23"/>
        <v/>
      </c>
      <c r="B326" s="262"/>
      <c r="C326" s="262"/>
      <c r="D326" s="262"/>
      <c r="E326" s="262"/>
      <c r="F326" s="262"/>
      <c r="G326" s="262"/>
      <c r="H326" s="262"/>
      <c r="I326" s="271" t="str">
        <f>IFERROR(VLOOKUP(G326,Tabela3[[PLACA]:[MODELO]],2,FALSE),"")</f>
        <v/>
      </c>
      <c r="J326" s="298"/>
      <c r="K326" s="298"/>
      <c r="L326" s="329"/>
      <c r="M326" s="262"/>
      <c r="N326" s="298"/>
      <c r="O326" s="329"/>
      <c r="P326" s="329"/>
      <c r="Q326" s="262"/>
      <c r="R326" s="312"/>
      <c r="S326" s="262"/>
      <c r="T326" s="262"/>
      <c r="U326" s="293"/>
      <c r="V326" s="293"/>
      <c r="W326" s="287"/>
    </row>
    <row r="327" spans="1:23" x14ac:dyDescent="0.3">
      <c r="A327" s="321" t="str">
        <f t="shared" si="23"/>
        <v/>
      </c>
      <c r="B327" s="262"/>
      <c r="C327" s="262"/>
      <c r="D327" s="262"/>
      <c r="E327" s="262"/>
      <c r="F327" s="262"/>
      <c r="G327" s="262"/>
      <c r="H327" s="262"/>
      <c r="I327" s="271" t="str">
        <f>IFERROR(VLOOKUP(G327,Tabela3[[PLACA]:[MODELO]],2,FALSE),"")</f>
        <v/>
      </c>
      <c r="J327" s="298"/>
      <c r="K327" s="298"/>
      <c r="L327" s="329"/>
      <c r="M327" s="262"/>
      <c r="N327" s="298"/>
      <c r="O327" s="329"/>
      <c r="P327" s="329"/>
      <c r="Q327" s="262"/>
      <c r="R327" s="312"/>
      <c r="S327" s="262"/>
      <c r="T327" s="262"/>
      <c r="U327" s="293"/>
      <c r="V327" s="293"/>
      <c r="W327" s="287"/>
    </row>
    <row r="328" spans="1:23" x14ac:dyDescent="0.3">
      <c r="A328" s="321" t="str">
        <f t="shared" si="23"/>
        <v/>
      </c>
      <c r="B328" s="262"/>
      <c r="C328" s="262"/>
      <c r="D328" s="262"/>
      <c r="E328" s="262"/>
      <c r="F328" s="262"/>
      <c r="G328" s="262"/>
      <c r="H328" s="262"/>
      <c r="I328" s="271" t="str">
        <f>IFERROR(VLOOKUP(G328,Tabela3[[PLACA]:[MODELO]],2,FALSE),"")</f>
        <v/>
      </c>
      <c r="J328" s="298"/>
      <c r="K328" s="298"/>
      <c r="L328" s="329"/>
      <c r="M328" s="262"/>
      <c r="N328" s="298"/>
      <c r="O328" s="329"/>
      <c r="P328" s="329"/>
      <c r="Q328" s="262"/>
      <c r="R328" s="312"/>
      <c r="S328" s="262"/>
      <c r="T328" s="262"/>
      <c r="U328" s="293"/>
      <c r="V328" s="293"/>
      <c r="W328" s="287"/>
    </row>
    <row r="329" spans="1:23" x14ac:dyDescent="0.3">
      <c r="A329" s="321" t="str">
        <f t="shared" si="23"/>
        <v/>
      </c>
      <c r="B329" s="262"/>
      <c r="C329" s="262"/>
      <c r="D329" s="262"/>
      <c r="E329" s="262"/>
      <c r="F329" s="262"/>
      <c r="G329" s="262"/>
      <c r="H329" s="262"/>
      <c r="I329" s="271" t="str">
        <f>IFERROR(VLOOKUP(G329,Tabela3[[PLACA]:[MODELO]],2,FALSE),"")</f>
        <v/>
      </c>
      <c r="J329" s="298"/>
      <c r="K329" s="298"/>
      <c r="L329" s="329"/>
      <c r="M329" s="262"/>
      <c r="N329" s="298"/>
      <c r="O329" s="329"/>
      <c r="P329" s="329"/>
      <c r="Q329" s="262"/>
      <c r="R329" s="312"/>
      <c r="S329" s="262"/>
      <c r="T329" s="262"/>
      <c r="U329" s="293"/>
      <c r="V329" s="293"/>
      <c r="W329" s="287"/>
    </row>
    <row r="330" spans="1:23" x14ac:dyDescent="0.3">
      <c r="A330" s="321" t="str">
        <f t="shared" si="23"/>
        <v/>
      </c>
      <c r="B330" s="262"/>
      <c r="C330" s="262"/>
      <c r="D330" s="262"/>
      <c r="E330" s="262"/>
      <c r="F330" s="262"/>
      <c r="G330" s="262"/>
      <c r="H330" s="262"/>
      <c r="I330" s="271" t="str">
        <f>IFERROR(VLOOKUP(G330,Tabela3[[PLACA]:[MODELO]],2,FALSE),"")</f>
        <v/>
      </c>
      <c r="J330" s="298"/>
      <c r="K330" s="298"/>
      <c r="L330" s="329"/>
      <c r="M330" s="262"/>
      <c r="N330" s="298"/>
      <c r="O330" s="329"/>
      <c r="P330" s="329"/>
      <c r="Q330" s="262"/>
      <c r="R330" s="312"/>
      <c r="S330" s="262"/>
      <c r="T330" s="262"/>
      <c r="U330" s="293"/>
      <c r="V330" s="293"/>
      <c r="W330" s="287"/>
    </row>
    <row r="331" spans="1:23" x14ac:dyDescent="0.3">
      <c r="A331" s="321" t="str">
        <f t="shared" si="23"/>
        <v/>
      </c>
      <c r="B331" s="262"/>
      <c r="C331" s="262"/>
      <c r="D331" s="262"/>
      <c r="E331" s="262"/>
      <c r="F331" s="262"/>
      <c r="G331" s="262"/>
      <c r="H331" s="262"/>
      <c r="I331" s="271" t="str">
        <f>IFERROR(VLOOKUP(G331,Tabela3[[PLACA]:[MODELO]],2,FALSE),"")</f>
        <v/>
      </c>
      <c r="J331" s="298"/>
      <c r="K331" s="298"/>
      <c r="L331" s="329"/>
      <c r="M331" s="262"/>
      <c r="N331" s="298"/>
      <c r="O331" s="329"/>
      <c r="P331" s="329"/>
      <c r="Q331" s="262"/>
      <c r="R331" s="312"/>
      <c r="S331" s="262"/>
      <c r="T331" s="262"/>
      <c r="U331" s="293"/>
      <c r="V331" s="293"/>
      <c r="W331" s="287"/>
    </row>
    <row r="332" spans="1:23" x14ac:dyDescent="0.3">
      <c r="A332" s="321" t="str">
        <f t="shared" si="23"/>
        <v/>
      </c>
      <c r="B332" s="262"/>
      <c r="C332" s="262"/>
      <c r="D332" s="262"/>
      <c r="E332" s="262"/>
      <c r="F332" s="262"/>
      <c r="G332" s="262"/>
      <c r="H332" s="262"/>
      <c r="I332" s="271" t="str">
        <f>IFERROR(VLOOKUP(G332,Tabela3[[PLACA]:[MODELO]],2,FALSE),"")</f>
        <v/>
      </c>
      <c r="J332" s="298"/>
      <c r="K332" s="298"/>
      <c r="L332" s="329"/>
      <c r="M332" s="262"/>
      <c r="N332" s="298"/>
      <c r="O332" s="329"/>
      <c r="P332" s="329"/>
      <c r="Q332" s="262"/>
      <c r="R332" s="312"/>
      <c r="S332" s="262"/>
      <c r="T332" s="262"/>
      <c r="U332" s="293"/>
      <c r="V332" s="293"/>
      <c r="W332" s="287"/>
    </row>
    <row r="333" spans="1:23" x14ac:dyDescent="0.3">
      <c r="A333" s="321" t="str">
        <f t="shared" si="23"/>
        <v/>
      </c>
      <c r="B333" s="262"/>
      <c r="C333" s="262"/>
      <c r="D333" s="262"/>
      <c r="E333" s="262"/>
      <c r="F333" s="262"/>
      <c r="G333" s="262"/>
      <c r="H333" s="262"/>
      <c r="I333" s="271" t="str">
        <f>IFERROR(VLOOKUP(G333,Tabela3[[PLACA]:[MODELO]],2,FALSE),"")</f>
        <v/>
      </c>
      <c r="J333" s="298"/>
      <c r="K333" s="298"/>
      <c r="L333" s="329"/>
      <c r="M333" s="262"/>
      <c r="N333" s="298"/>
      <c r="O333" s="329"/>
      <c r="P333" s="329"/>
      <c r="Q333" s="262"/>
      <c r="R333" s="312"/>
      <c r="S333" s="262"/>
      <c r="T333" s="262"/>
      <c r="U333" s="293"/>
      <c r="V333" s="293"/>
      <c r="W333" s="287"/>
    </row>
    <row r="334" spans="1:23" x14ac:dyDescent="0.3">
      <c r="A334" s="321" t="str">
        <f t="shared" si="23"/>
        <v/>
      </c>
      <c r="B334" s="262"/>
      <c r="C334" s="262"/>
      <c r="D334" s="262"/>
      <c r="E334" s="262"/>
      <c r="F334" s="262"/>
      <c r="G334" s="262"/>
      <c r="H334" s="262"/>
      <c r="I334" s="271" t="str">
        <f>IFERROR(VLOOKUP(G334,Tabela3[[PLACA]:[MODELO]],2,FALSE),"")</f>
        <v/>
      </c>
      <c r="J334" s="298"/>
      <c r="K334" s="298"/>
      <c r="L334" s="329"/>
      <c r="M334" s="262"/>
      <c r="N334" s="298"/>
      <c r="O334" s="329"/>
      <c r="P334" s="329"/>
      <c r="Q334" s="262"/>
      <c r="R334" s="312"/>
      <c r="S334" s="262"/>
      <c r="T334" s="262"/>
      <c r="U334" s="293"/>
      <c r="V334" s="293"/>
      <c r="W334" s="287"/>
    </row>
    <row r="335" spans="1:23" x14ac:dyDescent="0.3">
      <c r="A335" s="321" t="str">
        <f t="shared" si="23"/>
        <v/>
      </c>
      <c r="B335" s="262"/>
      <c r="C335" s="262"/>
      <c r="D335" s="262"/>
      <c r="E335" s="262"/>
      <c r="F335" s="262"/>
      <c r="G335" s="262"/>
      <c r="H335" s="262"/>
      <c r="I335" s="271" t="str">
        <f>IFERROR(VLOOKUP(G335,Tabela3[[PLACA]:[MODELO]],2,FALSE),"")</f>
        <v/>
      </c>
      <c r="J335" s="298"/>
      <c r="K335" s="298"/>
      <c r="L335" s="329"/>
      <c r="M335" s="262"/>
      <c r="N335" s="298"/>
      <c r="O335" s="329"/>
      <c r="P335" s="329"/>
      <c r="Q335" s="262"/>
      <c r="R335" s="312"/>
      <c r="S335" s="262"/>
      <c r="T335" s="262"/>
      <c r="U335" s="293"/>
      <c r="V335" s="293"/>
      <c r="W335" s="287"/>
    </row>
    <row r="336" spans="1:23" x14ac:dyDescent="0.3">
      <c r="A336" s="321" t="str">
        <f t="shared" si="23"/>
        <v/>
      </c>
      <c r="B336" s="262"/>
      <c r="C336" s="262"/>
      <c r="D336" s="262"/>
      <c r="E336" s="262"/>
      <c r="F336" s="262"/>
      <c r="G336" s="262"/>
      <c r="H336" s="262"/>
      <c r="I336" s="271" t="str">
        <f>IFERROR(VLOOKUP(G336,Tabela3[[PLACA]:[MODELO]],2,FALSE),"")</f>
        <v/>
      </c>
      <c r="J336" s="298"/>
      <c r="K336" s="298"/>
      <c r="L336" s="329"/>
      <c r="M336" s="262"/>
      <c r="N336" s="298"/>
      <c r="O336" s="329"/>
      <c r="P336" s="329"/>
      <c r="Q336" s="262"/>
      <c r="R336" s="312"/>
      <c r="S336" s="262"/>
      <c r="T336" s="262"/>
      <c r="U336" s="293"/>
      <c r="V336" s="293"/>
      <c r="W336" s="287"/>
    </row>
    <row r="337" spans="1:23" x14ac:dyDescent="0.3">
      <c r="A337" s="321" t="str">
        <f t="shared" si="23"/>
        <v/>
      </c>
      <c r="B337" s="262"/>
      <c r="C337" s="262"/>
      <c r="D337" s="262"/>
      <c r="E337" s="262"/>
      <c r="F337" s="262"/>
      <c r="G337" s="262"/>
      <c r="H337" s="262"/>
      <c r="I337" s="271" t="str">
        <f>IFERROR(VLOOKUP(G337,Tabela3[[PLACA]:[MODELO]],2,FALSE),"")</f>
        <v/>
      </c>
      <c r="J337" s="298"/>
      <c r="K337" s="298"/>
      <c r="L337" s="329"/>
      <c r="M337" s="262"/>
      <c r="N337" s="298"/>
      <c r="O337" s="329"/>
      <c r="P337" s="329"/>
      <c r="Q337" s="262"/>
      <c r="R337" s="312"/>
      <c r="S337" s="262"/>
      <c r="T337" s="262"/>
      <c r="U337" s="293"/>
      <c r="V337" s="293"/>
      <c r="W337" s="287"/>
    </row>
    <row r="338" spans="1:23" x14ac:dyDescent="0.3">
      <c r="A338" s="321" t="str">
        <f t="shared" si="23"/>
        <v/>
      </c>
      <c r="B338" s="262"/>
      <c r="C338" s="262"/>
      <c r="D338" s="262"/>
      <c r="E338" s="262"/>
      <c r="F338" s="262"/>
      <c r="G338" s="262"/>
      <c r="H338" s="262"/>
      <c r="I338" s="271" t="str">
        <f>IFERROR(VLOOKUP(G338,Tabela3[[PLACA]:[MODELO]],2,FALSE),"")</f>
        <v/>
      </c>
      <c r="J338" s="298"/>
      <c r="K338" s="298"/>
      <c r="L338" s="329"/>
      <c r="M338" s="262"/>
      <c r="N338" s="298"/>
      <c r="O338" s="329"/>
      <c r="P338" s="329"/>
      <c r="Q338" s="262"/>
      <c r="R338" s="312"/>
      <c r="S338" s="262"/>
      <c r="T338" s="262"/>
      <c r="U338" s="293"/>
      <c r="V338" s="293"/>
      <c r="W338" s="287"/>
    </row>
    <row r="339" spans="1:23" x14ac:dyDescent="0.3">
      <c r="A339" s="321" t="str">
        <f t="shared" si="23"/>
        <v/>
      </c>
      <c r="B339" s="262"/>
      <c r="C339" s="262"/>
      <c r="D339" s="262"/>
      <c r="E339" s="262"/>
      <c r="F339" s="262"/>
      <c r="G339" s="262"/>
      <c r="H339" s="262"/>
      <c r="I339" s="271" t="str">
        <f>IFERROR(VLOOKUP(G339,Tabela3[[PLACA]:[MODELO]],2,FALSE),"")</f>
        <v/>
      </c>
      <c r="J339" s="298"/>
      <c r="K339" s="298"/>
      <c r="L339" s="329"/>
      <c r="M339" s="262"/>
      <c r="N339" s="298"/>
      <c r="O339" s="329"/>
      <c r="P339" s="329"/>
      <c r="Q339" s="262"/>
      <c r="R339" s="312"/>
      <c r="S339" s="262"/>
      <c r="T339" s="262"/>
      <c r="U339" s="293"/>
      <c r="V339" s="293"/>
      <c r="W339" s="287"/>
    </row>
    <row r="340" spans="1:23" x14ac:dyDescent="0.3">
      <c r="A340" s="321" t="str">
        <f t="shared" si="23"/>
        <v/>
      </c>
      <c r="B340" s="262"/>
      <c r="C340" s="262"/>
      <c r="D340" s="262"/>
      <c r="E340" s="262"/>
      <c r="F340" s="262"/>
      <c r="G340" s="262"/>
      <c r="H340" s="262"/>
      <c r="I340" s="271" t="str">
        <f>IFERROR(VLOOKUP(G340,Tabela3[[PLACA]:[MODELO]],2,FALSE),"")</f>
        <v/>
      </c>
      <c r="J340" s="298"/>
      <c r="K340" s="298"/>
      <c r="L340" s="329"/>
      <c r="M340" s="262"/>
      <c r="N340" s="298"/>
      <c r="O340" s="329"/>
      <c r="P340" s="329"/>
      <c r="Q340" s="262"/>
      <c r="R340" s="312"/>
      <c r="S340" s="262"/>
      <c r="T340" s="262"/>
      <c r="U340" s="293"/>
      <c r="V340" s="293"/>
      <c r="W340" s="287"/>
    </row>
    <row r="341" spans="1:23" x14ac:dyDescent="0.3">
      <c r="A341" s="321" t="str">
        <f t="shared" si="23"/>
        <v/>
      </c>
      <c r="B341" s="262"/>
      <c r="C341" s="262"/>
      <c r="D341" s="262"/>
      <c r="E341" s="262"/>
      <c r="F341" s="262"/>
      <c r="G341" s="262"/>
      <c r="H341" s="262"/>
      <c r="I341" s="271" t="str">
        <f>IFERROR(VLOOKUP(G341,Tabela3[[PLACA]:[MODELO]],2,FALSE),"")</f>
        <v/>
      </c>
      <c r="J341" s="298"/>
      <c r="K341" s="298"/>
      <c r="L341" s="329"/>
      <c r="M341" s="262"/>
      <c r="N341" s="298"/>
      <c r="O341" s="329"/>
      <c r="P341" s="329"/>
      <c r="Q341" s="262"/>
      <c r="R341" s="312"/>
      <c r="S341" s="262"/>
      <c r="T341" s="262"/>
      <c r="U341" s="293"/>
      <c r="V341" s="293"/>
      <c r="W341" s="287"/>
    </row>
    <row r="342" spans="1:23" x14ac:dyDescent="0.3">
      <c r="A342" s="321" t="str">
        <f t="shared" si="23"/>
        <v/>
      </c>
      <c r="B342" s="262"/>
      <c r="C342" s="262"/>
      <c r="D342" s="262"/>
      <c r="E342" s="262"/>
      <c r="F342" s="262"/>
      <c r="G342" s="262"/>
      <c r="H342" s="262"/>
      <c r="I342" s="271" t="str">
        <f>IFERROR(VLOOKUP(G342,Tabela3[[PLACA]:[MODELO]],2,FALSE),"")</f>
        <v/>
      </c>
      <c r="J342" s="298"/>
      <c r="K342" s="298"/>
      <c r="L342" s="329"/>
      <c r="M342" s="262"/>
      <c r="N342" s="298"/>
      <c r="O342" s="329"/>
      <c r="P342" s="329"/>
      <c r="Q342" s="262"/>
      <c r="R342" s="312"/>
      <c r="S342" s="262"/>
      <c r="T342" s="262"/>
      <c r="U342" s="293"/>
      <c r="V342" s="293"/>
      <c r="W342" s="287"/>
    </row>
    <row r="343" spans="1:23" x14ac:dyDescent="0.3">
      <c r="A343" s="321" t="str">
        <f t="shared" si="23"/>
        <v/>
      </c>
      <c r="B343" s="262"/>
      <c r="C343" s="262"/>
      <c r="D343" s="262"/>
      <c r="E343" s="262"/>
      <c r="F343" s="262"/>
      <c r="G343" s="262"/>
      <c r="H343" s="262"/>
      <c r="I343" s="271" t="str">
        <f>IFERROR(VLOOKUP(G343,Tabela3[[PLACA]:[MODELO]],2,FALSE),"")</f>
        <v/>
      </c>
      <c r="J343" s="298"/>
      <c r="K343" s="298"/>
      <c r="L343" s="329"/>
      <c r="M343" s="262"/>
      <c r="N343" s="298"/>
      <c r="O343" s="329"/>
      <c r="P343" s="329"/>
      <c r="Q343" s="262"/>
      <c r="R343" s="312"/>
      <c r="S343" s="262"/>
      <c r="T343" s="262"/>
      <c r="U343" s="293"/>
      <c r="V343" s="293"/>
      <c r="W343" s="287"/>
    </row>
    <row r="344" spans="1:23" x14ac:dyDescent="0.3">
      <c r="A344" s="321" t="str">
        <f t="shared" si="23"/>
        <v/>
      </c>
      <c r="B344" s="262"/>
      <c r="C344" s="262"/>
      <c r="D344" s="262"/>
      <c r="E344" s="262"/>
      <c r="F344" s="262"/>
      <c r="G344" s="262"/>
      <c r="H344" s="262"/>
      <c r="I344" s="271" t="str">
        <f>IFERROR(VLOOKUP(G344,Tabela3[[PLACA]:[MODELO]],2,FALSE),"")</f>
        <v/>
      </c>
      <c r="J344" s="298"/>
      <c r="K344" s="298"/>
      <c r="L344" s="329"/>
      <c r="M344" s="262"/>
      <c r="N344" s="298"/>
      <c r="O344" s="329"/>
      <c r="P344" s="329"/>
      <c r="Q344" s="262"/>
      <c r="R344" s="312"/>
      <c r="S344" s="262"/>
      <c r="T344" s="262"/>
      <c r="U344" s="293"/>
      <c r="V344" s="293"/>
      <c r="W344" s="287"/>
    </row>
    <row r="345" spans="1:23" x14ac:dyDescent="0.3">
      <c r="A345" s="321" t="str">
        <f t="shared" si="23"/>
        <v/>
      </c>
      <c r="B345" s="262"/>
      <c r="C345" s="262"/>
      <c r="D345" s="262"/>
      <c r="E345" s="262"/>
      <c r="F345" s="262"/>
      <c r="G345" s="262"/>
      <c r="H345" s="262"/>
      <c r="I345" s="271" t="str">
        <f>IFERROR(VLOOKUP(G345,Tabela3[[PLACA]:[MODELO]],2,FALSE),"")</f>
        <v/>
      </c>
      <c r="J345" s="298"/>
      <c r="K345" s="298"/>
      <c r="L345" s="329"/>
      <c r="M345" s="262"/>
      <c r="N345" s="298"/>
      <c r="O345" s="329"/>
      <c r="P345" s="329"/>
      <c r="Q345" s="262"/>
      <c r="R345" s="312"/>
      <c r="S345" s="262"/>
      <c r="T345" s="262"/>
      <c r="U345" s="293"/>
      <c r="V345" s="293"/>
      <c r="W345" s="287"/>
    </row>
    <row r="346" spans="1:23" x14ac:dyDescent="0.3">
      <c r="A346" s="321" t="str">
        <f t="shared" si="23"/>
        <v/>
      </c>
      <c r="B346" s="262"/>
      <c r="C346" s="262"/>
      <c r="D346" s="262"/>
      <c r="E346" s="262"/>
      <c r="F346" s="262"/>
      <c r="G346" s="262"/>
      <c r="H346" s="262"/>
      <c r="I346" s="271" t="str">
        <f>IFERROR(VLOOKUP(G346,Tabela3[[PLACA]:[MODELO]],2,FALSE),"")</f>
        <v/>
      </c>
      <c r="J346" s="298"/>
      <c r="K346" s="298"/>
      <c r="L346" s="329"/>
      <c r="M346" s="262"/>
      <c r="N346" s="298"/>
      <c r="O346" s="329"/>
      <c r="P346" s="329"/>
      <c r="Q346" s="262"/>
      <c r="R346" s="312"/>
      <c r="S346" s="262"/>
      <c r="T346" s="262"/>
      <c r="U346" s="293"/>
      <c r="V346" s="293"/>
      <c r="W346" s="287"/>
    </row>
    <row r="347" spans="1:23" x14ac:dyDescent="0.3">
      <c r="A347" s="321" t="str">
        <f t="shared" si="23"/>
        <v/>
      </c>
      <c r="B347" s="262"/>
      <c r="C347" s="262"/>
      <c r="D347" s="262"/>
      <c r="E347" s="262"/>
      <c r="F347" s="262"/>
      <c r="G347" s="262"/>
      <c r="H347" s="262"/>
      <c r="I347" s="271" t="str">
        <f>IFERROR(VLOOKUP(G347,Tabela3[[PLACA]:[MODELO]],2,FALSE),"")</f>
        <v/>
      </c>
      <c r="J347" s="298"/>
      <c r="K347" s="298"/>
      <c r="L347" s="329"/>
      <c r="M347" s="262"/>
      <c r="N347" s="298"/>
      <c r="O347" s="329"/>
      <c r="P347" s="329"/>
      <c r="Q347" s="262"/>
      <c r="R347" s="312"/>
      <c r="S347" s="262"/>
      <c r="T347" s="262"/>
      <c r="U347" s="293"/>
      <c r="V347" s="293"/>
      <c r="W347" s="287"/>
    </row>
    <row r="348" spans="1:23" x14ac:dyDescent="0.3">
      <c r="A348" s="321" t="str">
        <f t="shared" si="23"/>
        <v/>
      </c>
      <c r="B348" s="262"/>
      <c r="C348" s="262"/>
      <c r="D348" s="262"/>
      <c r="E348" s="262"/>
      <c r="F348" s="262"/>
      <c r="G348" s="262"/>
      <c r="H348" s="262"/>
      <c r="I348" s="271" t="str">
        <f>IFERROR(VLOOKUP(G348,Tabela3[[PLACA]:[MODELO]],2,FALSE),"")</f>
        <v/>
      </c>
      <c r="J348" s="298"/>
      <c r="K348" s="298"/>
      <c r="L348" s="329"/>
      <c r="M348" s="262"/>
      <c r="N348" s="298"/>
      <c r="O348" s="329"/>
      <c r="P348" s="329"/>
      <c r="Q348" s="262"/>
      <c r="R348" s="312"/>
      <c r="S348" s="262"/>
      <c r="T348" s="262"/>
      <c r="U348" s="293"/>
      <c r="V348" s="293"/>
      <c r="W348" s="287"/>
    </row>
    <row r="349" spans="1:23" x14ac:dyDescent="0.3">
      <c r="A349" s="321" t="str">
        <f t="shared" si="23"/>
        <v/>
      </c>
      <c r="B349" s="262"/>
      <c r="C349" s="262"/>
      <c r="D349" s="262"/>
      <c r="E349" s="262"/>
      <c r="F349" s="262"/>
      <c r="G349" s="262"/>
      <c r="H349" s="262"/>
      <c r="I349" s="271" t="str">
        <f>IFERROR(VLOOKUP(G349,Tabela3[[PLACA]:[MODELO]],2,FALSE),"")</f>
        <v/>
      </c>
      <c r="J349" s="298"/>
      <c r="K349" s="298"/>
      <c r="L349" s="329"/>
      <c r="M349" s="262"/>
      <c r="N349" s="298"/>
      <c r="O349" s="329"/>
      <c r="P349" s="329"/>
      <c r="Q349" s="262"/>
      <c r="R349" s="312"/>
      <c r="S349" s="262"/>
      <c r="T349" s="262"/>
      <c r="U349" s="293"/>
      <c r="V349" s="293"/>
      <c r="W349" s="287"/>
    </row>
    <row r="350" spans="1:23" x14ac:dyDescent="0.3">
      <c r="A350" s="321" t="str">
        <f t="shared" si="23"/>
        <v/>
      </c>
      <c r="B350" s="262"/>
      <c r="C350" s="262"/>
      <c r="D350" s="262"/>
      <c r="E350" s="262"/>
      <c r="F350" s="262"/>
      <c r="G350" s="262"/>
      <c r="H350" s="262"/>
      <c r="I350" s="271" t="str">
        <f>IFERROR(VLOOKUP(G350,Tabela3[[PLACA]:[MODELO]],2,FALSE),"")</f>
        <v/>
      </c>
      <c r="J350" s="298"/>
      <c r="K350" s="298"/>
      <c r="L350" s="329"/>
      <c r="M350" s="262"/>
      <c r="N350" s="298"/>
      <c r="O350" s="329"/>
      <c r="P350" s="329"/>
      <c r="Q350" s="262"/>
      <c r="R350" s="312"/>
      <c r="S350" s="262"/>
      <c r="T350" s="262"/>
      <c r="U350" s="293"/>
      <c r="V350" s="293"/>
      <c r="W350" s="287"/>
    </row>
    <row r="351" spans="1:23" x14ac:dyDescent="0.3">
      <c r="A351" s="321" t="str">
        <f t="shared" si="23"/>
        <v/>
      </c>
      <c r="B351" s="262"/>
      <c r="C351" s="262"/>
      <c r="D351" s="262"/>
      <c r="E351" s="262"/>
      <c r="F351" s="262"/>
      <c r="G351" s="262"/>
      <c r="H351" s="262"/>
      <c r="I351" s="271" t="str">
        <f>IFERROR(VLOOKUP(G351,Tabela3[[PLACA]:[MODELO]],2,FALSE),"")</f>
        <v/>
      </c>
      <c r="J351" s="298"/>
      <c r="K351" s="298"/>
      <c r="L351" s="329"/>
      <c r="M351" s="262"/>
      <c r="N351" s="298"/>
      <c r="O351" s="329"/>
      <c r="P351" s="329"/>
      <c r="Q351" s="262"/>
      <c r="R351" s="312"/>
      <c r="S351" s="262"/>
      <c r="T351" s="262"/>
      <c r="U351" s="293"/>
      <c r="V351" s="293"/>
      <c r="W351" s="287"/>
    </row>
    <row r="352" spans="1:23" x14ac:dyDescent="0.3">
      <c r="A352" s="321" t="str">
        <f t="shared" si="23"/>
        <v/>
      </c>
      <c r="B352" s="262"/>
      <c r="C352" s="262"/>
      <c r="D352" s="262"/>
      <c r="E352" s="262"/>
      <c r="F352" s="262"/>
      <c r="G352" s="262"/>
      <c r="H352" s="262"/>
      <c r="I352" s="271" t="str">
        <f>IFERROR(VLOOKUP(G352,Tabela3[[PLACA]:[MODELO]],2,FALSE),"")</f>
        <v/>
      </c>
      <c r="J352" s="298"/>
      <c r="K352" s="298"/>
      <c r="L352" s="329"/>
      <c r="M352" s="262"/>
      <c r="N352" s="298"/>
      <c r="O352" s="329"/>
      <c r="P352" s="329"/>
      <c r="Q352" s="262"/>
      <c r="R352" s="312"/>
      <c r="S352" s="262"/>
      <c r="T352" s="262"/>
      <c r="U352" s="293"/>
      <c r="V352" s="293"/>
      <c r="W352" s="287"/>
    </row>
    <row r="353" spans="1:23" x14ac:dyDescent="0.3">
      <c r="A353" s="321" t="str">
        <f t="shared" si="23"/>
        <v/>
      </c>
      <c r="B353" s="262"/>
      <c r="C353" s="262"/>
      <c r="D353" s="262"/>
      <c r="E353" s="262"/>
      <c r="F353" s="262"/>
      <c r="G353" s="262"/>
      <c r="H353" s="262"/>
      <c r="I353" s="271" t="str">
        <f>IFERROR(VLOOKUP(G353,Tabela3[[PLACA]:[MODELO]],2,FALSE),"")</f>
        <v/>
      </c>
      <c r="J353" s="298"/>
      <c r="K353" s="298"/>
      <c r="L353" s="329"/>
      <c r="M353" s="262"/>
      <c r="N353" s="298"/>
      <c r="O353" s="329"/>
      <c r="P353" s="329"/>
      <c r="Q353" s="262"/>
      <c r="R353" s="312"/>
      <c r="S353" s="262"/>
      <c r="T353" s="262"/>
      <c r="U353" s="293"/>
      <c r="V353" s="293"/>
      <c r="W353" s="287"/>
    </row>
    <row r="354" spans="1:23" x14ac:dyDescent="0.3">
      <c r="A354" s="321" t="str">
        <f t="shared" si="23"/>
        <v/>
      </c>
      <c r="B354" s="262"/>
      <c r="C354" s="262"/>
      <c r="D354" s="262"/>
      <c r="E354" s="262"/>
      <c r="F354" s="262"/>
      <c r="G354" s="262"/>
      <c r="H354" s="262"/>
      <c r="I354" s="271" t="str">
        <f>IFERROR(VLOOKUP(G354,Tabela3[[PLACA]:[MODELO]],2,FALSE),"")</f>
        <v/>
      </c>
      <c r="J354" s="298"/>
      <c r="K354" s="298"/>
      <c r="L354" s="329"/>
      <c r="M354" s="262"/>
      <c r="N354" s="298"/>
      <c r="O354" s="329"/>
      <c r="P354" s="329"/>
      <c r="Q354" s="262"/>
      <c r="R354" s="312"/>
      <c r="S354" s="262"/>
      <c r="T354" s="262"/>
      <c r="U354" s="293"/>
      <c r="V354" s="293"/>
      <c r="W354" s="287"/>
    </row>
    <row r="355" spans="1:23" x14ac:dyDescent="0.3">
      <c r="A355" s="321" t="str">
        <f t="shared" si="23"/>
        <v/>
      </c>
      <c r="B355" s="262"/>
      <c r="C355" s="262"/>
      <c r="D355" s="262"/>
      <c r="E355" s="262"/>
      <c r="F355" s="262"/>
      <c r="G355" s="262"/>
      <c r="H355" s="262"/>
      <c r="I355" s="271" t="str">
        <f>IFERROR(VLOOKUP(G355,Tabela3[[PLACA]:[MODELO]],2,FALSE),"")</f>
        <v/>
      </c>
      <c r="J355" s="298"/>
      <c r="K355" s="298"/>
      <c r="L355" s="329"/>
      <c r="M355" s="262"/>
      <c r="N355" s="298"/>
      <c r="O355" s="329"/>
      <c r="P355" s="329"/>
      <c r="Q355" s="262"/>
      <c r="R355" s="312"/>
      <c r="S355" s="262"/>
      <c r="T355" s="262"/>
      <c r="U355" s="293"/>
      <c r="V355" s="293"/>
      <c r="W355" s="287"/>
    </row>
    <row r="356" spans="1:23" x14ac:dyDescent="0.3">
      <c r="A356" s="321" t="str">
        <f t="shared" si="23"/>
        <v/>
      </c>
      <c r="B356" s="262"/>
      <c r="C356" s="262"/>
      <c r="D356" s="262"/>
      <c r="E356" s="262"/>
      <c r="F356" s="262"/>
      <c r="G356" s="262"/>
      <c r="H356" s="262"/>
      <c r="I356" s="271" t="str">
        <f>IFERROR(VLOOKUP(G356,Tabela3[[PLACA]:[MODELO]],2,FALSE),"")</f>
        <v/>
      </c>
      <c r="J356" s="298"/>
      <c r="K356" s="298"/>
      <c r="L356" s="329"/>
      <c r="M356" s="262"/>
      <c r="N356" s="298"/>
      <c r="O356" s="329"/>
      <c r="P356" s="329"/>
      <c r="Q356" s="262"/>
      <c r="R356" s="312"/>
      <c r="S356" s="262"/>
      <c r="T356" s="262"/>
      <c r="U356" s="293"/>
      <c r="V356" s="293"/>
      <c r="W356" s="287"/>
    </row>
    <row r="357" spans="1:23" x14ac:dyDescent="0.3">
      <c r="A357" s="321" t="str">
        <f t="shared" si="23"/>
        <v/>
      </c>
      <c r="B357" s="262"/>
      <c r="C357" s="262"/>
      <c r="D357" s="262"/>
      <c r="E357" s="262"/>
      <c r="F357" s="262"/>
      <c r="G357" s="262"/>
      <c r="H357" s="262"/>
      <c r="I357" s="271" t="str">
        <f>IFERROR(VLOOKUP(G357,Tabela3[[PLACA]:[MODELO]],2,FALSE),"")</f>
        <v/>
      </c>
      <c r="J357" s="298"/>
      <c r="K357" s="298"/>
      <c r="L357" s="329"/>
      <c r="M357" s="262"/>
      <c r="N357" s="298"/>
      <c r="O357" s="329"/>
      <c r="P357" s="329"/>
      <c r="Q357" s="262"/>
      <c r="R357" s="312"/>
      <c r="S357" s="262"/>
      <c r="T357" s="262"/>
      <c r="U357" s="293"/>
      <c r="V357" s="293"/>
      <c r="W357" s="287"/>
    </row>
    <row r="358" spans="1:23" x14ac:dyDescent="0.3">
      <c r="A358" s="321" t="str">
        <f t="shared" si="23"/>
        <v/>
      </c>
      <c r="B358" s="262"/>
      <c r="C358" s="262"/>
      <c r="D358" s="262"/>
      <c r="E358" s="262"/>
      <c r="F358" s="262"/>
      <c r="G358" s="262"/>
      <c r="H358" s="262"/>
      <c r="I358" s="271" t="str">
        <f>IFERROR(VLOOKUP(G358,Tabela3[[PLACA]:[MODELO]],2,FALSE),"")</f>
        <v/>
      </c>
      <c r="J358" s="298"/>
      <c r="K358" s="298"/>
      <c r="L358" s="329"/>
      <c r="M358" s="262"/>
      <c r="N358" s="298"/>
      <c r="O358" s="329"/>
      <c r="P358" s="329"/>
      <c r="Q358" s="262"/>
      <c r="R358" s="312"/>
      <c r="S358" s="262"/>
      <c r="T358" s="262"/>
      <c r="U358" s="293"/>
      <c r="V358" s="293"/>
      <c r="W358" s="287"/>
    </row>
    <row r="359" spans="1:23" x14ac:dyDescent="0.3">
      <c r="A359" s="321" t="str">
        <f t="shared" ref="A359:A422" si="24">IF(C359=0,"",(UPPER(TEXT(DATE(,MONTH(C359),1),"mmmm"))))</f>
        <v/>
      </c>
      <c r="B359" s="262"/>
      <c r="C359" s="262"/>
      <c r="D359" s="262"/>
      <c r="E359" s="262"/>
      <c r="F359" s="262"/>
      <c r="G359" s="262"/>
      <c r="H359" s="262"/>
      <c r="I359" s="271" t="str">
        <f>IFERROR(VLOOKUP(G359,Tabela3[[PLACA]:[MODELO]],2,FALSE),"")</f>
        <v/>
      </c>
      <c r="J359" s="298"/>
      <c r="K359" s="298"/>
      <c r="L359" s="329"/>
      <c r="M359" s="262"/>
      <c r="N359" s="298"/>
      <c r="O359" s="329"/>
      <c r="P359" s="329"/>
      <c r="Q359" s="262"/>
      <c r="R359" s="312"/>
      <c r="S359" s="262"/>
      <c r="T359" s="262"/>
      <c r="U359" s="293"/>
      <c r="V359" s="293"/>
      <c r="W359" s="287"/>
    </row>
    <row r="360" spans="1:23" x14ac:dyDescent="0.3">
      <c r="A360" s="321" t="str">
        <f t="shared" si="24"/>
        <v/>
      </c>
      <c r="B360" s="262"/>
      <c r="C360" s="262"/>
      <c r="D360" s="262"/>
      <c r="E360" s="262"/>
      <c r="F360" s="262"/>
      <c r="G360" s="262"/>
      <c r="H360" s="262"/>
      <c r="I360" s="271" t="str">
        <f>IFERROR(VLOOKUP(G360,Tabela3[[PLACA]:[MODELO]],2,FALSE),"")</f>
        <v/>
      </c>
      <c r="J360" s="298"/>
      <c r="K360" s="298"/>
      <c r="L360" s="329"/>
      <c r="M360" s="262"/>
      <c r="N360" s="298"/>
      <c r="O360" s="329"/>
      <c r="P360" s="329"/>
      <c r="Q360" s="262"/>
      <c r="R360" s="312"/>
      <c r="S360" s="262"/>
      <c r="T360" s="262"/>
      <c r="U360" s="293"/>
      <c r="V360" s="293"/>
      <c r="W360" s="287"/>
    </row>
    <row r="361" spans="1:23" x14ac:dyDescent="0.3">
      <c r="A361" s="321" t="str">
        <f t="shared" si="24"/>
        <v/>
      </c>
      <c r="B361" s="262"/>
      <c r="C361" s="262"/>
      <c r="D361" s="262"/>
      <c r="E361" s="262"/>
      <c r="F361" s="262"/>
      <c r="G361" s="262"/>
      <c r="H361" s="262"/>
      <c r="I361" s="271" t="str">
        <f>IFERROR(VLOOKUP(G361,Tabela3[[PLACA]:[MODELO]],2,FALSE),"")</f>
        <v/>
      </c>
      <c r="J361" s="298"/>
      <c r="K361" s="298"/>
      <c r="L361" s="329"/>
      <c r="M361" s="262"/>
      <c r="N361" s="298"/>
      <c r="O361" s="329"/>
      <c r="P361" s="329"/>
      <c r="Q361" s="262"/>
      <c r="R361" s="312"/>
      <c r="S361" s="262"/>
      <c r="T361" s="262"/>
      <c r="U361" s="293"/>
      <c r="V361" s="293"/>
      <c r="W361" s="287"/>
    </row>
    <row r="362" spans="1:23" x14ac:dyDescent="0.3">
      <c r="A362" s="321" t="str">
        <f t="shared" si="24"/>
        <v/>
      </c>
      <c r="B362" s="262"/>
      <c r="C362" s="262"/>
      <c r="D362" s="262"/>
      <c r="E362" s="262"/>
      <c r="F362" s="262"/>
      <c r="G362" s="262"/>
      <c r="H362" s="262"/>
      <c r="I362" s="271" t="str">
        <f>IFERROR(VLOOKUP(G362,Tabela3[[PLACA]:[MODELO]],2,FALSE),"")</f>
        <v/>
      </c>
      <c r="J362" s="298"/>
      <c r="K362" s="298"/>
      <c r="L362" s="329"/>
      <c r="M362" s="262"/>
      <c r="N362" s="298"/>
      <c r="O362" s="329"/>
      <c r="P362" s="329"/>
      <c r="Q362" s="262"/>
      <c r="R362" s="312"/>
      <c r="S362" s="262"/>
      <c r="T362" s="262"/>
      <c r="U362" s="293"/>
      <c r="V362" s="293"/>
      <c r="W362" s="287"/>
    </row>
    <row r="363" spans="1:23" x14ac:dyDescent="0.3">
      <c r="A363" s="321" t="str">
        <f t="shared" si="24"/>
        <v/>
      </c>
      <c r="B363" s="262"/>
      <c r="C363" s="262"/>
      <c r="D363" s="262"/>
      <c r="E363" s="262"/>
      <c r="F363" s="262"/>
      <c r="G363" s="262"/>
      <c r="H363" s="262"/>
      <c r="I363" s="271" t="str">
        <f>IFERROR(VLOOKUP(G363,Tabela3[[PLACA]:[MODELO]],2,FALSE),"")</f>
        <v/>
      </c>
      <c r="J363" s="298"/>
      <c r="K363" s="298"/>
      <c r="L363" s="329"/>
      <c r="M363" s="262"/>
      <c r="N363" s="298"/>
      <c r="O363" s="329"/>
      <c r="P363" s="329"/>
      <c r="Q363" s="262"/>
      <c r="R363" s="312"/>
      <c r="S363" s="262"/>
      <c r="T363" s="262"/>
      <c r="U363" s="293"/>
      <c r="V363" s="293"/>
      <c r="W363" s="287"/>
    </row>
    <row r="364" spans="1:23" x14ac:dyDescent="0.3">
      <c r="A364" s="321" t="str">
        <f t="shared" si="24"/>
        <v/>
      </c>
      <c r="B364" s="262"/>
      <c r="C364" s="262"/>
      <c r="D364" s="262"/>
      <c r="E364" s="262"/>
      <c r="F364" s="262"/>
      <c r="G364" s="262"/>
      <c r="H364" s="262"/>
      <c r="I364" s="271" t="str">
        <f>IFERROR(VLOOKUP(G364,Tabela3[[PLACA]:[MODELO]],2,FALSE),"")</f>
        <v/>
      </c>
      <c r="J364" s="298"/>
      <c r="K364" s="298"/>
      <c r="L364" s="329"/>
      <c r="M364" s="262"/>
      <c r="N364" s="298"/>
      <c r="O364" s="329"/>
      <c r="P364" s="329"/>
      <c r="Q364" s="262"/>
      <c r="R364" s="312"/>
      <c r="S364" s="262"/>
      <c r="T364" s="262"/>
      <c r="U364" s="293"/>
      <c r="V364" s="293"/>
      <c r="W364" s="287"/>
    </row>
    <row r="365" spans="1:23" x14ac:dyDescent="0.3">
      <c r="A365" s="321" t="str">
        <f t="shared" si="24"/>
        <v/>
      </c>
      <c r="B365" s="262"/>
      <c r="C365" s="262"/>
      <c r="D365" s="262"/>
      <c r="E365" s="262"/>
      <c r="F365" s="262"/>
      <c r="G365" s="262"/>
      <c r="H365" s="262"/>
      <c r="I365" s="271" t="str">
        <f>IFERROR(VLOOKUP(G365,Tabela3[[PLACA]:[MODELO]],2,FALSE),"")</f>
        <v/>
      </c>
      <c r="J365" s="298"/>
      <c r="K365" s="298"/>
      <c r="L365" s="329"/>
      <c r="M365" s="262"/>
      <c r="N365" s="298"/>
      <c r="O365" s="329"/>
      <c r="P365" s="329"/>
      <c r="Q365" s="262"/>
      <c r="R365" s="312"/>
      <c r="S365" s="262"/>
      <c r="T365" s="262"/>
      <c r="U365" s="293"/>
      <c r="V365" s="293"/>
      <c r="W365" s="287"/>
    </row>
    <row r="366" spans="1:23" x14ac:dyDescent="0.3">
      <c r="A366" s="321" t="str">
        <f t="shared" si="24"/>
        <v/>
      </c>
      <c r="B366" s="262"/>
      <c r="C366" s="262"/>
      <c r="D366" s="262"/>
      <c r="E366" s="262"/>
      <c r="F366" s="262"/>
      <c r="G366" s="262"/>
      <c r="H366" s="262"/>
      <c r="I366" s="271" t="str">
        <f>IFERROR(VLOOKUP(G366,Tabela3[[PLACA]:[MODELO]],2,FALSE),"")</f>
        <v/>
      </c>
      <c r="J366" s="298"/>
      <c r="K366" s="298"/>
      <c r="L366" s="329"/>
      <c r="M366" s="262"/>
      <c r="N366" s="298"/>
      <c r="O366" s="329"/>
      <c r="P366" s="329"/>
      <c r="Q366" s="262"/>
      <c r="R366" s="312"/>
      <c r="S366" s="262"/>
      <c r="T366" s="262"/>
      <c r="U366" s="293"/>
      <c r="V366" s="293"/>
      <c r="W366" s="287"/>
    </row>
    <row r="367" spans="1:23" x14ac:dyDescent="0.3">
      <c r="A367" s="321" t="str">
        <f t="shared" si="24"/>
        <v/>
      </c>
      <c r="B367" s="262"/>
      <c r="C367" s="262"/>
      <c r="D367" s="262"/>
      <c r="E367" s="262"/>
      <c r="F367" s="262"/>
      <c r="G367" s="262"/>
      <c r="H367" s="262"/>
      <c r="I367" s="271" t="str">
        <f>IFERROR(VLOOKUP(G367,Tabela3[[PLACA]:[MODELO]],2,FALSE),"")</f>
        <v/>
      </c>
      <c r="J367" s="298"/>
      <c r="K367" s="298"/>
      <c r="L367" s="329"/>
      <c r="M367" s="262"/>
      <c r="N367" s="298"/>
      <c r="O367" s="329"/>
      <c r="P367" s="329"/>
      <c r="Q367" s="262"/>
      <c r="R367" s="312"/>
      <c r="S367" s="262"/>
      <c r="T367" s="262"/>
      <c r="U367" s="293"/>
      <c r="V367" s="293"/>
      <c r="W367" s="287"/>
    </row>
    <row r="368" spans="1:23" x14ac:dyDescent="0.3">
      <c r="A368" s="321" t="str">
        <f t="shared" si="24"/>
        <v/>
      </c>
      <c r="B368" s="262"/>
      <c r="C368" s="262"/>
      <c r="D368" s="262"/>
      <c r="E368" s="262"/>
      <c r="F368" s="262"/>
      <c r="G368" s="262"/>
      <c r="H368" s="262"/>
      <c r="I368" s="271" t="str">
        <f>IFERROR(VLOOKUP(G368,Tabela3[[PLACA]:[MODELO]],2,FALSE),"")</f>
        <v/>
      </c>
      <c r="J368" s="298"/>
      <c r="K368" s="298"/>
      <c r="L368" s="329"/>
      <c r="M368" s="262"/>
      <c r="N368" s="298"/>
      <c r="O368" s="329"/>
      <c r="P368" s="329"/>
      <c r="Q368" s="262"/>
      <c r="R368" s="312"/>
      <c r="S368" s="262"/>
      <c r="T368" s="262"/>
      <c r="U368" s="293"/>
      <c r="V368" s="293"/>
      <c r="W368" s="287"/>
    </row>
    <row r="369" spans="1:23" x14ac:dyDescent="0.3">
      <c r="A369" s="321" t="str">
        <f t="shared" si="24"/>
        <v/>
      </c>
      <c r="B369" s="262"/>
      <c r="C369" s="262"/>
      <c r="D369" s="262"/>
      <c r="E369" s="262"/>
      <c r="F369" s="262"/>
      <c r="G369" s="262"/>
      <c r="H369" s="262"/>
      <c r="I369" s="271" t="str">
        <f>IFERROR(VLOOKUP(G369,Tabela3[[PLACA]:[MODELO]],2,FALSE),"")</f>
        <v/>
      </c>
      <c r="J369" s="298"/>
      <c r="K369" s="298"/>
      <c r="L369" s="329"/>
      <c r="M369" s="262"/>
      <c r="N369" s="298"/>
      <c r="O369" s="329"/>
      <c r="P369" s="329"/>
      <c r="Q369" s="262"/>
      <c r="R369" s="312"/>
      <c r="S369" s="262"/>
      <c r="T369" s="262"/>
      <c r="U369" s="293"/>
      <c r="V369" s="293"/>
      <c r="W369" s="287"/>
    </row>
    <row r="370" spans="1:23" x14ac:dyDescent="0.3">
      <c r="A370" s="321" t="str">
        <f t="shared" si="24"/>
        <v/>
      </c>
      <c r="B370" s="262"/>
      <c r="C370" s="262"/>
      <c r="D370" s="262"/>
      <c r="E370" s="262"/>
      <c r="F370" s="262"/>
      <c r="G370" s="262"/>
      <c r="H370" s="262"/>
      <c r="I370" s="271" t="str">
        <f>IFERROR(VLOOKUP(G370,Tabela3[[PLACA]:[MODELO]],2,FALSE),"")</f>
        <v/>
      </c>
      <c r="J370" s="298"/>
      <c r="K370" s="298"/>
      <c r="L370" s="329"/>
      <c r="M370" s="262"/>
      <c r="N370" s="298"/>
      <c r="O370" s="329"/>
      <c r="P370" s="329"/>
      <c r="Q370" s="262"/>
      <c r="R370" s="312"/>
      <c r="S370" s="262"/>
      <c r="T370" s="262"/>
      <c r="U370" s="293"/>
      <c r="V370" s="293"/>
      <c r="W370" s="287"/>
    </row>
    <row r="371" spans="1:23" x14ac:dyDescent="0.3">
      <c r="A371" s="321" t="str">
        <f t="shared" si="24"/>
        <v/>
      </c>
      <c r="B371" s="262"/>
      <c r="C371" s="262"/>
      <c r="D371" s="262"/>
      <c r="E371" s="262"/>
      <c r="F371" s="262"/>
      <c r="G371" s="262"/>
      <c r="H371" s="262"/>
      <c r="I371" s="271" t="str">
        <f>IFERROR(VLOOKUP(G371,Tabela3[[PLACA]:[MODELO]],2,FALSE),"")</f>
        <v/>
      </c>
      <c r="J371" s="298"/>
      <c r="K371" s="298"/>
      <c r="L371" s="329"/>
      <c r="M371" s="262"/>
      <c r="N371" s="298"/>
      <c r="O371" s="329"/>
      <c r="P371" s="329"/>
      <c r="Q371" s="262"/>
      <c r="R371" s="312"/>
      <c r="S371" s="262"/>
      <c r="T371" s="262"/>
      <c r="U371" s="293"/>
      <c r="V371" s="293"/>
      <c r="W371" s="287"/>
    </row>
    <row r="372" spans="1:23" x14ac:dyDescent="0.3">
      <c r="A372" s="321" t="str">
        <f t="shared" si="24"/>
        <v/>
      </c>
      <c r="B372" s="262"/>
      <c r="C372" s="262"/>
      <c r="D372" s="262"/>
      <c r="E372" s="262"/>
      <c r="F372" s="262"/>
      <c r="G372" s="262"/>
      <c r="H372" s="262"/>
      <c r="I372" s="271" t="str">
        <f>IFERROR(VLOOKUP(G372,Tabela3[[PLACA]:[MODELO]],2,FALSE),"")</f>
        <v/>
      </c>
      <c r="J372" s="298"/>
      <c r="K372" s="298"/>
      <c r="L372" s="329"/>
      <c r="M372" s="262"/>
      <c r="N372" s="298"/>
      <c r="O372" s="329"/>
      <c r="P372" s="329"/>
      <c r="Q372" s="262"/>
      <c r="R372" s="312"/>
      <c r="S372" s="262"/>
      <c r="T372" s="262"/>
      <c r="U372" s="293"/>
      <c r="V372" s="293"/>
      <c r="W372" s="287"/>
    </row>
    <row r="373" spans="1:23" x14ac:dyDescent="0.3">
      <c r="A373" s="321" t="str">
        <f t="shared" si="24"/>
        <v/>
      </c>
      <c r="B373" s="262"/>
      <c r="C373" s="262"/>
      <c r="D373" s="262"/>
      <c r="E373" s="262"/>
      <c r="F373" s="262"/>
      <c r="G373" s="262"/>
      <c r="H373" s="262"/>
      <c r="I373" s="271" t="str">
        <f>IFERROR(VLOOKUP(G373,Tabela3[[PLACA]:[MODELO]],2,FALSE),"")</f>
        <v/>
      </c>
      <c r="J373" s="298"/>
      <c r="K373" s="298"/>
      <c r="L373" s="329"/>
      <c r="M373" s="262"/>
      <c r="N373" s="298"/>
      <c r="O373" s="329"/>
      <c r="P373" s="329"/>
      <c r="Q373" s="262"/>
      <c r="R373" s="312"/>
      <c r="S373" s="262"/>
      <c r="T373" s="262"/>
      <c r="U373" s="293"/>
      <c r="V373" s="293"/>
      <c r="W373" s="287"/>
    </row>
    <row r="374" spans="1:23" x14ac:dyDescent="0.3">
      <c r="A374" s="321" t="str">
        <f t="shared" si="24"/>
        <v/>
      </c>
      <c r="B374" s="262"/>
      <c r="C374" s="262"/>
      <c r="D374" s="262"/>
      <c r="E374" s="262"/>
      <c r="F374" s="262"/>
      <c r="G374" s="262"/>
      <c r="H374" s="262"/>
      <c r="I374" s="271" t="str">
        <f>IFERROR(VLOOKUP(G374,Tabela3[[PLACA]:[MODELO]],2,FALSE),"")</f>
        <v/>
      </c>
      <c r="J374" s="298"/>
      <c r="K374" s="298"/>
      <c r="L374" s="329"/>
      <c r="M374" s="262"/>
      <c r="N374" s="298"/>
      <c r="O374" s="329"/>
      <c r="P374" s="329"/>
      <c r="Q374" s="262"/>
      <c r="R374" s="312"/>
      <c r="S374" s="262"/>
      <c r="T374" s="262"/>
      <c r="U374" s="293"/>
      <c r="V374" s="293"/>
      <c r="W374" s="287"/>
    </row>
    <row r="375" spans="1:23" x14ac:dyDescent="0.3">
      <c r="A375" s="321" t="str">
        <f t="shared" si="24"/>
        <v/>
      </c>
      <c r="B375" s="262"/>
      <c r="C375" s="262"/>
      <c r="D375" s="262"/>
      <c r="E375" s="262"/>
      <c r="F375" s="262"/>
      <c r="G375" s="262"/>
      <c r="H375" s="262"/>
      <c r="I375" s="271" t="str">
        <f>IFERROR(VLOOKUP(G375,Tabela3[[PLACA]:[MODELO]],2,FALSE),"")</f>
        <v/>
      </c>
      <c r="J375" s="298"/>
      <c r="K375" s="298"/>
      <c r="L375" s="329"/>
      <c r="M375" s="262"/>
      <c r="N375" s="298"/>
      <c r="O375" s="329"/>
      <c r="P375" s="329"/>
      <c r="Q375" s="262"/>
      <c r="R375" s="312"/>
      <c r="S375" s="262"/>
      <c r="T375" s="262"/>
      <c r="U375" s="293"/>
      <c r="V375" s="293"/>
      <c r="W375" s="287"/>
    </row>
    <row r="376" spans="1:23" x14ac:dyDescent="0.3">
      <c r="A376" s="321" t="str">
        <f t="shared" si="24"/>
        <v/>
      </c>
      <c r="B376" s="262"/>
      <c r="C376" s="262"/>
      <c r="D376" s="262"/>
      <c r="E376" s="262"/>
      <c r="F376" s="262"/>
      <c r="G376" s="262"/>
      <c r="H376" s="262"/>
      <c r="I376" s="271" t="str">
        <f>IFERROR(VLOOKUP(G376,Tabela3[[PLACA]:[MODELO]],2,FALSE),"")</f>
        <v/>
      </c>
      <c r="J376" s="298"/>
      <c r="K376" s="298"/>
      <c r="L376" s="329"/>
      <c r="M376" s="262"/>
      <c r="N376" s="298"/>
      <c r="O376" s="329"/>
      <c r="P376" s="329"/>
      <c r="Q376" s="262"/>
      <c r="R376" s="312"/>
      <c r="S376" s="262"/>
      <c r="T376" s="262"/>
      <c r="U376" s="293"/>
      <c r="V376" s="293"/>
      <c r="W376" s="287"/>
    </row>
    <row r="377" spans="1:23" x14ac:dyDescent="0.3">
      <c r="A377" s="321" t="str">
        <f t="shared" si="24"/>
        <v/>
      </c>
      <c r="B377" s="262"/>
      <c r="C377" s="262"/>
      <c r="D377" s="262"/>
      <c r="E377" s="262"/>
      <c r="F377" s="262"/>
      <c r="G377" s="262"/>
      <c r="H377" s="262"/>
      <c r="I377" s="271" t="str">
        <f>IFERROR(VLOOKUP(G377,Tabela3[[PLACA]:[MODELO]],2,FALSE),"")</f>
        <v/>
      </c>
      <c r="J377" s="298"/>
      <c r="K377" s="298"/>
      <c r="L377" s="329"/>
      <c r="M377" s="262"/>
      <c r="N377" s="298"/>
      <c r="O377" s="329"/>
      <c r="P377" s="329"/>
      <c r="Q377" s="262"/>
      <c r="R377" s="312"/>
      <c r="S377" s="262"/>
      <c r="T377" s="262"/>
      <c r="U377" s="293"/>
      <c r="V377" s="293"/>
      <c r="W377" s="287"/>
    </row>
    <row r="378" spans="1:23" x14ac:dyDescent="0.3">
      <c r="A378" s="321" t="str">
        <f t="shared" si="24"/>
        <v/>
      </c>
      <c r="B378" s="262"/>
      <c r="C378" s="262"/>
      <c r="D378" s="262"/>
      <c r="E378" s="262"/>
      <c r="F378" s="262"/>
      <c r="G378" s="262"/>
      <c r="H378" s="262"/>
      <c r="I378" s="271" t="str">
        <f>IFERROR(VLOOKUP(G378,Tabela3[[PLACA]:[MODELO]],2,FALSE),"")</f>
        <v/>
      </c>
      <c r="J378" s="298"/>
      <c r="K378" s="298"/>
      <c r="L378" s="329"/>
      <c r="M378" s="262"/>
      <c r="N378" s="298"/>
      <c r="O378" s="329"/>
      <c r="P378" s="329"/>
      <c r="Q378" s="262"/>
      <c r="R378" s="312"/>
      <c r="S378" s="262"/>
      <c r="T378" s="262"/>
      <c r="U378" s="293"/>
      <c r="V378" s="293"/>
      <c r="W378" s="287"/>
    </row>
    <row r="379" spans="1:23" x14ac:dyDescent="0.3">
      <c r="A379" s="321" t="str">
        <f t="shared" si="24"/>
        <v/>
      </c>
      <c r="B379" s="262"/>
      <c r="C379" s="262"/>
      <c r="D379" s="262"/>
      <c r="E379" s="262"/>
      <c r="F379" s="262"/>
      <c r="G379" s="262"/>
      <c r="H379" s="262"/>
      <c r="I379" s="271" t="str">
        <f>IFERROR(VLOOKUP(G379,Tabela3[[PLACA]:[MODELO]],2,FALSE),"")</f>
        <v/>
      </c>
      <c r="J379" s="298"/>
      <c r="K379" s="298"/>
      <c r="L379" s="329"/>
      <c r="M379" s="262"/>
      <c r="N379" s="298"/>
      <c r="O379" s="329"/>
      <c r="P379" s="329"/>
      <c r="Q379" s="262"/>
      <c r="R379" s="312"/>
      <c r="S379" s="262"/>
      <c r="T379" s="262"/>
      <c r="U379" s="293"/>
      <c r="V379" s="293"/>
      <c r="W379" s="287"/>
    </row>
    <row r="380" spans="1:23" x14ac:dyDescent="0.3">
      <c r="A380" s="321" t="str">
        <f t="shared" si="24"/>
        <v/>
      </c>
      <c r="B380" s="262"/>
      <c r="C380" s="262"/>
      <c r="D380" s="262"/>
      <c r="E380" s="262"/>
      <c r="F380" s="262"/>
      <c r="G380" s="262"/>
      <c r="H380" s="262"/>
      <c r="I380" s="271" t="str">
        <f>IFERROR(VLOOKUP(G380,Tabela3[[PLACA]:[MODELO]],2,FALSE),"")</f>
        <v/>
      </c>
      <c r="J380" s="298"/>
      <c r="K380" s="298"/>
      <c r="L380" s="329"/>
      <c r="M380" s="262"/>
      <c r="N380" s="298"/>
      <c r="O380" s="329"/>
      <c r="P380" s="329"/>
      <c r="Q380" s="262"/>
      <c r="R380" s="312"/>
      <c r="S380" s="262"/>
      <c r="T380" s="262"/>
      <c r="U380" s="293"/>
      <c r="V380" s="293"/>
      <c r="W380" s="287"/>
    </row>
    <row r="381" spans="1:23" x14ac:dyDescent="0.3">
      <c r="A381" s="321" t="str">
        <f t="shared" si="24"/>
        <v/>
      </c>
      <c r="B381" s="262"/>
      <c r="C381" s="262"/>
      <c r="D381" s="262"/>
      <c r="E381" s="262"/>
      <c r="F381" s="262"/>
      <c r="G381" s="262"/>
      <c r="H381" s="262"/>
      <c r="I381" s="271" t="str">
        <f>IFERROR(VLOOKUP(G381,Tabela3[[PLACA]:[MODELO]],2,FALSE),"")</f>
        <v/>
      </c>
      <c r="J381" s="298"/>
      <c r="K381" s="298"/>
      <c r="L381" s="329"/>
      <c r="M381" s="262"/>
      <c r="N381" s="298"/>
      <c r="O381" s="329"/>
      <c r="P381" s="329"/>
      <c r="Q381" s="262"/>
      <c r="R381" s="312"/>
      <c r="S381" s="262"/>
      <c r="T381" s="262"/>
      <c r="U381" s="293"/>
      <c r="V381" s="293"/>
      <c r="W381" s="287"/>
    </row>
    <row r="382" spans="1:23" x14ac:dyDescent="0.3">
      <c r="A382" s="321" t="str">
        <f t="shared" si="24"/>
        <v/>
      </c>
      <c r="B382" s="262"/>
      <c r="C382" s="262"/>
      <c r="D382" s="262"/>
      <c r="E382" s="262"/>
      <c r="F382" s="262"/>
      <c r="G382" s="262"/>
      <c r="H382" s="262"/>
      <c r="I382" s="271" t="str">
        <f>IFERROR(VLOOKUP(G382,Tabela3[[PLACA]:[MODELO]],2,FALSE),"")</f>
        <v/>
      </c>
      <c r="J382" s="298"/>
      <c r="K382" s="298"/>
      <c r="L382" s="329"/>
      <c r="M382" s="262"/>
      <c r="N382" s="298"/>
      <c r="O382" s="329"/>
      <c r="P382" s="329"/>
      <c r="Q382" s="262"/>
      <c r="R382" s="312"/>
      <c r="S382" s="262"/>
      <c r="T382" s="262"/>
      <c r="U382" s="293"/>
      <c r="V382" s="293"/>
      <c r="W382" s="287"/>
    </row>
    <row r="383" spans="1:23" x14ac:dyDescent="0.3">
      <c r="A383" s="321" t="str">
        <f t="shared" si="24"/>
        <v/>
      </c>
      <c r="B383" s="262"/>
      <c r="C383" s="262"/>
      <c r="D383" s="262"/>
      <c r="E383" s="262"/>
      <c r="F383" s="262"/>
      <c r="G383" s="262"/>
      <c r="H383" s="262"/>
      <c r="I383" s="271" t="str">
        <f>IFERROR(VLOOKUP(G383,Tabela3[[PLACA]:[MODELO]],2,FALSE),"")</f>
        <v/>
      </c>
      <c r="J383" s="298"/>
      <c r="K383" s="298"/>
      <c r="L383" s="329"/>
      <c r="M383" s="262"/>
      <c r="N383" s="298"/>
      <c r="O383" s="329"/>
      <c r="P383" s="329"/>
      <c r="Q383" s="262"/>
      <c r="R383" s="312"/>
      <c r="S383" s="262"/>
      <c r="T383" s="262"/>
      <c r="U383" s="293"/>
      <c r="V383" s="293"/>
      <c r="W383" s="287"/>
    </row>
    <row r="384" spans="1:23" x14ac:dyDescent="0.3">
      <c r="A384" s="321" t="str">
        <f t="shared" si="24"/>
        <v/>
      </c>
      <c r="B384" s="262"/>
      <c r="C384" s="262"/>
      <c r="D384" s="262"/>
      <c r="E384" s="262"/>
      <c r="F384" s="262"/>
      <c r="G384" s="262"/>
      <c r="H384" s="262"/>
      <c r="I384" s="271" t="str">
        <f>IFERROR(VLOOKUP(G384,Tabela3[[PLACA]:[MODELO]],2,FALSE),"")</f>
        <v/>
      </c>
      <c r="J384" s="298"/>
      <c r="K384" s="298"/>
      <c r="L384" s="329"/>
      <c r="M384" s="262"/>
      <c r="N384" s="298"/>
      <c r="O384" s="329"/>
      <c r="P384" s="329"/>
      <c r="Q384" s="262"/>
      <c r="R384" s="312"/>
      <c r="S384" s="262"/>
      <c r="T384" s="262"/>
      <c r="U384" s="293"/>
      <c r="V384" s="293"/>
      <c r="W384" s="287"/>
    </row>
    <row r="385" spans="1:23" x14ac:dyDescent="0.3">
      <c r="A385" s="321" t="str">
        <f t="shared" si="24"/>
        <v/>
      </c>
      <c r="B385" s="262"/>
      <c r="C385" s="262"/>
      <c r="D385" s="262"/>
      <c r="E385" s="262"/>
      <c r="F385" s="262"/>
      <c r="G385" s="262"/>
      <c r="H385" s="262"/>
      <c r="I385" s="271" t="str">
        <f>IFERROR(VLOOKUP(G385,Tabela3[[PLACA]:[MODELO]],2,FALSE),"")</f>
        <v/>
      </c>
      <c r="J385" s="298"/>
      <c r="K385" s="298"/>
      <c r="L385" s="329"/>
      <c r="M385" s="262"/>
      <c r="N385" s="298"/>
      <c r="O385" s="329"/>
      <c r="P385" s="329"/>
      <c r="Q385" s="262"/>
      <c r="R385" s="312"/>
      <c r="S385" s="262"/>
      <c r="T385" s="262"/>
      <c r="U385" s="293"/>
      <c r="V385" s="293"/>
      <c r="W385" s="287"/>
    </row>
    <row r="386" spans="1:23" x14ac:dyDescent="0.3">
      <c r="A386" s="321" t="str">
        <f t="shared" si="24"/>
        <v/>
      </c>
      <c r="B386" s="262"/>
      <c r="C386" s="262"/>
      <c r="D386" s="262"/>
      <c r="E386" s="262"/>
      <c r="F386" s="262"/>
      <c r="G386" s="262"/>
      <c r="H386" s="262"/>
      <c r="I386" s="271" t="str">
        <f>IFERROR(VLOOKUP(G386,Tabela3[[PLACA]:[MODELO]],2,FALSE),"")</f>
        <v/>
      </c>
      <c r="J386" s="298"/>
      <c r="K386" s="298"/>
      <c r="L386" s="329"/>
      <c r="M386" s="262"/>
      <c r="N386" s="298"/>
      <c r="O386" s="329"/>
      <c r="P386" s="329"/>
      <c r="Q386" s="262"/>
      <c r="R386" s="312"/>
      <c r="S386" s="262"/>
      <c r="T386" s="262"/>
      <c r="U386" s="293"/>
      <c r="V386" s="293"/>
      <c r="W386" s="287"/>
    </row>
    <row r="387" spans="1:23" x14ac:dyDescent="0.3">
      <c r="A387" s="321" t="str">
        <f t="shared" si="24"/>
        <v/>
      </c>
      <c r="B387" s="262"/>
      <c r="C387" s="262"/>
      <c r="D387" s="262"/>
      <c r="E387" s="262"/>
      <c r="F387" s="262"/>
      <c r="G387" s="262"/>
      <c r="H387" s="262"/>
      <c r="I387" s="271" t="str">
        <f>IFERROR(VLOOKUP(G387,Tabela3[[PLACA]:[MODELO]],2,FALSE),"")</f>
        <v/>
      </c>
      <c r="J387" s="298"/>
      <c r="K387" s="298"/>
      <c r="L387" s="329"/>
      <c r="M387" s="262"/>
      <c r="N387" s="298"/>
      <c r="O387" s="329"/>
      <c r="P387" s="329"/>
      <c r="Q387" s="262"/>
      <c r="R387" s="312"/>
      <c r="S387" s="262"/>
      <c r="T387" s="262"/>
      <c r="U387" s="293"/>
      <c r="V387" s="293"/>
      <c r="W387" s="287"/>
    </row>
    <row r="388" spans="1:23" x14ac:dyDescent="0.3">
      <c r="A388" s="321" t="str">
        <f t="shared" si="24"/>
        <v/>
      </c>
      <c r="B388" s="262"/>
      <c r="C388" s="262"/>
      <c r="D388" s="262"/>
      <c r="E388" s="262"/>
      <c r="F388" s="262"/>
      <c r="G388" s="262"/>
      <c r="H388" s="262"/>
      <c r="I388" s="271" t="str">
        <f>IFERROR(VLOOKUP(G388,Tabela3[[PLACA]:[MODELO]],2,FALSE),"")</f>
        <v/>
      </c>
      <c r="J388" s="298"/>
      <c r="K388" s="298"/>
      <c r="L388" s="329"/>
      <c r="M388" s="262"/>
      <c r="N388" s="298"/>
      <c r="O388" s="329"/>
      <c r="P388" s="329"/>
      <c r="Q388" s="262"/>
      <c r="R388" s="312"/>
      <c r="S388" s="262"/>
      <c r="T388" s="262"/>
      <c r="U388" s="293"/>
      <c r="V388" s="293"/>
      <c r="W388" s="287"/>
    </row>
    <row r="389" spans="1:23" x14ac:dyDescent="0.3">
      <c r="A389" s="321" t="str">
        <f t="shared" si="24"/>
        <v/>
      </c>
      <c r="B389" s="262"/>
      <c r="C389" s="262"/>
      <c r="D389" s="262"/>
      <c r="E389" s="262"/>
      <c r="F389" s="262"/>
      <c r="G389" s="262"/>
      <c r="H389" s="262"/>
      <c r="I389" s="271" t="str">
        <f>IFERROR(VLOOKUP(G389,Tabela3[[PLACA]:[MODELO]],2,FALSE),"")</f>
        <v/>
      </c>
      <c r="J389" s="298"/>
      <c r="K389" s="298"/>
      <c r="L389" s="329"/>
      <c r="M389" s="262"/>
      <c r="N389" s="298"/>
      <c r="O389" s="329"/>
      <c r="P389" s="329"/>
      <c r="Q389" s="262"/>
      <c r="R389" s="312"/>
      <c r="S389" s="262"/>
      <c r="T389" s="262"/>
      <c r="U389" s="293"/>
      <c r="V389" s="293"/>
      <c r="W389" s="287"/>
    </row>
    <row r="390" spans="1:23" x14ac:dyDescent="0.3">
      <c r="A390" s="321" t="str">
        <f t="shared" si="24"/>
        <v/>
      </c>
      <c r="B390" s="262"/>
      <c r="C390" s="262"/>
      <c r="D390" s="262"/>
      <c r="E390" s="262"/>
      <c r="F390" s="262"/>
      <c r="G390" s="262"/>
      <c r="H390" s="262"/>
      <c r="I390" s="271" t="str">
        <f>IFERROR(VLOOKUP(G390,Tabela3[[PLACA]:[MODELO]],2,FALSE),"")</f>
        <v/>
      </c>
      <c r="J390" s="298"/>
      <c r="K390" s="298"/>
      <c r="L390" s="329"/>
      <c r="M390" s="262"/>
      <c r="N390" s="298"/>
      <c r="O390" s="329"/>
      <c r="P390" s="329"/>
      <c r="Q390" s="262"/>
      <c r="R390" s="312"/>
      <c r="S390" s="262"/>
      <c r="T390" s="262"/>
      <c r="U390" s="293"/>
      <c r="V390" s="293"/>
      <c r="W390" s="287"/>
    </row>
    <row r="391" spans="1:23" x14ac:dyDescent="0.3">
      <c r="A391" s="321" t="str">
        <f t="shared" si="24"/>
        <v/>
      </c>
      <c r="B391" s="262"/>
      <c r="C391" s="262"/>
      <c r="D391" s="262"/>
      <c r="E391" s="262"/>
      <c r="F391" s="262"/>
      <c r="G391" s="262"/>
      <c r="H391" s="262"/>
      <c r="I391" s="271" t="str">
        <f>IFERROR(VLOOKUP(G391,Tabela3[[PLACA]:[MODELO]],2,FALSE),"")</f>
        <v/>
      </c>
      <c r="J391" s="298"/>
      <c r="K391" s="298"/>
      <c r="L391" s="329"/>
      <c r="M391" s="262"/>
      <c r="N391" s="298"/>
      <c r="O391" s="329"/>
      <c r="P391" s="329"/>
      <c r="Q391" s="262"/>
      <c r="R391" s="312"/>
      <c r="S391" s="262"/>
      <c r="T391" s="262"/>
      <c r="U391" s="293"/>
      <c r="V391" s="293"/>
      <c r="W391" s="287"/>
    </row>
    <row r="392" spans="1:23" x14ac:dyDescent="0.3">
      <c r="A392" s="321" t="str">
        <f t="shared" si="24"/>
        <v/>
      </c>
      <c r="B392" s="262"/>
      <c r="C392" s="262"/>
      <c r="D392" s="262"/>
      <c r="E392" s="262"/>
      <c r="F392" s="262"/>
      <c r="G392" s="262"/>
      <c r="H392" s="262"/>
      <c r="I392" s="271" t="str">
        <f>IFERROR(VLOOKUP(G392,Tabela3[[PLACA]:[MODELO]],2,FALSE),"")</f>
        <v/>
      </c>
      <c r="J392" s="298"/>
      <c r="K392" s="298"/>
      <c r="L392" s="329"/>
      <c r="M392" s="262"/>
      <c r="N392" s="298"/>
      <c r="O392" s="329"/>
      <c r="P392" s="329"/>
      <c r="Q392" s="262"/>
      <c r="R392" s="312"/>
      <c r="S392" s="262"/>
      <c r="T392" s="262"/>
      <c r="U392" s="293"/>
      <c r="V392" s="293"/>
      <c r="W392" s="287"/>
    </row>
    <row r="393" spans="1:23" x14ac:dyDescent="0.3">
      <c r="A393" s="321" t="str">
        <f t="shared" si="24"/>
        <v/>
      </c>
      <c r="B393" s="262"/>
      <c r="C393" s="262"/>
      <c r="D393" s="262"/>
      <c r="E393" s="262"/>
      <c r="F393" s="262"/>
      <c r="G393" s="262"/>
      <c r="H393" s="262"/>
      <c r="I393" s="271" t="str">
        <f>IFERROR(VLOOKUP(G393,Tabela3[[PLACA]:[MODELO]],2,FALSE),"")</f>
        <v/>
      </c>
      <c r="J393" s="298"/>
      <c r="K393" s="298"/>
      <c r="L393" s="329"/>
      <c r="M393" s="262"/>
      <c r="N393" s="298"/>
      <c r="O393" s="329"/>
      <c r="P393" s="329"/>
      <c r="Q393" s="262"/>
      <c r="R393" s="312"/>
      <c r="S393" s="262"/>
      <c r="T393" s="262"/>
      <c r="U393" s="293"/>
      <c r="V393" s="293"/>
      <c r="W393" s="287"/>
    </row>
    <row r="394" spans="1:23" x14ac:dyDescent="0.3">
      <c r="A394" s="321" t="str">
        <f t="shared" si="24"/>
        <v/>
      </c>
      <c r="B394" s="262"/>
      <c r="C394" s="262"/>
      <c r="D394" s="262"/>
      <c r="E394" s="262"/>
      <c r="F394" s="262"/>
      <c r="G394" s="262"/>
      <c r="H394" s="262"/>
      <c r="I394" s="271" t="str">
        <f>IFERROR(VLOOKUP(G394,Tabela3[[PLACA]:[MODELO]],2,FALSE),"")</f>
        <v/>
      </c>
      <c r="J394" s="298"/>
      <c r="K394" s="298"/>
      <c r="L394" s="329"/>
      <c r="M394" s="262"/>
      <c r="N394" s="298"/>
      <c r="O394" s="329"/>
      <c r="P394" s="329"/>
      <c r="Q394" s="262"/>
      <c r="R394" s="312"/>
      <c r="S394" s="262"/>
      <c r="T394" s="262"/>
      <c r="U394" s="293"/>
      <c r="V394" s="293"/>
      <c r="W394" s="287"/>
    </row>
    <row r="395" spans="1:23" x14ac:dyDescent="0.3">
      <c r="A395" s="321" t="str">
        <f t="shared" si="24"/>
        <v/>
      </c>
      <c r="B395" s="262"/>
      <c r="C395" s="262"/>
      <c r="D395" s="262"/>
      <c r="E395" s="262"/>
      <c r="F395" s="262"/>
      <c r="G395" s="262"/>
      <c r="H395" s="262"/>
      <c r="I395" s="271" t="str">
        <f>IFERROR(VLOOKUP(G395,Tabela3[[PLACA]:[MODELO]],2,FALSE),"")</f>
        <v/>
      </c>
      <c r="J395" s="298"/>
      <c r="K395" s="298"/>
      <c r="L395" s="329"/>
      <c r="M395" s="262"/>
      <c r="N395" s="298"/>
      <c r="O395" s="329"/>
      <c r="P395" s="329"/>
      <c r="Q395" s="262"/>
      <c r="R395" s="312"/>
      <c r="S395" s="262"/>
      <c r="T395" s="262"/>
      <c r="U395" s="293"/>
      <c r="V395" s="293"/>
      <c r="W395" s="287"/>
    </row>
    <row r="396" spans="1:23" x14ac:dyDescent="0.3">
      <c r="A396" s="321" t="str">
        <f t="shared" si="24"/>
        <v/>
      </c>
      <c r="B396" s="262"/>
      <c r="C396" s="262"/>
      <c r="D396" s="262"/>
      <c r="E396" s="262"/>
      <c r="F396" s="262"/>
      <c r="G396" s="262"/>
      <c r="H396" s="262"/>
      <c r="I396" s="271" t="str">
        <f>IFERROR(VLOOKUP(G396,Tabela3[[PLACA]:[MODELO]],2,FALSE),"")</f>
        <v/>
      </c>
      <c r="J396" s="298"/>
      <c r="K396" s="298"/>
      <c r="L396" s="329"/>
      <c r="M396" s="262"/>
      <c r="N396" s="298"/>
      <c r="O396" s="329"/>
      <c r="P396" s="329"/>
      <c r="Q396" s="262"/>
      <c r="R396" s="312"/>
      <c r="S396" s="262"/>
      <c r="T396" s="262"/>
      <c r="U396" s="293"/>
      <c r="V396" s="293"/>
      <c r="W396" s="287"/>
    </row>
    <row r="397" spans="1:23" x14ac:dyDescent="0.3">
      <c r="A397" s="321" t="str">
        <f t="shared" si="24"/>
        <v/>
      </c>
      <c r="B397" s="262"/>
      <c r="C397" s="262"/>
      <c r="D397" s="262"/>
      <c r="E397" s="262"/>
      <c r="F397" s="262"/>
      <c r="G397" s="262"/>
      <c r="H397" s="262"/>
      <c r="I397" s="271" t="str">
        <f>IFERROR(VLOOKUP(G397,Tabela3[[PLACA]:[MODELO]],2,FALSE),"")</f>
        <v/>
      </c>
      <c r="J397" s="298"/>
      <c r="K397" s="298"/>
      <c r="L397" s="329"/>
      <c r="M397" s="262"/>
      <c r="N397" s="298"/>
      <c r="O397" s="329"/>
      <c r="P397" s="329"/>
      <c r="Q397" s="262"/>
      <c r="R397" s="312"/>
      <c r="S397" s="262"/>
      <c r="T397" s="262"/>
      <c r="U397" s="293"/>
      <c r="V397" s="293"/>
      <c r="W397" s="287"/>
    </row>
    <row r="398" spans="1:23" x14ac:dyDescent="0.3">
      <c r="A398" s="321" t="str">
        <f t="shared" si="24"/>
        <v/>
      </c>
      <c r="B398" s="262"/>
      <c r="C398" s="262"/>
      <c r="D398" s="262"/>
      <c r="E398" s="262"/>
      <c r="F398" s="262"/>
      <c r="G398" s="262"/>
      <c r="H398" s="262"/>
      <c r="I398" s="271" t="str">
        <f>IFERROR(VLOOKUP(G398,Tabela3[[PLACA]:[MODELO]],2,FALSE),"")</f>
        <v/>
      </c>
      <c r="J398" s="298"/>
      <c r="K398" s="298"/>
      <c r="L398" s="329"/>
      <c r="M398" s="262"/>
      <c r="N398" s="298"/>
      <c r="O398" s="329"/>
      <c r="P398" s="329"/>
      <c r="Q398" s="262"/>
      <c r="R398" s="312"/>
      <c r="S398" s="262"/>
      <c r="T398" s="262"/>
      <c r="U398" s="293"/>
      <c r="V398" s="293"/>
      <c r="W398" s="287"/>
    </row>
    <row r="399" spans="1:23" x14ac:dyDescent="0.3">
      <c r="A399" s="321" t="str">
        <f t="shared" si="24"/>
        <v/>
      </c>
      <c r="B399" s="262"/>
      <c r="C399" s="262"/>
      <c r="D399" s="262"/>
      <c r="E399" s="262"/>
      <c r="F399" s="262"/>
      <c r="G399" s="262"/>
      <c r="H399" s="262"/>
      <c r="I399" s="271" t="str">
        <f>IFERROR(VLOOKUP(G399,Tabela3[[PLACA]:[MODELO]],2,FALSE),"")</f>
        <v/>
      </c>
      <c r="J399" s="298"/>
      <c r="K399" s="298"/>
      <c r="L399" s="329"/>
      <c r="M399" s="262"/>
      <c r="N399" s="298"/>
      <c r="O399" s="329"/>
      <c r="P399" s="329"/>
      <c r="Q399" s="262"/>
      <c r="R399" s="312"/>
      <c r="S399" s="262"/>
      <c r="T399" s="262"/>
      <c r="U399" s="293"/>
      <c r="V399" s="293"/>
      <c r="W399" s="287"/>
    </row>
    <row r="400" spans="1:23" x14ac:dyDescent="0.3">
      <c r="A400" s="321" t="str">
        <f t="shared" si="24"/>
        <v/>
      </c>
      <c r="B400" s="262"/>
      <c r="C400" s="262"/>
      <c r="D400" s="262"/>
      <c r="E400" s="262"/>
      <c r="F400" s="262"/>
      <c r="G400" s="262"/>
      <c r="H400" s="262"/>
      <c r="I400" s="271" t="str">
        <f>IFERROR(VLOOKUP(G400,Tabela3[[PLACA]:[MODELO]],2,FALSE),"")</f>
        <v/>
      </c>
      <c r="J400" s="298"/>
      <c r="K400" s="298"/>
      <c r="L400" s="329"/>
      <c r="M400" s="262"/>
      <c r="N400" s="298"/>
      <c r="O400" s="329"/>
      <c r="P400" s="329"/>
      <c r="Q400" s="262"/>
      <c r="R400" s="312"/>
      <c r="S400" s="262"/>
      <c r="T400" s="262"/>
      <c r="U400" s="293"/>
      <c r="V400" s="293"/>
      <c r="W400" s="287"/>
    </row>
    <row r="401" spans="1:23" x14ac:dyDescent="0.3">
      <c r="A401" s="321" t="str">
        <f t="shared" si="24"/>
        <v/>
      </c>
      <c r="B401" s="262"/>
      <c r="C401" s="262"/>
      <c r="D401" s="262"/>
      <c r="E401" s="262"/>
      <c r="F401" s="262"/>
      <c r="G401" s="262"/>
      <c r="H401" s="262"/>
      <c r="I401" s="271" t="str">
        <f>IFERROR(VLOOKUP(G401,Tabela3[[PLACA]:[MODELO]],2,FALSE),"")</f>
        <v/>
      </c>
      <c r="J401" s="298"/>
      <c r="K401" s="298"/>
      <c r="L401" s="329"/>
      <c r="M401" s="262"/>
      <c r="N401" s="298"/>
      <c r="O401" s="329"/>
      <c r="P401" s="329"/>
      <c r="Q401" s="262"/>
      <c r="R401" s="312"/>
      <c r="S401" s="262"/>
      <c r="T401" s="262"/>
      <c r="U401" s="293"/>
      <c r="V401" s="293"/>
      <c r="W401" s="287"/>
    </row>
    <row r="402" spans="1:23" x14ac:dyDescent="0.3">
      <c r="A402" s="321" t="str">
        <f t="shared" si="24"/>
        <v/>
      </c>
      <c r="B402" s="262"/>
      <c r="C402" s="262"/>
      <c r="D402" s="262"/>
      <c r="E402" s="262"/>
      <c r="F402" s="262"/>
      <c r="G402" s="262"/>
      <c r="H402" s="262"/>
      <c r="I402" s="271" t="str">
        <f>IFERROR(VLOOKUP(G402,Tabela3[[PLACA]:[MODELO]],2,FALSE),"")</f>
        <v/>
      </c>
      <c r="J402" s="298"/>
      <c r="K402" s="298"/>
      <c r="L402" s="329"/>
      <c r="M402" s="262"/>
      <c r="N402" s="298"/>
      <c r="O402" s="329"/>
      <c r="P402" s="329"/>
      <c r="Q402" s="262"/>
      <c r="R402" s="312"/>
      <c r="S402" s="262"/>
      <c r="T402" s="262"/>
      <c r="U402" s="293"/>
      <c r="V402" s="293"/>
      <c r="W402" s="287"/>
    </row>
    <row r="403" spans="1:23" x14ac:dyDescent="0.3">
      <c r="A403" s="321" t="str">
        <f t="shared" si="24"/>
        <v/>
      </c>
      <c r="B403" s="262"/>
      <c r="C403" s="262"/>
      <c r="D403" s="262"/>
      <c r="E403" s="262"/>
      <c r="F403" s="262"/>
      <c r="G403" s="262"/>
      <c r="H403" s="262"/>
      <c r="I403" s="271" t="str">
        <f>IFERROR(VLOOKUP(G403,Tabela3[[PLACA]:[MODELO]],2,FALSE),"")</f>
        <v/>
      </c>
      <c r="J403" s="298"/>
      <c r="K403" s="298"/>
      <c r="L403" s="329"/>
      <c r="M403" s="262"/>
      <c r="N403" s="298"/>
      <c r="O403" s="329"/>
      <c r="P403" s="329"/>
      <c r="Q403" s="262"/>
      <c r="R403" s="312"/>
      <c r="S403" s="262"/>
      <c r="T403" s="262"/>
      <c r="U403" s="293"/>
      <c r="V403" s="293"/>
      <c r="W403" s="287"/>
    </row>
    <row r="404" spans="1:23" x14ac:dyDescent="0.3">
      <c r="A404" s="321" t="str">
        <f t="shared" si="24"/>
        <v/>
      </c>
      <c r="B404" s="262"/>
      <c r="C404" s="262"/>
      <c r="D404" s="262"/>
      <c r="E404" s="262"/>
      <c r="F404" s="262"/>
      <c r="G404" s="262"/>
      <c r="H404" s="262"/>
      <c r="I404" s="271" t="str">
        <f>IFERROR(VLOOKUP(G404,Tabela3[[PLACA]:[MODELO]],2,FALSE),"")</f>
        <v/>
      </c>
      <c r="J404" s="298"/>
      <c r="K404" s="298"/>
      <c r="L404" s="329"/>
      <c r="M404" s="262"/>
      <c r="N404" s="298"/>
      <c r="O404" s="329"/>
      <c r="P404" s="329"/>
      <c r="Q404" s="262"/>
      <c r="R404" s="312"/>
      <c r="S404" s="262"/>
      <c r="T404" s="262"/>
      <c r="U404" s="293"/>
      <c r="V404" s="293"/>
      <c r="W404" s="287"/>
    </row>
    <row r="405" spans="1:23" x14ac:dyDescent="0.3">
      <c r="A405" s="321" t="str">
        <f t="shared" si="24"/>
        <v/>
      </c>
      <c r="B405" s="262"/>
      <c r="C405" s="262"/>
      <c r="D405" s="262"/>
      <c r="E405" s="262"/>
      <c r="F405" s="262"/>
      <c r="G405" s="262"/>
      <c r="H405" s="262"/>
      <c r="I405" s="271" t="str">
        <f>IFERROR(VLOOKUP(G405,Tabela3[[PLACA]:[MODELO]],2,FALSE),"")</f>
        <v/>
      </c>
      <c r="J405" s="298"/>
      <c r="K405" s="298"/>
      <c r="L405" s="329"/>
      <c r="M405" s="262"/>
      <c r="N405" s="298"/>
      <c r="O405" s="329"/>
      <c r="P405" s="329"/>
      <c r="Q405" s="262"/>
      <c r="R405" s="312"/>
      <c r="S405" s="262"/>
      <c r="T405" s="262"/>
      <c r="U405" s="293"/>
      <c r="V405" s="293"/>
      <c r="W405" s="287"/>
    </row>
    <row r="406" spans="1:23" x14ac:dyDescent="0.3">
      <c r="A406" s="321" t="str">
        <f t="shared" si="24"/>
        <v/>
      </c>
      <c r="B406" s="262"/>
      <c r="C406" s="262"/>
      <c r="D406" s="262"/>
      <c r="E406" s="262"/>
      <c r="F406" s="262"/>
      <c r="G406" s="262"/>
      <c r="H406" s="262"/>
      <c r="I406" s="271" t="str">
        <f>IFERROR(VLOOKUP(G406,Tabela3[[PLACA]:[MODELO]],2,FALSE),"")</f>
        <v/>
      </c>
      <c r="J406" s="298"/>
      <c r="K406" s="298"/>
      <c r="L406" s="329"/>
      <c r="M406" s="262"/>
      <c r="N406" s="298"/>
      <c r="O406" s="329"/>
      <c r="P406" s="329"/>
      <c r="Q406" s="262"/>
      <c r="R406" s="312"/>
      <c r="S406" s="262"/>
      <c r="T406" s="262"/>
      <c r="U406" s="293"/>
      <c r="V406" s="293"/>
      <c r="W406" s="287"/>
    </row>
    <row r="407" spans="1:23" x14ac:dyDescent="0.3">
      <c r="A407" s="321" t="str">
        <f t="shared" si="24"/>
        <v/>
      </c>
      <c r="B407" s="262"/>
      <c r="C407" s="262"/>
      <c r="D407" s="262"/>
      <c r="E407" s="262"/>
      <c r="F407" s="262"/>
      <c r="G407" s="262"/>
      <c r="H407" s="262"/>
      <c r="I407" s="271" t="str">
        <f>IFERROR(VLOOKUP(G407,Tabela3[[PLACA]:[MODELO]],2,FALSE),"")</f>
        <v/>
      </c>
      <c r="J407" s="298"/>
      <c r="K407" s="298"/>
      <c r="L407" s="329"/>
      <c r="M407" s="262"/>
      <c r="N407" s="298"/>
      <c r="O407" s="329"/>
      <c r="P407" s="329"/>
      <c r="Q407" s="262"/>
      <c r="R407" s="312"/>
      <c r="S407" s="262"/>
      <c r="T407" s="262"/>
      <c r="U407" s="293"/>
      <c r="V407" s="293"/>
      <c r="W407" s="287"/>
    </row>
    <row r="408" spans="1:23" x14ac:dyDescent="0.3">
      <c r="A408" s="321" t="str">
        <f t="shared" si="24"/>
        <v/>
      </c>
      <c r="B408" s="262"/>
      <c r="C408" s="262"/>
      <c r="D408" s="262"/>
      <c r="E408" s="262"/>
      <c r="F408" s="262"/>
      <c r="G408" s="262"/>
      <c r="H408" s="262"/>
      <c r="I408" s="271" t="str">
        <f>IFERROR(VLOOKUP(G408,Tabela3[[PLACA]:[MODELO]],2,FALSE),"")</f>
        <v/>
      </c>
      <c r="J408" s="298"/>
      <c r="K408" s="298"/>
      <c r="L408" s="329"/>
      <c r="M408" s="262"/>
      <c r="N408" s="298"/>
      <c r="O408" s="329"/>
      <c r="P408" s="329"/>
      <c r="Q408" s="262"/>
      <c r="R408" s="312"/>
      <c r="S408" s="262"/>
      <c r="T408" s="262"/>
      <c r="U408" s="293"/>
      <c r="V408" s="293"/>
      <c r="W408" s="287"/>
    </row>
    <row r="409" spans="1:23" x14ac:dyDescent="0.3">
      <c r="A409" s="321" t="str">
        <f t="shared" si="24"/>
        <v/>
      </c>
      <c r="B409" s="262"/>
      <c r="C409" s="262"/>
      <c r="D409" s="262"/>
      <c r="E409" s="262"/>
      <c r="F409" s="262"/>
      <c r="G409" s="262"/>
      <c r="H409" s="262"/>
      <c r="I409" s="271" t="str">
        <f>IFERROR(VLOOKUP(G409,Tabela3[[PLACA]:[MODELO]],2,FALSE),"")</f>
        <v/>
      </c>
      <c r="J409" s="298"/>
      <c r="K409" s="298"/>
      <c r="L409" s="329"/>
      <c r="M409" s="262"/>
      <c r="N409" s="298"/>
      <c r="O409" s="329"/>
      <c r="P409" s="329"/>
      <c r="Q409" s="262"/>
      <c r="R409" s="312"/>
      <c r="S409" s="262"/>
      <c r="T409" s="262"/>
      <c r="U409" s="293"/>
      <c r="V409" s="293"/>
      <c r="W409" s="287"/>
    </row>
    <row r="410" spans="1:23" x14ac:dyDescent="0.3">
      <c r="A410" s="321" t="str">
        <f t="shared" si="24"/>
        <v/>
      </c>
      <c r="B410" s="262"/>
      <c r="C410" s="262"/>
      <c r="D410" s="262"/>
      <c r="E410" s="262"/>
      <c r="F410" s="262"/>
      <c r="G410" s="262"/>
      <c r="H410" s="262"/>
      <c r="I410" s="271" t="str">
        <f>IFERROR(VLOOKUP(G410,Tabela3[[PLACA]:[MODELO]],2,FALSE),"")</f>
        <v/>
      </c>
      <c r="J410" s="298"/>
      <c r="K410" s="298"/>
      <c r="L410" s="329"/>
      <c r="M410" s="262"/>
      <c r="N410" s="298"/>
      <c r="O410" s="329"/>
      <c r="P410" s="329"/>
      <c r="Q410" s="262"/>
      <c r="R410" s="312"/>
      <c r="S410" s="262"/>
      <c r="T410" s="262"/>
      <c r="U410" s="293"/>
      <c r="V410" s="293"/>
      <c r="W410" s="287"/>
    </row>
    <row r="411" spans="1:23" x14ac:dyDescent="0.3">
      <c r="A411" s="321" t="str">
        <f t="shared" si="24"/>
        <v/>
      </c>
      <c r="B411" s="262"/>
      <c r="C411" s="262"/>
      <c r="D411" s="262"/>
      <c r="E411" s="262"/>
      <c r="F411" s="262"/>
      <c r="G411" s="262"/>
      <c r="H411" s="262"/>
      <c r="I411" s="271" t="str">
        <f>IFERROR(VLOOKUP(G411,Tabela3[[PLACA]:[MODELO]],2,FALSE),"")</f>
        <v/>
      </c>
      <c r="J411" s="298"/>
      <c r="K411" s="298"/>
      <c r="L411" s="329"/>
      <c r="M411" s="262"/>
      <c r="N411" s="298"/>
      <c r="O411" s="329"/>
      <c r="P411" s="329"/>
      <c r="Q411" s="262"/>
      <c r="R411" s="312"/>
      <c r="S411" s="262"/>
      <c r="T411" s="262"/>
      <c r="U411" s="293"/>
      <c r="V411" s="293"/>
      <c r="W411" s="287"/>
    </row>
    <row r="412" spans="1:23" x14ac:dyDescent="0.3">
      <c r="A412" s="321" t="str">
        <f t="shared" si="24"/>
        <v/>
      </c>
      <c r="B412" s="262"/>
      <c r="C412" s="262"/>
      <c r="D412" s="262"/>
      <c r="E412" s="262"/>
      <c r="F412" s="262"/>
      <c r="G412" s="262"/>
      <c r="H412" s="262"/>
      <c r="I412" s="271" t="str">
        <f>IFERROR(VLOOKUP(G412,Tabela3[[PLACA]:[MODELO]],2,FALSE),"")</f>
        <v/>
      </c>
      <c r="J412" s="298"/>
      <c r="K412" s="298"/>
      <c r="L412" s="329"/>
      <c r="M412" s="262"/>
      <c r="N412" s="298"/>
      <c r="O412" s="329"/>
      <c r="P412" s="329"/>
      <c r="Q412" s="262"/>
      <c r="R412" s="312"/>
      <c r="S412" s="262"/>
      <c r="T412" s="262"/>
      <c r="U412" s="293"/>
      <c r="V412" s="293"/>
      <c r="W412" s="287"/>
    </row>
    <row r="413" spans="1:23" x14ac:dyDescent="0.3">
      <c r="A413" s="321" t="str">
        <f t="shared" si="24"/>
        <v/>
      </c>
      <c r="B413" s="262"/>
      <c r="C413" s="262"/>
      <c r="D413" s="262"/>
      <c r="E413" s="262"/>
      <c r="F413" s="262"/>
      <c r="G413" s="262"/>
      <c r="H413" s="262"/>
      <c r="I413" s="271" t="str">
        <f>IFERROR(VLOOKUP(G413,Tabela3[[PLACA]:[MODELO]],2,FALSE),"")</f>
        <v/>
      </c>
      <c r="J413" s="298"/>
      <c r="K413" s="298"/>
      <c r="L413" s="329"/>
      <c r="M413" s="262"/>
      <c r="N413" s="298"/>
      <c r="O413" s="329"/>
      <c r="P413" s="329"/>
      <c r="Q413" s="262"/>
      <c r="R413" s="312"/>
      <c r="S413" s="262"/>
      <c r="T413" s="262"/>
      <c r="U413" s="293"/>
      <c r="V413" s="293"/>
      <c r="W413" s="287"/>
    </row>
    <row r="414" spans="1:23" x14ac:dyDescent="0.3">
      <c r="A414" s="321" t="str">
        <f t="shared" si="24"/>
        <v/>
      </c>
      <c r="B414" s="262"/>
      <c r="C414" s="262"/>
      <c r="D414" s="262"/>
      <c r="E414" s="262"/>
      <c r="F414" s="262"/>
      <c r="G414" s="262"/>
      <c r="H414" s="262"/>
      <c r="I414" s="271" t="str">
        <f>IFERROR(VLOOKUP(G414,Tabela3[[PLACA]:[MODELO]],2,FALSE),"")</f>
        <v/>
      </c>
      <c r="J414" s="298"/>
      <c r="K414" s="298"/>
      <c r="L414" s="329"/>
      <c r="M414" s="262"/>
      <c r="N414" s="298"/>
      <c r="O414" s="329"/>
      <c r="P414" s="329"/>
      <c r="Q414" s="262"/>
      <c r="R414" s="312"/>
      <c r="S414" s="262"/>
      <c r="T414" s="262"/>
      <c r="U414" s="293"/>
      <c r="V414" s="293"/>
      <c r="W414" s="287"/>
    </row>
    <row r="415" spans="1:23" x14ac:dyDescent="0.3">
      <c r="A415" s="321" t="str">
        <f t="shared" si="24"/>
        <v/>
      </c>
      <c r="B415" s="262"/>
      <c r="C415" s="262"/>
      <c r="D415" s="262"/>
      <c r="E415" s="262"/>
      <c r="F415" s="262"/>
      <c r="G415" s="262"/>
      <c r="H415" s="262"/>
      <c r="I415" s="271" t="str">
        <f>IFERROR(VLOOKUP(G415,Tabela3[[PLACA]:[MODELO]],2,FALSE),"")</f>
        <v/>
      </c>
      <c r="J415" s="298"/>
      <c r="K415" s="298"/>
      <c r="L415" s="329"/>
      <c r="M415" s="262"/>
      <c r="N415" s="298"/>
      <c r="O415" s="329"/>
      <c r="P415" s="329"/>
      <c r="Q415" s="262"/>
      <c r="R415" s="312"/>
      <c r="S415" s="262"/>
      <c r="T415" s="262"/>
      <c r="U415" s="293"/>
      <c r="V415" s="293"/>
      <c r="W415" s="287"/>
    </row>
    <row r="416" spans="1:23" x14ac:dyDescent="0.3">
      <c r="A416" s="321" t="str">
        <f t="shared" si="24"/>
        <v/>
      </c>
      <c r="B416" s="262"/>
      <c r="C416" s="262"/>
      <c r="D416" s="262"/>
      <c r="E416" s="262"/>
      <c r="F416" s="262"/>
      <c r="G416" s="262"/>
      <c r="H416" s="262"/>
      <c r="I416" s="271" t="str">
        <f>IFERROR(VLOOKUP(G416,Tabela3[[PLACA]:[MODELO]],2,FALSE),"")</f>
        <v/>
      </c>
      <c r="J416" s="298"/>
      <c r="K416" s="298"/>
      <c r="L416" s="329"/>
      <c r="M416" s="262"/>
      <c r="N416" s="298"/>
      <c r="O416" s="329"/>
      <c r="P416" s="329"/>
      <c r="Q416" s="262"/>
      <c r="R416" s="312"/>
      <c r="S416" s="262"/>
      <c r="T416" s="262"/>
      <c r="U416" s="293"/>
      <c r="V416" s="293"/>
      <c r="W416" s="287"/>
    </row>
    <row r="417" spans="1:23" x14ac:dyDescent="0.3">
      <c r="A417" s="321" t="str">
        <f t="shared" si="24"/>
        <v/>
      </c>
      <c r="B417" s="262"/>
      <c r="C417" s="262"/>
      <c r="D417" s="262"/>
      <c r="E417" s="262"/>
      <c r="F417" s="262"/>
      <c r="G417" s="262"/>
      <c r="H417" s="262"/>
      <c r="I417" s="271" t="str">
        <f>IFERROR(VLOOKUP(G417,Tabela3[[PLACA]:[MODELO]],2,FALSE),"")</f>
        <v/>
      </c>
      <c r="J417" s="298"/>
      <c r="K417" s="298"/>
      <c r="L417" s="329"/>
      <c r="M417" s="262"/>
      <c r="N417" s="298"/>
      <c r="O417" s="329"/>
      <c r="P417" s="329"/>
      <c r="Q417" s="262"/>
      <c r="R417" s="312"/>
      <c r="S417" s="262"/>
      <c r="T417" s="262"/>
      <c r="U417" s="293"/>
      <c r="V417" s="293"/>
      <c r="W417" s="287"/>
    </row>
    <row r="418" spans="1:23" x14ac:dyDescent="0.3">
      <c r="A418" s="321" t="str">
        <f t="shared" si="24"/>
        <v/>
      </c>
      <c r="B418" s="262"/>
      <c r="C418" s="262"/>
      <c r="D418" s="262"/>
      <c r="E418" s="262"/>
      <c r="F418" s="262"/>
      <c r="G418" s="262"/>
      <c r="H418" s="262"/>
      <c r="I418" s="271" t="str">
        <f>IFERROR(VLOOKUP(G418,Tabela3[[PLACA]:[MODELO]],2,FALSE),"")</f>
        <v/>
      </c>
      <c r="J418" s="298"/>
      <c r="K418" s="298"/>
      <c r="L418" s="329"/>
      <c r="M418" s="262"/>
      <c r="N418" s="298"/>
      <c r="O418" s="329"/>
      <c r="P418" s="329"/>
      <c r="Q418" s="262"/>
      <c r="R418" s="312"/>
      <c r="S418" s="262"/>
      <c r="T418" s="262"/>
      <c r="U418" s="293"/>
      <c r="V418" s="293"/>
      <c r="W418" s="287"/>
    </row>
    <row r="419" spans="1:23" x14ac:dyDescent="0.3">
      <c r="A419" s="321" t="str">
        <f t="shared" si="24"/>
        <v/>
      </c>
      <c r="B419" s="262"/>
      <c r="C419" s="262"/>
      <c r="D419" s="262"/>
      <c r="E419" s="262"/>
      <c r="F419" s="262"/>
      <c r="G419" s="262"/>
      <c r="H419" s="262"/>
      <c r="I419" s="271" t="str">
        <f>IFERROR(VLOOKUP(G419,Tabela3[[PLACA]:[MODELO]],2,FALSE),"")</f>
        <v/>
      </c>
      <c r="J419" s="298"/>
      <c r="K419" s="298"/>
      <c r="L419" s="329"/>
      <c r="M419" s="262"/>
      <c r="N419" s="298"/>
      <c r="O419" s="329"/>
      <c r="P419" s="329"/>
      <c r="Q419" s="262"/>
      <c r="R419" s="312"/>
      <c r="S419" s="262"/>
      <c r="T419" s="262"/>
      <c r="U419" s="293"/>
      <c r="V419" s="293"/>
      <c r="W419" s="287"/>
    </row>
    <row r="420" spans="1:23" x14ac:dyDescent="0.3">
      <c r="A420" s="321" t="str">
        <f t="shared" si="24"/>
        <v/>
      </c>
      <c r="B420" s="262"/>
      <c r="C420" s="262"/>
      <c r="D420" s="262"/>
      <c r="E420" s="262"/>
      <c r="F420" s="262"/>
      <c r="G420" s="262"/>
      <c r="H420" s="262"/>
      <c r="I420" s="271" t="str">
        <f>IFERROR(VLOOKUP(G420,Tabela3[[PLACA]:[MODELO]],2,FALSE),"")</f>
        <v/>
      </c>
      <c r="J420" s="298"/>
      <c r="K420" s="298"/>
      <c r="L420" s="329"/>
      <c r="M420" s="262"/>
      <c r="N420" s="298"/>
      <c r="O420" s="329"/>
      <c r="P420" s="329"/>
      <c r="Q420" s="262"/>
      <c r="R420" s="312"/>
      <c r="S420" s="262"/>
      <c r="T420" s="262"/>
      <c r="U420" s="293"/>
      <c r="V420" s="293"/>
      <c r="W420" s="287"/>
    </row>
    <row r="421" spans="1:23" x14ac:dyDescent="0.3">
      <c r="A421" s="321" t="str">
        <f t="shared" si="24"/>
        <v/>
      </c>
      <c r="B421" s="262"/>
      <c r="C421" s="262"/>
      <c r="D421" s="262"/>
      <c r="E421" s="262"/>
      <c r="F421" s="262"/>
      <c r="G421" s="262"/>
      <c r="H421" s="262"/>
      <c r="I421" s="271" t="str">
        <f>IFERROR(VLOOKUP(G421,Tabela3[[PLACA]:[MODELO]],2,FALSE),"")</f>
        <v/>
      </c>
      <c r="J421" s="298"/>
      <c r="K421" s="298"/>
      <c r="L421" s="329"/>
      <c r="M421" s="262"/>
      <c r="N421" s="298"/>
      <c r="O421" s="329"/>
      <c r="P421" s="329"/>
      <c r="Q421" s="262"/>
      <c r="R421" s="312"/>
      <c r="S421" s="262"/>
      <c r="T421" s="262"/>
      <c r="U421" s="293"/>
      <c r="V421" s="293"/>
      <c r="W421" s="287"/>
    </row>
    <row r="422" spans="1:23" x14ac:dyDescent="0.3">
      <c r="A422" s="321" t="str">
        <f t="shared" si="24"/>
        <v/>
      </c>
      <c r="B422" s="262"/>
      <c r="C422" s="262"/>
      <c r="D422" s="262"/>
      <c r="E422" s="262"/>
      <c r="F422" s="262"/>
      <c r="G422" s="262"/>
      <c r="H422" s="262"/>
      <c r="I422" s="271" t="str">
        <f>IFERROR(VLOOKUP(G422,Tabela3[[PLACA]:[MODELO]],2,FALSE),"")</f>
        <v/>
      </c>
      <c r="J422" s="298"/>
      <c r="K422" s="298"/>
      <c r="L422" s="329"/>
      <c r="M422" s="262"/>
      <c r="N422" s="298"/>
      <c r="O422" s="329"/>
      <c r="P422" s="329"/>
      <c r="Q422" s="262"/>
      <c r="R422" s="312"/>
      <c r="S422" s="262"/>
      <c r="T422" s="262"/>
      <c r="U422" s="293"/>
      <c r="V422" s="293"/>
      <c r="W422" s="287"/>
    </row>
    <row r="423" spans="1:23" x14ac:dyDescent="0.3">
      <c r="A423" s="321" t="str">
        <f t="shared" ref="A423:A486" si="25">IF(C423=0,"",(UPPER(TEXT(DATE(,MONTH(C423),1),"mmmm"))))</f>
        <v/>
      </c>
      <c r="B423" s="262"/>
      <c r="C423" s="262"/>
      <c r="D423" s="262"/>
      <c r="E423" s="262"/>
      <c r="F423" s="262"/>
      <c r="G423" s="262"/>
      <c r="H423" s="262"/>
      <c r="I423" s="271" t="str">
        <f>IFERROR(VLOOKUP(G423,Tabela3[[PLACA]:[MODELO]],2,FALSE),"")</f>
        <v/>
      </c>
      <c r="J423" s="298"/>
      <c r="K423" s="298"/>
      <c r="L423" s="329"/>
      <c r="M423" s="262"/>
      <c r="N423" s="298"/>
      <c r="O423" s="329"/>
      <c r="P423" s="329"/>
      <c r="Q423" s="262"/>
      <c r="R423" s="312"/>
      <c r="S423" s="262"/>
      <c r="T423" s="262"/>
      <c r="U423" s="293"/>
      <c r="V423" s="293"/>
      <c r="W423" s="287"/>
    </row>
    <row r="424" spans="1:23" x14ac:dyDescent="0.3">
      <c r="A424" s="321" t="str">
        <f t="shared" si="25"/>
        <v/>
      </c>
      <c r="B424" s="262"/>
      <c r="C424" s="262"/>
      <c r="D424" s="262"/>
      <c r="E424" s="262"/>
      <c r="F424" s="262"/>
      <c r="G424" s="262"/>
      <c r="H424" s="262"/>
      <c r="I424" s="271" t="str">
        <f>IFERROR(VLOOKUP(G424,Tabela3[[PLACA]:[MODELO]],2,FALSE),"")</f>
        <v/>
      </c>
      <c r="J424" s="298"/>
      <c r="K424" s="298"/>
      <c r="L424" s="329"/>
      <c r="M424" s="262"/>
      <c r="N424" s="298"/>
      <c r="O424" s="329"/>
      <c r="P424" s="329"/>
      <c r="Q424" s="262"/>
      <c r="R424" s="312"/>
      <c r="S424" s="262"/>
      <c r="T424" s="262"/>
      <c r="U424" s="293"/>
      <c r="V424" s="293"/>
      <c r="W424" s="287"/>
    </row>
    <row r="425" spans="1:23" x14ac:dyDescent="0.3">
      <c r="A425" s="321" t="str">
        <f t="shared" si="25"/>
        <v/>
      </c>
      <c r="B425" s="262"/>
      <c r="C425" s="262"/>
      <c r="D425" s="262"/>
      <c r="E425" s="262"/>
      <c r="F425" s="262"/>
      <c r="G425" s="262"/>
      <c r="H425" s="262"/>
      <c r="I425" s="271" t="str">
        <f>IFERROR(VLOOKUP(G425,Tabela3[[PLACA]:[MODELO]],2,FALSE),"")</f>
        <v/>
      </c>
      <c r="J425" s="298"/>
      <c r="K425" s="298"/>
      <c r="L425" s="329"/>
      <c r="M425" s="262"/>
      <c r="N425" s="298"/>
      <c r="O425" s="329"/>
      <c r="P425" s="329"/>
      <c r="Q425" s="262"/>
      <c r="R425" s="312"/>
      <c r="S425" s="262"/>
      <c r="T425" s="262"/>
      <c r="U425" s="293"/>
      <c r="V425" s="293"/>
      <c r="W425" s="287"/>
    </row>
    <row r="426" spans="1:23" x14ac:dyDescent="0.3">
      <c r="A426" s="321" t="str">
        <f t="shared" si="25"/>
        <v/>
      </c>
      <c r="B426" s="262"/>
      <c r="C426" s="262"/>
      <c r="D426" s="262"/>
      <c r="E426" s="262"/>
      <c r="F426" s="262"/>
      <c r="G426" s="262"/>
      <c r="H426" s="262"/>
      <c r="I426" s="271" t="str">
        <f>IFERROR(VLOOKUP(G426,Tabela3[[PLACA]:[MODELO]],2,FALSE),"")</f>
        <v/>
      </c>
      <c r="J426" s="298"/>
      <c r="K426" s="298"/>
      <c r="L426" s="329"/>
      <c r="M426" s="262"/>
      <c r="N426" s="298"/>
      <c r="O426" s="329"/>
      <c r="P426" s="329"/>
      <c r="Q426" s="262"/>
      <c r="R426" s="312"/>
      <c r="S426" s="262"/>
      <c r="T426" s="262"/>
      <c r="U426" s="293"/>
      <c r="V426" s="293"/>
      <c r="W426" s="287"/>
    </row>
    <row r="427" spans="1:23" x14ac:dyDescent="0.3">
      <c r="A427" s="321" t="str">
        <f t="shared" si="25"/>
        <v/>
      </c>
      <c r="B427" s="262"/>
      <c r="C427" s="262"/>
      <c r="D427" s="262"/>
      <c r="E427" s="262"/>
      <c r="F427" s="262"/>
      <c r="G427" s="262"/>
      <c r="H427" s="262"/>
      <c r="I427" s="271" t="str">
        <f>IFERROR(VLOOKUP(G427,Tabela3[[PLACA]:[MODELO]],2,FALSE),"")</f>
        <v/>
      </c>
      <c r="J427" s="298"/>
      <c r="K427" s="298"/>
      <c r="L427" s="329"/>
      <c r="M427" s="262"/>
      <c r="N427" s="298"/>
      <c r="O427" s="329"/>
      <c r="P427" s="329"/>
      <c r="Q427" s="262"/>
      <c r="R427" s="312"/>
      <c r="S427" s="262"/>
      <c r="T427" s="262"/>
      <c r="U427" s="293"/>
      <c r="V427" s="293"/>
      <c r="W427" s="287"/>
    </row>
    <row r="428" spans="1:23" x14ac:dyDescent="0.3">
      <c r="A428" s="321" t="str">
        <f t="shared" si="25"/>
        <v/>
      </c>
      <c r="B428" s="262"/>
      <c r="C428" s="262"/>
      <c r="D428" s="262"/>
      <c r="E428" s="262"/>
      <c r="F428" s="262"/>
      <c r="G428" s="262"/>
      <c r="H428" s="262"/>
      <c r="I428" s="271" t="str">
        <f>IFERROR(VLOOKUP(G428,Tabela3[[PLACA]:[MODELO]],2,FALSE),"")</f>
        <v/>
      </c>
      <c r="J428" s="298"/>
      <c r="K428" s="298"/>
      <c r="L428" s="329"/>
      <c r="M428" s="262"/>
      <c r="N428" s="298"/>
      <c r="O428" s="329"/>
      <c r="P428" s="329"/>
      <c r="Q428" s="262"/>
      <c r="R428" s="312"/>
      <c r="S428" s="262"/>
      <c r="T428" s="262"/>
      <c r="U428" s="293"/>
      <c r="V428" s="293"/>
      <c r="W428" s="287"/>
    </row>
    <row r="429" spans="1:23" x14ac:dyDescent="0.3">
      <c r="A429" s="321" t="str">
        <f t="shared" si="25"/>
        <v/>
      </c>
      <c r="B429" s="262"/>
      <c r="C429" s="262"/>
      <c r="D429" s="262"/>
      <c r="E429" s="262"/>
      <c r="F429" s="262"/>
      <c r="G429" s="262"/>
      <c r="H429" s="262"/>
      <c r="I429" s="271" t="str">
        <f>IFERROR(VLOOKUP(G429,Tabela3[[PLACA]:[MODELO]],2,FALSE),"")</f>
        <v/>
      </c>
      <c r="J429" s="298"/>
      <c r="K429" s="298"/>
      <c r="L429" s="329"/>
      <c r="M429" s="262"/>
      <c r="N429" s="298"/>
      <c r="O429" s="329"/>
      <c r="P429" s="329"/>
      <c r="Q429" s="262"/>
      <c r="R429" s="312"/>
      <c r="S429" s="262"/>
      <c r="T429" s="262"/>
      <c r="U429" s="293"/>
      <c r="V429" s="293"/>
      <c r="W429" s="287"/>
    </row>
    <row r="430" spans="1:23" x14ac:dyDescent="0.3">
      <c r="A430" s="321" t="str">
        <f t="shared" si="25"/>
        <v/>
      </c>
      <c r="B430" s="262"/>
      <c r="C430" s="262"/>
      <c r="D430" s="262"/>
      <c r="E430" s="262"/>
      <c r="F430" s="262"/>
      <c r="G430" s="262"/>
      <c r="H430" s="262"/>
      <c r="I430" s="271" t="str">
        <f>IFERROR(VLOOKUP(G430,Tabela3[[PLACA]:[MODELO]],2,FALSE),"")</f>
        <v/>
      </c>
      <c r="J430" s="298"/>
      <c r="K430" s="298"/>
      <c r="L430" s="329"/>
      <c r="M430" s="262"/>
      <c r="N430" s="298"/>
      <c r="O430" s="329"/>
      <c r="P430" s="329"/>
      <c r="Q430" s="262"/>
      <c r="R430" s="312"/>
      <c r="S430" s="262"/>
      <c r="T430" s="262"/>
      <c r="U430" s="293"/>
      <c r="V430" s="293"/>
      <c r="W430" s="287"/>
    </row>
    <row r="431" spans="1:23" x14ac:dyDescent="0.3">
      <c r="A431" s="321" t="str">
        <f t="shared" si="25"/>
        <v/>
      </c>
      <c r="B431" s="262"/>
      <c r="C431" s="262"/>
      <c r="D431" s="262"/>
      <c r="E431" s="262"/>
      <c r="F431" s="262"/>
      <c r="G431" s="262"/>
      <c r="H431" s="262"/>
      <c r="I431" s="271" t="str">
        <f>IFERROR(VLOOKUP(G431,Tabela3[[PLACA]:[MODELO]],2,FALSE),"")</f>
        <v/>
      </c>
      <c r="J431" s="298"/>
      <c r="K431" s="298"/>
      <c r="L431" s="329"/>
      <c r="M431" s="262"/>
      <c r="N431" s="298"/>
      <c r="O431" s="329"/>
      <c r="P431" s="329"/>
      <c r="Q431" s="262"/>
      <c r="R431" s="312"/>
      <c r="S431" s="262"/>
      <c r="T431" s="262"/>
      <c r="U431" s="293"/>
      <c r="V431" s="293"/>
      <c r="W431" s="287"/>
    </row>
    <row r="432" spans="1:23" x14ac:dyDescent="0.3">
      <c r="A432" s="321" t="str">
        <f t="shared" si="25"/>
        <v/>
      </c>
      <c r="B432" s="262"/>
      <c r="C432" s="262"/>
      <c r="D432" s="262"/>
      <c r="E432" s="262"/>
      <c r="F432" s="262"/>
      <c r="G432" s="262"/>
      <c r="H432" s="262"/>
      <c r="I432" s="271" t="str">
        <f>IFERROR(VLOOKUP(G432,Tabela3[[PLACA]:[MODELO]],2,FALSE),"")</f>
        <v/>
      </c>
      <c r="J432" s="298"/>
      <c r="K432" s="298"/>
      <c r="L432" s="329"/>
      <c r="M432" s="262"/>
      <c r="N432" s="298"/>
      <c r="O432" s="329"/>
      <c r="P432" s="329"/>
      <c r="Q432" s="262"/>
      <c r="R432" s="312"/>
      <c r="S432" s="262"/>
      <c r="T432" s="262"/>
      <c r="U432" s="293"/>
      <c r="V432" s="293"/>
      <c r="W432" s="287"/>
    </row>
    <row r="433" spans="1:23" x14ac:dyDescent="0.3">
      <c r="A433" s="321" t="str">
        <f t="shared" si="25"/>
        <v/>
      </c>
      <c r="B433" s="262"/>
      <c r="C433" s="262"/>
      <c r="D433" s="262"/>
      <c r="E433" s="262"/>
      <c r="F433" s="262"/>
      <c r="G433" s="262"/>
      <c r="H433" s="262"/>
      <c r="I433" s="271" t="str">
        <f>IFERROR(VLOOKUP(G433,Tabela3[[PLACA]:[MODELO]],2,FALSE),"")</f>
        <v/>
      </c>
      <c r="J433" s="298"/>
      <c r="K433" s="298"/>
      <c r="L433" s="329"/>
      <c r="M433" s="262"/>
      <c r="N433" s="298"/>
      <c r="O433" s="329"/>
      <c r="P433" s="329"/>
      <c r="Q433" s="262"/>
      <c r="R433" s="312"/>
      <c r="S433" s="262"/>
      <c r="T433" s="262"/>
      <c r="U433" s="293"/>
      <c r="V433" s="293"/>
      <c r="W433" s="287"/>
    </row>
    <row r="434" spans="1:23" x14ac:dyDescent="0.3">
      <c r="A434" s="321" t="str">
        <f t="shared" si="25"/>
        <v/>
      </c>
      <c r="B434" s="262"/>
      <c r="C434" s="262"/>
      <c r="D434" s="262"/>
      <c r="E434" s="262"/>
      <c r="F434" s="262"/>
      <c r="G434" s="262"/>
      <c r="H434" s="262"/>
      <c r="I434" s="271" t="str">
        <f>IFERROR(VLOOKUP(G434,Tabela3[[PLACA]:[MODELO]],2,FALSE),"")</f>
        <v/>
      </c>
      <c r="J434" s="298"/>
      <c r="K434" s="298"/>
      <c r="L434" s="329"/>
      <c r="M434" s="262"/>
      <c r="N434" s="298"/>
      <c r="O434" s="329"/>
      <c r="P434" s="329"/>
      <c r="Q434" s="262"/>
      <c r="R434" s="312"/>
      <c r="S434" s="262"/>
      <c r="T434" s="262"/>
      <c r="U434" s="293"/>
      <c r="V434" s="293"/>
      <c r="W434" s="287"/>
    </row>
    <row r="435" spans="1:23" x14ac:dyDescent="0.3">
      <c r="A435" s="321" t="str">
        <f t="shared" si="25"/>
        <v/>
      </c>
      <c r="B435" s="262"/>
      <c r="C435" s="262"/>
      <c r="D435" s="262"/>
      <c r="E435" s="262"/>
      <c r="F435" s="262"/>
      <c r="G435" s="262"/>
      <c r="H435" s="262"/>
      <c r="I435" s="271" t="str">
        <f>IFERROR(VLOOKUP(G435,Tabela3[[PLACA]:[MODELO]],2,FALSE),"")</f>
        <v/>
      </c>
      <c r="J435" s="298"/>
      <c r="K435" s="298"/>
      <c r="L435" s="329"/>
      <c r="M435" s="262"/>
      <c r="N435" s="298"/>
      <c r="O435" s="329"/>
      <c r="P435" s="329"/>
      <c r="Q435" s="262"/>
      <c r="R435" s="312"/>
      <c r="S435" s="262"/>
      <c r="T435" s="262"/>
      <c r="U435" s="293"/>
      <c r="V435" s="293"/>
      <c r="W435" s="287"/>
    </row>
    <row r="436" spans="1:23" x14ac:dyDescent="0.3">
      <c r="A436" s="321" t="str">
        <f t="shared" si="25"/>
        <v/>
      </c>
      <c r="B436" s="262"/>
      <c r="C436" s="262"/>
      <c r="D436" s="262"/>
      <c r="E436" s="262"/>
      <c r="F436" s="262"/>
      <c r="G436" s="262"/>
      <c r="H436" s="262"/>
      <c r="I436" s="271" t="str">
        <f>IFERROR(VLOOKUP(G436,Tabela3[[PLACA]:[MODELO]],2,FALSE),"")</f>
        <v/>
      </c>
      <c r="J436" s="298"/>
      <c r="K436" s="298"/>
      <c r="L436" s="329"/>
      <c r="M436" s="262"/>
      <c r="N436" s="298"/>
      <c r="O436" s="329"/>
      <c r="P436" s="329"/>
      <c r="Q436" s="262"/>
      <c r="R436" s="312"/>
      <c r="S436" s="262"/>
      <c r="T436" s="262"/>
      <c r="U436" s="293"/>
      <c r="V436" s="293"/>
      <c r="W436" s="287"/>
    </row>
    <row r="437" spans="1:23" x14ac:dyDescent="0.3">
      <c r="A437" s="321" t="str">
        <f t="shared" si="25"/>
        <v/>
      </c>
      <c r="B437" s="262"/>
      <c r="C437" s="262"/>
      <c r="D437" s="262"/>
      <c r="E437" s="262"/>
      <c r="F437" s="262"/>
      <c r="G437" s="262"/>
      <c r="H437" s="262"/>
      <c r="I437" s="271" t="str">
        <f>IFERROR(VLOOKUP(G437,Tabela3[[PLACA]:[MODELO]],2,FALSE),"")</f>
        <v/>
      </c>
      <c r="J437" s="298"/>
      <c r="K437" s="298"/>
      <c r="L437" s="329"/>
      <c r="M437" s="262"/>
      <c r="N437" s="298"/>
      <c r="O437" s="329"/>
      <c r="P437" s="329"/>
      <c r="Q437" s="262"/>
      <c r="R437" s="312"/>
      <c r="S437" s="262"/>
      <c r="T437" s="262"/>
      <c r="U437" s="293"/>
      <c r="V437" s="293"/>
      <c r="W437" s="287"/>
    </row>
    <row r="438" spans="1:23" x14ac:dyDescent="0.3">
      <c r="A438" s="321" t="str">
        <f t="shared" si="25"/>
        <v/>
      </c>
      <c r="B438" s="262"/>
      <c r="C438" s="262"/>
      <c r="D438" s="262"/>
      <c r="E438" s="262"/>
      <c r="F438" s="262"/>
      <c r="G438" s="262"/>
      <c r="H438" s="262"/>
      <c r="I438" s="271" t="str">
        <f>IFERROR(VLOOKUP(G438,Tabela3[[PLACA]:[MODELO]],2,FALSE),"")</f>
        <v/>
      </c>
      <c r="J438" s="298"/>
      <c r="K438" s="298"/>
      <c r="L438" s="329"/>
      <c r="M438" s="262"/>
      <c r="N438" s="298"/>
      <c r="O438" s="329"/>
      <c r="P438" s="329"/>
      <c r="Q438" s="262"/>
      <c r="R438" s="312"/>
      <c r="S438" s="262"/>
      <c r="T438" s="262"/>
      <c r="U438" s="293"/>
      <c r="V438" s="293"/>
      <c r="W438" s="287"/>
    </row>
    <row r="439" spans="1:23" x14ac:dyDescent="0.3">
      <c r="A439" s="321" t="str">
        <f t="shared" si="25"/>
        <v/>
      </c>
      <c r="B439" s="262"/>
      <c r="C439" s="262"/>
      <c r="D439" s="262"/>
      <c r="E439" s="262"/>
      <c r="F439" s="262"/>
      <c r="G439" s="262"/>
      <c r="H439" s="262"/>
      <c r="I439" s="271" t="str">
        <f>IFERROR(VLOOKUP(G439,Tabela3[[PLACA]:[MODELO]],2,FALSE),"")</f>
        <v/>
      </c>
      <c r="J439" s="298"/>
      <c r="K439" s="298"/>
      <c r="L439" s="329"/>
      <c r="M439" s="262"/>
      <c r="N439" s="298"/>
      <c r="O439" s="329"/>
      <c r="P439" s="329"/>
      <c r="Q439" s="262"/>
      <c r="R439" s="312"/>
      <c r="S439" s="262"/>
      <c r="T439" s="262"/>
      <c r="U439" s="293"/>
      <c r="V439" s="293"/>
      <c r="W439" s="287"/>
    </row>
    <row r="440" spans="1:23" x14ac:dyDescent="0.3">
      <c r="A440" s="321" t="str">
        <f t="shared" si="25"/>
        <v/>
      </c>
      <c r="B440" s="262"/>
      <c r="C440" s="262"/>
      <c r="D440" s="262"/>
      <c r="E440" s="262"/>
      <c r="F440" s="262"/>
      <c r="G440" s="262"/>
      <c r="H440" s="262"/>
      <c r="I440" s="271" t="str">
        <f>IFERROR(VLOOKUP(G440,Tabela3[[PLACA]:[MODELO]],2,FALSE),"")</f>
        <v/>
      </c>
      <c r="J440" s="298"/>
      <c r="K440" s="298"/>
      <c r="L440" s="329"/>
      <c r="M440" s="262"/>
      <c r="N440" s="298"/>
      <c r="O440" s="329"/>
      <c r="P440" s="329"/>
      <c r="Q440" s="262"/>
      <c r="R440" s="312"/>
      <c r="S440" s="262"/>
      <c r="T440" s="262"/>
      <c r="U440" s="293"/>
      <c r="V440" s="293"/>
      <c r="W440" s="287"/>
    </row>
    <row r="441" spans="1:23" x14ac:dyDescent="0.3">
      <c r="A441" s="321" t="str">
        <f t="shared" si="25"/>
        <v/>
      </c>
      <c r="B441" s="262"/>
      <c r="C441" s="262"/>
      <c r="D441" s="262"/>
      <c r="E441" s="262"/>
      <c r="F441" s="262"/>
      <c r="G441" s="262"/>
      <c r="H441" s="262"/>
      <c r="I441" s="271" t="str">
        <f>IFERROR(VLOOKUP(G441,Tabela3[[PLACA]:[MODELO]],2,FALSE),"")</f>
        <v/>
      </c>
      <c r="J441" s="298"/>
      <c r="K441" s="298"/>
      <c r="L441" s="329"/>
      <c r="M441" s="262"/>
      <c r="N441" s="298"/>
      <c r="O441" s="329"/>
      <c r="P441" s="329"/>
      <c r="Q441" s="262"/>
      <c r="R441" s="312"/>
      <c r="S441" s="262"/>
      <c r="T441" s="262"/>
      <c r="U441" s="293"/>
      <c r="V441" s="293"/>
      <c r="W441" s="287"/>
    </row>
    <row r="442" spans="1:23" x14ac:dyDescent="0.3">
      <c r="A442" s="321" t="str">
        <f t="shared" si="25"/>
        <v/>
      </c>
      <c r="B442" s="262"/>
      <c r="C442" s="262"/>
      <c r="D442" s="262"/>
      <c r="E442" s="262"/>
      <c r="F442" s="262"/>
      <c r="G442" s="262"/>
      <c r="H442" s="262"/>
      <c r="I442" s="271" t="str">
        <f>IFERROR(VLOOKUP(G442,Tabela3[[PLACA]:[MODELO]],2,FALSE),"")</f>
        <v/>
      </c>
      <c r="J442" s="298"/>
      <c r="K442" s="298"/>
      <c r="L442" s="329"/>
      <c r="M442" s="262"/>
      <c r="N442" s="298"/>
      <c r="O442" s="329"/>
      <c r="P442" s="329"/>
      <c r="Q442" s="262"/>
      <c r="R442" s="312"/>
      <c r="S442" s="262"/>
      <c r="T442" s="262"/>
      <c r="U442" s="293"/>
      <c r="V442" s="293"/>
      <c r="W442" s="287"/>
    </row>
    <row r="443" spans="1:23" x14ac:dyDescent="0.3">
      <c r="A443" s="321" t="str">
        <f t="shared" si="25"/>
        <v/>
      </c>
      <c r="B443" s="262"/>
      <c r="C443" s="262"/>
      <c r="D443" s="262"/>
      <c r="E443" s="262"/>
      <c r="F443" s="262"/>
      <c r="G443" s="262"/>
      <c r="H443" s="262"/>
      <c r="I443" s="271" t="str">
        <f>IFERROR(VLOOKUP(G443,Tabela3[[PLACA]:[MODELO]],2,FALSE),"")</f>
        <v/>
      </c>
      <c r="J443" s="298"/>
      <c r="K443" s="298"/>
      <c r="L443" s="329"/>
      <c r="M443" s="262"/>
      <c r="N443" s="298"/>
      <c r="O443" s="329"/>
      <c r="P443" s="329"/>
      <c r="Q443" s="262"/>
      <c r="R443" s="312"/>
      <c r="S443" s="262"/>
      <c r="T443" s="262"/>
      <c r="U443" s="293"/>
      <c r="V443" s="293"/>
      <c r="W443" s="287"/>
    </row>
    <row r="444" spans="1:23" x14ac:dyDescent="0.3">
      <c r="A444" s="321" t="str">
        <f t="shared" si="25"/>
        <v/>
      </c>
      <c r="B444" s="262"/>
      <c r="C444" s="262"/>
      <c r="D444" s="262"/>
      <c r="E444" s="262"/>
      <c r="F444" s="262"/>
      <c r="G444" s="262"/>
      <c r="H444" s="262"/>
      <c r="I444" s="271" t="str">
        <f>IFERROR(VLOOKUP(G444,Tabela3[[PLACA]:[MODELO]],2,FALSE),"")</f>
        <v/>
      </c>
      <c r="J444" s="298"/>
      <c r="K444" s="298"/>
      <c r="L444" s="329"/>
      <c r="M444" s="262"/>
      <c r="N444" s="298"/>
      <c r="O444" s="329"/>
      <c r="P444" s="329"/>
      <c r="Q444" s="262"/>
      <c r="R444" s="312"/>
      <c r="S444" s="262"/>
      <c r="T444" s="262"/>
      <c r="U444" s="293"/>
      <c r="V444" s="293"/>
      <c r="W444" s="287"/>
    </row>
    <row r="445" spans="1:23" x14ac:dyDescent="0.3">
      <c r="A445" s="321" t="str">
        <f t="shared" si="25"/>
        <v/>
      </c>
      <c r="B445" s="262"/>
      <c r="C445" s="262"/>
      <c r="D445" s="262"/>
      <c r="E445" s="262"/>
      <c r="F445" s="262"/>
      <c r="G445" s="262"/>
      <c r="H445" s="262"/>
      <c r="I445" s="271" t="str">
        <f>IFERROR(VLOOKUP(G445,Tabela3[[PLACA]:[MODELO]],2,FALSE),"")</f>
        <v/>
      </c>
      <c r="J445" s="298"/>
      <c r="K445" s="298"/>
      <c r="L445" s="329"/>
      <c r="M445" s="262"/>
      <c r="N445" s="298"/>
      <c r="O445" s="329"/>
      <c r="P445" s="329"/>
      <c r="Q445" s="262"/>
      <c r="R445" s="312"/>
      <c r="S445" s="262"/>
      <c r="T445" s="262"/>
      <c r="U445" s="293"/>
      <c r="V445" s="293"/>
      <c r="W445" s="287"/>
    </row>
    <row r="446" spans="1:23" x14ac:dyDescent="0.3">
      <c r="A446" s="321" t="str">
        <f t="shared" si="25"/>
        <v/>
      </c>
      <c r="B446" s="262"/>
      <c r="C446" s="262"/>
      <c r="D446" s="262"/>
      <c r="E446" s="262"/>
      <c r="F446" s="262"/>
      <c r="G446" s="262"/>
      <c r="H446" s="262"/>
      <c r="I446" s="271" t="str">
        <f>IFERROR(VLOOKUP(G446,Tabela3[[PLACA]:[MODELO]],2,FALSE),"")</f>
        <v/>
      </c>
      <c r="J446" s="298"/>
      <c r="K446" s="298"/>
      <c r="L446" s="329"/>
      <c r="M446" s="262"/>
      <c r="N446" s="298"/>
      <c r="O446" s="329"/>
      <c r="P446" s="329"/>
      <c r="Q446" s="262"/>
      <c r="R446" s="312"/>
      <c r="S446" s="262"/>
      <c r="T446" s="262"/>
      <c r="U446" s="293"/>
      <c r="V446" s="293"/>
      <c r="W446" s="287"/>
    </row>
    <row r="447" spans="1:23" x14ac:dyDescent="0.3">
      <c r="A447" s="321" t="str">
        <f t="shared" si="25"/>
        <v/>
      </c>
      <c r="B447" s="262"/>
      <c r="C447" s="262"/>
      <c r="D447" s="262"/>
      <c r="E447" s="262"/>
      <c r="F447" s="262"/>
      <c r="G447" s="262"/>
      <c r="H447" s="262"/>
      <c r="I447" s="271" t="str">
        <f>IFERROR(VLOOKUP(G447,Tabela3[[PLACA]:[MODELO]],2,FALSE),"")</f>
        <v/>
      </c>
      <c r="J447" s="298"/>
      <c r="K447" s="298"/>
      <c r="L447" s="329"/>
      <c r="M447" s="262"/>
      <c r="N447" s="298"/>
      <c r="O447" s="329"/>
      <c r="P447" s="329"/>
      <c r="Q447" s="262"/>
      <c r="R447" s="312"/>
      <c r="S447" s="262"/>
      <c r="T447" s="262"/>
      <c r="U447" s="293"/>
      <c r="V447" s="293"/>
      <c r="W447" s="287"/>
    </row>
    <row r="448" spans="1:23" x14ac:dyDescent="0.3">
      <c r="A448" s="321" t="str">
        <f t="shared" si="25"/>
        <v/>
      </c>
      <c r="B448" s="262"/>
      <c r="C448" s="262"/>
      <c r="D448" s="262"/>
      <c r="E448" s="262"/>
      <c r="F448" s="262"/>
      <c r="G448" s="262"/>
      <c r="H448" s="262"/>
      <c r="I448" s="271" t="str">
        <f>IFERROR(VLOOKUP(G448,Tabela3[[PLACA]:[MODELO]],2,FALSE),"")</f>
        <v/>
      </c>
      <c r="J448" s="298"/>
      <c r="K448" s="298"/>
      <c r="L448" s="329"/>
      <c r="M448" s="262"/>
      <c r="N448" s="298"/>
      <c r="O448" s="329"/>
      <c r="P448" s="329"/>
      <c r="Q448" s="262"/>
      <c r="R448" s="312"/>
      <c r="S448" s="262"/>
      <c r="T448" s="262"/>
      <c r="U448" s="293"/>
      <c r="V448" s="293"/>
      <c r="W448" s="287"/>
    </row>
    <row r="449" spans="1:23" x14ac:dyDescent="0.3">
      <c r="A449" s="321" t="str">
        <f t="shared" si="25"/>
        <v/>
      </c>
      <c r="B449" s="262"/>
      <c r="C449" s="262"/>
      <c r="D449" s="262"/>
      <c r="E449" s="262"/>
      <c r="F449" s="262"/>
      <c r="G449" s="262"/>
      <c r="H449" s="262"/>
      <c r="I449" s="271" t="str">
        <f>IFERROR(VLOOKUP(G449,Tabela3[[PLACA]:[MODELO]],2,FALSE),"")</f>
        <v/>
      </c>
      <c r="J449" s="298"/>
      <c r="K449" s="298"/>
      <c r="L449" s="329"/>
      <c r="M449" s="262"/>
      <c r="N449" s="298"/>
      <c r="O449" s="329"/>
      <c r="P449" s="329"/>
      <c r="Q449" s="262"/>
      <c r="R449" s="312"/>
      <c r="S449" s="262"/>
      <c r="T449" s="262"/>
      <c r="U449" s="293"/>
      <c r="V449" s="293"/>
      <c r="W449" s="287"/>
    </row>
    <row r="450" spans="1:23" x14ac:dyDescent="0.3">
      <c r="A450" s="321" t="str">
        <f t="shared" si="25"/>
        <v/>
      </c>
      <c r="B450" s="262"/>
      <c r="C450" s="262"/>
      <c r="D450" s="262"/>
      <c r="E450" s="262"/>
      <c r="F450" s="262"/>
      <c r="G450" s="262"/>
      <c r="H450" s="262"/>
      <c r="I450" s="271" t="str">
        <f>IFERROR(VLOOKUP(G450,Tabela3[[PLACA]:[MODELO]],2,FALSE),"")</f>
        <v/>
      </c>
      <c r="J450" s="298"/>
      <c r="K450" s="298"/>
      <c r="L450" s="329"/>
      <c r="M450" s="262"/>
      <c r="N450" s="298"/>
      <c r="O450" s="329"/>
      <c r="P450" s="329"/>
      <c r="Q450" s="262"/>
      <c r="R450" s="312"/>
      <c r="S450" s="262"/>
      <c r="T450" s="262"/>
      <c r="U450" s="293"/>
      <c r="V450" s="293"/>
      <c r="W450" s="287"/>
    </row>
    <row r="451" spans="1:23" x14ac:dyDescent="0.3">
      <c r="A451" s="321" t="str">
        <f t="shared" si="25"/>
        <v/>
      </c>
      <c r="B451" s="262"/>
      <c r="C451" s="262"/>
      <c r="D451" s="262"/>
      <c r="E451" s="262"/>
      <c r="F451" s="262"/>
      <c r="G451" s="262"/>
      <c r="H451" s="262"/>
      <c r="I451" s="271" t="str">
        <f>IFERROR(VLOOKUP(G451,Tabela3[[PLACA]:[MODELO]],2,FALSE),"")</f>
        <v/>
      </c>
      <c r="J451" s="298"/>
      <c r="K451" s="298"/>
      <c r="L451" s="329"/>
      <c r="M451" s="262"/>
      <c r="N451" s="298"/>
      <c r="O451" s="329"/>
      <c r="P451" s="329"/>
      <c r="Q451" s="262"/>
      <c r="R451" s="312"/>
      <c r="S451" s="262"/>
      <c r="T451" s="262"/>
      <c r="U451" s="293"/>
      <c r="V451" s="293"/>
      <c r="W451" s="287"/>
    </row>
    <row r="452" spans="1:23" x14ac:dyDescent="0.3">
      <c r="A452" s="321" t="str">
        <f t="shared" si="25"/>
        <v/>
      </c>
      <c r="B452" s="262"/>
      <c r="C452" s="262"/>
      <c r="D452" s="262"/>
      <c r="E452" s="262"/>
      <c r="F452" s="262"/>
      <c r="G452" s="262"/>
      <c r="H452" s="262"/>
      <c r="I452" s="271" t="str">
        <f>IFERROR(VLOOKUP(G452,Tabela3[[PLACA]:[MODELO]],2,FALSE),"")</f>
        <v/>
      </c>
      <c r="J452" s="298"/>
      <c r="K452" s="298"/>
      <c r="L452" s="329"/>
      <c r="M452" s="262"/>
      <c r="N452" s="298"/>
      <c r="O452" s="329"/>
      <c r="P452" s="329"/>
      <c r="Q452" s="262"/>
      <c r="R452" s="312"/>
      <c r="S452" s="262"/>
      <c r="T452" s="262"/>
      <c r="U452" s="293"/>
      <c r="V452" s="293"/>
      <c r="W452" s="287"/>
    </row>
    <row r="453" spans="1:23" x14ac:dyDescent="0.3">
      <c r="A453" s="321" t="str">
        <f t="shared" si="25"/>
        <v/>
      </c>
      <c r="B453" s="262"/>
      <c r="C453" s="262"/>
      <c r="D453" s="262"/>
      <c r="E453" s="262"/>
      <c r="F453" s="262"/>
      <c r="G453" s="262"/>
      <c r="H453" s="262"/>
      <c r="I453" s="271" t="str">
        <f>IFERROR(VLOOKUP(G453,Tabela3[[PLACA]:[MODELO]],2,FALSE),"")</f>
        <v/>
      </c>
      <c r="J453" s="298"/>
      <c r="K453" s="298"/>
      <c r="L453" s="329"/>
      <c r="M453" s="262"/>
      <c r="N453" s="298"/>
      <c r="O453" s="329"/>
      <c r="P453" s="329"/>
      <c r="Q453" s="262"/>
      <c r="R453" s="312"/>
      <c r="S453" s="262"/>
      <c r="T453" s="262"/>
      <c r="U453" s="293"/>
      <c r="V453" s="293"/>
      <c r="W453" s="287"/>
    </row>
    <row r="454" spans="1:23" x14ac:dyDescent="0.3">
      <c r="A454" s="321" t="str">
        <f t="shared" si="25"/>
        <v/>
      </c>
      <c r="B454" s="262"/>
      <c r="C454" s="262"/>
      <c r="D454" s="262"/>
      <c r="E454" s="262"/>
      <c r="F454" s="262"/>
      <c r="G454" s="262"/>
      <c r="H454" s="262"/>
      <c r="I454" s="271" t="str">
        <f>IFERROR(VLOOKUP(G454,Tabela3[[PLACA]:[MODELO]],2,FALSE),"")</f>
        <v/>
      </c>
      <c r="J454" s="298"/>
      <c r="K454" s="298"/>
      <c r="L454" s="329"/>
      <c r="M454" s="262"/>
      <c r="N454" s="298"/>
      <c r="O454" s="329"/>
      <c r="P454" s="329"/>
      <c r="Q454" s="262"/>
      <c r="R454" s="312"/>
      <c r="S454" s="262"/>
      <c r="T454" s="262"/>
      <c r="U454" s="293"/>
      <c r="V454" s="293"/>
      <c r="W454" s="287"/>
    </row>
    <row r="455" spans="1:23" x14ac:dyDescent="0.3">
      <c r="A455" s="321" t="str">
        <f t="shared" si="25"/>
        <v/>
      </c>
      <c r="B455" s="262"/>
      <c r="C455" s="262"/>
      <c r="D455" s="262"/>
      <c r="E455" s="262"/>
      <c r="F455" s="262"/>
      <c r="G455" s="262"/>
      <c r="H455" s="262"/>
      <c r="I455" s="271" t="str">
        <f>IFERROR(VLOOKUP(G455,Tabela3[[PLACA]:[MODELO]],2,FALSE),"")</f>
        <v/>
      </c>
      <c r="J455" s="298"/>
      <c r="K455" s="298"/>
      <c r="L455" s="329"/>
      <c r="M455" s="262"/>
      <c r="N455" s="298"/>
      <c r="O455" s="329"/>
      <c r="P455" s="329"/>
      <c r="Q455" s="262"/>
      <c r="R455" s="312"/>
      <c r="S455" s="262"/>
      <c r="T455" s="262"/>
      <c r="U455" s="293"/>
      <c r="V455" s="293"/>
      <c r="W455" s="287"/>
    </row>
    <row r="456" spans="1:23" x14ac:dyDescent="0.3">
      <c r="A456" s="321" t="str">
        <f t="shared" si="25"/>
        <v/>
      </c>
      <c r="B456" s="262"/>
      <c r="C456" s="262"/>
      <c r="D456" s="262"/>
      <c r="E456" s="262"/>
      <c r="F456" s="262"/>
      <c r="G456" s="262"/>
      <c r="H456" s="262"/>
      <c r="I456" s="271" t="str">
        <f>IFERROR(VLOOKUP(G456,Tabela3[[PLACA]:[MODELO]],2,FALSE),"")</f>
        <v/>
      </c>
      <c r="J456" s="298"/>
      <c r="K456" s="298"/>
      <c r="L456" s="329"/>
      <c r="M456" s="262"/>
      <c r="N456" s="298"/>
      <c r="O456" s="329"/>
      <c r="P456" s="329"/>
      <c r="Q456" s="262"/>
      <c r="R456" s="312"/>
      <c r="S456" s="262"/>
      <c r="T456" s="262"/>
      <c r="U456" s="293"/>
      <c r="V456" s="293"/>
      <c r="W456" s="287"/>
    </row>
    <row r="457" spans="1:23" x14ac:dyDescent="0.3">
      <c r="A457" s="321" t="str">
        <f t="shared" si="25"/>
        <v/>
      </c>
      <c r="B457" s="262"/>
      <c r="C457" s="262"/>
      <c r="D457" s="262"/>
      <c r="E457" s="262"/>
      <c r="F457" s="262"/>
      <c r="G457" s="262"/>
      <c r="H457" s="262"/>
      <c r="I457" s="271" t="str">
        <f>IFERROR(VLOOKUP(G457,Tabela3[[PLACA]:[MODELO]],2,FALSE),"")</f>
        <v/>
      </c>
      <c r="J457" s="298"/>
      <c r="K457" s="298"/>
      <c r="L457" s="329"/>
      <c r="M457" s="262"/>
      <c r="N457" s="298"/>
      <c r="O457" s="329"/>
      <c r="P457" s="329"/>
      <c r="Q457" s="262"/>
      <c r="R457" s="312"/>
      <c r="S457" s="262"/>
      <c r="T457" s="262"/>
      <c r="U457" s="293"/>
      <c r="V457" s="293"/>
      <c r="W457" s="287"/>
    </row>
    <row r="458" spans="1:23" x14ac:dyDescent="0.3">
      <c r="A458" s="321" t="str">
        <f t="shared" si="25"/>
        <v/>
      </c>
      <c r="B458" s="262"/>
      <c r="C458" s="262"/>
      <c r="D458" s="262"/>
      <c r="E458" s="262"/>
      <c r="F458" s="262"/>
      <c r="G458" s="262"/>
      <c r="H458" s="262"/>
      <c r="I458" s="271" t="str">
        <f>IFERROR(VLOOKUP(G458,Tabela3[[PLACA]:[MODELO]],2,FALSE),"")</f>
        <v/>
      </c>
      <c r="J458" s="298"/>
      <c r="K458" s="298"/>
      <c r="L458" s="329"/>
      <c r="M458" s="262"/>
      <c r="N458" s="298"/>
      <c r="O458" s="329"/>
      <c r="P458" s="329"/>
      <c r="Q458" s="262"/>
      <c r="R458" s="312"/>
      <c r="S458" s="262"/>
      <c r="T458" s="262"/>
      <c r="U458" s="293"/>
      <c r="V458" s="293"/>
      <c r="W458" s="287"/>
    </row>
    <row r="459" spans="1:23" x14ac:dyDescent="0.3">
      <c r="A459" s="321" t="str">
        <f t="shared" si="25"/>
        <v/>
      </c>
      <c r="B459" s="262"/>
      <c r="C459" s="262"/>
      <c r="D459" s="262"/>
      <c r="E459" s="262"/>
      <c r="F459" s="262"/>
      <c r="G459" s="262"/>
      <c r="H459" s="262"/>
      <c r="I459" s="271" t="str">
        <f>IFERROR(VLOOKUP(G459,Tabela3[[PLACA]:[MODELO]],2,FALSE),"")</f>
        <v/>
      </c>
      <c r="J459" s="298"/>
      <c r="K459" s="298"/>
      <c r="L459" s="329"/>
      <c r="M459" s="262"/>
      <c r="N459" s="298"/>
      <c r="O459" s="329"/>
      <c r="P459" s="329"/>
      <c r="Q459" s="262"/>
      <c r="R459" s="312"/>
      <c r="S459" s="262"/>
      <c r="T459" s="262"/>
      <c r="U459" s="293"/>
      <c r="V459" s="293"/>
      <c r="W459" s="287"/>
    </row>
    <row r="460" spans="1:23" x14ac:dyDescent="0.3">
      <c r="A460" s="321" t="str">
        <f t="shared" si="25"/>
        <v/>
      </c>
      <c r="B460" s="262"/>
      <c r="C460" s="262"/>
      <c r="D460" s="262"/>
      <c r="E460" s="262"/>
      <c r="F460" s="262"/>
      <c r="G460" s="262"/>
      <c r="H460" s="262"/>
      <c r="I460" s="271" t="str">
        <f>IFERROR(VLOOKUP(G460,Tabela3[[PLACA]:[MODELO]],2,FALSE),"")</f>
        <v/>
      </c>
      <c r="J460" s="298"/>
      <c r="K460" s="298"/>
      <c r="L460" s="329"/>
      <c r="M460" s="262"/>
      <c r="N460" s="298"/>
      <c r="O460" s="329"/>
      <c r="P460" s="329"/>
      <c r="Q460" s="262"/>
      <c r="R460" s="312"/>
      <c r="S460" s="262"/>
      <c r="T460" s="262"/>
      <c r="U460" s="293"/>
      <c r="V460" s="293"/>
      <c r="W460" s="287"/>
    </row>
    <row r="461" spans="1:23" x14ac:dyDescent="0.3">
      <c r="A461" s="321" t="str">
        <f t="shared" si="25"/>
        <v/>
      </c>
      <c r="B461" s="262"/>
      <c r="C461" s="262"/>
      <c r="D461" s="262"/>
      <c r="E461" s="262"/>
      <c r="F461" s="262"/>
      <c r="G461" s="262"/>
      <c r="H461" s="262"/>
      <c r="I461" s="271" t="str">
        <f>IFERROR(VLOOKUP(G461,Tabela3[[PLACA]:[MODELO]],2,FALSE),"")</f>
        <v/>
      </c>
      <c r="J461" s="298"/>
      <c r="K461" s="298"/>
      <c r="L461" s="329"/>
      <c r="M461" s="262"/>
      <c r="N461" s="298"/>
      <c r="O461" s="329"/>
      <c r="P461" s="329"/>
      <c r="Q461" s="262"/>
      <c r="R461" s="312"/>
      <c r="S461" s="262"/>
      <c r="T461" s="262"/>
      <c r="U461" s="293"/>
      <c r="V461" s="293"/>
      <c r="W461" s="287"/>
    </row>
    <row r="462" spans="1:23" x14ac:dyDescent="0.3">
      <c r="A462" s="321" t="str">
        <f t="shared" si="25"/>
        <v/>
      </c>
      <c r="B462" s="262"/>
      <c r="C462" s="262"/>
      <c r="D462" s="262"/>
      <c r="E462" s="262"/>
      <c r="F462" s="262"/>
      <c r="G462" s="262"/>
      <c r="H462" s="262"/>
      <c r="I462" s="271" t="str">
        <f>IFERROR(VLOOKUP(G462,Tabela3[[PLACA]:[MODELO]],2,FALSE),"")</f>
        <v/>
      </c>
      <c r="J462" s="298"/>
      <c r="K462" s="298"/>
      <c r="L462" s="329"/>
      <c r="M462" s="262"/>
      <c r="N462" s="298"/>
      <c r="O462" s="329"/>
      <c r="P462" s="329"/>
      <c r="Q462" s="262"/>
      <c r="R462" s="312"/>
      <c r="S462" s="262"/>
      <c r="T462" s="262"/>
      <c r="U462" s="293"/>
      <c r="V462" s="293"/>
      <c r="W462" s="287"/>
    </row>
    <row r="463" spans="1:23" x14ac:dyDescent="0.3">
      <c r="A463" s="321" t="str">
        <f t="shared" si="25"/>
        <v/>
      </c>
      <c r="B463" s="262"/>
      <c r="C463" s="262"/>
      <c r="D463" s="262"/>
      <c r="E463" s="262"/>
      <c r="F463" s="262"/>
      <c r="G463" s="262"/>
      <c r="H463" s="262"/>
      <c r="I463" s="271" t="str">
        <f>IFERROR(VLOOKUP(G463,Tabela3[[PLACA]:[MODELO]],2,FALSE),"")</f>
        <v/>
      </c>
      <c r="J463" s="298"/>
      <c r="K463" s="298"/>
      <c r="L463" s="329"/>
      <c r="M463" s="262"/>
      <c r="N463" s="298"/>
      <c r="O463" s="329"/>
      <c r="P463" s="329"/>
      <c r="Q463" s="262"/>
      <c r="R463" s="312"/>
      <c r="S463" s="262"/>
      <c r="T463" s="262"/>
      <c r="U463" s="293"/>
      <c r="V463" s="293"/>
      <c r="W463" s="287"/>
    </row>
    <row r="464" spans="1:23" x14ac:dyDescent="0.3">
      <c r="A464" s="321" t="str">
        <f t="shared" si="25"/>
        <v/>
      </c>
      <c r="B464" s="262"/>
      <c r="C464" s="262"/>
      <c r="D464" s="262"/>
      <c r="E464" s="262"/>
      <c r="F464" s="262"/>
      <c r="G464" s="262"/>
      <c r="H464" s="262"/>
      <c r="I464" s="271" t="str">
        <f>IFERROR(VLOOKUP(G464,Tabela3[[PLACA]:[MODELO]],2,FALSE),"")</f>
        <v/>
      </c>
      <c r="J464" s="298"/>
      <c r="K464" s="298"/>
      <c r="L464" s="329"/>
      <c r="M464" s="262"/>
      <c r="N464" s="298"/>
      <c r="O464" s="329"/>
      <c r="P464" s="329"/>
      <c r="Q464" s="262"/>
      <c r="R464" s="312"/>
      <c r="S464" s="262"/>
      <c r="T464" s="262"/>
      <c r="U464" s="293"/>
      <c r="V464" s="293"/>
      <c r="W464" s="287"/>
    </row>
    <row r="465" spans="1:23" x14ac:dyDescent="0.3">
      <c r="A465" s="321" t="str">
        <f t="shared" si="25"/>
        <v/>
      </c>
      <c r="B465" s="262"/>
      <c r="C465" s="262"/>
      <c r="D465" s="262"/>
      <c r="E465" s="262"/>
      <c r="F465" s="262"/>
      <c r="G465" s="262"/>
      <c r="H465" s="262"/>
      <c r="I465" s="271" t="str">
        <f>IFERROR(VLOOKUP(G465,Tabela3[[PLACA]:[MODELO]],2,FALSE),"")</f>
        <v/>
      </c>
      <c r="J465" s="298"/>
      <c r="K465" s="298"/>
      <c r="L465" s="329"/>
      <c r="M465" s="262"/>
      <c r="N465" s="298"/>
      <c r="O465" s="329"/>
      <c r="P465" s="329"/>
      <c r="Q465" s="262"/>
      <c r="R465" s="312"/>
      <c r="S465" s="262"/>
      <c r="T465" s="262"/>
      <c r="U465" s="293"/>
      <c r="V465" s="293"/>
      <c r="W465" s="287"/>
    </row>
    <row r="466" spans="1:23" x14ac:dyDescent="0.3">
      <c r="A466" s="321" t="str">
        <f t="shared" si="25"/>
        <v/>
      </c>
      <c r="B466" s="262"/>
      <c r="C466" s="262"/>
      <c r="D466" s="262"/>
      <c r="E466" s="262"/>
      <c r="F466" s="262"/>
      <c r="G466" s="262"/>
      <c r="H466" s="262"/>
      <c r="I466" s="271" t="str">
        <f>IFERROR(VLOOKUP(G466,Tabela3[[PLACA]:[MODELO]],2,FALSE),"")</f>
        <v/>
      </c>
      <c r="J466" s="298"/>
      <c r="K466" s="298"/>
      <c r="L466" s="329"/>
      <c r="M466" s="262"/>
      <c r="N466" s="298"/>
      <c r="O466" s="329"/>
      <c r="P466" s="329"/>
      <c r="Q466" s="262"/>
      <c r="R466" s="312"/>
      <c r="S466" s="262"/>
      <c r="T466" s="262"/>
      <c r="U466" s="293"/>
      <c r="V466" s="293"/>
      <c r="W466" s="287"/>
    </row>
    <row r="467" spans="1:23" x14ac:dyDescent="0.3">
      <c r="A467" s="321" t="str">
        <f t="shared" si="25"/>
        <v/>
      </c>
      <c r="B467" s="262"/>
      <c r="C467" s="262"/>
      <c r="D467" s="262"/>
      <c r="E467" s="262"/>
      <c r="F467" s="262"/>
      <c r="G467" s="262"/>
      <c r="H467" s="262"/>
      <c r="I467" s="271" t="str">
        <f>IFERROR(VLOOKUP(G467,Tabela3[[PLACA]:[MODELO]],2,FALSE),"")</f>
        <v/>
      </c>
      <c r="J467" s="298"/>
      <c r="K467" s="298"/>
      <c r="L467" s="329"/>
      <c r="M467" s="262"/>
      <c r="N467" s="298"/>
      <c r="O467" s="329"/>
      <c r="P467" s="329"/>
      <c r="Q467" s="262"/>
      <c r="R467" s="312"/>
      <c r="S467" s="262"/>
      <c r="T467" s="262"/>
      <c r="U467" s="293"/>
      <c r="V467" s="293"/>
      <c r="W467" s="287"/>
    </row>
    <row r="468" spans="1:23" x14ac:dyDescent="0.3">
      <c r="A468" s="321" t="str">
        <f t="shared" si="25"/>
        <v/>
      </c>
      <c r="B468" s="262"/>
      <c r="C468" s="262"/>
      <c r="D468" s="262"/>
      <c r="E468" s="262"/>
      <c r="F468" s="262"/>
      <c r="G468" s="262"/>
      <c r="H468" s="262"/>
      <c r="I468" s="271" t="str">
        <f>IFERROR(VLOOKUP(G468,Tabela3[[PLACA]:[MODELO]],2,FALSE),"")</f>
        <v/>
      </c>
      <c r="J468" s="298"/>
      <c r="K468" s="298"/>
      <c r="L468" s="329"/>
      <c r="M468" s="262"/>
      <c r="N468" s="298"/>
      <c r="O468" s="329"/>
      <c r="P468" s="329"/>
      <c r="Q468" s="262"/>
      <c r="R468" s="312"/>
      <c r="S468" s="262"/>
      <c r="T468" s="262"/>
      <c r="U468" s="293"/>
      <c r="V468" s="293"/>
      <c r="W468" s="287"/>
    </row>
    <row r="469" spans="1:23" x14ac:dyDescent="0.3">
      <c r="A469" s="321" t="str">
        <f t="shared" si="25"/>
        <v/>
      </c>
      <c r="B469" s="262"/>
      <c r="C469" s="262"/>
      <c r="D469" s="262"/>
      <c r="E469" s="262"/>
      <c r="F469" s="262"/>
      <c r="G469" s="262"/>
      <c r="H469" s="262"/>
      <c r="I469" s="271" t="str">
        <f>IFERROR(VLOOKUP(G469,Tabela3[[PLACA]:[MODELO]],2,FALSE),"")</f>
        <v/>
      </c>
      <c r="J469" s="298"/>
      <c r="K469" s="298"/>
      <c r="L469" s="329"/>
      <c r="M469" s="262"/>
      <c r="N469" s="298"/>
      <c r="O469" s="329"/>
      <c r="P469" s="329"/>
      <c r="Q469" s="262"/>
      <c r="R469" s="312"/>
      <c r="S469" s="262"/>
      <c r="T469" s="262"/>
      <c r="U469" s="293"/>
      <c r="V469" s="293"/>
      <c r="W469" s="287"/>
    </row>
    <row r="470" spans="1:23" x14ac:dyDescent="0.3">
      <c r="A470" s="321" t="str">
        <f t="shared" si="25"/>
        <v/>
      </c>
      <c r="B470" s="262"/>
      <c r="C470" s="262"/>
      <c r="D470" s="262"/>
      <c r="E470" s="262"/>
      <c r="F470" s="262"/>
      <c r="G470" s="262"/>
      <c r="H470" s="262"/>
      <c r="I470" s="271" t="str">
        <f>IFERROR(VLOOKUP(G470,Tabela3[[PLACA]:[MODELO]],2,FALSE),"")</f>
        <v/>
      </c>
      <c r="J470" s="298"/>
      <c r="K470" s="298"/>
      <c r="L470" s="329"/>
      <c r="M470" s="262"/>
      <c r="N470" s="298"/>
      <c r="O470" s="329"/>
      <c r="P470" s="329"/>
      <c r="Q470" s="262"/>
      <c r="R470" s="312"/>
      <c r="S470" s="262"/>
      <c r="T470" s="262"/>
      <c r="U470" s="293"/>
      <c r="V470" s="293"/>
      <c r="W470" s="287"/>
    </row>
    <row r="471" spans="1:23" x14ac:dyDescent="0.3">
      <c r="A471" s="321" t="str">
        <f t="shared" si="25"/>
        <v/>
      </c>
      <c r="B471" s="262"/>
      <c r="C471" s="262"/>
      <c r="D471" s="262"/>
      <c r="E471" s="262"/>
      <c r="F471" s="262"/>
      <c r="G471" s="262"/>
      <c r="H471" s="262"/>
      <c r="I471" s="271" t="str">
        <f>IFERROR(VLOOKUP(G471,Tabela3[[PLACA]:[MODELO]],2,FALSE),"")</f>
        <v/>
      </c>
      <c r="J471" s="298"/>
      <c r="K471" s="298"/>
      <c r="L471" s="329"/>
      <c r="M471" s="262"/>
      <c r="N471" s="298"/>
      <c r="O471" s="329"/>
      <c r="P471" s="329"/>
      <c r="Q471" s="262"/>
      <c r="R471" s="312"/>
      <c r="S471" s="262"/>
      <c r="T471" s="262"/>
      <c r="U471" s="293"/>
      <c r="V471" s="293"/>
      <c r="W471" s="287"/>
    </row>
    <row r="472" spans="1:23" x14ac:dyDescent="0.3">
      <c r="A472" s="321" t="str">
        <f t="shared" si="25"/>
        <v/>
      </c>
      <c r="B472" s="262"/>
      <c r="C472" s="262"/>
      <c r="D472" s="262"/>
      <c r="E472" s="262"/>
      <c r="F472" s="262"/>
      <c r="G472" s="262"/>
      <c r="H472" s="262"/>
      <c r="I472" s="271" t="str">
        <f>IFERROR(VLOOKUP(G472,Tabela3[[PLACA]:[MODELO]],2,FALSE),"")</f>
        <v/>
      </c>
      <c r="J472" s="298"/>
      <c r="K472" s="298"/>
      <c r="L472" s="329"/>
      <c r="M472" s="262"/>
      <c r="N472" s="298"/>
      <c r="O472" s="329"/>
      <c r="P472" s="329"/>
      <c r="Q472" s="262"/>
      <c r="R472" s="312"/>
      <c r="S472" s="262"/>
      <c r="T472" s="262"/>
      <c r="U472" s="293"/>
      <c r="V472" s="293"/>
      <c r="W472" s="287"/>
    </row>
    <row r="473" spans="1:23" x14ac:dyDescent="0.3">
      <c r="A473" s="321" t="str">
        <f t="shared" si="25"/>
        <v/>
      </c>
      <c r="B473" s="262"/>
      <c r="C473" s="262"/>
      <c r="D473" s="262"/>
      <c r="E473" s="262"/>
      <c r="F473" s="262"/>
      <c r="G473" s="262"/>
      <c r="H473" s="262"/>
      <c r="I473" s="271" t="str">
        <f>IFERROR(VLOOKUP(G473,Tabela3[[PLACA]:[MODELO]],2,FALSE),"")</f>
        <v/>
      </c>
      <c r="J473" s="298"/>
      <c r="K473" s="298"/>
      <c r="L473" s="329"/>
      <c r="M473" s="262"/>
      <c r="N473" s="298"/>
      <c r="O473" s="329"/>
      <c r="P473" s="329"/>
      <c r="Q473" s="262"/>
      <c r="R473" s="312"/>
      <c r="S473" s="262"/>
      <c r="T473" s="262"/>
      <c r="U473" s="293"/>
      <c r="V473" s="293"/>
      <c r="W473" s="287"/>
    </row>
    <row r="474" spans="1:23" x14ac:dyDescent="0.3">
      <c r="A474" s="321" t="str">
        <f t="shared" si="25"/>
        <v/>
      </c>
      <c r="B474" s="262"/>
      <c r="C474" s="262"/>
      <c r="D474" s="262"/>
      <c r="E474" s="262"/>
      <c r="F474" s="262"/>
      <c r="G474" s="262"/>
      <c r="H474" s="262"/>
      <c r="I474" s="271" t="str">
        <f>IFERROR(VLOOKUP(G474,Tabela3[[PLACA]:[MODELO]],2,FALSE),"")</f>
        <v/>
      </c>
      <c r="J474" s="298"/>
      <c r="K474" s="298"/>
      <c r="L474" s="329"/>
      <c r="M474" s="262"/>
      <c r="N474" s="298"/>
      <c r="O474" s="329"/>
      <c r="P474" s="329"/>
      <c r="Q474" s="262"/>
      <c r="R474" s="312"/>
      <c r="S474" s="262"/>
      <c r="T474" s="262"/>
      <c r="U474" s="293"/>
      <c r="V474" s="293"/>
      <c r="W474" s="287"/>
    </row>
    <row r="475" spans="1:23" x14ac:dyDescent="0.3">
      <c r="A475" s="321" t="str">
        <f t="shared" si="25"/>
        <v/>
      </c>
      <c r="B475" s="262"/>
      <c r="C475" s="262"/>
      <c r="D475" s="262"/>
      <c r="E475" s="262"/>
      <c r="F475" s="262"/>
      <c r="G475" s="262"/>
      <c r="H475" s="262"/>
      <c r="I475" s="271" t="str">
        <f>IFERROR(VLOOKUP(G475,Tabela3[[PLACA]:[MODELO]],2,FALSE),"")</f>
        <v/>
      </c>
      <c r="J475" s="298"/>
      <c r="K475" s="298"/>
      <c r="L475" s="329"/>
      <c r="M475" s="262"/>
      <c r="N475" s="298"/>
      <c r="O475" s="329"/>
      <c r="P475" s="329"/>
      <c r="Q475" s="262"/>
      <c r="R475" s="312"/>
      <c r="S475" s="262"/>
      <c r="T475" s="262"/>
      <c r="U475" s="293"/>
      <c r="V475" s="293"/>
      <c r="W475" s="287"/>
    </row>
    <row r="476" spans="1:23" x14ac:dyDescent="0.3">
      <c r="A476" s="321" t="str">
        <f t="shared" si="25"/>
        <v/>
      </c>
      <c r="B476" s="262"/>
      <c r="C476" s="262"/>
      <c r="D476" s="262"/>
      <c r="E476" s="262"/>
      <c r="F476" s="262"/>
      <c r="G476" s="262"/>
      <c r="H476" s="262"/>
      <c r="I476" s="271" t="str">
        <f>IFERROR(VLOOKUP(G476,Tabela3[[PLACA]:[MODELO]],2,FALSE),"")</f>
        <v/>
      </c>
      <c r="J476" s="298"/>
      <c r="K476" s="298"/>
      <c r="L476" s="329"/>
      <c r="M476" s="262"/>
      <c r="N476" s="298"/>
      <c r="O476" s="329"/>
      <c r="P476" s="329"/>
      <c r="Q476" s="262"/>
      <c r="R476" s="312"/>
      <c r="S476" s="262"/>
      <c r="T476" s="262"/>
      <c r="U476" s="293"/>
      <c r="V476" s="293"/>
      <c r="W476" s="287"/>
    </row>
    <row r="477" spans="1:23" x14ac:dyDescent="0.3">
      <c r="A477" s="321" t="str">
        <f t="shared" si="25"/>
        <v/>
      </c>
      <c r="B477" s="262"/>
      <c r="C477" s="262"/>
      <c r="D477" s="262"/>
      <c r="E477" s="262"/>
      <c r="F477" s="262"/>
      <c r="G477" s="262"/>
      <c r="H477" s="262"/>
      <c r="I477" s="271" t="str">
        <f>IFERROR(VLOOKUP(G477,Tabela3[[PLACA]:[MODELO]],2,FALSE),"")</f>
        <v/>
      </c>
      <c r="J477" s="298"/>
      <c r="K477" s="298"/>
      <c r="L477" s="329"/>
      <c r="M477" s="262"/>
      <c r="N477" s="298"/>
      <c r="O477" s="329"/>
      <c r="P477" s="329"/>
      <c r="Q477" s="262"/>
      <c r="R477" s="312"/>
      <c r="S477" s="262"/>
      <c r="T477" s="262"/>
      <c r="U477" s="293"/>
      <c r="V477" s="293"/>
      <c r="W477" s="287"/>
    </row>
    <row r="478" spans="1:23" x14ac:dyDescent="0.3">
      <c r="A478" s="321" t="str">
        <f t="shared" si="25"/>
        <v/>
      </c>
      <c r="B478" s="262"/>
      <c r="C478" s="262"/>
      <c r="D478" s="262"/>
      <c r="E478" s="262"/>
      <c r="F478" s="262"/>
      <c r="G478" s="262"/>
      <c r="H478" s="262"/>
      <c r="I478" s="271" t="str">
        <f>IFERROR(VLOOKUP(G478,Tabela3[[PLACA]:[MODELO]],2,FALSE),"")</f>
        <v/>
      </c>
      <c r="J478" s="298"/>
      <c r="K478" s="298"/>
      <c r="L478" s="329"/>
      <c r="M478" s="262"/>
      <c r="N478" s="298"/>
      <c r="O478" s="329"/>
      <c r="P478" s="329"/>
      <c r="Q478" s="262"/>
      <c r="R478" s="312"/>
      <c r="S478" s="262"/>
      <c r="T478" s="262"/>
      <c r="U478" s="293"/>
      <c r="V478" s="293"/>
      <c r="W478" s="287"/>
    </row>
    <row r="479" spans="1:23" x14ac:dyDescent="0.3">
      <c r="A479" s="321" t="str">
        <f t="shared" si="25"/>
        <v/>
      </c>
      <c r="B479" s="262"/>
      <c r="C479" s="262"/>
      <c r="D479" s="262"/>
      <c r="E479" s="262"/>
      <c r="F479" s="262"/>
      <c r="G479" s="262"/>
      <c r="H479" s="262"/>
      <c r="I479" s="271" t="str">
        <f>IFERROR(VLOOKUP(G479,Tabela3[[PLACA]:[MODELO]],2,FALSE),"")</f>
        <v/>
      </c>
      <c r="J479" s="298"/>
      <c r="K479" s="298"/>
      <c r="L479" s="329"/>
      <c r="M479" s="262"/>
      <c r="N479" s="298"/>
      <c r="O479" s="329"/>
      <c r="P479" s="329"/>
      <c r="Q479" s="262"/>
      <c r="R479" s="312"/>
      <c r="S479" s="262"/>
      <c r="T479" s="262"/>
      <c r="U479" s="293"/>
      <c r="V479" s="293"/>
      <c r="W479" s="287"/>
    </row>
    <row r="480" spans="1:23" x14ac:dyDescent="0.3">
      <c r="A480" s="321" t="str">
        <f t="shared" si="25"/>
        <v/>
      </c>
      <c r="B480" s="262"/>
      <c r="C480" s="262"/>
      <c r="D480" s="262"/>
      <c r="E480" s="262"/>
      <c r="F480" s="262"/>
      <c r="G480" s="262"/>
      <c r="H480" s="262"/>
      <c r="I480" s="271" t="str">
        <f>IFERROR(VLOOKUP(G480,Tabela3[[PLACA]:[MODELO]],2,FALSE),"")</f>
        <v/>
      </c>
      <c r="J480" s="298"/>
      <c r="K480" s="298"/>
      <c r="L480" s="329"/>
      <c r="M480" s="262"/>
      <c r="N480" s="298"/>
      <c r="O480" s="329"/>
      <c r="P480" s="329"/>
      <c r="Q480" s="262"/>
      <c r="R480" s="312"/>
      <c r="S480" s="262"/>
      <c r="T480" s="262"/>
      <c r="U480" s="293"/>
      <c r="V480" s="293"/>
      <c r="W480" s="287"/>
    </row>
    <row r="481" spans="1:23" x14ac:dyDescent="0.3">
      <c r="A481" s="321" t="str">
        <f t="shared" si="25"/>
        <v/>
      </c>
      <c r="B481" s="262"/>
      <c r="C481" s="262"/>
      <c r="D481" s="262"/>
      <c r="E481" s="262"/>
      <c r="F481" s="262"/>
      <c r="G481" s="262"/>
      <c r="H481" s="262"/>
      <c r="I481" s="271" t="str">
        <f>IFERROR(VLOOKUP(G481,Tabela3[[PLACA]:[MODELO]],2,FALSE),"")</f>
        <v/>
      </c>
      <c r="J481" s="298"/>
      <c r="K481" s="298"/>
      <c r="L481" s="329"/>
      <c r="M481" s="262"/>
      <c r="N481" s="298"/>
      <c r="O481" s="329"/>
      <c r="P481" s="329"/>
      <c r="Q481" s="262"/>
      <c r="R481" s="312"/>
      <c r="S481" s="262"/>
      <c r="T481" s="262"/>
      <c r="U481" s="293"/>
      <c r="V481" s="293"/>
      <c r="W481" s="287"/>
    </row>
    <row r="482" spans="1:23" x14ac:dyDescent="0.3">
      <c r="A482" s="321" t="str">
        <f t="shared" si="25"/>
        <v/>
      </c>
      <c r="B482" s="262"/>
      <c r="C482" s="262"/>
      <c r="D482" s="262"/>
      <c r="E482" s="262"/>
      <c r="F482" s="262"/>
      <c r="G482" s="262"/>
      <c r="H482" s="262"/>
      <c r="I482" s="271" t="str">
        <f>IFERROR(VLOOKUP(G482,Tabela3[[PLACA]:[MODELO]],2,FALSE),"")</f>
        <v/>
      </c>
      <c r="J482" s="298"/>
      <c r="K482" s="298"/>
      <c r="L482" s="329"/>
      <c r="M482" s="262"/>
      <c r="N482" s="298"/>
      <c r="O482" s="329"/>
      <c r="P482" s="329"/>
      <c r="Q482" s="262"/>
      <c r="R482" s="312"/>
      <c r="S482" s="262"/>
      <c r="T482" s="262"/>
      <c r="U482" s="293"/>
      <c r="V482" s="293"/>
      <c r="W482" s="287"/>
    </row>
    <row r="483" spans="1:23" x14ac:dyDescent="0.3">
      <c r="A483" s="321" t="str">
        <f t="shared" si="25"/>
        <v/>
      </c>
      <c r="B483" s="262"/>
      <c r="C483" s="262"/>
      <c r="D483" s="262"/>
      <c r="E483" s="262"/>
      <c r="F483" s="262"/>
      <c r="G483" s="262"/>
      <c r="H483" s="262"/>
      <c r="I483" s="271" t="str">
        <f>IFERROR(VLOOKUP(G483,Tabela3[[PLACA]:[MODELO]],2,FALSE),"")</f>
        <v/>
      </c>
      <c r="J483" s="298"/>
      <c r="K483" s="298"/>
      <c r="L483" s="329"/>
      <c r="M483" s="262"/>
      <c r="N483" s="298"/>
      <c r="O483" s="329"/>
      <c r="P483" s="329"/>
      <c r="Q483" s="262"/>
      <c r="R483" s="312"/>
      <c r="S483" s="262"/>
      <c r="T483" s="262"/>
      <c r="U483" s="293"/>
      <c r="V483" s="293"/>
      <c r="W483" s="287"/>
    </row>
    <row r="484" spans="1:23" x14ac:dyDescent="0.3">
      <c r="A484" s="321" t="str">
        <f t="shared" si="25"/>
        <v/>
      </c>
      <c r="B484" s="262"/>
      <c r="C484" s="262"/>
      <c r="D484" s="262"/>
      <c r="E484" s="262"/>
      <c r="F484" s="262"/>
      <c r="G484" s="262"/>
      <c r="H484" s="262"/>
      <c r="I484" s="271" t="str">
        <f>IFERROR(VLOOKUP(G484,Tabela3[[PLACA]:[MODELO]],2,FALSE),"")</f>
        <v/>
      </c>
      <c r="J484" s="298"/>
      <c r="K484" s="298"/>
      <c r="L484" s="329"/>
      <c r="M484" s="262"/>
      <c r="N484" s="298"/>
      <c r="O484" s="329"/>
      <c r="P484" s="329"/>
      <c r="Q484" s="262"/>
      <c r="R484" s="312"/>
      <c r="S484" s="262"/>
      <c r="T484" s="262"/>
      <c r="U484" s="293"/>
      <c r="V484" s="293"/>
      <c r="W484" s="287"/>
    </row>
    <row r="485" spans="1:23" x14ac:dyDescent="0.3">
      <c r="A485" s="321" t="str">
        <f t="shared" si="25"/>
        <v/>
      </c>
      <c r="B485" s="262"/>
      <c r="C485" s="262"/>
      <c r="D485" s="262"/>
      <c r="E485" s="262"/>
      <c r="F485" s="262"/>
      <c r="G485" s="262"/>
      <c r="H485" s="262"/>
      <c r="I485" s="271" t="str">
        <f>IFERROR(VLOOKUP(G485,Tabela3[[PLACA]:[MODELO]],2,FALSE),"")</f>
        <v/>
      </c>
      <c r="J485" s="298"/>
      <c r="K485" s="298"/>
      <c r="L485" s="329"/>
      <c r="M485" s="262"/>
      <c r="N485" s="298"/>
      <c r="O485" s="329"/>
      <c r="P485" s="329"/>
      <c r="Q485" s="262"/>
      <c r="R485" s="312"/>
      <c r="S485" s="262"/>
      <c r="T485" s="262"/>
      <c r="U485" s="293"/>
      <c r="V485" s="293"/>
      <c r="W485" s="287"/>
    </row>
    <row r="486" spans="1:23" x14ac:dyDescent="0.3">
      <c r="A486" s="321" t="str">
        <f t="shared" si="25"/>
        <v/>
      </c>
      <c r="B486" s="262"/>
      <c r="C486" s="262"/>
      <c r="D486" s="262"/>
      <c r="E486" s="262"/>
      <c r="F486" s="262"/>
      <c r="G486" s="262"/>
      <c r="H486" s="262"/>
      <c r="I486" s="271" t="str">
        <f>IFERROR(VLOOKUP(G486,Tabela3[[PLACA]:[MODELO]],2,FALSE),"")</f>
        <v/>
      </c>
      <c r="J486" s="298"/>
      <c r="K486" s="298"/>
      <c r="L486" s="329"/>
      <c r="M486" s="262"/>
      <c r="N486" s="298"/>
      <c r="O486" s="329"/>
      <c r="P486" s="329"/>
      <c r="Q486" s="262"/>
      <c r="R486" s="312"/>
      <c r="S486" s="262"/>
      <c r="T486" s="262"/>
      <c r="U486" s="293"/>
      <c r="V486" s="293"/>
      <c r="W486" s="287"/>
    </row>
    <row r="487" spans="1:23" x14ac:dyDescent="0.3">
      <c r="A487" s="321" t="str">
        <f t="shared" ref="A487:A550" si="26">IF(C487=0,"",(UPPER(TEXT(DATE(,MONTH(C487),1),"mmmm"))))</f>
        <v/>
      </c>
      <c r="B487" s="262"/>
      <c r="C487" s="262"/>
      <c r="D487" s="262"/>
      <c r="E487" s="262"/>
      <c r="F487" s="262"/>
      <c r="G487" s="262"/>
      <c r="H487" s="262"/>
      <c r="I487" s="271" t="str">
        <f>IFERROR(VLOOKUP(G487,Tabela3[[PLACA]:[MODELO]],2,FALSE),"")</f>
        <v/>
      </c>
      <c r="J487" s="298"/>
      <c r="K487" s="298"/>
      <c r="L487" s="329"/>
      <c r="M487" s="262"/>
      <c r="N487" s="298"/>
      <c r="O487" s="329"/>
      <c r="P487" s="329"/>
      <c r="Q487" s="262"/>
      <c r="R487" s="312"/>
      <c r="S487" s="262"/>
      <c r="T487" s="262"/>
      <c r="U487" s="293"/>
      <c r="V487" s="293"/>
      <c r="W487" s="287"/>
    </row>
    <row r="488" spans="1:23" x14ac:dyDescent="0.3">
      <c r="A488" s="321" t="str">
        <f t="shared" si="26"/>
        <v/>
      </c>
      <c r="B488" s="262"/>
      <c r="C488" s="262"/>
      <c r="D488" s="262"/>
      <c r="E488" s="262"/>
      <c r="F488" s="262"/>
      <c r="G488" s="262"/>
      <c r="H488" s="262"/>
      <c r="I488" s="271" t="str">
        <f>IFERROR(VLOOKUP(G488,Tabela3[[PLACA]:[MODELO]],2,FALSE),"")</f>
        <v/>
      </c>
      <c r="J488" s="298"/>
      <c r="K488" s="298"/>
      <c r="L488" s="329"/>
      <c r="M488" s="262"/>
      <c r="N488" s="298"/>
      <c r="O488" s="329"/>
      <c r="P488" s="329"/>
      <c r="Q488" s="262"/>
      <c r="R488" s="312"/>
      <c r="S488" s="262"/>
      <c r="T488" s="262"/>
      <c r="U488" s="293"/>
      <c r="V488" s="293"/>
      <c r="W488" s="287"/>
    </row>
    <row r="489" spans="1:23" x14ac:dyDescent="0.3">
      <c r="A489" s="321" t="str">
        <f t="shared" si="26"/>
        <v/>
      </c>
      <c r="B489" s="262"/>
      <c r="C489" s="262"/>
      <c r="D489" s="262"/>
      <c r="E489" s="262"/>
      <c r="F489" s="262"/>
      <c r="G489" s="262"/>
      <c r="H489" s="262"/>
      <c r="I489" s="271" t="str">
        <f>IFERROR(VLOOKUP(G489,Tabela3[[PLACA]:[MODELO]],2,FALSE),"")</f>
        <v/>
      </c>
      <c r="J489" s="298"/>
      <c r="K489" s="298"/>
      <c r="L489" s="329"/>
      <c r="M489" s="262"/>
      <c r="N489" s="298"/>
      <c r="O489" s="329"/>
      <c r="P489" s="329"/>
      <c r="Q489" s="262"/>
      <c r="R489" s="312"/>
      <c r="S489" s="262"/>
      <c r="T489" s="262"/>
      <c r="U489" s="293"/>
      <c r="V489" s="293"/>
      <c r="W489" s="287"/>
    </row>
    <row r="490" spans="1:23" x14ac:dyDescent="0.3">
      <c r="A490" s="321" t="str">
        <f t="shared" si="26"/>
        <v/>
      </c>
      <c r="B490" s="262"/>
      <c r="C490" s="262"/>
      <c r="D490" s="262"/>
      <c r="E490" s="262"/>
      <c r="F490" s="262"/>
      <c r="G490" s="262"/>
      <c r="H490" s="262"/>
      <c r="I490" s="271" t="str">
        <f>IFERROR(VLOOKUP(G490,Tabela3[[PLACA]:[MODELO]],2,FALSE),"")</f>
        <v/>
      </c>
      <c r="J490" s="298"/>
      <c r="K490" s="298"/>
      <c r="L490" s="329"/>
      <c r="M490" s="262"/>
      <c r="N490" s="298"/>
      <c r="O490" s="329"/>
      <c r="P490" s="329"/>
      <c r="Q490" s="262"/>
      <c r="R490" s="312"/>
      <c r="S490" s="262"/>
      <c r="T490" s="262"/>
      <c r="U490" s="293"/>
      <c r="V490" s="293"/>
      <c r="W490" s="287"/>
    </row>
    <row r="491" spans="1:23" x14ac:dyDescent="0.3">
      <c r="A491" s="321" t="str">
        <f t="shared" si="26"/>
        <v/>
      </c>
      <c r="B491" s="262"/>
      <c r="C491" s="262"/>
      <c r="D491" s="262"/>
      <c r="E491" s="262"/>
      <c r="F491" s="262"/>
      <c r="G491" s="262"/>
      <c r="H491" s="262"/>
      <c r="I491" s="271" t="str">
        <f>IFERROR(VLOOKUP(G491,Tabela3[[PLACA]:[MODELO]],2,FALSE),"")</f>
        <v/>
      </c>
      <c r="J491" s="298"/>
      <c r="K491" s="298"/>
      <c r="L491" s="329"/>
      <c r="M491" s="262"/>
      <c r="N491" s="298"/>
      <c r="O491" s="329"/>
      <c r="P491" s="329"/>
      <c r="Q491" s="262"/>
      <c r="R491" s="312"/>
      <c r="S491" s="262"/>
      <c r="T491" s="262"/>
      <c r="U491" s="293"/>
      <c r="V491" s="293"/>
      <c r="W491" s="287"/>
    </row>
    <row r="492" spans="1:23" x14ac:dyDescent="0.3">
      <c r="A492" s="321" t="str">
        <f t="shared" si="26"/>
        <v/>
      </c>
      <c r="B492" s="262"/>
      <c r="C492" s="262"/>
      <c r="D492" s="262"/>
      <c r="E492" s="262"/>
      <c r="F492" s="262"/>
      <c r="G492" s="262"/>
      <c r="H492" s="262"/>
      <c r="I492" s="271" t="str">
        <f>IFERROR(VLOOKUP(G492,Tabela3[[PLACA]:[MODELO]],2,FALSE),"")</f>
        <v/>
      </c>
      <c r="J492" s="298"/>
      <c r="K492" s="298"/>
      <c r="L492" s="329"/>
      <c r="M492" s="262"/>
      <c r="N492" s="298"/>
      <c r="O492" s="329"/>
      <c r="P492" s="329"/>
      <c r="Q492" s="262"/>
      <c r="R492" s="312"/>
      <c r="S492" s="262"/>
      <c r="T492" s="262"/>
      <c r="U492" s="293"/>
      <c r="V492" s="293"/>
      <c r="W492" s="287"/>
    </row>
    <row r="493" spans="1:23" x14ac:dyDescent="0.3">
      <c r="A493" s="321" t="str">
        <f t="shared" si="26"/>
        <v/>
      </c>
      <c r="B493" s="262"/>
      <c r="C493" s="262"/>
      <c r="D493" s="262"/>
      <c r="E493" s="262"/>
      <c r="F493" s="262"/>
      <c r="G493" s="262"/>
      <c r="H493" s="262"/>
      <c r="I493" s="271" t="str">
        <f>IFERROR(VLOOKUP(G493,Tabela3[[PLACA]:[MODELO]],2,FALSE),"")</f>
        <v/>
      </c>
      <c r="J493" s="298"/>
      <c r="K493" s="298"/>
      <c r="L493" s="329"/>
      <c r="M493" s="262"/>
      <c r="N493" s="298"/>
      <c r="O493" s="329"/>
      <c r="P493" s="329"/>
      <c r="Q493" s="262"/>
      <c r="R493" s="312"/>
      <c r="S493" s="262"/>
      <c r="T493" s="262"/>
      <c r="U493" s="293"/>
      <c r="V493" s="293"/>
      <c r="W493" s="287"/>
    </row>
    <row r="494" spans="1:23" x14ac:dyDescent="0.3">
      <c r="A494" s="321" t="str">
        <f t="shared" si="26"/>
        <v/>
      </c>
      <c r="B494" s="262"/>
      <c r="C494" s="262"/>
      <c r="D494" s="262"/>
      <c r="E494" s="262"/>
      <c r="F494" s="262"/>
      <c r="G494" s="262"/>
      <c r="H494" s="262"/>
      <c r="I494" s="271" t="str">
        <f>IFERROR(VLOOKUP(G494,Tabela3[[PLACA]:[MODELO]],2,FALSE),"")</f>
        <v/>
      </c>
      <c r="J494" s="298"/>
      <c r="K494" s="298"/>
      <c r="L494" s="329"/>
      <c r="M494" s="262"/>
      <c r="N494" s="298"/>
      <c r="O494" s="329"/>
      <c r="P494" s="329"/>
      <c r="Q494" s="262"/>
      <c r="R494" s="312"/>
      <c r="S494" s="262"/>
      <c r="T494" s="262"/>
      <c r="U494" s="293"/>
      <c r="V494" s="293"/>
      <c r="W494" s="287"/>
    </row>
    <row r="495" spans="1:23" x14ac:dyDescent="0.3">
      <c r="A495" s="321" t="str">
        <f t="shared" si="26"/>
        <v/>
      </c>
      <c r="B495" s="262"/>
      <c r="C495" s="262"/>
      <c r="D495" s="262"/>
      <c r="E495" s="262"/>
      <c r="F495" s="262"/>
      <c r="G495" s="262"/>
      <c r="H495" s="262"/>
      <c r="I495" s="271" t="str">
        <f>IFERROR(VLOOKUP(G495,Tabela3[[PLACA]:[MODELO]],2,FALSE),"")</f>
        <v/>
      </c>
      <c r="J495" s="298"/>
      <c r="K495" s="298"/>
      <c r="L495" s="329"/>
      <c r="M495" s="262"/>
      <c r="N495" s="298"/>
      <c r="O495" s="329"/>
      <c r="P495" s="329"/>
      <c r="Q495" s="262"/>
      <c r="R495" s="312"/>
      <c r="S495" s="262"/>
      <c r="T495" s="262"/>
      <c r="U495" s="293"/>
      <c r="V495" s="293"/>
      <c r="W495" s="287"/>
    </row>
    <row r="496" spans="1:23" x14ac:dyDescent="0.3">
      <c r="A496" s="321" t="str">
        <f t="shared" si="26"/>
        <v/>
      </c>
      <c r="B496" s="262"/>
      <c r="C496" s="262"/>
      <c r="D496" s="262"/>
      <c r="E496" s="262"/>
      <c r="F496" s="262"/>
      <c r="G496" s="262"/>
      <c r="H496" s="262"/>
      <c r="I496" s="271" t="str">
        <f>IFERROR(VLOOKUP(G496,Tabela3[[PLACA]:[MODELO]],2,FALSE),"")</f>
        <v/>
      </c>
      <c r="J496" s="298"/>
      <c r="K496" s="298"/>
      <c r="L496" s="329"/>
      <c r="M496" s="262"/>
      <c r="N496" s="298"/>
      <c r="O496" s="329"/>
      <c r="P496" s="329"/>
      <c r="Q496" s="262"/>
      <c r="R496" s="312"/>
      <c r="S496" s="262"/>
      <c r="T496" s="262"/>
      <c r="U496" s="293"/>
      <c r="V496" s="293"/>
      <c r="W496" s="287"/>
    </row>
    <row r="497" spans="1:23" x14ac:dyDescent="0.3">
      <c r="A497" s="321" t="str">
        <f t="shared" si="26"/>
        <v/>
      </c>
      <c r="B497" s="262"/>
      <c r="C497" s="262"/>
      <c r="D497" s="262"/>
      <c r="E497" s="262"/>
      <c r="F497" s="262"/>
      <c r="G497" s="262"/>
      <c r="H497" s="262"/>
      <c r="I497" s="271" t="str">
        <f>IFERROR(VLOOKUP(G497,Tabela3[[PLACA]:[MODELO]],2,FALSE),"")</f>
        <v/>
      </c>
      <c r="J497" s="298"/>
      <c r="K497" s="298"/>
      <c r="L497" s="329"/>
      <c r="M497" s="262"/>
      <c r="N497" s="298"/>
      <c r="O497" s="329"/>
      <c r="P497" s="329"/>
      <c r="Q497" s="262"/>
      <c r="R497" s="312"/>
      <c r="S497" s="262"/>
      <c r="T497" s="262"/>
      <c r="U497" s="293"/>
      <c r="V497" s="293"/>
      <c r="W497" s="287"/>
    </row>
    <row r="498" spans="1:23" x14ac:dyDescent="0.3">
      <c r="A498" s="321" t="str">
        <f t="shared" si="26"/>
        <v/>
      </c>
      <c r="B498" s="262"/>
      <c r="C498" s="262"/>
      <c r="D498" s="262"/>
      <c r="E498" s="262"/>
      <c r="F498" s="262"/>
      <c r="G498" s="262"/>
      <c r="H498" s="262"/>
      <c r="I498" s="271" t="str">
        <f>IFERROR(VLOOKUP(G498,Tabela3[[PLACA]:[MODELO]],2,FALSE),"")</f>
        <v/>
      </c>
      <c r="J498" s="298"/>
      <c r="K498" s="298"/>
      <c r="L498" s="329"/>
      <c r="M498" s="262"/>
      <c r="N498" s="298"/>
      <c r="O498" s="329"/>
      <c r="P498" s="329"/>
      <c r="Q498" s="262"/>
      <c r="R498" s="312"/>
      <c r="S498" s="262"/>
      <c r="T498" s="262"/>
      <c r="U498" s="293"/>
      <c r="V498" s="293"/>
      <c r="W498" s="287"/>
    </row>
    <row r="499" spans="1:23" x14ac:dyDescent="0.3">
      <c r="A499" s="321" t="str">
        <f t="shared" si="26"/>
        <v/>
      </c>
      <c r="B499" s="262"/>
      <c r="C499" s="262"/>
      <c r="D499" s="262"/>
      <c r="E499" s="262"/>
      <c r="F499" s="262"/>
      <c r="G499" s="262"/>
      <c r="H499" s="262"/>
      <c r="I499" s="271" t="str">
        <f>IFERROR(VLOOKUP(G499,Tabela3[[PLACA]:[MODELO]],2,FALSE),"")</f>
        <v/>
      </c>
      <c r="J499" s="298"/>
      <c r="K499" s="298"/>
      <c r="L499" s="329"/>
      <c r="M499" s="262"/>
      <c r="N499" s="298"/>
      <c r="O499" s="329"/>
      <c r="P499" s="329"/>
      <c r="Q499" s="262"/>
      <c r="R499" s="312"/>
      <c r="S499" s="262"/>
      <c r="T499" s="262"/>
      <c r="U499" s="293"/>
      <c r="V499" s="293"/>
      <c r="W499" s="287"/>
    </row>
    <row r="500" spans="1:23" x14ac:dyDescent="0.3">
      <c r="A500" s="321" t="str">
        <f t="shared" si="26"/>
        <v/>
      </c>
      <c r="B500" s="262"/>
      <c r="C500" s="262"/>
      <c r="D500" s="262"/>
      <c r="E500" s="262"/>
      <c r="F500" s="262"/>
      <c r="G500" s="262"/>
      <c r="H500" s="262"/>
      <c r="I500" s="271" t="str">
        <f>IFERROR(VLOOKUP(G500,Tabela3[[PLACA]:[MODELO]],2,FALSE),"")</f>
        <v/>
      </c>
      <c r="J500" s="298"/>
      <c r="K500" s="298"/>
      <c r="L500" s="329"/>
      <c r="M500" s="262"/>
      <c r="N500" s="298"/>
      <c r="O500" s="329"/>
      <c r="P500" s="329"/>
      <c r="Q500" s="262"/>
      <c r="R500" s="312"/>
      <c r="S500" s="262"/>
      <c r="T500" s="262"/>
      <c r="U500" s="293"/>
      <c r="V500" s="293"/>
      <c r="W500" s="287"/>
    </row>
    <row r="501" spans="1:23" x14ac:dyDescent="0.3">
      <c r="A501" s="321" t="str">
        <f t="shared" si="26"/>
        <v/>
      </c>
      <c r="B501" s="262"/>
      <c r="C501" s="262"/>
      <c r="D501" s="262"/>
      <c r="E501" s="262"/>
      <c r="F501" s="262"/>
      <c r="G501" s="262"/>
      <c r="H501" s="262"/>
      <c r="I501" s="271" t="str">
        <f>IFERROR(VLOOKUP(G501,Tabela3[[PLACA]:[MODELO]],2,FALSE),"")</f>
        <v/>
      </c>
      <c r="J501" s="298"/>
      <c r="K501" s="298"/>
      <c r="L501" s="329"/>
      <c r="M501" s="262"/>
      <c r="N501" s="298"/>
      <c r="O501" s="329"/>
      <c r="P501" s="329"/>
      <c r="Q501" s="262"/>
      <c r="R501" s="312"/>
      <c r="S501" s="262"/>
      <c r="T501" s="262"/>
      <c r="U501" s="293"/>
      <c r="V501" s="293"/>
      <c r="W501" s="287"/>
    </row>
    <row r="502" spans="1:23" x14ac:dyDescent="0.3">
      <c r="A502" s="321" t="str">
        <f t="shared" si="26"/>
        <v/>
      </c>
      <c r="B502" s="262"/>
      <c r="C502" s="262"/>
      <c r="D502" s="262"/>
      <c r="E502" s="262"/>
      <c r="F502" s="262"/>
      <c r="G502" s="262"/>
      <c r="H502" s="262"/>
      <c r="I502" s="271" t="str">
        <f>IFERROR(VLOOKUP(G502,Tabela3[[PLACA]:[MODELO]],2,FALSE),"")</f>
        <v/>
      </c>
      <c r="J502" s="298"/>
      <c r="K502" s="298"/>
      <c r="L502" s="329"/>
      <c r="M502" s="262"/>
      <c r="N502" s="298"/>
      <c r="O502" s="329"/>
      <c r="P502" s="329"/>
      <c r="Q502" s="262"/>
      <c r="R502" s="312"/>
      <c r="S502" s="262"/>
      <c r="T502" s="262"/>
      <c r="U502" s="293"/>
      <c r="V502" s="293"/>
      <c r="W502" s="287"/>
    </row>
    <row r="503" spans="1:23" x14ac:dyDescent="0.3">
      <c r="A503" s="321" t="str">
        <f t="shared" si="26"/>
        <v/>
      </c>
      <c r="B503" s="262"/>
      <c r="C503" s="262"/>
      <c r="D503" s="262"/>
      <c r="E503" s="262"/>
      <c r="F503" s="262"/>
      <c r="G503" s="262"/>
      <c r="H503" s="262"/>
      <c r="I503" s="271" t="str">
        <f>IFERROR(VLOOKUP(G503,Tabela3[[PLACA]:[MODELO]],2,FALSE),"")</f>
        <v/>
      </c>
      <c r="J503" s="298"/>
      <c r="K503" s="298"/>
      <c r="L503" s="329"/>
      <c r="M503" s="262"/>
      <c r="N503" s="298"/>
      <c r="O503" s="329"/>
      <c r="P503" s="329"/>
      <c r="Q503" s="262"/>
      <c r="R503" s="312"/>
      <c r="S503" s="262"/>
      <c r="T503" s="262"/>
      <c r="U503" s="293"/>
      <c r="V503" s="293"/>
      <c r="W503" s="287"/>
    </row>
    <row r="504" spans="1:23" x14ac:dyDescent="0.3">
      <c r="A504" s="321" t="str">
        <f t="shared" si="26"/>
        <v/>
      </c>
      <c r="B504" s="262"/>
      <c r="C504" s="262"/>
      <c r="D504" s="262"/>
      <c r="E504" s="262"/>
      <c r="F504" s="262"/>
      <c r="G504" s="262"/>
      <c r="H504" s="262"/>
      <c r="I504" s="271" t="str">
        <f>IFERROR(VLOOKUP(G504,Tabela3[[PLACA]:[MODELO]],2,FALSE),"")</f>
        <v/>
      </c>
      <c r="J504" s="298"/>
      <c r="K504" s="298"/>
      <c r="L504" s="329"/>
      <c r="M504" s="262"/>
      <c r="N504" s="298"/>
      <c r="O504" s="329"/>
      <c r="P504" s="329"/>
      <c r="Q504" s="262"/>
      <c r="R504" s="312"/>
      <c r="S504" s="262"/>
      <c r="T504" s="262"/>
      <c r="U504" s="293"/>
      <c r="V504" s="293"/>
      <c r="W504" s="287"/>
    </row>
    <row r="505" spans="1:23" x14ac:dyDescent="0.3">
      <c r="A505" s="321" t="str">
        <f t="shared" si="26"/>
        <v/>
      </c>
      <c r="B505" s="262"/>
      <c r="C505" s="262"/>
      <c r="D505" s="262"/>
      <c r="E505" s="262"/>
      <c r="F505" s="262"/>
      <c r="G505" s="262"/>
      <c r="H505" s="262"/>
      <c r="I505" s="271" t="str">
        <f>IFERROR(VLOOKUP(G505,Tabela3[[PLACA]:[MODELO]],2,FALSE),"")</f>
        <v/>
      </c>
      <c r="J505" s="298"/>
      <c r="K505" s="298"/>
      <c r="L505" s="329"/>
      <c r="M505" s="262"/>
      <c r="N505" s="298"/>
      <c r="O505" s="329"/>
      <c r="P505" s="329"/>
      <c r="Q505" s="262"/>
      <c r="R505" s="312"/>
      <c r="S505" s="262"/>
      <c r="T505" s="262"/>
      <c r="U505" s="293"/>
      <c r="V505" s="293"/>
      <c r="W505" s="287"/>
    </row>
    <row r="506" spans="1:23" x14ac:dyDescent="0.3">
      <c r="A506" s="321" t="str">
        <f t="shared" si="26"/>
        <v/>
      </c>
      <c r="B506" s="262"/>
      <c r="C506" s="262"/>
      <c r="D506" s="262"/>
      <c r="E506" s="262"/>
      <c r="F506" s="262"/>
      <c r="G506" s="262"/>
      <c r="H506" s="262"/>
      <c r="I506" s="271" t="str">
        <f>IFERROR(VLOOKUP(G506,Tabela3[[PLACA]:[MODELO]],2,FALSE),"")</f>
        <v/>
      </c>
      <c r="J506" s="298"/>
      <c r="K506" s="298"/>
      <c r="L506" s="329"/>
      <c r="M506" s="262"/>
      <c r="N506" s="298"/>
      <c r="O506" s="329"/>
      <c r="P506" s="329"/>
      <c r="Q506" s="262"/>
      <c r="R506" s="312"/>
      <c r="S506" s="262"/>
      <c r="T506" s="262"/>
      <c r="U506" s="293"/>
      <c r="V506" s="293"/>
      <c r="W506" s="287"/>
    </row>
    <row r="507" spans="1:23" x14ac:dyDescent="0.3">
      <c r="A507" s="321" t="str">
        <f t="shared" si="26"/>
        <v/>
      </c>
      <c r="B507" s="262"/>
      <c r="C507" s="262"/>
      <c r="D507" s="262"/>
      <c r="E507" s="262"/>
      <c r="F507" s="262"/>
      <c r="G507" s="262"/>
      <c r="H507" s="262"/>
      <c r="I507" s="271" t="str">
        <f>IFERROR(VLOOKUP(G507,Tabela3[[PLACA]:[MODELO]],2,FALSE),"")</f>
        <v/>
      </c>
      <c r="J507" s="298"/>
      <c r="K507" s="298"/>
      <c r="L507" s="329"/>
      <c r="M507" s="262"/>
      <c r="N507" s="298"/>
      <c r="O507" s="329"/>
      <c r="P507" s="329"/>
      <c r="Q507" s="262"/>
      <c r="R507" s="312"/>
      <c r="S507" s="262"/>
      <c r="T507" s="262"/>
      <c r="U507" s="293"/>
      <c r="V507" s="293"/>
      <c r="W507" s="287"/>
    </row>
    <row r="508" spans="1:23" x14ac:dyDescent="0.3">
      <c r="A508" s="321" t="str">
        <f t="shared" si="26"/>
        <v/>
      </c>
      <c r="B508" s="262"/>
      <c r="C508" s="262"/>
      <c r="D508" s="262"/>
      <c r="E508" s="262"/>
      <c r="F508" s="262"/>
      <c r="G508" s="262"/>
      <c r="H508" s="262"/>
      <c r="I508" s="271" t="str">
        <f>IFERROR(VLOOKUP(G508,Tabela3[[PLACA]:[MODELO]],2,FALSE),"")</f>
        <v/>
      </c>
      <c r="J508" s="298"/>
      <c r="K508" s="298"/>
      <c r="L508" s="329"/>
      <c r="M508" s="262"/>
      <c r="N508" s="298"/>
      <c r="O508" s="329"/>
      <c r="P508" s="329"/>
      <c r="Q508" s="262"/>
      <c r="R508" s="312"/>
      <c r="S508" s="262"/>
      <c r="T508" s="262"/>
      <c r="U508" s="293"/>
      <c r="V508" s="293"/>
      <c r="W508" s="287"/>
    </row>
    <row r="509" spans="1:23" x14ac:dyDescent="0.3">
      <c r="A509" s="321" t="str">
        <f t="shared" si="26"/>
        <v/>
      </c>
      <c r="B509" s="262"/>
      <c r="C509" s="262"/>
      <c r="D509" s="262"/>
      <c r="E509" s="262"/>
      <c r="F509" s="262"/>
      <c r="G509" s="262"/>
      <c r="H509" s="262"/>
      <c r="I509" s="271" t="str">
        <f>IFERROR(VLOOKUP(G509,Tabela3[[PLACA]:[MODELO]],2,FALSE),"")</f>
        <v/>
      </c>
      <c r="J509" s="298"/>
      <c r="K509" s="298"/>
      <c r="L509" s="329"/>
      <c r="M509" s="262"/>
      <c r="N509" s="298"/>
      <c r="O509" s="329"/>
      <c r="P509" s="329"/>
      <c r="Q509" s="262"/>
      <c r="R509" s="312"/>
      <c r="S509" s="262"/>
      <c r="T509" s="262"/>
      <c r="U509" s="293"/>
      <c r="V509" s="293"/>
      <c r="W509" s="287"/>
    </row>
    <row r="510" spans="1:23" x14ac:dyDescent="0.3">
      <c r="A510" s="321" t="str">
        <f t="shared" si="26"/>
        <v/>
      </c>
      <c r="B510" s="262"/>
      <c r="C510" s="262"/>
      <c r="D510" s="262"/>
      <c r="E510" s="262"/>
      <c r="F510" s="262"/>
      <c r="G510" s="262"/>
      <c r="H510" s="262"/>
      <c r="I510" s="271" t="str">
        <f>IFERROR(VLOOKUP(G510,Tabela3[[PLACA]:[MODELO]],2,FALSE),"")</f>
        <v/>
      </c>
      <c r="J510" s="298"/>
      <c r="K510" s="298"/>
      <c r="L510" s="329"/>
      <c r="M510" s="262"/>
      <c r="N510" s="298"/>
      <c r="O510" s="329"/>
      <c r="P510" s="329"/>
      <c r="Q510" s="262"/>
      <c r="R510" s="312"/>
      <c r="S510" s="262"/>
      <c r="T510" s="262"/>
      <c r="U510" s="293"/>
      <c r="V510" s="293"/>
      <c r="W510" s="287"/>
    </row>
    <row r="511" spans="1:23" x14ac:dyDescent="0.3">
      <c r="A511" s="321" t="str">
        <f t="shared" si="26"/>
        <v/>
      </c>
      <c r="B511" s="262"/>
      <c r="C511" s="262"/>
      <c r="D511" s="262"/>
      <c r="E511" s="262"/>
      <c r="F511" s="262"/>
      <c r="G511" s="262"/>
      <c r="H511" s="262"/>
      <c r="I511" s="271" t="str">
        <f>IFERROR(VLOOKUP(G511,Tabela3[[PLACA]:[MODELO]],2,FALSE),"")</f>
        <v/>
      </c>
      <c r="J511" s="298"/>
      <c r="K511" s="298"/>
      <c r="L511" s="329"/>
      <c r="M511" s="262"/>
      <c r="N511" s="298"/>
      <c r="O511" s="329"/>
      <c r="P511" s="329"/>
      <c r="Q511" s="262"/>
      <c r="R511" s="312"/>
      <c r="S511" s="262"/>
      <c r="T511" s="262"/>
      <c r="U511" s="293"/>
      <c r="V511" s="293"/>
      <c r="W511" s="287"/>
    </row>
    <row r="512" spans="1:23" x14ac:dyDescent="0.3">
      <c r="A512" s="321" t="str">
        <f t="shared" si="26"/>
        <v/>
      </c>
      <c r="B512" s="262"/>
      <c r="C512" s="262"/>
      <c r="D512" s="262"/>
      <c r="E512" s="262"/>
      <c r="F512" s="262"/>
      <c r="G512" s="262"/>
      <c r="H512" s="262"/>
      <c r="I512" s="271" t="str">
        <f>IFERROR(VLOOKUP(G512,Tabela3[[PLACA]:[MODELO]],2,FALSE),"")</f>
        <v/>
      </c>
      <c r="J512" s="298"/>
      <c r="K512" s="298"/>
      <c r="L512" s="329"/>
      <c r="M512" s="262"/>
      <c r="N512" s="298"/>
      <c r="O512" s="329"/>
      <c r="P512" s="329"/>
      <c r="Q512" s="262"/>
      <c r="R512" s="312"/>
      <c r="S512" s="262"/>
      <c r="T512" s="262"/>
      <c r="U512" s="293"/>
      <c r="V512" s="293"/>
      <c r="W512" s="287"/>
    </row>
    <row r="513" spans="1:23" x14ac:dyDescent="0.3">
      <c r="A513" s="321" t="str">
        <f t="shared" si="26"/>
        <v/>
      </c>
      <c r="B513" s="262"/>
      <c r="C513" s="262"/>
      <c r="D513" s="262"/>
      <c r="E513" s="262"/>
      <c r="F513" s="262"/>
      <c r="G513" s="262"/>
      <c r="H513" s="262"/>
      <c r="I513" s="271" t="str">
        <f>IFERROR(VLOOKUP(G513,Tabela3[[PLACA]:[MODELO]],2,FALSE),"")</f>
        <v/>
      </c>
      <c r="J513" s="298"/>
      <c r="K513" s="298"/>
      <c r="L513" s="329"/>
      <c r="M513" s="262"/>
      <c r="N513" s="298"/>
      <c r="O513" s="329"/>
      <c r="P513" s="329"/>
      <c r="Q513" s="262"/>
      <c r="R513" s="312"/>
      <c r="S513" s="262"/>
      <c r="T513" s="262"/>
      <c r="U513" s="293"/>
      <c r="V513" s="293"/>
      <c r="W513" s="287"/>
    </row>
    <row r="514" spans="1:23" x14ac:dyDescent="0.3">
      <c r="A514" s="321" t="str">
        <f t="shared" si="26"/>
        <v/>
      </c>
      <c r="B514" s="262"/>
      <c r="C514" s="262"/>
      <c r="D514" s="262"/>
      <c r="E514" s="262"/>
      <c r="F514" s="262"/>
      <c r="G514" s="262"/>
      <c r="H514" s="262"/>
      <c r="I514" s="271" t="str">
        <f>IFERROR(VLOOKUP(G514,Tabela3[[PLACA]:[MODELO]],2,FALSE),"")</f>
        <v/>
      </c>
      <c r="J514" s="298"/>
      <c r="K514" s="298"/>
      <c r="L514" s="329"/>
      <c r="M514" s="262"/>
      <c r="N514" s="298"/>
      <c r="O514" s="329"/>
      <c r="P514" s="329"/>
      <c r="Q514" s="262"/>
      <c r="R514" s="312"/>
      <c r="S514" s="262"/>
      <c r="T514" s="262"/>
      <c r="U514" s="293"/>
      <c r="V514" s="293"/>
      <c r="W514" s="287"/>
    </row>
    <row r="515" spans="1:23" x14ac:dyDescent="0.3">
      <c r="A515" s="321" t="str">
        <f t="shared" si="26"/>
        <v/>
      </c>
      <c r="B515" s="262"/>
      <c r="C515" s="262"/>
      <c r="D515" s="262"/>
      <c r="E515" s="262"/>
      <c r="F515" s="262"/>
      <c r="G515" s="262"/>
      <c r="H515" s="262"/>
      <c r="I515" s="271" t="str">
        <f>IFERROR(VLOOKUP(G515,Tabela3[[PLACA]:[MODELO]],2,FALSE),"")</f>
        <v/>
      </c>
      <c r="J515" s="298"/>
      <c r="K515" s="298"/>
      <c r="L515" s="329"/>
      <c r="M515" s="262"/>
      <c r="N515" s="298"/>
      <c r="O515" s="329"/>
      <c r="P515" s="329"/>
      <c r="Q515" s="262"/>
      <c r="R515" s="312"/>
      <c r="S515" s="262"/>
      <c r="T515" s="262"/>
      <c r="U515" s="293"/>
      <c r="V515" s="293"/>
      <c r="W515" s="287"/>
    </row>
    <row r="516" spans="1:23" x14ac:dyDescent="0.3">
      <c r="A516" s="321" t="str">
        <f t="shared" si="26"/>
        <v/>
      </c>
      <c r="B516" s="262"/>
      <c r="C516" s="262"/>
      <c r="D516" s="262"/>
      <c r="E516" s="262"/>
      <c r="F516" s="262"/>
      <c r="G516" s="262"/>
      <c r="H516" s="262"/>
      <c r="I516" s="271" t="str">
        <f>IFERROR(VLOOKUP(G516,Tabela3[[PLACA]:[MODELO]],2,FALSE),"")</f>
        <v/>
      </c>
      <c r="J516" s="298"/>
      <c r="K516" s="298"/>
      <c r="L516" s="329"/>
      <c r="M516" s="262"/>
      <c r="N516" s="298"/>
      <c r="O516" s="329"/>
      <c r="P516" s="329"/>
      <c r="Q516" s="262"/>
      <c r="R516" s="312"/>
      <c r="S516" s="262"/>
      <c r="T516" s="262"/>
      <c r="U516" s="293"/>
      <c r="V516" s="293"/>
      <c r="W516" s="287"/>
    </row>
    <row r="517" spans="1:23" x14ac:dyDescent="0.3">
      <c r="A517" s="321" t="str">
        <f t="shared" si="26"/>
        <v/>
      </c>
      <c r="B517" s="262"/>
      <c r="C517" s="262"/>
      <c r="D517" s="262"/>
      <c r="E517" s="262"/>
      <c r="F517" s="262"/>
      <c r="G517" s="262"/>
      <c r="H517" s="262"/>
      <c r="I517" s="271" t="str">
        <f>IFERROR(VLOOKUP(G517,Tabela3[[PLACA]:[MODELO]],2,FALSE),"")</f>
        <v/>
      </c>
      <c r="J517" s="298"/>
      <c r="K517" s="298"/>
      <c r="L517" s="329"/>
      <c r="M517" s="262"/>
      <c r="N517" s="298"/>
      <c r="O517" s="329"/>
      <c r="P517" s="329"/>
      <c r="Q517" s="262"/>
      <c r="R517" s="312"/>
      <c r="S517" s="262"/>
      <c r="T517" s="262"/>
      <c r="U517" s="293"/>
      <c r="V517" s="293"/>
      <c r="W517" s="287"/>
    </row>
    <row r="518" spans="1:23" x14ac:dyDescent="0.3">
      <c r="A518" s="321" t="str">
        <f t="shared" si="26"/>
        <v/>
      </c>
      <c r="B518" s="262"/>
      <c r="C518" s="262"/>
      <c r="D518" s="262"/>
      <c r="E518" s="262"/>
      <c r="F518" s="262"/>
      <c r="G518" s="262"/>
      <c r="H518" s="262"/>
      <c r="I518" s="271" t="str">
        <f>IFERROR(VLOOKUP(G518,Tabela3[[PLACA]:[MODELO]],2,FALSE),"")</f>
        <v/>
      </c>
      <c r="J518" s="298"/>
      <c r="K518" s="298"/>
      <c r="L518" s="329"/>
      <c r="M518" s="262"/>
      <c r="N518" s="298"/>
      <c r="O518" s="329"/>
      <c r="P518" s="329"/>
      <c r="Q518" s="262"/>
      <c r="R518" s="312"/>
      <c r="S518" s="262"/>
      <c r="T518" s="262"/>
      <c r="U518" s="293"/>
      <c r="V518" s="293"/>
      <c r="W518" s="287"/>
    </row>
    <row r="519" spans="1:23" x14ac:dyDescent="0.3">
      <c r="A519" s="321" t="str">
        <f t="shared" si="26"/>
        <v/>
      </c>
      <c r="B519" s="262"/>
      <c r="C519" s="262"/>
      <c r="D519" s="262"/>
      <c r="E519" s="262"/>
      <c r="F519" s="262"/>
      <c r="G519" s="262"/>
      <c r="H519" s="262"/>
      <c r="I519" s="271" t="str">
        <f>IFERROR(VLOOKUP(G519,Tabela3[[PLACA]:[MODELO]],2,FALSE),"")</f>
        <v/>
      </c>
      <c r="J519" s="298"/>
      <c r="K519" s="298"/>
      <c r="L519" s="329"/>
      <c r="M519" s="262"/>
      <c r="N519" s="298"/>
      <c r="O519" s="329"/>
      <c r="P519" s="329"/>
      <c r="Q519" s="262"/>
      <c r="R519" s="312"/>
      <c r="S519" s="262"/>
      <c r="T519" s="262"/>
      <c r="U519" s="293"/>
      <c r="V519" s="293"/>
      <c r="W519" s="287"/>
    </row>
    <row r="520" spans="1:23" x14ac:dyDescent="0.3">
      <c r="A520" s="321" t="str">
        <f t="shared" si="26"/>
        <v/>
      </c>
      <c r="B520" s="262"/>
      <c r="C520" s="262"/>
      <c r="D520" s="262"/>
      <c r="E520" s="262"/>
      <c r="F520" s="262"/>
      <c r="G520" s="262"/>
      <c r="H520" s="262"/>
      <c r="I520" s="271" t="str">
        <f>IFERROR(VLOOKUP(G520,Tabela3[[PLACA]:[MODELO]],2,FALSE),"")</f>
        <v/>
      </c>
      <c r="J520" s="298"/>
      <c r="K520" s="298"/>
      <c r="L520" s="329"/>
      <c r="M520" s="262"/>
      <c r="N520" s="298"/>
      <c r="O520" s="329"/>
      <c r="P520" s="329"/>
      <c r="Q520" s="262"/>
      <c r="R520" s="312"/>
      <c r="S520" s="262"/>
      <c r="T520" s="262"/>
      <c r="U520" s="293"/>
      <c r="V520" s="293"/>
      <c r="W520" s="287"/>
    </row>
    <row r="521" spans="1:23" x14ac:dyDescent="0.3">
      <c r="A521" s="321" t="str">
        <f t="shared" si="26"/>
        <v/>
      </c>
      <c r="B521" s="262"/>
      <c r="C521" s="262"/>
      <c r="D521" s="262"/>
      <c r="E521" s="262"/>
      <c r="F521" s="262"/>
      <c r="G521" s="262"/>
      <c r="H521" s="262"/>
      <c r="I521" s="271" t="str">
        <f>IFERROR(VLOOKUP(G521,Tabela3[[PLACA]:[MODELO]],2,FALSE),"")</f>
        <v/>
      </c>
      <c r="J521" s="298"/>
      <c r="K521" s="298"/>
      <c r="L521" s="329"/>
      <c r="M521" s="262"/>
      <c r="N521" s="298"/>
      <c r="O521" s="329"/>
      <c r="P521" s="329"/>
      <c r="Q521" s="262"/>
      <c r="R521" s="312"/>
      <c r="S521" s="262"/>
      <c r="T521" s="262"/>
      <c r="U521" s="293"/>
      <c r="V521" s="293"/>
      <c r="W521" s="287"/>
    </row>
    <row r="522" spans="1:23" x14ac:dyDescent="0.3">
      <c r="A522" s="321" t="str">
        <f t="shared" si="26"/>
        <v/>
      </c>
      <c r="B522" s="262"/>
      <c r="C522" s="262"/>
      <c r="D522" s="262"/>
      <c r="E522" s="262"/>
      <c r="F522" s="262"/>
      <c r="G522" s="262"/>
      <c r="H522" s="262"/>
      <c r="I522" s="271" t="str">
        <f>IFERROR(VLOOKUP(G522,Tabela3[[PLACA]:[MODELO]],2,FALSE),"")</f>
        <v/>
      </c>
      <c r="J522" s="298"/>
      <c r="K522" s="298"/>
      <c r="L522" s="329"/>
      <c r="M522" s="262"/>
      <c r="N522" s="298"/>
      <c r="O522" s="329"/>
      <c r="P522" s="329"/>
      <c r="Q522" s="262"/>
      <c r="R522" s="312"/>
      <c r="S522" s="262"/>
      <c r="T522" s="262"/>
      <c r="U522" s="293"/>
      <c r="V522" s="293"/>
      <c r="W522" s="287"/>
    </row>
    <row r="523" spans="1:23" x14ac:dyDescent="0.3">
      <c r="A523" s="321" t="str">
        <f t="shared" si="26"/>
        <v/>
      </c>
      <c r="B523" s="262"/>
      <c r="C523" s="262"/>
      <c r="D523" s="262"/>
      <c r="E523" s="262"/>
      <c r="F523" s="262"/>
      <c r="G523" s="262"/>
      <c r="H523" s="262"/>
      <c r="I523" s="271" t="str">
        <f>IFERROR(VLOOKUP(G523,Tabela3[[PLACA]:[MODELO]],2,FALSE),"")</f>
        <v/>
      </c>
      <c r="J523" s="298"/>
      <c r="K523" s="298"/>
      <c r="L523" s="329"/>
      <c r="M523" s="262"/>
      <c r="N523" s="298"/>
      <c r="O523" s="329"/>
      <c r="P523" s="329"/>
      <c r="Q523" s="262"/>
      <c r="R523" s="312"/>
      <c r="S523" s="262"/>
      <c r="T523" s="262"/>
      <c r="U523" s="293"/>
      <c r="V523" s="293"/>
      <c r="W523" s="287"/>
    </row>
    <row r="524" spans="1:23" x14ac:dyDescent="0.3">
      <c r="A524" s="321" t="str">
        <f t="shared" si="26"/>
        <v/>
      </c>
      <c r="B524" s="262"/>
      <c r="C524" s="262"/>
      <c r="D524" s="262"/>
      <c r="E524" s="262"/>
      <c r="F524" s="262"/>
      <c r="G524" s="262"/>
      <c r="H524" s="262"/>
      <c r="I524" s="271" t="str">
        <f>IFERROR(VLOOKUP(G524,Tabela3[[PLACA]:[MODELO]],2,FALSE),"")</f>
        <v/>
      </c>
      <c r="J524" s="298"/>
      <c r="K524" s="298"/>
      <c r="L524" s="329"/>
      <c r="M524" s="262"/>
      <c r="N524" s="298"/>
      <c r="O524" s="329"/>
      <c r="P524" s="329"/>
      <c r="Q524" s="262"/>
      <c r="R524" s="312"/>
      <c r="S524" s="262"/>
      <c r="T524" s="262"/>
      <c r="U524" s="293"/>
      <c r="V524" s="293"/>
      <c r="W524" s="287"/>
    </row>
    <row r="525" spans="1:23" x14ac:dyDescent="0.3">
      <c r="A525" s="321" t="str">
        <f t="shared" si="26"/>
        <v/>
      </c>
      <c r="B525" s="262"/>
      <c r="C525" s="262"/>
      <c r="D525" s="262"/>
      <c r="E525" s="262"/>
      <c r="F525" s="262"/>
      <c r="G525" s="262"/>
      <c r="H525" s="262"/>
      <c r="I525" s="271" t="str">
        <f>IFERROR(VLOOKUP(G525,Tabela3[[PLACA]:[MODELO]],2,FALSE),"")</f>
        <v/>
      </c>
      <c r="J525" s="298"/>
      <c r="K525" s="298"/>
      <c r="L525" s="329"/>
      <c r="M525" s="262"/>
      <c r="N525" s="298"/>
      <c r="O525" s="329"/>
      <c r="P525" s="329"/>
      <c r="Q525" s="262"/>
      <c r="R525" s="312"/>
      <c r="S525" s="262"/>
      <c r="T525" s="262"/>
      <c r="U525" s="293"/>
      <c r="V525" s="293"/>
      <c r="W525" s="287"/>
    </row>
    <row r="526" spans="1:23" x14ac:dyDescent="0.3">
      <c r="A526" s="321" t="str">
        <f t="shared" si="26"/>
        <v/>
      </c>
      <c r="B526" s="262"/>
      <c r="C526" s="262"/>
      <c r="D526" s="262"/>
      <c r="E526" s="262"/>
      <c r="F526" s="262"/>
      <c r="G526" s="262"/>
      <c r="H526" s="262"/>
      <c r="I526" s="271" t="str">
        <f>IFERROR(VLOOKUP(G526,Tabela3[[PLACA]:[MODELO]],2,FALSE),"")</f>
        <v/>
      </c>
      <c r="J526" s="298"/>
      <c r="K526" s="298"/>
      <c r="L526" s="329"/>
      <c r="M526" s="262"/>
      <c r="N526" s="298"/>
      <c r="O526" s="329"/>
      <c r="P526" s="329"/>
      <c r="Q526" s="262"/>
      <c r="R526" s="312"/>
      <c r="S526" s="262"/>
      <c r="T526" s="262"/>
      <c r="U526" s="293"/>
      <c r="V526" s="293"/>
      <c r="W526" s="287"/>
    </row>
    <row r="527" spans="1:23" x14ac:dyDescent="0.3">
      <c r="A527" s="321" t="str">
        <f t="shared" si="26"/>
        <v/>
      </c>
      <c r="B527" s="262"/>
      <c r="C527" s="262"/>
      <c r="D527" s="262"/>
      <c r="E527" s="262"/>
      <c r="F527" s="262"/>
      <c r="G527" s="262"/>
      <c r="H527" s="262"/>
      <c r="I527" s="271" t="str">
        <f>IFERROR(VLOOKUP(G527,Tabela3[[PLACA]:[MODELO]],2,FALSE),"")</f>
        <v/>
      </c>
      <c r="J527" s="298"/>
      <c r="K527" s="298"/>
      <c r="L527" s="329"/>
      <c r="M527" s="262"/>
      <c r="N527" s="298"/>
      <c r="O527" s="329"/>
      <c r="P527" s="329"/>
      <c r="Q527" s="262"/>
      <c r="R527" s="312"/>
      <c r="S527" s="262"/>
      <c r="T527" s="262"/>
      <c r="U527" s="293"/>
      <c r="V527" s="293"/>
      <c r="W527" s="287"/>
    </row>
    <row r="528" spans="1:23" x14ac:dyDescent="0.3">
      <c r="A528" s="321" t="str">
        <f t="shared" si="26"/>
        <v/>
      </c>
      <c r="B528" s="262"/>
      <c r="C528" s="262"/>
      <c r="D528" s="262"/>
      <c r="E528" s="262"/>
      <c r="F528" s="262"/>
      <c r="G528" s="262"/>
      <c r="H528" s="262"/>
      <c r="I528" s="271" t="str">
        <f>IFERROR(VLOOKUP(G528,Tabela3[[PLACA]:[MODELO]],2,FALSE),"")</f>
        <v/>
      </c>
      <c r="J528" s="298"/>
      <c r="K528" s="298"/>
      <c r="L528" s="329"/>
      <c r="M528" s="262"/>
      <c r="N528" s="298"/>
      <c r="O528" s="329"/>
      <c r="P528" s="329"/>
      <c r="Q528" s="262"/>
      <c r="R528" s="312"/>
      <c r="S528" s="262"/>
      <c r="T528" s="262"/>
      <c r="U528" s="293"/>
      <c r="V528" s="293"/>
      <c r="W528" s="287"/>
    </row>
    <row r="529" spans="1:23" x14ac:dyDescent="0.3">
      <c r="A529" s="321" t="str">
        <f t="shared" si="26"/>
        <v/>
      </c>
      <c r="B529" s="262"/>
      <c r="C529" s="262"/>
      <c r="D529" s="262"/>
      <c r="E529" s="262"/>
      <c r="F529" s="262"/>
      <c r="G529" s="262"/>
      <c r="H529" s="262"/>
      <c r="I529" s="271" t="str">
        <f>IFERROR(VLOOKUP(G529,Tabela3[[PLACA]:[MODELO]],2,FALSE),"")</f>
        <v/>
      </c>
      <c r="J529" s="298"/>
      <c r="K529" s="298"/>
      <c r="L529" s="329"/>
      <c r="M529" s="262"/>
      <c r="N529" s="298"/>
      <c r="O529" s="329"/>
      <c r="P529" s="329"/>
      <c r="Q529" s="262"/>
      <c r="R529" s="312"/>
      <c r="S529" s="262"/>
      <c r="T529" s="262"/>
      <c r="U529" s="293"/>
      <c r="V529" s="293"/>
      <c r="W529" s="287"/>
    </row>
    <row r="530" spans="1:23" x14ac:dyDescent="0.3">
      <c r="A530" s="321" t="str">
        <f t="shared" si="26"/>
        <v/>
      </c>
      <c r="B530" s="262"/>
      <c r="C530" s="262"/>
      <c r="D530" s="262"/>
      <c r="E530" s="262"/>
      <c r="F530" s="262"/>
      <c r="G530" s="262"/>
      <c r="H530" s="262"/>
      <c r="I530" s="271" t="str">
        <f>IFERROR(VLOOKUP(G530,Tabela3[[PLACA]:[MODELO]],2,FALSE),"")</f>
        <v/>
      </c>
      <c r="J530" s="298"/>
      <c r="K530" s="298"/>
      <c r="L530" s="329"/>
      <c r="M530" s="262"/>
      <c r="N530" s="298"/>
      <c r="O530" s="329"/>
      <c r="P530" s="329"/>
      <c r="Q530" s="262"/>
      <c r="R530" s="312"/>
      <c r="S530" s="262"/>
      <c r="T530" s="262"/>
      <c r="U530" s="293"/>
      <c r="V530" s="293"/>
      <c r="W530" s="287"/>
    </row>
    <row r="531" spans="1:23" x14ac:dyDescent="0.3">
      <c r="A531" s="321" t="str">
        <f t="shared" si="26"/>
        <v/>
      </c>
      <c r="B531" s="262"/>
      <c r="C531" s="262"/>
      <c r="D531" s="262"/>
      <c r="E531" s="262"/>
      <c r="F531" s="262"/>
      <c r="G531" s="262"/>
      <c r="H531" s="262"/>
      <c r="I531" s="271" t="str">
        <f>IFERROR(VLOOKUP(G531,Tabela3[[PLACA]:[MODELO]],2,FALSE),"")</f>
        <v/>
      </c>
      <c r="J531" s="298"/>
      <c r="K531" s="298"/>
      <c r="L531" s="329"/>
      <c r="M531" s="262"/>
      <c r="N531" s="298"/>
      <c r="O531" s="329"/>
      <c r="P531" s="329"/>
      <c r="Q531" s="262"/>
      <c r="R531" s="312"/>
      <c r="S531" s="262"/>
      <c r="T531" s="262"/>
      <c r="U531" s="293"/>
      <c r="V531" s="293"/>
      <c r="W531" s="287"/>
    </row>
    <row r="532" spans="1:23" x14ac:dyDescent="0.3">
      <c r="A532" s="321" t="str">
        <f t="shared" si="26"/>
        <v/>
      </c>
      <c r="B532" s="262"/>
      <c r="C532" s="262"/>
      <c r="D532" s="262"/>
      <c r="E532" s="262"/>
      <c r="F532" s="262"/>
      <c r="G532" s="262"/>
      <c r="H532" s="262"/>
      <c r="I532" s="271" t="str">
        <f>IFERROR(VLOOKUP(G532,Tabela3[[PLACA]:[MODELO]],2,FALSE),"")</f>
        <v/>
      </c>
      <c r="J532" s="298"/>
      <c r="K532" s="298"/>
      <c r="L532" s="329"/>
      <c r="M532" s="262"/>
      <c r="N532" s="298"/>
      <c r="O532" s="329"/>
      <c r="P532" s="329"/>
      <c r="Q532" s="262"/>
      <c r="R532" s="312"/>
      <c r="S532" s="262"/>
      <c r="T532" s="262"/>
      <c r="U532" s="293"/>
      <c r="V532" s="293"/>
      <c r="W532" s="287"/>
    </row>
    <row r="533" spans="1:23" x14ac:dyDescent="0.3">
      <c r="A533" s="321" t="str">
        <f t="shared" si="26"/>
        <v/>
      </c>
      <c r="B533" s="262"/>
      <c r="C533" s="262"/>
      <c r="D533" s="262"/>
      <c r="E533" s="262"/>
      <c r="F533" s="262"/>
      <c r="G533" s="262"/>
      <c r="H533" s="262"/>
      <c r="I533" s="271" t="str">
        <f>IFERROR(VLOOKUP(G533,Tabela3[[PLACA]:[MODELO]],2,FALSE),"")</f>
        <v/>
      </c>
      <c r="J533" s="298"/>
      <c r="K533" s="298"/>
      <c r="L533" s="329"/>
      <c r="M533" s="262"/>
      <c r="N533" s="298"/>
      <c r="O533" s="329"/>
      <c r="P533" s="329"/>
      <c r="Q533" s="262"/>
      <c r="R533" s="312"/>
      <c r="S533" s="262"/>
      <c r="T533" s="262"/>
      <c r="U533" s="293"/>
      <c r="V533" s="293"/>
      <c r="W533" s="287"/>
    </row>
    <row r="534" spans="1:23" x14ac:dyDescent="0.3">
      <c r="A534" s="321" t="str">
        <f t="shared" si="26"/>
        <v/>
      </c>
      <c r="B534" s="262"/>
      <c r="C534" s="262"/>
      <c r="D534" s="262"/>
      <c r="E534" s="262"/>
      <c r="F534" s="262"/>
      <c r="G534" s="262"/>
      <c r="H534" s="262"/>
      <c r="I534" s="271" t="str">
        <f>IFERROR(VLOOKUP(G534,Tabela3[[PLACA]:[MODELO]],2,FALSE),"")</f>
        <v/>
      </c>
      <c r="J534" s="298"/>
      <c r="K534" s="298"/>
      <c r="L534" s="329"/>
      <c r="M534" s="262"/>
      <c r="N534" s="298"/>
      <c r="O534" s="329"/>
      <c r="P534" s="329"/>
      <c r="Q534" s="262"/>
      <c r="R534" s="312"/>
      <c r="S534" s="262"/>
      <c r="T534" s="262"/>
      <c r="U534" s="293"/>
      <c r="V534" s="293"/>
      <c r="W534" s="287"/>
    </row>
    <row r="535" spans="1:23" x14ac:dyDescent="0.3">
      <c r="A535" s="321" t="str">
        <f t="shared" si="26"/>
        <v/>
      </c>
      <c r="B535" s="262"/>
      <c r="C535" s="262"/>
      <c r="D535" s="262"/>
      <c r="E535" s="262"/>
      <c r="F535" s="262"/>
      <c r="G535" s="262"/>
      <c r="H535" s="262"/>
      <c r="I535" s="271" t="str">
        <f>IFERROR(VLOOKUP(G535,Tabela3[[PLACA]:[MODELO]],2,FALSE),"")</f>
        <v/>
      </c>
      <c r="J535" s="298"/>
      <c r="K535" s="298"/>
      <c r="L535" s="329"/>
      <c r="M535" s="262"/>
      <c r="N535" s="298"/>
      <c r="O535" s="329"/>
      <c r="P535" s="329"/>
      <c r="Q535" s="262"/>
      <c r="R535" s="312"/>
      <c r="S535" s="262"/>
      <c r="T535" s="262"/>
      <c r="U535" s="293"/>
      <c r="V535" s="293"/>
      <c r="W535" s="287"/>
    </row>
    <row r="536" spans="1:23" x14ac:dyDescent="0.3">
      <c r="A536" s="321" t="str">
        <f t="shared" si="26"/>
        <v/>
      </c>
      <c r="B536" s="262"/>
      <c r="C536" s="262"/>
      <c r="D536" s="262"/>
      <c r="E536" s="262"/>
      <c r="F536" s="262"/>
      <c r="G536" s="262"/>
      <c r="H536" s="262"/>
      <c r="I536" s="271" t="str">
        <f>IFERROR(VLOOKUP(G536,Tabela3[[PLACA]:[MODELO]],2,FALSE),"")</f>
        <v/>
      </c>
      <c r="J536" s="298"/>
      <c r="K536" s="298"/>
      <c r="L536" s="329"/>
      <c r="M536" s="262"/>
      <c r="N536" s="298"/>
      <c r="O536" s="329"/>
      <c r="P536" s="329"/>
      <c r="Q536" s="262"/>
      <c r="R536" s="312"/>
      <c r="S536" s="262"/>
      <c r="T536" s="262"/>
      <c r="U536" s="293"/>
      <c r="V536" s="293"/>
      <c r="W536" s="287"/>
    </row>
    <row r="537" spans="1:23" x14ac:dyDescent="0.3">
      <c r="A537" s="321" t="str">
        <f t="shared" si="26"/>
        <v/>
      </c>
      <c r="B537" s="262"/>
      <c r="C537" s="262"/>
      <c r="D537" s="262"/>
      <c r="E537" s="262"/>
      <c r="F537" s="262"/>
      <c r="G537" s="262"/>
      <c r="H537" s="262"/>
      <c r="I537" s="271" t="str">
        <f>IFERROR(VLOOKUP(G537,Tabela3[[PLACA]:[MODELO]],2,FALSE),"")</f>
        <v/>
      </c>
      <c r="J537" s="298"/>
      <c r="K537" s="298"/>
      <c r="L537" s="329"/>
      <c r="M537" s="262"/>
      <c r="N537" s="298"/>
      <c r="O537" s="329"/>
      <c r="P537" s="329"/>
      <c r="Q537" s="262"/>
      <c r="R537" s="312"/>
      <c r="S537" s="262"/>
      <c r="T537" s="262"/>
      <c r="U537" s="293"/>
      <c r="V537" s="293"/>
      <c r="W537" s="287"/>
    </row>
    <row r="538" spans="1:23" x14ac:dyDescent="0.3">
      <c r="A538" s="321" t="str">
        <f t="shared" si="26"/>
        <v/>
      </c>
      <c r="B538" s="262"/>
      <c r="C538" s="262"/>
      <c r="D538" s="262"/>
      <c r="E538" s="262"/>
      <c r="F538" s="262"/>
      <c r="G538" s="262"/>
      <c r="H538" s="262"/>
      <c r="I538" s="271" t="str">
        <f>IFERROR(VLOOKUP(G538,Tabela3[[PLACA]:[MODELO]],2,FALSE),"")</f>
        <v/>
      </c>
      <c r="J538" s="298"/>
      <c r="K538" s="298"/>
      <c r="L538" s="329"/>
      <c r="M538" s="262"/>
      <c r="N538" s="298"/>
      <c r="O538" s="329"/>
      <c r="P538" s="329"/>
      <c r="Q538" s="262"/>
      <c r="R538" s="312"/>
      <c r="S538" s="262"/>
      <c r="T538" s="262"/>
      <c r="U538" s="293"/>
      <c r="V538" s="293"/>
      <c r="W538" s="287"/>
    </row>
    <row r="539" spans="1:23" x14ac:dyDescent="0.3">
      <c r="A539" s="321" t="str">
        <f t="shared" si="26"/>
        <v/>
      </c>
      <c r="B539" s="262"/>
      <c r="C539" s="262"/>
      <c r="D539" s="262"/>
      <c r="E539" s="262"/>
      <c r="F539" s="262"/>
      <c r="G539" s="262"/>
      <c r="H539" s="262"/>
      <c r="I539" s="271" t="str">
        <f>IFERROR(VLOOKUP(G539,Tabela3[[PLACA]:[MODELO]],2,FALSE),"")</f>
        <v/>
      </c>
      <c r="J539" s="298"/>
      <c r="K539" s="298"/>
      <c r="L539" s="329"/>
      <c r="M539" s="262"/>
      <c r="N539" s="298"/>
      <c r="O539" s="329"/>
      <c r="P539" s="329"/>
      <c r="Q539" s="262"/>
      <c r="R539" s="312"/>
      <c r="S539" s="262"/>
      <c r="T539" s="262"/>
      <c r="U539" s="293"/>
      <c r="V539" s="293"/>
      <c r="W539" s="287"/>
    </row>
    <row r="540" spans="1:23" x14ac:dyDescent="0.3">
      <c r="A540" s="321" t="str">
        <f t="shared" si="26"/>
        <v/>
      </c>
      <c r="B540" s="262"/>
      <c r="C540" s="262"/>
      <c r="D540" s="262"/>
      <c r="E540" s="262"/>
      <c r="F540" s="262"/>
      <c r="G540" s="262"/>
      <c r="H540" s="262"/>
      <c r="I540" s="271" t="str">
        <f>IFERROR(VLOOKUP(G540,Tabela3[[PLACA]:[MODELO]],2,FALSE),"")</f>
        <v/>
      </c>
      <c r="J540" s="298"/>
      <c r="K540" s="298"/>
      <c r="L540" s="329"/>
      <c r="M540" s="262"/>
      <c r="N540" s="298"/>
      <c r="O540" s="329"/>
      <c r="P540" s="329"/>
      <c r="Q540" s="262"/>
      <c r="R540" s="312"/>
      <c r="S540" s="262"/>
      <c r="T540" s="262"/>
      <c r="U540" s="293"/>
      <c r="V540" s="293"/>
      <c r="W540" s="287"/>
    </row>
    <row r="541" spans="1:23" x14ac:dyDescent="0.3">
      <c r="A541" s="321" t="str">
        <f t="shared" si="26"/>
        <v/>
      </c>
      <c r="B541" s="262"/>
      <c r="C541" s="262"/>
      <c r="D541" s="262"/>
      <c r="E541" s="262"/>
      <c r="F541" s="262"/>
      <c r="G541" s="262"/>
      <c r="H541" s="262"/>
      <c r="I541" s="271" t="str">
        <f>IFERROR(VLOOKUP(G541,Tabela3[[PLACA]:[MODELO]],2,FALSE),"")</f>
        <v/>
      </c>
      <c r="J541" s="298"/>
      <c r="K541" s="298"/>
      <c r="L541" s="329"/>
      <c r="M541" s="262"/>
      <c r="N541" s="298"/>
      <c r="O541" s="329"/>
      <c r="P541" s="329"/>
      <c r="Q541" s="262"/>
      <c r="R541" s="312"/>
      <c r="S541" s="262"/>
      <c r="T541" s="262"/>
      <c r="U541" s="293"/>
      <c r="V541" s="293"/>
      <c r="W541" s="287"/>
    </row>
    <row r="542" spans="1:23" x14ac:dyDescent="0.3">
      <c r="A542" s="321" t="str">
        <f t="shared" si="26"/>
        <v/>
      </c>
      <c r="B542" s="262"/>
      <c r="C542" s="262"/>
      <c r="D542" s="262"/>
      <c r="E542" s="262"/>
      <c r="F542" s="262"/>
      <c r="G542" s="262"/>
      <c r="H542" s="262"/>
      <c r="I542" s="271" t="str">
        <f>IFERROR(VLOOKUP(G542,Tabela3[[PLACA]:[MODELO]],2,FALSE),"")</f>
        <v/>
      </c>
      <c r="J542" s="298"/>
      <c r="K542" s="298"/>
      <c r="L542" s="329"/>
      <c r="M542" s="262"/>
      <c r="N542" s="298"/>
      <c r="O542" s="329"/>
      <c r="P542" s="329"/>
      <c r="Q542" s="262"/>
      <c r="R542" s="312"/>
      <c r="S542" s="262"/>
      <c r="T542" s="262"/>
      <c r="U542" s="293"/>
      <c r="V542" s="293"/>
      <c r="W542" s="287"/>
    </row>
    <row r="543" spans="1:23" x14ac:dyDescent="0.3">
      <c r="A543" s="321" t="str">
        <f t="shared" si="26"/>
        <v/>
      </c>
      <c r="B543" s="262"/>
      <c r="C543" s="262"/>
      <c r="D543" s="262"/>
      <c r="E543" s="262"/>
      <c r="F543" s="262"/>
      <c r="G543" s="262"/>
      <c r="H543" s="262"/>
      <c r="I543" s="271" t="str">
        <f>IFERROR(VLOOKUP(G543,Tabela3[[PLACA]:[MODELO]],2,FALSE),"")</f>
        <v/>
      </c>
      <c r="J543" s="298"/>
      <c r="K543" s="298"/>
      <c r="L543" s="329"/>
      <c r="M543" s="262"/>
      <c r="N543" s="298"/>
      <c r="O543" s="329"/>
      <c r="P543" s="329"/>
      <c r="Q543" s="262"/>
      <c r="R543" s="312"/>
      <c r="S543" s="262"/>
      <c r="T543" s="262"/>
      <c r="U543" s="293"/>
      <c r="V543" s="293"/>
      <c r="W543" s="287"/>
    </row>
    <row r="544" spans="1:23" x14ac:dyDescent="0.3">
      <c r="A544" s="321" t="str">
        <f t="shared" si="26"/>
        <v/>
      </c>
      <c r="B544" s="262"/>
      <c r="C544" s="262"/>
      <c r="D544" s="262"/>
      <c r="E544" s="262"/>
      <c r="F544" s="262"/>
      <c r="G544" s="262"/>
      <c r="H544" s="262"/>
      <c r="I544" s="271" t="str">
        <f>IFERROR(VLOOKUP(G544,Tabela3[[PLACA]:[MODELO]],2,FALSE),"")</f>
        <v/>
      </c>
      <c r="J544" s="298"/>
      <c r="K544" s="298"/>
      <c r="L544" s="329"/>
      <c r="M544" s="262"/>
      <c r="N544" s="298"/>
      <c r="O544" s="329"/>
      <c r="P544" s="329"/>
      <c r="Q544" s="262"/>
      <c r="R544" s="312"/>
      <c r="S544" s="262"/>
      <c r="T544" s="262"/>
      <c r="U544" s="293"/>
      <c r="V544" s="293"/>
      <c r="W544" s="287"/>
    </row>
    <row r="545" spans="1:23" x14ac:dyDescent="0.3">
      <c r="A545" s="321" t="str">
        <f t="shared" si="26"/>
        <v/>
      </c>
      <c r="B545" s="262"/>
      <c r="C545" s="262"/>
      <c r="D545" s="262"/>
      <c r="E545" s="262"/>
      <c r="F545" s="262"/>
      <c r="G545" s="262"/>
      <c r="H545" s="262"/>
      <c r="I545" s="271" t="str">
        <f>IFERROR(VLOOKUP(G545,Tabela3[[PLACA]:[MODELO]],2,FALSE),"")</f>
        <v/>
      </c>
      <c r="J545" s="298"/>
      <c r="K545" s="298"/>
      <c r="L545" s="329"/>
      <c r="M545" s="262"/>
      <c r="N545" s="298"/>
      <c r="O545" s="329"/>
      <c r="P545" s="329"/>
      <c r="Q545" s="262"/>
      <c r="R545" s="312"/>
      <c r="S545" s="262"/>
      <c r="T545" s="262"/>
      <c r="U545" s="293"/>
      <c r="V545" s="293"/>
      <c r="W545" s="287"/>
    </row>
    <row r="546" spans="1:23" x14ac:dyDescent="0.3">
      <c r="A546" s="321" t="str">
        <f t="shared" si="26"/>
        <v/>
      </c>
      <c r="B546" s="262"/>
      <c r="C546" s="262"/>
      <c r="D546" s="262"/>
      <c r="E546" s="262"/>
      <c r="F546" s="262"/>
      <c r="G546" s="262"/>
      <c r="H546" s="262"/>
      <c r="I546" s="271" t="str">
        <f>IFERROR(VLOOKUP(G546,Tabela3[[PLACA]:[MODELO]],2,FALSE),"")</f>
        <v/>
      </c>
      <c r="J546" s="298"/>
      <c r="K546" s="298"/>
      <c r="L546" s="329"/>
      <c r="M546" s="262"/>
      <c r="N546" s="298"/>
      <c r="O546" s="329"/>
      <c r="P546" s="329"/>
      <c r="Q546" s="262"/>
      <c r="R546" s="312"/>
      <c r="S546" s="262"/>
      <c r="T546" s="262"/>
      <c r="U546" s="293"/>
      <c r="V546" s="293"/>
      <c r="W546" s="287"/>
    </row>
    <row r="547" spans="1:23" x14ac:dyDescent="0.3">
      <c r="A547" s="321" t="str">
        <f t="shared" si="26"/>
        <v/>
      </c>
      <c r="B547" s="262"/>
      <c r="C547" s="262"/>
      <c r="D547" s="262"/>
      <c r="E547" s="262"/>
      <c r="F547" s="262"/>
      <c r="G547" s="262"/>
      <c r="H547" s="262"/>
      <c r="I547" s="271" t="str">
        <f>IFERROR(VLOOKUP(G547,Tabela3[[PLACA]:[MODELO]],2,FALSE),"")</f>
        <v/>
      </c>
      <c r="J547" s="298"/>
      <c r="K547" s="298"/>
      <c r="L547" s="329"/>
      <c r="M547" s="262"/>
      <c r="N547" s="298"/>
      <c r="O547" s="329"/>
      <c r="P547" s="329"/>
      <c r="Q547" s="262"/>
      <c r="R547" s="312"/>
      <c r="S547" s="262"/>
      <c r="T547" s="262"/>
      <c r="U547" s="293"/>
      <c r="V547" s="293"/>
      <c r="W547" s="287"/>
    </row>
    <row r="548" spans="1:23" x14ac:dyDescent="0.3">
      <c r="A548" s="321" t="str">
        <f t="shared" si="26"/>
        <v/>
      </c>
      <c r="B548" s="262"/>
      <c r="C548" s="262"/>
      <c r="D548" s="262"/>
      <c r="E548" s="262"/>
      <c r="F548" s="262"/>
      <c r="G548" s="262"/>
      <c r="H548" s="262"/>
      <c r="I548" s="271" t="str">
        <f>IFERROR(VLOOKUP(G548,Tabela3[[PLACA]:[MODELO]],2,FALSE),"")</f>
        <v/>
      </c>
      <c r="J548" s="298"/>
      <c r="K548" s="298"/>
      <c r="L548" s="329"/>
      <c r="M548" s="262"/>
      <c r="N548" s="298"/>
      <c r="O548" s="329"/>
      <c r="P548" s="329"/>
      <c r="Q548" s="262"/>
      <c r="R548" s="312"/>
      <c r="S548" s="262"/>
      <c r="T548" s="262"/>
      <c r="U548" s="293"/>
      <c r="V548" s="293"/>
      <c r="W548" s="287"/>
    </row>
    <row r="549" spans="1:23" x14ac:dyDescent="0.3">
      <c r="A549" s="321" t="str">
        <f t="shared" si="26"/>
        <v/>
      </c>
      <c r="B549" s="262"/>
      <c r="C549" s="262"/>
      <c r="D549" s="262"/>
      <c r="E549" s="262"/>
      <c r="F549" s="262"/>
      <c r="G549" s="262"/>
      <c r="H549" s="262"/>
      <c r="I549" s="271" t="str">
        <f>IFERROR(VLOOKUP(G549,Tabela3[[PLACA]:[MODELO]],2,FALSE),"")</f>
        <v/>
      </c>
      <c r="J549" s="298"/>
      <c r="K549" s="298"/>
      <c r="L549" s="329"/>
      <c r="M549" s="262"/>
      <c r="N549" s="298"/>
      <c r="O549" s="329"/>
      <c r="P549" s="329"/>
      <c r="Q549" s="262"/>
      <c r="R549" s="312"/>
      <c r="S549" s="262"/>
      <c r="T549" s="262"/>
      <c r="U549" s="293"/>
      <c r="V549" s="293"/>
      <c r="W549" s="287"/>
    </row>
    <row r="550" spans="1:23" x14ac:dyDescent="0.3">
      <c r="A550" s="321" t="str">
        <f t="shared" si="26"/>
        <v/>
      </c>
      <c r="B550" s="262"/>
      <c r="C550" s="262"/>
      <c r="D550" s="262"/>
      <c r="E550" s="262"/>
      <c r="F550" s="262"/>
      <c r="G550" s="262"/>
      <c r="H550" s="262"/>
      <c r="I550" s="271" t="str">
        <f>IFERROR(VLOOKUP(G550,Tabela3[[PLACA]:[MODELO]],2,FALSE),"")</f>
        <v/>
      </c>
      <c r="J550" s="298"/>
      <c r="K550" s="298"/>
      <c r="L550" s="329"/>
      <c r="M550" s="262"/>
      <c r="N550" s="298"/>
      <c r="O550" s="329"/>
      <c r="P550" s="329"/>
      <c r="Q550" s="262"/>
      <c r="R550" s="312"/>
      <c r="S550" s="262"/>
      <c r="T550" s="262"/>
      <c r="U550" s="293"/>
      <c r="V550" s="293"/>
      <c r="W550" s="287"/>
    </row>
    <row r="551" spans="1:23" x14ac:dyDescent="0.3">
      <c r="A551" s="321" t="str">
        <f t="shared" ref="A551:A614" si="27">IF(C551=0,"",(UPPER(TEXT(DATE(,MONTH(C551),1),"mmmm"))))</f>
        <v/>
      </c>
      <c r="B551" s="262"/>
      <c r="C551" s="262"/>
      <c r="D551" s="262"/>
      <c r="E551" s="262"/>
      <c r="F551" s="262"/>
      <c r="G551" s="262"/>
      <c r="H551" s="262"/>
      <c r="I551" s="271" t="str">
        <f>IFERROR(VLOOKUP(G551,Tabela3[[PLACA]:[MODELO]],2,FALSE),"")</f>
        <v/>
      </c>
      <c r="J551" s="298"/>
      <c r="K551" s="298"/>
      <c r="L551" s="329"/>
      <c r="M551" s="262"/>
      <c r="N551" s="298"/>
      <c r="O551" s="329"/>
      <c r="P551" s="329"/>
      <c r="Q551" s="262"/>
      <c r="R551" s="312"/>
      <c r="S551" s="262"/>
      <c r="T551" s="262"/>
      <c r="U551" s="293"/>
      <c r="V551" s="293"/>
      <c r="W551" s="287"/>
    </row>
    <row r="552" spans="1:23" x14ac:dyDescent="0.3">
      <c r="A552" s="321" t="str">
        <f t="shared" si="27"/>
        <v/>
      </c>
      <c r="B552" s="262"/>
      <c r="C552" s="262"/>
      <c r="D552" s="262"/>
      <c r="E552" s="262"/>
      <c r="F552" s="262"/>
      <c r="G552" s="262"/>
      <c r="H552" s="262"/>
      <c r="I552" s="271" t="str">
        <f>IFERROR(VLOOKUP(G552,Tabela3[[PLACA]:[MODELO]],2,FALSE),"")</f>
        <v/>
      </c>
      <c r="J552" s="298"/>
      <c r="K552" s="298"/>
      <c r="L552" s="329"/>
      <c r="M552" s="262"/>
      <c r="N552" s="298"/>
      <c r="O552" s="329"/>
      <c r="P552" s="329"/>
      <c r="Q552" s="262"/>
      <c r="R552" s="312"/>
      <c r="S552" s="262"/>
      <c r="T552" s="262"/>
      <c r="U552" s="293"/>
      <c r="V552" s="293"/>
      <c r="W552" s="287"/>
    </row>
    <row r="553" spans="1:23" x14ac:dyDescent="0.3">
      <c r="A553" s="321" t="str">
        <f t="shared" si="27"/>
        <v/>
      </c>
      <c r="B553" s="262"/>
      <c r="C553" s="262"/>
      <c r="D553" s="262"/>
      <c r="E553" s="262"/>
      <c r="F553" s="262"/>
      <c r="G553" s="262"/>
      <c r="H553" s="262"/>
      <c r="I553" s="271" t="str">
        <f>IFERROR(VLOOKUP(G553,Tabela3[[PLACA]:[MODELO]],2,FALSE),"")</f>
        <v/>
      </c>
      <c r="J553" s="298"/>
      <c r="K553" s="298"/>
      <c r="L553" s="329"/>
      <c r="M553" s="262"/>
      <c r="N553" s="298"/>
      <c r="O553" s="329"/>
      <c r="P553" s="329"/>
      <c r="Q553" s="262"/>
      <c r="R553" s="312"/>
      <c r="S553" s="262"/>
      <c r="T553" s="262"/>
      <c r="U553" s="293"/>
      <c r="V553" s="293"/>
      <c r="W553" s="287"/>
    </row>
    <row r="554" spans="1:23" x14ac:dyDescent="0.3">
      <c r="A554" s="321" t="str">
        <f t="shared" si="27"/>
        <v/>
      </c>
      <c r="B554" s="262"/>
      <c r="C554" s="262"/>
      <c r="D554" s="262"/>
      <c r="E554" s="262"/>
      <c r="F554" s="262"/>
      <c r="G554" s="262"/>
      <c r="H554" s="262"/>
      <c r="I554" s="271" t="str">
        <f>IFERROR(VLOOKUP(G554,Tabela3[[PLACA]:[MODELO]],2,FALSE),"")</f>
        <v/>
      </c>
      <c r="J554" s="298"/>
      <c r="K554" s="298"/>
      <c r="L554" s="329"/>
      <c r="M554" s="262"/>
      <c r="N554" s="298"/>
      <c r="O554" s="329"/>
      <c r="P554" s="329"/>
      <c r="Q554" s="262"/>
      <c r="R554" s="312"/>
      <c r="S554" s="262"/>
      <c r="T554" s="262"/>
      <c r="U554" s="293"/>
      <c r="V554" s="293"/>
      <c r="W554" s="287"/>
    </row>
    <row r="555" spans="1:23" x14ac:dyDescent="0.3">
      <c r="A555" s="321" t="str">
        <f t="shared" si="27"/>
        <v/>
      </c>
      <c r="B555" s="262"/>
      <c r="C555" s="262"/>
      <c r="D555" s="262"/>
      <c r="E555" s="262"/>
      <c r="F555" s="262"/>
      <c r="G555" s="262"/>
      <c r="H555" s="262"/>
      <c r="I555" s="271" t="str">
        <f>IFERROR(VLOOKUP(G555,Tabela3[[PLACA]:[MODELO]],2,FALSE),"")</f>
        <v/>
      </c>
      <c r="J555" s="298"/>
      <c r="K555" s="298"/>
      <c r="L555" s="329"/>
      <c r="M555" s="262"/>
      <c r="N555" s="298"/>
      <c r="O555" s="329"/>
      <c r="P555" s="329"/>
      <c r="Q555" s="262"/>
      <c r="R555" s="312"/>
      <c r="S555" s="262"/>
      <c r="T555" s="262"/>
      <c r="U555" s="293"/>
      <c r="V555" s="293"/>
      <c r="W555" s="287"/>
    </row>
    <row r="556" spans="1:23" x14ac:dyDescent="0.3">
      <c r="A556" s="321" t="str">
        <f t="shared" si="27"/>
        <v/>
      </c>
      <c r="B556" s="262"/>
      <c r="C556" s="262"/>
      <c r="D556" s="262"/>
      <c r="E556" s="262"/>
      <c r="F556" s="262"/>
      <c r="G556" s="262"/>
      <c r="H556" s="262"/>
      <c r="I556" s="271" t="str">
        <f>IFERROR(VLOOKUP(G556,Tabela3[[PLACA]:[MODELO]],2,FALSE),"")</f>
        <v/>
      </c>
      <c r="J556" s="298"/>
      <c r="K556" s="298"/>
      <c r="L556" s="329"/>
      <c r="M556" s="262"/>
      <c r="N556" s="298"/>
      <c r="O556" s="329"/>
      <c r="P556" s="329"/>
      <c r="Q556" s="262"/>
      <c r="R556" s="312"/>
      <c r="S556" s="262"/>
      <c r="T556" s="262"/>
      <c r="U556" s="293"/>
      <c r="V556" s="293"/>
      <c r="W556" s="287"/>
    </row>
    <row r="557" spans="1:23" x14ac:dyDescent="0.3">
      <c r="A557" s="321" t="str">
        <f t="shared" si="27"/>
        <v/>
      </c>
      <c r="B557" s="262"/>
      <c r="C557" s="262"/>
      <c r="D557" s="262"/>
      <c r="E557" s="262"/>
      <c r="F557" s="262"/>
      <c r="G557" s="262"/>
      <c r="H557" s="262"/>
      <c r="I557" s="271" t="str">
        <f>IFERROR(VLOOKUP(G557,Tabela3[[PLACA]:[MODELO]],2,FALSE),"")</f>
        <v/>
      </c>
      <c r="J557" s="298"/>
      <c r="K557" s="298"/>
      <c r="L557" s="329"/>
      <c r="M557" s="262"/>
      <c r="N557" s="298"/>
      <c r="O557" s="329"/>
      <c r="P557" s="329"/>
      <c r="Q557" s="262"/>
      <c r="R557" s="312"/>
      <c r="S557" s="262"/>
      <c r="T557" s="262"/>
      <c r="U557" s="293"/>
      <c r="V557" s="293"/>
      <c r="W557" s="287"/>
    </row>
    <row r="558" spans="1:23" x14ac:dyDescent="0.3">
      <c r="A558" s="321" t="str">
        <f t="shared" si="27"/>
        <v/>
      </c>
      <c r="B558" s="262"/>
      <c r="C558" s="262"/>
      <c r="D558" s="262"/>
      <c r="E558" s="262"/>
      <c r="F558" s="262"/>
      <c r="G558" s="262"/>
      <c r="H558" s="262"/>
      <c r="I558" s="271" t="str">
        <f>IFERROR(VLOOKUP(G558,Tabela3[[PLACA]:[MODELO]],2,FALSE),"")</f>
        <v/>
      </c>
      <c r="J558" s="298"/>
      <c r="K558" s="298"/>
      <c r="L558" s="329"/>
      <c r="M558" s="262"/>
      <c r="N558" s="298"/>
      <c r="O558" s="329"/>
      <c r="P558" s="329"/>
      <c r="Q558" s="262"/>
      <c r="R558" s="312"/>
      <c r="S558" s="262"/>
      <c r="T558" s="262"/>
      <c r="U558" s="293"/>
      <c r="V558" s="293"/>
      <c r="W558" s="287"/>
    </row>
    <row r="559" spans="1:23" x14ac:dyDescent="0.3">
      <c r="A559" s="321" t="str">
        <f t="shared" si="27"/>
        <v/>
      </c>
      <c r="B559" s="262"/>
      <c r="C559" s="262"/>
      <c r="D559" s="262"/>
      <c r="E559" s="262"/>
      <c r="F559" s="262"/>
      <c r="G559" s="262"/>
      <c r="H559" s="262"/>
      <c r="I559" s="271" t="str">
        <f>IFERROR(VLOOKUP(G559,Tabela3[[PLACA]:[MODELO]],2,FALSE),"")</f>
        <v/>
      </c>
      <c r="J559" s="298"/>
      <c r="K559" s="298"/>
      <c r="L559" s="329"/>
      <c r="M559" s="262"/>
      <c r="N559" s="298"/>
      <c r="O559" s="329"/>
      <c r="P559" s="329"/>
      <c r="Q559" s="262"/>
      <c r="R559" s="312"/>
      <c r="S559" s="262"/>
      <c r="T559" s="262"/>
      <c r="U559" s="293"/>
      <c r="V559" s="293"/>
      <c r="W559" s="287"/>
    </row>
    <row r="560" spans="1:23" x14ac:dyDescent="0.3">
      <c r="A560" s="321" t="str">
        <f t="shared" si="27"/>
        <v/>
      </c>
      <c r="B560" s="262"/>
      <c r="C560" s="262"/>
      <c r="D560" s="262"/>
      <c r="E560" s="262"/>
      <c r="F560" s="262"/>
      <c r="G560" s="262"/>
      <c r="H560" s="262"/>
      <c r="I560" s="271" t="str">
        <f>IFERROR(VLOOKUP(G560,Tabela3[[PLACA]:[MODELO]],2,FALSE),"")</f>
        <v/>
      </c>
      <c r="J560" s="298"/>
      <c r="K560" s="298"/>
      <c r="L560" s="329"/>
      <c r="M560" s="262"/>
      <c r="N560" s="298"/>
      <c r="O560" s="329"/>
      <c r="P560" s="329"/>
      <c r="Q560" s="262"/>
      <c r="R560" s="312"/>
      <c r="S560" s="262"/>
      <c r="T560" s="262"/>
      <c r="U560" s="293"/>
      <c r="V560" s="293"/>
      <c r="W560" s="287"/>
    </row>
    <row r="561" spans="1:23" x14ac:dyDescent="0.3">
      <c r="A561" s="321" t="str">
        <f t="shared" si="27"/>
        <v/>
      </c>
      <c r="B561" s="262"/>
      <c r="C561" s="262"/>
      <c r="D561" s="262"/>
      <c r="E561" s="262"/>
      <c r="F561" s="262"/>
      <c r="G561" s="262"/>
      <c r="H561" s="262"/>
      <c r="I561" s="271" t="str">
        <f>IFERROR(VLOOKUP(G561,Tabela3[[PLACA]:[MODELO]],2,FALSE),"")</f>
        <v/>
      </c>
      <c r="J561" s="298"/>
      <c r="K561" s="298"/>
      <c r="L561" s="329"/>
      <c r="M561" s="262"/>
      <c r="N561" s="298"/>
      <c r="O561" s="329"/>
      <c r="P561" s="329"/>
      <c r="Q561" s="262"/>
      <c r="R561" s="312"/>
      <c r="S561" s="262"/>
      <c r="T561" s="262"/>
      <c r="U561" s="293"/>
      <c r="V561" s="293"/>
      <c r="W561" s="287"/>
    </row>
    <row r="562" spans="1:23" x14ac:dyDescent="0.3">
      <c r="A562" s="321" t="str">
        <f t="shared" si="27"/>
        <v/>
      </c>
      <c r="B562" s="262"/>
      <c r="C562" s="262"/>
      <c r="D562" s="262"/>
      <c r="E562" s="262"/>
      <c r="F562" s="262"/>
      <c r="G562" s="262"/>
      <c r="H562" s="262"/>
      <c r="I562" s="271" t="str">
        <f>IFERROR(VLOOKUP(G562,Tabela3[[PLACA]:[MODELO]],2,FALSE),"")</f>
        <v/>
      </c>
      <c r="J562" s="298"/>
      <c r="K562" s="298"/>
      <c r="L562" s="329"/>
      <c r="M562" s="262"/>
      <c r="N562" s="298"/>
      <c r="O562" s="329"/>
      <c r="P562" s="329"/>
      <c r="Q562" s="262"/>
      <c r="R562" s="312"/>
      <c r="S562" s="262"/>
      <c r="T562" s="262"/>
      <c r="U562" s="293"/>
      <c r="V562" s="293"/>
      <c r="W562" s="287"/>
    </row>
    <row r="563" spans="1:23" x14ac:dyDescent="0.3">
      <c r="A563" s="321" t="str">
        <f t="shared" si="27"/>
        <v/>
      </c>
      <c r="B563" s="262"/>
      <c r="C563" s="262"/>
      <c r="D563" s="262"/>
      <c r="E563" s="262"/>
      <c r="F563" s="262"/>
      <c r="G563" s="262"/>
      <c r="H563" s="262"/>
      <c r="I563" s="271" t="str">
        <f>IFERROR(VLOOKUP(G563,Tabela3[[PLACA]:[MODELO]],2,FALSE),"")</f>
        <v/>
      </c>
      <c r="J563" s="298"/>
      <c r="K563" s="298"/>
      <c r="L563" s="329"/>
      <c r="M563" s="262"/>
      <c r="N563" s="298"/>
      <c r="O563" s="329"/>
      <c r="P563" s="329"/>
      <c r="Q563" s="262"/>
      <c r="R563" s="312"/>
      <c r="S563" s="262"/>
      <c r="T563" s="262"/>
      <c r="U563" s="293"/>
      <c r="V563" s="293"/>
      <c r="W563" s="287"/>
    </row>
    <row r="564" spans="1:23" x14ac:dyDescent="0.3">
      <c r="A564" s="321" t="str">
        <f t="shared" si="27"/>
        <v/>
      </c>
      <c r="B564" s="262"/>
      <c r="C564" s="262"/>
      <c r="D564" s="262"/>
      <c r="E564" s="262"/>
      <c r="F564" s="262"/>
      <c r="G564" s="262"/>
      <c r="H564" s="262"/>
      <c r="I564" s="271" t="str">
        <f>IFERROR(VLOOKUP(G564,Tabela3[[PLACA]:[MODELO]],2,FALSE),"")</f>
        <v/>
      </c>
      <c r="J564" s="298"/>
      <c r="K564" s="298"/>
      <c r="L564" s="329"/>
      <c r="M564" s="262"/>
      <c r="N564" s="298"/>
      <c r="O564" s="329"/>
      <c r="P564" s="329"/>
      <c r="Q564" s="262"/>
      <c r="R564" s="312"/>
      <c r="S564" s="262"/>
      <c r="T564" s="262"/>
      <c r="U564" s="293"/>
      <c r="V564" s="293"/>
      <c r="W564" s="287"/>
    </row>
    <row r="565" spans="1:23" x14ac:dyDescent="0.3">
      <c r="A565" s="321" t="str">
        <f t="shared" si="27"/>
        <v/>
      </c>
      <c r="B565" s="262"/>
      <c r="C565" s="262"/>
      <c r="D565" s="262"/>
      <c r="E565" s="262"/>
      <c r="F565" s="262"/>
      <c r="G565" s="262"/>
      <c r="H565" s="262"/>
      <c r="I565" s="271" t="str">
        <f>IFERROR(VLOOKUP(G565,Tabela3[[PLACA]:[MODELO]],2,FALSE),"")</f>
        <v/>
      </c>
      <c r="J565" s="298"/>
      <c r="K565" s="298"/>
      <c r="L565" s="329"/>
      <c r="M565" s="262"/>
      <c r="N565" s="298"/>
      <c r="O565" s="329"/>
      <c r="P565" s="329"/>
      <c r="Q565" s="262"/>
      <c r="R565" s="312"/>
      <c r="S565" s="262"/>
      <c r="T565" s="262"/>
      <c r="U565" s="293"/>
      <c r="V565" s="293"/>
      <c r="W565" s="287"/>
    </row>
    <row r="566" spans="1:23" x14ac:dyDescent="0.3">
      <c r="A566" s="321" t="str">
        <f t="shared" si="27"/>
        <v/>
      </c>
      <c r="B566" s="262"/>
      <c r="C566" s="262"/>
      <c r="D566" s="262"/>
      <c r="E566" s="262"/>
      <c r="F566" s="262"/>
      <c r="G566" s="262"/>
      <c r="H566" s="262"/>
      <c r="I566" s="271" t="str">
        <f>IFERROR(VLOOKUP(G566,Tabela3[[PLACA]:[MODELO]],2,FALSE),"")</f>
        <v/>
      </c>
      <c r="J566" s="298"/>
      <c r="K566" s="298"/>
      <c r="L566" s="329"/>
      <c r="M566" s="262"/>
      <c r="N566" s="298"/>
      <c r="O566" s="329"/>
      <c r="P566" s="329"/>
      <c r="Q566" s="262"/>
      <c r="R566" s="312"/>
      <c r="S566" s="262"/>
      <c r="T566" s="262"/>
      <c r="U566" s="293"/>
      <c r="V566" s="293"/>
      <c r="W566" s="287"/>
    </row>
    <row r="567" spans="1:23" x14ac:dyDescent="0.3">
      <c r="A567" s="321" t="str">
        <f t="shared" si="27"/>
        <v/>
      </c>
      <c r="B567" s="262"/>
      <c r="C567" s="262"/>
      <c r="D567" s="262"/>
      <c r="E567" s="262"/>
      <c r="F567" s="262"/>
      <c r="G567" s="262"/>
      <c r="H567" s="262"/>
      <c r="I567" s="271" t="str">
        <f>IFERROR(VLOOKUP(G567,Tabela3[[PLACA]:[MODELO]],2,FALSE),"")</f>
        <v/>
      </c>
      <c r="J567" s="298"/>
      <c r="K567" s="298"/>
      <c r="L567" s="329"/>
      <c r="M567" s="262"/>
      <c r="N567" s="298"/>
      <c r="O567" s="329"/>
      <c r="P567" s="329"/>
      <c r="Q567" s="262"/>
      <c r="R567" s="312"/>
      <c r="S567" s="262"/>
      <c r="T567" s="262"/>
      <c r="U567" s="293"/>
      <c r="V567" s="293"/>
      <c r="W567" s="287"/>
    </row>
    <row r="568" spans="1:23" x14ac:dyDescent="0.3">
      <c r="A568" s="321" t="str">
        <f t="shared" si="27"/>
        <v/>
      </c>
      <c r="B568" s="262"/>
      <c r="C568" s="262"/>
      <c r="D568" s="262"/>
      <c r="E568" s="262"/>
      <c r="F568" s="262"/>
      <c r="G568" s="262"/>
      <c r="H568" s="262"/>
      <c r="I568" s="271" t="str">
        <f>IFERROR(VLOOKUP(G568,Tabela3[[PLACA]:[MODELO]],2,FALSE),"")</f>
        <v/>
      </c>
      <c r="J568" s="298"/>
      <c r="K568" s="298"/>
      <c r="L568" s="329"/>
      <c r="M568" s="262"/>
      <c r="N568" s="298"/>
      <c r="O568" s="329"/>
      <c r="P568" s="329"/>
      <c r="Q568" s="262"/>
      <c r="R568" s="312"/>
      <c r="S568" s="262"/>
      <c r="T568" s="262"/>
      <c r="U568" s="293"/>
      <c r="V568" s="293"/>
      <c r="W568" s="287"/>
    </row>
    <row r="569" spans="1:23" x14ac:dyDescent="0.3">
      <c r="A569" s="321" t="str">
        <f t="shared" si="27"/>
        <v/>
      </c>
      <c r="B569" s="262"/>
      <c r="C569" s="262"/>
      <c r="D569" s="262"/>
      <c r="E569" s="262"/>
      <c r="F569" s="262"/>
      <c r="G569" s="262"/>
      <c r="H569" s="262"/>
      <c r="I569" s="271" t="str">
        <f>IFERROR(VLOOKUP(G569,Tabela3[[PLACA]:[MODELO]],2,FALSE),"")</f>
        <v/>
      </c>
      <c r="J569" s="298"/>
      <c r="K569" s="298"/>
      <c r="L569" s="329"/>
      <c r="M569" s="262"/>
      <c r="N569" s="298"/>
      <c r="O569" s="329"/>
      <c r="P569" s="329"/>
      <c r="Q569" s="262"/>
      <c r="R569" s="312"/>
      <c r="S569" s="262"/>
      <c r="T569" s="262"/>
      <c r="U569" s="293"/>
      <c r="V569" s="293"/>
      <c r="W569" s="287"/>
    </row>
    <row r="570" spans="1:23" x14ac:dyDescent="0.3">
      <c r="A570" s="321" t="str">
        <f t="shared" si="27"/>
        <v/>
      </c>
      <c r="B570" s="262"/>
      <c r="C570" s="262"/>
      <c r="D570" s="262"/>
      <c r="E570" s="262"/>
      <c r="F570" s="262"/>
      <c r="G570" s="262"/>
      <c r="H570" s="262"/>
      <c r="I570" s="271" t="str">
        <f>IFERROR(VLOOKUP(G570,Tabela3[[PLACA]:[MODELO]],2,FALSE),"")</f>
        <v/>
      </c>
      <c r="J570" s="298"/>
      <c r="K570" s="298"/>
      <c r="L570" s="329"/>
      <c r="M570" s="262"/>
      <c r="N570" s="298"/>
      <c r="O570" s="329"/>
      <c r="P570" s="329"/>
      <c r="Q570" s="262"/>
      <c r="R570" s="312"/>
      <c r="S570" s="262"/>
      <c r="T570" s="262"/>
      <c r="U570" s="293"/>
      <c r="V570" s="293"/>
      <c r="W570" s="287"/>
    </row>
    <row r="571" spans="1:23" x14ac:dyDescent="0.3">
      <c r="A571" s="321" t="str">
        <f t="shared" si="27"/>
        <v/>
      </c>
      <c r="B571" s="262"/>
      <c r="C571" s="262"/>
      <c r="D571" s="262"/>
      <c r="E571" s="262"/>
      <c r="F571" s="262"/>
      <c r="G571" s="262"/>
      <c r="H571" s="262"/>
      <c r="I571" s="271" t="str">
        <f>IFERROR(VLOOKUP(G571,Tabela3[[PLACA]:[MODELO]],2,FALSE),"")</f>
        <v/>
      </c>
      <c r="J571" s="298"/>
      <c r="K571" s="298"/>
      <c r="L571" s="329"/>
      <c r="M571" s="262"/>
      <c r="N571" s="298"/>
      <c r="O571" s="329"/>
      <c r="P571" s="329"/>
      <c r="Q571" s="262"/>
      <c r="R571" s="312"/>
      <c r="S571" s="262"/>
      <c r="T571" s="262"/>
      <c r="U571" s="293"/>
      <c r="V571" s="293"/>
      <c r="W571" s="287"/>
    </row>
    <row r="572" spans="1:23" x14ac:dyDescent="0.3">
      <c r="A572" s="321" t="str">
        <f t="shared" si="27"/>
        <v/>
      </c>
      <c r="B572" s="262"/>
      <c r="C572" s="262"/>
      <c r="D572" s="262"/>
      <c r="E572" s="262"/>
      <c r="F572" s="262"/>
      <c r="G572" s="262"/>
      <c r="H572" s="262"/>
      <c r="I572" s="271" t="str">
        <f>IFERROR(VLOOKUP(G572,Tabela3[[PLACA]:[MODELO]],2,FALSE),"")</f>
        <v/>
      </c>
      <c r="J572" s="298"/>
      <c r="K572" s="298"/>
      <c r="L572" s="329"/>
      <c r="M572" s="262"/>
      <c r="N572" s="298"/>
      <c r="O572" s="329"/>
      <c r="P572" s="329"/>
      <c r="Q572" s="262"/>
      <c r="R572" s="312"/>
      <c r="S572" s="262"/>
      <c r="T572" s="262"/>
      <c r="U572" s="293"/>
      <c r="V572" s="293"/>
      <c r="W572" s="287"/>
    </row>
    <row r="573" spans="1:23" x14ac:dyDescent="0.3">
      <c r="A573" s="321" t="str">
        <f t="shared" si="27"/>
        <v/>
      </c>
      <c r="B573" s="262"/>
      <c r="C573" s="262"/>
      <c r="D573" s="262"/>
      <c r="E573" s="262"/>
      <c r="F573" s="262"/>
      <c r="G573" s="262"/>
      <c r="H573" s="262"/>
      <c r="I573" s="271" t="str">
        <f>IFERROR(VLOOKUP(G573,Tabela3[[PLACA]:[MODELO]],2,FALSE),"")</f>
        <v/>
      </c>
      <c r="J573" s="298"/>
      <c r="K573" s="298"/>
      <c r="L573" s="329"/>
      <c r="M573" s="262"/>
      <c r="N573" s="298"/>
      <c r="O573" s="329"/>
      <c r="P573" s="329"/>
      <c r="Q573" s="262"/>
      <c r="R573" s="312"/>
      <c r="S573" s="262"/>
      <c r="T573" s="262"/>
      <c r="U573" s="293"/>
      <c r="V573" s="293"/>
      <c r="W573" s="287"/>
    </row>
    <row r="574" spans="1:23" x14ac:dyDescent="0.3">
      <c r="A574" s="321" t="str">
        <f t="shared" si="27"/>
        <v/>
      </c>
      <c r="B574" s="262"/>
      <c r="C574" s="262"/>
      <c r="D574" s="262"/>
      <c r="E574" s="262"/>
      <c r="F574" s="262"/>
      <c r="G574" s="262"/>
      <c r="H574" s="262"/>
      <c r="I574" s="271" t="str">
        <f>IFERROR(VLOOKUP(G574,Tabela3[[PLACA]:[MODELO]],2,FALSE),"")</f>
        <v/>
      </c>
      <c r="J574" s="298"/>
      <c r="K574" s="298"/>
      <c r="L574" s="329"/>
      <c r="M574" s="262"/>
      <c r="N574" s="298"/>
      <c r="O574" s="329"/>
      <c r="P574" s="329"/>
      <c r="Q574" s="262"/>
      <c r="R574" s="312"/>
      <c r="S574" s="262"/>
      <c r="T574" s="262"/>
      <c r="U574" s="293"/>
      <c r="V574" s="293"/>
      <c r="W574" s="287"/>
    </row>
    <row r="575" spans="1:23" x14ac:dyDescent="0.3">
      <c r="A575" s="321" t="str">
        <f t="shared" si="27"/>
        <v/>
      </c>
      <c r="B575" s="262"/>
      <c r="C575" s="262"/>
      <c r="D575" s="262"/>
      <c r="E575" s="262"/>
      <c r="F575" s="262"/>
      <c r="G575" s="262"/>
      <c r="H575" s="262"/>
      <c r="I575" s="271" t="str">
        <f>IFERROR(VLOOKUP(G575,Tabela3[[PLACA]:[MODELO]],2,FALSE),"")</f>
        <v/>
      </c>
      <c r="J575" s="298"/>
      <c r="K575" s="298"/>
      <c r="L575" s="329"/>
      <c r="M575" s="262"/>
      <c r="N575" s="298"/>
      <c r="O575" s="329"/>
      <c r="P575" s="329"/>
      <c r="Q575" s="262"/>
      <c r="R575" s="312"/>
      <c r="S575" s="262"/>
      <c r="T575" s="262"/>
      <c r="U575" s="293"/>
      <c r="V575" s="293"/>
      <c r="W575" s="287"/>
    </row>
    <row r="576" spans="1:23" x14ac:dyDescent="0.3">
      <c r="A576" s="321" t="str">
        <f t="shared" si="27"/>
        <v/>
      </c>
      <c r="B576" s="262"/>
      <c r="C576" s="262"/>
      <c r="D576" s="262"/>
      <c r="E576" s="262"/>
      <c r="F576" s="262"/>
      <c r="G576" s="262"/>
      <c r="H576" s="262"/>
      <c r="I576" s="271" t="str">
        <f>IFERROR(VLOOKUP(G576,Tabela3[[PLACA]:[MODELO]],2,FALSE),"")</f>
        <v/>
      </c>
      <c r="J576" s="298"/>
      <c r="K576" s="298"/>
      <c r="L576" s="329"/>
      <c r="M576" s="262"/>
      <c r="N576" s="298"/>
      <c r="O576" s="329"/>
      <c r="P576" s="329"/>
      <c r="Q576" s="262"/>
      <c r="R576" s="312"/>
      <c r="S576" s="262"/>
      <c r="T576" s="262"/>
      <c r="U576" s="293"/>
      <c r="V576" s="293"/>
      <c r="W576" s="287"/>
    </row>
    <row r="577" spans="1:23" x14ac:dyDescent="0.3">
      <c r="A577" s="321" t="str">
        <f t="shared" si="27"/>
        <v/>
      </c>
      <c r="B577" s="262"/>
      <c r="C577" s="262"/>
      <c r="D577" s="262"/>
      <c r="E577" s="262"/>
      <c r="F577" s="262"/>
      <c r="G577" s="262"/>
      <c r="H577" s="262"/>
      <c r="I577" s="271" t="str">
        <f>IFERROR(VLOOKUP(G577,Tabela3[[PLACA]:[MODELO]],2,FALSE),"")</f>
        <v/>
      </c>
      <c r="J577" s="298"/>
      <c r="K577" s="298"/>
      <c r="L577" s="329"/>
      <c r="M577" s="262"/>
      <c r="N577" s="298"/>
      <c r="O577" s="329"/>
      <c r="P577" s="329"/>
      <c r="Q577" s="262"/>
      <c r="R577" s="312"/>
      <c r="S577" s="262"/>
      <c r="T577" s="262"/>
      <c r="U577" s="293"/>
      <c r="V577" s="293"/>
      <c r="W577" s="287"/>
    </row>
    <row r="578" spans="1:23" x14ac:dyDescent="0.3">
      <c r="A578" s="321" t="str">
        <f t="shared" si="27"/>
        <v/>
      </c>
      <c r="B578" s="262"/>
      <c r="C578" s="262"/>
      <c r="D578" s="262"/>
      <c r="E578" s="262"/>
      <c r="F578" s="262"/>
      <c r="G578" s="262"/>
      <c r="H578" s="262"/>
      <c r="I578" s="271" t="str">
        <f>IFERROR(VLOOKUP(G578,Tabela3[[PLACA]:[MODELO]],2,FALSE),"")</f>
        <v/>
      </c>
      <c r="J578" s="298"/>
      <c r="K578" s="298"/>
      <c r="L578" s="329"/>
      <c r="M578" s="262"/>
      <c r="N578" s="298"/>
      <c r="O578" s="329"/>
      <c r="P578" s="329"/>
      <c r="Q578" s="262"/>
      <c r="R578" s="312"/>
      <c r="S578" s="262"/>
      <c r="T578" s="262"/>
      <c r="U578" s="293"/>
      <c r="V578" s="293"/>
      <c r="W578" s="287"/>
    </row>
    <row r="579" spans="1:23" x14ac:dyDescent="0.3">
      <c r="A579" s="321" t="str">
        <f t="shared" si="27"/>
        <v/>
      </c>
      <c r="B579" s="262"/>
      <c r="C579" s="262"/>
      <c r="D579" s="262"/>
      <c r="E579" s="262"/>
      <c r="F579" s="262"/>
      <c r="G579" s="262"/>
      <c r="H579" s="262"/>
      <c r="I579" s="271" t="str">
        <f>IFERROR(VLOOKUP(G579,Tabela3[[PLACA]:[MODELO]],2,FALSE),"")</f>
        <v/>
      </c>
      <c r="J579" s="298"/>
      <c r="K579" s="298"/>
      <c r="L579" s="329"/>
      <c r="M579" s="262"/>
      <c r="N579" s="298"/>
      <c r="O579" s="329"/>
      <c r="P579" s="329"/>
      <c r="Q579" s="262"/>
      <c r="R579" s="312"/>
      <c r="S579" s="262"/>
      <c r="T579" s="262"/>
      <c r="U579" s="293"/>
      <c r="V579" s="293"/>
      <c r="W579" s="287"/>
    </row>
    <row r="580" spans="1:23" x14ac:dyDescent="0.3">
      <c r="A580" s="321" t="str">
        <f t="shared" si="27"/>
        <v/>
      </c>
      <c r="B580" s="262"/>
      <c r="C580" s="262"/>
      <c r="D580" s="262"/>
      <c r="E580" s="262"/>
      <c r="F580" s="262"/>
      <c r="G580" s="262"/>
      <c r="H580" s="262"/>
      <c r="I580" s="271" t="str">
        <f>IFERROR(VLOOKUP(G580,Tabela3[[PLACA]:[MODELO]],2,FALSE),"")</f>
        <v/>
      </c>
      <c r="J580" s="298"/>
      <c r="K580" s="298"/>
      <c r="L580" s="329"/>
      <c r="M580" s="262"/>
      <c r="N580" s="298"/>
      <c r="O580" s="329"/>
      <c r="P580" s="329"/>
      <c r="Q580" s="262"/>
      <c r="R580" s="312"/>
      <c r="S580" s="262"/>
      <c r="T580" s="262"/>
      <c r="U580" s="293"/>
      <c r="V580" s="293"/>
      <c r="W580" s="287"/>
    </row>
    <row r="581" spans="1:23" x14ac:dyDescent="0.3">
      <c r="A581" s="321" t="str">
        <f t="shared" si="27"/>
        <v/>
      </c>
      <c r="B581" s="262"/>
      <c r="C581" s="262"/>
      <c r="D581" s="262"/>
      <c r="E581" s="262"/>
      <c r="F581" s="262"/>
      <c r="G581" s="262"/>
      <c r="H581" s="262"/>
      <c r="I581" s="271" t="str">
        <f>IFERROR(VLOOKUP(G581,Tabela3[[PLACA]:[MODELO]],2,FALSE),"")</f>
        <v/>
      </c>
      <c r="J581" s="298"/>
      <c r="K581" s="298"/>
      <c r="L581" s="329"/>
      <c r="M581" s="262"/>
      <c r="N581" s="298"/>
      <c r="O581" s="329"/>
      <c r="P581" s="329"/>
      <c r="Q581" s="262"/>
      <c r="R581" s="312"/>
      <c r="S581" s="262"/>
      <c r="T581" s="262"/>
      <c r="U581" s="293"/>
      <c r="V581" s="293"/>
      <c r="W581" s="287"/>
    </row>
    <row r="582" spans="1:23" x14ac:dyDescent="0.3">
      <c r="A582" s="321" t="str">
        <f t="shared" si="27"/>
        <v/>
      </c>
      <c r="B582" s="262"/>
      <c r="C582" s="262"/>
      <c r="D582" s="262"/>
      <c r="E582" s="262"/>
      <c r="F582" s="262"/>
      <c r="G582" s="262"/>
      <c r="H582" s="262"/>
      <c r="I582" s="271" t="str">
        <f>IFERROR(VLOOKUP(G582,Tabela3[[PLACA]:[MODELO]],2,FALSE),"")</f>
        <v/>
      </c>
      <c r="J582" s="298"/>
      <c r="K582" s="298"/>
      <c r="L582" s="329"/>
      <c r="M582" s="262"/>
      <c r="N582" s="298"/>
      <c r="O582" s="329"/>
      <c r="P582" s="329"/>
      <c r="Q582" s="262"/>
      <c r="R582" s="312"/>
      <c r="S582" s="262"/>
      <c r="T582" s="262"/>
      <c r="U582" s="293"/>
      <c r="V582" s="293"/>
      <c r="W582" s="287"/>
    </row>
    <row r="583" spans="1:23" x14ac:dyDescent="0.3">
      <c r="A583" s="321" t="str">
        <f t="shared" si="27"/>
        <v/>
      </c>
      <c r="B583" s="262"/>
      <c r="C583" s="262"/>
      <c r="D583" s="262"/>
      <c r="E583" s="262"/>
      <c r="F583" s="262"/>
      <c r="G583" s="262"/>
      <c r="H583" s="262"/>
      <c r="I583" s="271" t="str">
        <f>IFERROR(VLOOKUP(G583,Tabela3[[PLACA]:[MODELO]],2,FALSE),"")</f>
        <v/>
      </c>
      <c r="J583" s="298"/>
      <c r="K583" s="298"/>
      <c r="L583" s="329"/>
      <c r="M583" s="262"/>
      <c r="N583" s="298"/>
      <c r="O583" s="329"/>
      <c r="P583" s="329"/>
      <c r="Q583" s="262"/>
      <c r="R583" s="312"/>
      <c r="S583" s="262"/>
      <c r="T583" s="262"/>
      <c r="U583" s="293"/>
      <c r="V583" s="293"/>
      <c r="W583" s="287"/>
    </row>
    <row r="584" spans="1:23" x14ac:dyDescent="0.3">
      <c r="A584" s="321" t="str">
        <f t="shared" si="27"/>
        <v/>
      </c>
      <c r="B584" s="262"/>
      <c r="C584" s="262"/>
      <c r="D584" s="262"/>
      <c r="E584" s="262"/>
      <c r="F584" s="262"/>
      <c r="G584" s="262"/>
      <c r="H584" s="262"/>
      <c r="I584" s="271" t="str">
        <f>IFERROR(VLOOKUP(G584,Tabela3[[PLACA]:[MODELO]],2,FALSE),"")</f>
        <v/>
      </c>
      <c r="J584" s="298"/>
      <c r="K584" s="298"/>
      <c r="L584" s="329"/>
      <c r="M584" s="262"/>
      <c r="N584" s="298"/>
      <c r="O584" s="329"/>
      <c r="P584" s="329"/>
      <c r="Q584" s="262"/>
      <c r="R584" s="312"/>
      <c r="S584" s="262"/>
      <c r="T584" s="262"/>
      <c r="U584" s="293"/>
      <c r="V584" s="293"/>
      <c r="W584" s="287"/>
    </row>
    <row r="585" spans="1:23" x14ac:dyDescent="0.3">
      <c r="A585" s="321" t="str">
        <f t="shared" si="27"/>
        <v/>
      </c>
      <c r="B585" s="262"/>
      <c r="C585" s="262"/>
      <c r="D585" s="262"/>
      <c r="E585" s="262"/>
      <c r="F585" s="262"/>
      <c r="G585" s="262"/>
      <c r="H585" s="262"/>
      <c r="I585" s="271" t="str">
        <f>IFERROR(VLOOKUP(G585,Tabela3[[PLACA]:[MODELO]],2,FALSE),"")</f>
        <v/>
      </c>
      <c r="J585" s="298"/>
      <c r="K585" s="298"/>
      <c r="L585" s="329"/>
      <c r="M585" s="262"/>
      <c r="N585" s="298"/>
      <c r="O585" s="329"/>
      <c r="P585" s="329"/>
      <c r="Q585" s="262"/>
      <c r="R585" s="312"/>
      <c r="S585" s="262"/>
      <c r="T585" s="262"/>
      <c r="U585" s="293"/>
      <c r="V585" s="293"/>
      <c r="W585" s="287"/>
    </row>
    <row r="586" spans="1:23" x14ac:dyDescent="0.3">
      <c r="A586" s="321" t="str">
        <f t="shared" si="27"/>
        <v/>
      </c>
      <c r="B586" s="262"/>
      <c r="C586" s="262"/>
      <c r="D586" s="262"/>
      <c r="E586" s="262"/>
      <c r="F586" s="262"/>
      <c r="G586" s="262"/>
      <c r="H586" s="262"/>
      <c r="I586" s="271" t="str">
        <f>IFERROR(VLOOKUP(G586,Tabela3[[PLACA]:[MODELO]],2,FALSE),"")</f>
        <v/>
      </c>
      <c r="J586" s="298"/>
      <c r="K586" s="298"/>
      <c r="L586" s="329"/>
      <c r="M586" s="262"/>
      <c r="N586" s="298"/>
      <c r="O586" s="329"/>
      <c r="P586" s="329"/>
      <c r="Q586" s="262"/>
      <c r="R586" s="312"/>
      <c r="S586" s="262"/>
      <c r="T586" s="262"/>
      <c r="U586" s="293"/>
      <c r="V586" s="293"/>
      <c r="W586" s="287"/>
    </row>
    <row r="587" spans="1:23" x14ac:dyDescent="0.3">
      <c r="A587" s="321" t="str">
        <f t="shared" si="27"/>
        <v/>
      </c>
      <c r="B587" s="262"/>
      <c r="C587" s="262"/>
      <c r="D587" s="262"/>
      <c r="E587" s="262"/>
      <c r="F587" s="262"/>
      <c r="G587" s="262"/>
      <c r="H587" s="262"/>
      <c r="I587" s="271" t="str">
        <f>IFERROR(VLOOKUP(G587,Tabela3[[PLACA]:[MODELO]],2,FALSE),"")</f>
        <v/>
      </c>
      <c r="J587" s="298"/>
      <c r="K587" s="298"/>
      <c r="L587" s="329"/>
      <c r="M587" s="262"/>
      <c r="N587" s="298"/>
      <c r="O587" s="329"/>
      <c r="P587" s="329"/>
      <c r="Q587" s="262"/>
      <c r="R587" s="312"/>
      <c r="S587" s="262"/>
      <c r="T587" s="262"/>
      <c r="U587" s="293"/>
      <c r="V587" s="293"/>
      <c r="W587" s="287"/>
    </row>
    <row r="588" spans="1:23" x14ac:dyDescent="0.3">
      <c r="A588" s="321" t="str">
        <f t="shared" si="27"/>
        <v/>
      </c>
      <c r="B588" s="262"/>
      <c r="C588" s="262"/>
      <c r="D588" s="262"/>
      <c r="E588" s="262"/>
      <c r="F588" s="262"/>
      <c r="G588" s="262"/>
      <c r="H588" s="262"/>
      <c r="I588" s="271" t="str">
        <f>IFERROR(VLOOKUP(G588,Tabela3[[PLACA]:[MODELO]],2,FALSE),"")</f>
        <v/>
      </c>
      <c r="J588" s="298"/>
      <c r="K588" s="298"/>
      <c r="L588" s="329"/>
      <c r="M588" s="262"/>
      <c r="N588" s="298"/>
      <c r="O588" s="329"/>
      <c r="P588" s="329"/>
      <c r="Q588" s="262"/>
      <c r="R588" s="312"/>
      <c r="S588" s="262"/>
      <c r="T588" s="262"/>
      <c r="U588" s="293"/>
      <c r="V588" s="293"/>
      <c r="W588" s="287"/>
    </row>
    <row r="589" spans="1:23" x14ac:dyDescent="0.3">
      <c r="A589" s="321" t="str">
        <f t="shared" si="27"/>
        <v/>
      </c>
      <c r="B589" s="262"/>
      <c r="C589" s="262"/>
      <c r="D589" s="262"/>
      <c r="E589" s="262"/>
      <c r="F589" s="262"/>
      <c r="G589" s="262"/>
      <c r="H589" s="262"/>
      <c r="I589" s="271" t="str">
        <f>IFERROR(VLOOKUP(G589,Tabela3[[PLACA]:[MODELO]],2,FALSE),"")</f>
        <v/>
      </c>
      <c r="J589" s="298"/>
      <c r="K589" s="298"/>
      <c r="L589" s="329"/>
      <c r="M589" s="262"/>
      <c r="N589" s="298"/>
      <c r="O589" s="329"/>
      <c r="P589" s="329"/>
      <c r="Q589" s="262"/>
      <c r="R589" s="312"/>
      <c r="S589" s="262"/>
      <c r="T589" s="262"/>
      <c r="U589" s="293"/>
      <c r="V589" s="293"/>
      <c r="W589" s="287"/>
    </row>
    <row r="590" spans="1:23" x14ac:dyDescent="0.3">
      <c r="A590" s="321" t="str">
        <f t="shared" si="27"/>
        <v/>
      </c>
      <c r="B590" s="262"/>
      <c r="C590" s="262"/>
      <c r="D590" s="262"/>
      <c r="E590" s="262"/>
      <c r="F590" s="262"/>
      <c r="G590" s="262"/>
      <c r="H590" s="262"/>
      <c r="I590" s="271" t="str">
        <f>IFERROR(VLOOKUP(G590,Tabela3[[PLACA]:[MODELO]],2,FALSE),"")</f>
        <v/>
      </c>
      <c r="J590" s="298"/>
      <c r="K590" s="298"/>
      <c r="L590" s="329"/>
      <c r="M590" s="262"/>
      <c r="N590" s="298"/>
      <c r="O590" s="329"/>
      <c r="P590" s="329"/>
      <c r="Q590" s="262"/>
      <c r="R590" s="312"/>
      <c r="S590" s="262"/>
      <c r="T590" s="262"/>
      <c r="U590" s="293"/>
      <c r="V590" s="293"/>
      <c r="W590" s="287"/>
    </row>
    <row r="591" spans="1:23" x14ac:dyDescent="0.3">
      <c r="A591" s="321" t="str">
        <f t="shared" si="27"/>
        <v/>
      </c>
      <c r="B591" s="262"/>
      <c r="C591" s="262"/>
      <c r="D591" s="262"/>
      <c r="E591" s="262"/>
      <c r="F591" s="262"/>
      <c r="G591" s="262"/>
      <c r="H591" s="262"/>
      <c r="I591" s="271" t="str">
        <f>IFERROR(VLOOKUP(G591,Tabela3[[PLACA]:[MODELO]],2,FALSE),"")</f>
        <v/>
      </c>
      <c r="J591" s="298"/>
      <c r="K591" s="298"/>
      <c r="L591" s="329"/>
      <c r="M591" s="262"/>
      <c r="N591" s="298"/>
      <c r="O591" s="329"/>
      <c r="P591" s="329"/>
      <c r="Q591" s="262"/>
      <c r="R591" s="312"/>
      <c r="S591" s="262"/>
      <c r="T591" s="262"/>
      <c r="U591" s="293"/>
      <c r="V591" s="293"/>
      <c r="W591" s="287"/>
    </row>
    <row r="592" spans="1:23" x14ac:dyDescent="0.3">
      <c r="A592" s="321" t="str">
        <f t="shared" si="27"/>
        <v/>
      </c>
      <c r="B592" s="262"/>
      <c r="C592" s="262"/>
      <c r="D592" s="262"/>
      <c r="E592" s="262"/>
      <c r="F592" s="262"/>
      <c r="G592" s="262"/>
      <c r="H592" s="262"/>
      <c r="I592" s="271" t="str">
        <f>IFERROR(VLOOKUP(G592,Tabela3[[PLACA]:[MODELO]],2,FALSE),"")</f>
        <v/>
      </c>
      <c r="J592" s="298"/>
      <c r="K592" s="298"/>
      <c r="L592" s="329"/>
      <c r="M592" s="262"/>
      <c r="N592" s="298"/>
      <c r="O592" s="329"/>
      <c r="P592" s="329"/>
      <c r="Q592" s="262"/>
      <c r="R592" s="312"/>
      <c r="S592" s="262"/>
      <c r="T592" s="262"/>
      <c r="U592" s="293"/>
      <c r="V592" s="293"/>
      <c r="W592" s="287"/>
    </row>
    <row r="593" spans="1:23" x14ac:dyDescent="0.3">
      <c r="A593" s="321" t="str">
        <f t="shared" si="27"/>
        <v/>
      </c>
      <c r="B593" s="262"/>
      <c r="C593" s="262"/>
      <c r="D593" s="262"/>
      <c r="E593" s="262"/>
      <c r="F593" s="262"/>
      <c r="G593" s="262"/>
      <c r="H593" s="262"/>
      <c r="I593" s="271" t="str">
        <f>IFERROR(VLOOKUP(G593,Tabela3[[PLACA]:[MODELO]],2,FALSE),"")</f>
        <v/>
      </c>
      <c r="J593" s="298"/>
      <c r="K593" s="298"/>
      <c r="L593" s="329"/>
      <c r="M593" s="262"/>
      <c r="N593" s="298"/>
      <c r="O593" s="329"/>
      <c r="P593" s="329"/>
      <c r="Q593" s="262"/>
      <c r="R593" s="312"/>
      <c r="S593" s="262"/>
      <c r="T593" s="262"/>
      <c r="U593" s="293"/>
      <c r="V593" s="293"/>
      <c r="W593" s="287"/>
    </row>
    <row r="594" spans="1:23" x14ac:dyDescent="0.3">
      <c r="A594" s="321" t="str">
        <f t="shared" si="27"/>
        <v/>
      </c>
      <c r="B594" s="262"/>
      <c r="C594" s="262"/>
      <c r="D594" s="262"/>
      <c r="E594" s="262"/>
      <c r="F594" s="262"/>
      <c r="G594" s="262"/>
      <c r="H594" s="262"/>
      <c r="I594" s="271" t="str">
        <f>IFERROR(VLOOKUP(G594,Tabela3[[PLACA]:[MODELO]],2,FALSE),"")</f>
        <v/>
      </c>
      <c r="J594" s="298"/>
      <c r="K594" s="298"/>
      <c r="L594" s="329"/>
      <c r="M594" s="262"/>
      <c r="N594" s="298"/>
      <c r="O594" s="329"/>
      <c r="P594" s="329"/>
      <c r="Q594" s="262"/>
      <c r="R594" s="312"/>
      <c r="S594" s="262"/>
      <c r="T594" s="262"/>
      <c r="U594" s="293"/>
      <c r="V594" s="293"/>
      <c r="W594" s="287"/>
    </row>
    <row r="595" spans="1:23" x14ac:dyDescent="0.3">
      <c r="A595" s="321" t="str">
        <f t="shared" si="27"/>
        <v/>
      </c>
      <c r="B595" s="262"/>
      <c r="C595" s="262"/>
      <c r="D595" s="262"/>
      <c r="E595" s="262"/>
      <c r="F595" s="262"/>
      <c r="G595" s="262"/>
      <c r="H595" s="262"/>
      <c r="I595" s="271" t="str">
        <f>IFERROR(VLOOKUP(G595,Tabela3[[PLACA]:[MODELO]],2,FALSE),"")</f>
        <v/>
      </c>
      <c r="J595" s="298"/>
      <c r="K595" s="298"/>
      <c r="L595" s="329"/>
      <c r="M595" s="262"/>
      <c r="N595" s="298"/>
      <c r="O595" s="329"/>
      <c r="P595" s="329"/>
      <c r="Q595" s="262"/>
      <c r="R595" s="312"/>
      <c r="S595" s="262"/>
      <c r="T595" s="262"/>
      <c r="U595" s="293"/>
      <c r="V595" s="293"/>
      <c r="W595" s="287"/>
    </row>
    <row r="596" spans="1:23" x14ac:dyDescent="0.3">
      <c r="A596" s="321" t="str">
        <f t="shared" si="27"/>
        <v/>
      </c>
      <c r="B596" s="262"/>
      <c r="C596" s="262"/>
      <c r="D596" s="262"/>
      <c r="E596" s="262"/>
      <c r="F596" s="262"/>
      <c r="G596" s="262"/>
      <c r="H596" s="262"/>
      <c r="I596" s="271" t="str">
        <f>IFERROR(VLOOKUP(G596,Tabela3[[PLACA]:[MODELO]],2,FALSE),"")</f>
        <v/>
      </c>
      <c r="J596" s="298"/>
      <c r="K596" s="298"/>
      <c r="L596" s="329"/>
      <c r="M596" s="262"/>
      <c r="N596" s="298"/>
      <c r="O596" s="329"/>
      <c r="P596" s="329"/>
      <c r="Q596" s="262"/>
      <c r="R596" s="312"/>
      <c r="S596" s="262"/>
      <c r="T596" s="262"/>
      <c r="U596" s="293"/>
      <c r="V596" s="293"/>
      <c r="W596" s="287"/>
    </row>
    <row r="597" spans="1:23" x14ac:dyDescent="0.3">
      <c r="A597" s="321" t="str">
        <f t="shared" si="27"/>
        <v/>
      </c>
      <c r="B597" s="262"/>
      <c r="C597" s="262"/>
      <c r="D597" s="262"/>
      <c r="E597" s="262"/>
      <c r="F597" s="262"/>
      <c r="G597" s="262"/>
      <c r="H597" s="262"/>
      <c r="I597" s="271" t="str">
        <f>IFERROR(VLOOKUP(G597,Tabela3[[PLACA]:[MODELO]],2,FALSE),"")</f>
        <v/>
      </c>
      <c r="J597" s="298"/>
      <c r="K597" s="298"/>
      <c r="L597" s="329"/>
      <c r="M597" s="262"/>
      <c r="N597" s="298"/>
      <c r="O597" s="329"/>
      <c r="P597" s="329"/>
      <c r="Q597" s="262"/>
      <c r="R597" s="312"/>
      <c r="S597" s="262"/>
      <c r="T597" s="262"/>
      <c r="U597" s="293"/>
      <c r="V597" s="293"/>
      <c r="W597" s="287"/>
    </row>
    <row r="598" spans="1:23" x14ac:dyDescent="0.3">
      <c r="A598" s="321" t="str">
        <f t="shared" si="27"/>
        <v/>
      </c>
      <c r="B598" s="262"/>
      <c r="C598" s="262"/>
      <c r="D598" s="262"/>
      <c r="E598" s="262"/>
      <c r="F598" s="262"/>
      <c r="G598" s="262"/>
      <c r="H598" s="262"/>
      <c r="I598" s="271" t="str">
        <f>IFERROR(VLOOKUP(G598,Tabela3[[PLACA]:[MODELO]],2,FALSE),"")</f>
        <v/>
      </c>
      <c r="J598" s="298"/>
      <c r="K598" s="298"/>
      <c r="L598" s="329"/>
      <c r="M598" s="262"/>
      <c r="N598" s="298"/>
      <c r="O598" s="329"/>
      <c r="P598" s="329"/>
      <c r="Q598" s="262"/>
      <c r="R598" s="312"/>
      <c r="S598" s="262"/>
      <c r="T598" s="262"/>
      <c r="U598" s="293"/>
      <c r="V598" s="293"/>
      <c r="W598" s="287"/>
    </row>
    <row r="599" spans="1:23" x14ac:dyDescent="0.3">
      <c r="A599" s="321" t="str">
        <f t="shared" si="27"/>
        <v/>
      </c>
      <c r="B599" s="262"/>
      <c r="C599" s="262"/>
      <c r="D599" s="262"/>
      <c r="E599" s="262"/>
      <c r="F599" s="262"/>
      <c r="G599" s="262"/>
      <c r="H599" s="262"/>
      <c r="I599" s="271" t="str">
        <f>IFERROR(VLOOKUP(G599,Tabela3[[PLACA]:[MODELO]],2,FALSE),"")</f>
        <v/>
      </c>
      <c r="J599" s="298"/>
      <c r="K599" s="298"/>
      <c r="L599" s="329"/>
      <c r="M599" s="262"/>
      <c r="N599" s="298"/>
      <c r="O599" s="329"/>
      <c r="P599" s="329"/>
      <c r="Q599" s="262"/>
      <c r="R599" s="312"/>
      <c r="S599" s="262"/>
      <c r="T599" s="262"/>
      <c r="U599" s="293"/>
      <c r="V599" s="293"/>
      <c r="W599" s="287"/>
    </row>
    <row r="600" spans="1:23" x14ac:dyDescent="0.3">
      <c r="A600" s="321" t="str">
        <f t="shared" si="27"/>
        <v/>
      </c>
      <c r="B600" s="262"/>
      <c r="C600" s="262"/>
      <c r="D600" s="262"/>
      <c r="E600" s="262"/>
      <c r="F600" s="262"/>
      <c r="G600" s="262"/>
      <c r="H600" s="262"/>
      <c r="I600" s="271" t="str">
        <f>IFERROR(VLOOKUP(G600,Tabela3[[PLACA]:[MODELO]],2,FALSE),"")</f>
        <v/>
      </c>
      <c r="J600" s="298"/>
      <c r="K600" s="298"/>
      <c r="L600" s="329"/>
      <c r="M600" s="262"/>
      <c r="N600" s="298"/>
      <c r="O600" s="329"/>
      <c r="P600" s="329"/>
      <c r="Q600" s="262"/>
      <c r="R600" s="312"/>
      <c r="S600" s="262"/>
      <c r="T600" s="262"/>
      <c r="U600" s="293"/>
      <c r="V600" s="293"/>
      <c r="W600" s="287"/>
    </row>
    <row r="601" spans="1:23" x14ac:dyDescent="0.3">
      <c r="A601" s="321" t="str">
        <f t="shared" si="27"/>
        <v/>
      </c>
      <c r="B601" s="262"/>
      <c r="C601" s="262"/>
      <c r="D601" s="262"/>
      <c r="E601" s="262"/>
      <c r="F601" s="262"/>
      <c r="G601" s="262"/>
      <c r="H601" s="262"/>
      <c r="I601" s="271" t="str">
        <f>IFERROR(VLOOKUP(G601,Tabela3[[PLACA]:[MODELO]],2,FALSE),"")</f>
        <v/>
      </c>
      <c r="J601" s="298"/>
      <c r="K601" s="298"/>
      <c r="L601" s="329"/>
      <c r="M601" s="262"/>
      <c r="N601" s="298"/>
      <c r="O601" s="329"/>
      <c r="P601" s="329"/>
      <c r="Q601" s="262"/>
      <c r="R601" s="312"/>
      <c r="S601" s="262"/>
      <c r="T601" s="262"/>
      <c r="U601" s="293"/>
      <c r="V601" s="293"/>
      <c r="W601" s="287"/>
    </row>
    <row r="602" spans="1:23" x14ac:dyDescent="0.3">
      <c r="A602" s="321" t="str">
        <f t="shared" si="27"/>
        <v/>
      </c>
      <c r="B602" s="262"/>
      <c r="C602" s="262"/>
      <c r="D602" s="262"/>
      <c r="E602" s="262"/>
      <c r="F602" s="262"/>
      <c r="G602" s="262"/>
      <c r="H602" s="262"/>
      <c r="I602" s="271" t="str">
        <f>IFERROR(VLOOKUP(G602,Tabela3[[PLACA]:[MODELO]],2,FALSE),"")</f>
        <v/>
      </c>
      <c r="J602" s="298"/>
      <c r="K602" s="298"/>
      <c r="L602" s="329"/>
      <c r="M602" s="262"/>
      <c r="N602" s="298"/>
      <c r="O602" s="329"/>
      <c r="P602" s="329"/>
      <c r="Q602" s="262"/>
      <c r="R602" s="312"/>
      <c r="S602" s="262"/>
      <c r="T602" s="262"/>
      <c r="U602" s="293"/>
      <c r="V602" s="293"/>
      <c r="W602" s="287"/>
    </row>
    <row r="603" spans="1:23" x14ac:dyDescent="0.3">
      <c r="A603" s="321" t="str">
        <f t="shared" si="27"/>
        <v/>
      </c>
      <c r="B603" s="262"/>
      <c r="C603" s="262"/>
      <c r="D603" s="262"/>
      <c r="E603" s="262"/>
      <c r="F603" s="262"/>
      <c r="G603" s="262"/>
      <c r="H603" s="262"/>
      <c r="I603" s="271" t="str">
        <f>IFERROR(VLOOKUP(G603,Tabela3[[PLACA]:[MODELO]],2,FALSE),"")</f>
        <v/>
      </c>
      <c r="J603" s="298"/>
      <c r="K603" s="298"/>
      <c r="L603" s="329"/>
      <c r="M603" s="262"/>
      <c r="N603" s="298"/>
      <c r="O603" s="329"/>
      <c r="P603" s="329"/>
      <c r="Q603" s="262"/>
      <c r="R603" s="312"/>
      <c r="S603" s="262"/>
      <c r="T603" s="262"/>
      <c r="U603" s="293"/>
      <c r="V603" s="293"/>
      <c r="W603" s="287"/>
    </row>
    <row r="604" spans="1:23" x14ac:dyDescent="0.3">
      <c r="A604" s="321" t="str">
        <f t="shared" si="27"/>
        <v/>
      </c>
      <c r="B604" s="262"/>
      <c r="C604" s="262"/>
      <c r="D604" s="262"/>
      <c r="E604" s="262"/>
      <c r="F604" s="262"/>
      <c r="G604" s="262"/>
      <c r="H604" s="262"/>
      <c r="I604" s="271" t="str">
        <f>IFERROR(VLOOKUP(G604,Tabela3[[PLACA]:[MODELO]],2,FALSE),"")</f>
        <v/>
      </c>
      <c r="J604" s="298"/>
      <c r="K604" s="298"/>
      <c r="L604" s="329"/>
      <c r="M604" s="262"/>
      <c r="N604" s="298"/>
      <c r="O604" s="329"/>
      <c r="P604" s="329"/>
      <c r="Q604" s="262"/>
      <c r="R604" s="312"/>
      <c r="S604" s="262"/>
      <c r="T604" s="262"/>
      <c r="U604" s="293"/>
      <c r="V604" s="293"/>
      <c r="W604" s="287"/>
    </row>
    <row r="605" spans="1:23" x14ac:dyDescent="0.3">
      <c r="A605" s="321" t="str">
        <f t="shared" si="27"/>
        <v/>
      </c>
      <c r="B605" s="262"/>
      <c r="C605" s="262"/>
      <c r="D605" s="262"/>
      <c r="E605" s="262"/>
      <c r="F605" s="262"/>
      <c r="G605" s="262"/>
      <c r="H605" s="262"/>
      <c r="I605" s="271" t="str">
        <f>IFERROR(VLOOKUP(G605,Tabela3[[PLACA]:[MODELO]],2,FALSE),"")</f>
        <v/>
      </c>
      <c r="J605" s="298"/>
      <c r="K605" s="298"/>
      <c r="L605" s="329"/>
      <c r="M605" s="262"/>
      <c r="N605" s="298"/>
      <c r="O605" s="329"/>
      <c r="P605" s="329"/>
      <c r="Q605" s="262"/>
      <c r="R605" s="312"/>
      <c r="S605" s="262"/>
      <c r="T605" s="262"/>
      <c r="U605" s="293"/>
      <c r="V605" s="293"/>
      <c r="W605" s="287"/>
    </row>
    <row r="606" spans="1:23" x14ac:dyDescent="0.3">
      <c r="A606" s="321" t="str">
        <f t="shared" si="27"/>
        <v/>
      </c>
      <c r="B606" s="262"/>
      <c r="C606" s="262"/>
      <c r="D606" s="262"/>
      <c r="E606" s="262"/>
      <c r="F606" s="262"/>
      <c r="G606" s="262"/>
      <c r="H606" s="262"/>
      <c r="I606" s="271" t="str">
        <f>IFERROR(VLOOKUP(G606,Tabela3[[PLACA]:[MODELO]],2,FALSE),"")</f>
        <v/>
      </c>
      <c r="J606" s="298"/>
      <c r="K606" s="298"/>
      <c r="L606" s="329"/>
      <c r="M606" s="262"/>
      <c r="N606" s="298"/>
      <c r="O606" s="329"/>
      <c r="P606" s="329"/>
      <c r="Q606" s="262"/>
      <c r="R606" s="312"/>
      <c r="S606" s="262"/>
      <c r="T606" s="262"/>
      <c r="U606" s="293"/>
      <c r="V606" s="293"/>
      <c r="W606" s="287"/>
    </row>
    <row r="607" spans="1:23" x14ac:dyDescent="0.3">
      <c r="A607" s="321" t="str">
        <f t="shared" si="27"/>
        <v/>
      </c>
      <c r="B607" s="262"/>
      <c r="C607" s="262"/>
      <c r="D607" s="262"/>
      <c r="E607" s="262"/>
      <c r="F607" s="262"/>
      <c r="G607" s="262"/>
      <c r="H607" s="262"/>
      <c r="I607" s="271" t="str">
        <f>IFERROR(VLOOKUP(G607,Tabela3[[PLACA]:[MODELO]],2,FALSE),"")</f>
        <v/>
      </c>
      <c r="J607" s="298"/>
      <c r="K607" s="298"/>
      <c r="L607" s="329"/>
      <c r="M607" s="262"/>
      <c r="N607" s="298"/>
      <c r="O607" s="329"/>
      <c r="P607" s="329"/>
      <c r="Q607" s="262"/>
      <c r="R607" s="312"/>
      <c r="S607" s="262"/>
      <c r="T607" s="262"/>
      <c r="U607" s="293"/>
      <c r="V607" s="293"/>
      <c r="W607" s="287"/>
    </row>
    <row r="608" spans="1:23" x14ac:dyDescent="0.3">
      <c r="A608" s="321" t="str">
        <f t="shared" si="27"/>
        <v/>
      </c>
      <c r="B608" s="262"/>
      <c r="C608" s="262"/>
      <c r="D608" s="262"/>
      <c r="E608" s="262"/>
      <c r="F608" s="262"/>
      <c r="G608" s="262"/>
      <c r="H608" s="262"/>
      <c r="I608" s="271" t="str">
        <f>IFERROR(VLOOKUP(G608,Tabela3[[PLACA]:[MODELO]],2,FALSE),"")</f>
        <v/>
      </c>
      <c r="J608" s="298"/>
      <c r="K608" s="298"/>
      <c r="L608" s="329"/>
      <c r="M608" s="262"/>
      <c r="N608" s="298"/>
      <c r="O608" s="329"/>
      <c r="P608" s="329"/>
      <c r="Q608" s="262"/>
      <c r="R608" s="312"/>
      <c r="S608" s="262"/>
      <c r="T608" s="262"/>
      <c r="U608" s="293"/>
      <c r="V608" s="293"/>
      <c r="W608" s="287"/>
    </row>
    <row r="609" spans="1:23" x14ac:dyDescent="0.3">
      <c r="A609" s="321" t="str">
        <f t="shared" si="27"/>
        <v/>
      </c>
      <c r="B609" s="262"/>
      <c r="C609" s="262"/>
      <c r="D609" s="262"/>
      <c r="E609" s="262"/>
      <c r="F609" s="262"/>
      <c r="G609" s="262"/>
      <c r="H609" s="262"/>
      <c r="I609" s="271" t="str">
        <f>IFERROR(VLOOKUP(G609,Tabela3[[PLACA]:[MODELO]],2,FALSE),"")</f>
        <v/>
      </c>
      <c r="J609" s="298"/>
      <c r="K609" s="298"/>
      <c r="L609" s="329"/>
      <c r="M609" s="262"/>
      <c r="N609" s="298"/>
      <c r="O609" s="329"/>
      <c r="P609" s="329"/>
      <c r="Q609" s="262"/>
      <c r="R609" s="312"/>
      <c r="S609" s="262"/>
      <c r="T609" s="262"/>
      <c r="U609" s="293"/>
      <c r="V609" s="293"/>
      <c r="W609" s="287"/>
    </row>
    <row r="610" spans="1:23" x14ac:dyDescent="0.3">
      <c r="A610" s="321" t="str">
        <f t="shared" si="27"/>
        <v/>
      </c>
      <c r="B610" s="262"/>
      <c r="C610" s="262"/>
      <c r="D610" s="262"/>
      <c r="E610" s="262"/>
      <c r="F610" s="262"/>
      <c r="G610" s="262"/>
      <c r="H610" s="262"/>
      <c r="I610" s="271" t="str">
        <f>IFERROR(VLOOKUP(G610,Tabela3[[PLACA]:[MODELO]],2,FALSE),"")</f>
        <v/>
      </c>
      <c r="J610" s="298"/>
      <c r="K610" s="298"/>
      <c r="L610" s="329"/>
      <c r="M610" s="262"/>
      <c r="N610" s="298"/>
      <c r="O610" s="329"/>
      <c r="P610" s="329"/>
      <c r="Q610" s="262"/>
      <c r="R610" s="312"/>
      <c r="S610" s="262"/>
      <c r="T610" s="262"/>
      <c r="U610" s="293"/>
      <c r="V610" s="293"/>
      <c r="W610" s="287"/>
    </row>
    <row r="611" spans="1:23" x14ac:dyDescent="0.3">
      <c r="A611" s="321" t="str">
        <f t="shared" si="27"/>
        <v/>
      </c>
      <c r="B611" s="262"/>
      <c r="C611" s="262"/>
      <c r="D611" s="262"/>
      <c r="E611" s="262"/>
      <c r="F611" s="262"/>
      <c r="G611" s="262"/>
      <c r="H611" s="262"/>
      <c r="I611" s="271" t="str">
        <f>IFERROR(VLOOKUP(G611,Tabela3[[PLACA]:[MODELO]],2,FALSE),"")</f>
        <v/>
      </c>
      <c r="J611" s="298"/>
      <c r="K611" s="298"/>
      <c r="L611" s="329"/>
      <c r="M611" s="262"/>
      <c r="N611" s="298"/>
      <c r="O611" s="329"/>
      <c r="P611" s="329"/>
      <c r="Q611" s="262"/>
      <c r="R611" s="312"/>
      <c r="S611" s="262"/>
      <c r="T611" s="262"/>
      <c r="U611" s="293"/>
      <c r="V611" s="293"/>
      <c r="W611" s="287"/>
    </row>
    <row r="612" spans="1:23" x14ac:dyDescent="0.3">
      <c r="A612" s="321" t="str">
        <f t="shared" si="27"/>
        <v/>
      </c>
      <c r="B612" s="262"/>
      <c r="C612" s="262"/>
      <c r="D612" s="262"/>
      <c r="E612" s="262"/>
      <c r="F612" s="262"/>
      <c r="G612" s="262"/>
      <c r="H612" s="262"/>
      <c r="I612" s="271" t="str">
        <f>IFERROR(VLOOKUP(G612,Tabela3[[PLACA]:[MODELO]],2,FALSE),"")</f>
        <v/>
      </c>
      <c r="J612" s="298"/>
      <c r="K612" s="298"/>
      <c r="L612" s="329"/>
      <c r="M612" s="262"/>
      <c r="N612" s="298"/>
      <c r="O612" s="329"/>
      <c r="P612" s="329"/>
      <c r="Q612" s="262"/>
      <c r="R612" s="312"/>
      <c r="S612" s="262"/>
      <c r="T612" s="262"/>
      <c r="U612" s="293"/>
      <c r="V612" s="293"/>
      <c r="W612" s="287"/>
    </row>
    <row r="613" spans="1:23" x14ac:dyDescent="0.3">
      <c r="A613" s="321" t="str">
        <f t="shared" si="27"/>
        <v/>
      </c>
      <c r="B613" s="262"/>
      <c r="C613" s="262"/>
      <c r="D613" s="262"/>
      <c r="E613" s="262"/>
      <c r="F613" s="262"/>
      <c r="G613" s="262"/>
      <c r="H613" s="262"/>
      <c r="I613" s="271" t="str">
        <f>IFERROR(VLOOKUP(G613,Tabela3[[PLACA]:[MODELO]],2,FALSE),"")</f>
        <v/>
      </c>
      <c r="J613" s="298"/>
      <c r="K613" s="298"/>
      <c r="L613" s="329"/>
      <c r="M613" s="262"/>
      <c r="N613" s="298"/>
      <c r="O613" s="329"/>
      <c r="P613" s="329"/>
      <c r="Q613" s="262"/>
      <c r="R613" s="312"/>
      <c r="S613" s="262"/>
      <c r="T613" s="262"/>
      <c r="U613" s="293"/>
      <c r="V613" s="293"/>
      <c r="W613" s="287"/>
    </row>
    <row r="614" spans="1:23" x14ac:dyDescent="0.3">
      <c r="A614" s="321" t="str">
        <f t="shared" si="27"/>
        <v/>
      </c>
      <c r="B614" s="262"/>
      <c r="C614" s="262"/>
      <c r="D614" s="262"/>
      <c r="E614" s="262"/>
      <c r="F614" s="262"/>
      <c r="G614" s="262"/>
      <c r="H614" s="262"/>
      <c r="I614" s="271" t="str">
        <f>IFERROR(VLOOKUP(G614,Tabela3[[PLACA]:[MODELO]],2,FALSE),"")</f>
        <v/>
      </c>
      <c r="J614" s="298"/>
      <c r="K614" s="298"/>
      <c r="L614" s="329"/>
      <c r="M614" s="262"/>
      <c r="N614" s="298"/>
      <c r="O614" s="329"/>
      <c r="P614" s="329"/>
      <c r="Q614" s="262"/>
      <c r="R614" s="312"/>
      <c r="S614" s="262"/>
      <c r="T614" s="262"/>
      <c r="U614" s="293"/>
      <c r="V614" s="293"/>
      <c r="W614" s="287"/>
    </row>
    <row r="615" spans="1:23" x14ac:dyDescent="0.3">
      <c r="A615" s="321" t="str">
        <f t="shared" ref="A615:A621" si="28">IF(C615=0,"",(UPPER(TEXT(DATE(,MONTH(C615),1),"mmmm"))))</f>
        <v/>
      </c>
      <c r="B615" s="262"/>
      <c r="C615" s="262"/>
      <c r="D615" s="262"/>
      <c r="E615" s="262"/>
      <c r="F615" s="262"/>
      <c r="G615" s="262"/>
      <c r="H615" s="262"/>
      <c r="I615" s="271" t="str">
        <f>IFERROR(VLOOKUP(G615,Tabela3[[PLACA]:[MODELO]],2,FALSE),"")</f>
        <v/>
      </c>
      <c r="J615" s="298"/>
      <c r="K615" s="298"/>
      <c r="L615" s="329"/>
      <c r="M615" s="262"/>
      <c r="N615" s="298"/>
      <c r="O615" s="329"/>
      <c r="P615" s="329"/>
      <c r="Q615" s="262"/>
      <c r="R615" s="312"/>
      <c r="S615" s="262"/>
      <c r="T615" s="262"/>
      <c r="U615" s="293"/>
      <c r="V615" s="293"/>
      <c r="W615" s="287"/>
    </row>
    <row r="616" spans="1:23" x14ac:dyDescent="0.3">
      <c r="A616" s="321" t="str">
        <f t="shared" si="28"/>
        <v/>
      </c>
      <c r="B616" s="262"/>
      <c r="C616" s="262"/>
      <c r="D616" s="262"/>
      <c r="E616" s="262"/>
      <c r="F616" s="262"/>
      <c r="G616" s="262"/>
      <c r="H616" s="262"/>
      <c r="I616" s="271" t="str">
        <f>IFERROR(VLOOKUP(G616,Tabela3[[PLACA]:[MODELO]],2,FALSE),"")</f>
        <v/>
      </c>
      <c r="J616" s="298"/>
      <c r="K616" s="298"/>
      <c r="L616" s="329"/>
      <c r="M616" s="262"/>
      <c r="N616" s="298"/>
      <c r="O616" s="329"/>
      <c r="P616" s="329"/>
      <c r="Q616" s="262"/>
      <c r="R616" s="312"/>
      <c r="S616" s="262"/>
      <c r="T616" s="262"/>
      <c r="U616" s="293"/>
      <c r="V616" s="293"/>
      <c r="W616" s="287"/>
    </row>
    <row r="617" spans="1:23" x14ac:dyDescent="0.3">
      <c r="A617" s="321" t="str">
        <f t="shared" si="28"/>
        <v/>
      </c>
      <c r="B617" s="262"/>
      <c r="C617" s="262"/>
      <c r="D617" s="262"/>
      <c r="E617" s="262"/>
      <c r="F617" s="262"/>
      <c r="G617" s="262"/>
      <c r="H617" s="262"/>
      <c r="I617" s="271" t="str">
        <f>IFERROR(VLOOKUP(G617,Tabela3[[PLACA]:[MODELO]],2,FALSE),"")</f>
        <v/>
      </c>
      <c r="J617" s="298"/>
      <c r="K617" s="298"/>
      <c r="L617" s="329"/>
      <c r="M617" s="262"/>
      <c r="N617" s="298"/>
      <c r="O617" s="329"/>
      <c r="P617" s="329"/>
      <c r="Q617" s="262"/>
      <c r="R617" s="312"/>
      <c r="S617" s="262"/>
      <c r="T617" s="262"/>
      <c r="U617" s="293"/>
      <c r="V617" s="293"/>
      <c r="W617" s="287"/>
    </row>
    <row r="618" spans="1:23" x14ac:dyDescent="0.3">
      <c r="A618" s="321" t="str">
        <f t="shared" si="28"/>
        <v/>
      </c>
      <c r="B618" s="262"/>
      <c r="C618" s="262"/>
      <c r="D618" s="262"/>
      <c r="E618" s="262"/>
      <c r="F618" s="262"/>
      <c r="G618" s="262"/>
      <c r="H618" s="262"/>
      <c r="I618" s="271" t="str">
        <f>IFERROR(VLOOKUP(G618,Tabela3[[PLACA]:[MODELO]],2,FALSE),"")</f>
        <v/>
      </c>
      <c r="J618" s="298"/>
      <c r="K618" s="298"/>
      <c r="L618" s="329"/>
      <c r="M618" s="262"/>
      <c r="N618" s="298"/>
      <c r="O618" s="329"/>
      <c r="P618" s="329"/>
      <c r="Q618" s="262"/>
      <c r="R618" s="312"/>
      <c r="S618" s="262"/>
      <c r="T618" s="262"/>
      <c r="U618" s="293"/>
      <c r="V618" s="293"/>
      <c r="W618" s="287"/>
    </row>
    <row r="619" spans="1:23" x14ac:dyDescent="0.3">
      <c r="A619" s="321" t="str">
        <f t="shared" si="28"/>
        <v/>
      </c>
      <c r="B619" s="262"/>
      <c r="C619" s="262"/>
      <c r="D619" s="262"/>
      <c r="E619" s="262"/>
      <c r="F619" s="262"/>
      <c r="G619" s="262"/>
      <c r="H619" s="262"/>
      <c r="I619" s="271" t="str">
        <f>IFERROR(VLOOKUP(G619,Tabela3[[PLACA]:[MODELO]],2,FALSE),"")</f>
        <v/>
      </c>
      <c r="J619" s="298"/>
      <c r="K619" s="298"/>
      <c r="L619" s="329"/>
      <c r="M619" s="262"/>
      <c r="N619" s="298"/>
      <c r="O619" s="329"/>
      <c r="P619" s="329"/>
      <c r="Q619" s="262"/>
      <c r="R619" s="312"/>
      <c r="S619" s="262"/>
      <c r="T619" s="262"/>
      <c r="U619" s="293"/>
      <c r="V619" s="293"/>
      <c r="W619" s="287"/>
    </row>
    <row r="620" spans="1:23" x14ac:dyDescent="0.3">
      <c r="A620" s="321" t="str">
        <f t="shared" si="28"/>
        <v/>
      </c>
      <c r="B620" s="262"/>
      <c r="C620" s="262"/>
      <c r="D620" s="262"/>
      <c r="E620" s="262"/>
      <c r="F620" s="262"/>
      <c r="G620" s="262"/>
      <c r="H620" s="262"/>
      <c r="I620" s="271" t="str">
        <f>IFERROR(VLOOKUP(G620,Tabela3[[PLACA]:[MODELO]],2,FALSE),"")</f>
        <v/>
      </c>
      <c r="J620" s="298"/>
      <c r="K620" s="298"/>
      <c r="L620" s="329"/>
      <c r="M620" s="262"/>
      <c r="N620" s="298"/>
      <c r="O620" s="329"/>
      <c r="P620" s="329"/>
      <c r="Q620" s="262"/>
      <c r="R620" s="312"/>
      <c r="S620" s="262"/>
      <c r="T620" s="262"/>
      <c r="U620" s="293"/>
      <c r="V620" s="293"/>
      <c r="W620" s="287"/>
    </row>
    <row r="621" spans="1:23" x14ac:dyDescent="0.3">
      <c r="A621" s="321" t="str">
        <f t="shared" si="28"/>
        <v/>
      </c>
      <c r="B621" s="262"/>
      <c r="C621" s="262"/>
      <c r="D621" s="262"/>
      <c r="E621" s="262"/>
      <c r="F621" s="262"/>
      <c r="G621" s="262"/>
      <c r="H621" s="262"/>
      <c r="I621" s="271" t="str">
        <f>IFERROR(VLOOKUP(G621,Tabela3[[PLACA]:[MODELO]],2,FALSE),"")</f>
        <v/>
      </c>
      <c r="J621" s="298"/>
      <c r="K621" s="298"/>
      <c r="L621" s="329"/>
      <c r="M621" s="262"/>
      <c r="N621" s="298"/>
      <c r="O621" s="329"/>
      <c r="P621" s="329"/>
      <c r="Q621" s="262"/>
      <c r="R621" s="312"/>
      <c r="S621" s="262"/>
      <c r="T621" s="262"/>
      <c r="U621" s="293"/>
      <c r="V621" s="293"/>
      <c r="W621" s="287"/>
    </row>
  </sheetData>
  <autoFilter ref="A6:W621" xr:uid="{05F2A9C4-BD76-449C-BF79-F32328052621}"/>
  <mergeCells count="8">
    <mergeCell ref="B3:I3"/>
    <mergeCell ref="G5:I5"/>
    <mergeCell ref="U5:W5"/>
    <mergeCell ref="A5:C5"/>
    <mergeCell ref="R5:T5"/>
    <mergeCell ref="E5:F5"/>
    <mergeCell ref="J5:K5"/>
    <mergeCell ref="L5:P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9">
    <tabColor rgb="FF002060"/>
    <pageSetUpPr fitToPage="1"/>
  </sheetPr>
  <dimension ref="A2:Q85"/>
  <sheetViews>
    <sheetView showGridLines="0" zoomScale="90" zoomScaleNormal="90" workbookViewId="0">
      <pane ySplit="7" topLeftCell="A65" activePane="bottomLeft" state="frozen"/>
      <selection activeCell="I6" sqref="I6:I46"/>
      <selection pane="bottomLeft" activeCell="I6" sqref="I6:I46"/>
    </sheetView>
  </sheetViews>
  <sheetFormatPr defaultColWidth="9.109375" defaultRowHeight="14.4" x14ac:dyDescent="0.3"/>
  <cols>
    <col min="1" max="1" width="2.88671875" style="4" customWidth="1"/>
    <col min="2" max="2" width="14" style="4" bestFit="1" customWidth="1"/>
    <col min="3" max="3" width="13.109375" style="4" customWidth="1"/>
    <col min="4" max="4" width="32.88671875" style="4" customWidth="1"/>
    <col min="5" max="5" width="10.33203125" style="4" customWidth="1"/>
    <col min="6" max="6" width="13.6640625" style="4" customWidth="1"/>
    <col min="7" max="7" width="16.44140625" style="4" bestFit="1" customWidth="1"/>
    <col min="8" max="9" width="16.44140625" style="4" customWidth="1"/>
    <col min="10" max="10" width="5.6640625" style="4" bestFit="1" customWidth="1"/>
    <col min="11" max="11" width="65.88671875" style="4" customWidth="1"/>
    <col min="12" max="12" width="12.88671875" style="22" bestFit="1" customWidth="1"/>
    <col min="13" max="13" width="19.109375" style="22" bestFit="1" customWidth="1"/>
    <col min="14" max="14" width="11.6640625" style="22" customWidth="1"/>
    <col min="15" max="15" width="12" style="22" customWidth="1"/>
    <col min="16" max="16" width="15.88671875" style="22" customWidth="1"/>
    <col min="17" max="17" width="31" style="22" customWidth="1"/>
    <col min="18" max="16384" width="9.109375" style="4"/>
  </cols>
  <sheetData>
    <row r="2" spans="1:17" ht="27.75" customHeight="1" x14ac:dyDescent="0.3"/>
    <row r="3" spans="1:17" x14ac:dyDescent="0.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1"/>
      <c r="N3" s="41"/>
      <c r="O3" s="41"/>
      <c r="P3" s="41"/>
      <c r="Q3" s="41"/>
    </row>
    <row r="4" spans="1:17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1"/>
      <c r="M4" s="41"/>
      <c r="N4" s="41"/>
      <c r="O4" s="41"/>
      <c r="P4" s="41"/>
      <c r="Q4" s="41"/>
    </row>
    <row r="5" spans="1:17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1"/>
      <c r="M5" s="41"/>
      <c r="N5" s="41"/>
      <c r="O5" s="41"/>
      <c r="P5" s="41"/>
      <c r="Q5" s="41"/>
    </row>
    <row r="6" spans="1:17" ht="23.25" customHeight="1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377" t="s">
        <v>17</v>
      </c>
      <c r="M6" s="378"/>
      <c r="N6" s="379"/>
      <c r="O6" s="380" t="s">
        <v>18</v>
      </c>
      <c r="P6" s="381"/>
      <c r="Q6" s="89"/>
    </row>
    <row r="7" spans="1:17" ht="28.8" x14ac:dyDescent="0.3">
      <c r="A7" s="40"/>
      <c r="B7" s="166" t="s">
        <v>904</v>
      </c>
      <c r="C7" s="84" t="s">
        <v>310</v>
      </c>
      <c r="D7" s="85" t="s">
        <v>9</v>
      </c>
      <c r="E7" s="85" t="s">
        <v>19</v>
      </c>
      <c r="F7" s="85" t="s">
        <v>4</v>
      </c>
      <c r="G7" s="86" t="s">
        <v>381</v>
      </c>
      <c r="H7" s="86" t="s">
        <v>382</v>
      </c>
      <c r="I7" s="86" t="s">
        <v>383</v>
      </c>
      <c r="J7" s="85" t="s">
        <v>13</v>
      </c>
      <c r="K7" s="85" t="s">
        <v>10</v>
      </c>
      <c r="L7" s="87" t="s">
        <v>16</v>
      </c>
      <c r="M7" s="88" t="s">
        <v>311</v>
      </c>
      <c r="N7" s="88" t="s">
        <v>585</v>
      </c>
      <c r="O7" s="87" t="s">
        <v>313</v>
      </c>
      <c r="P7" s="87" t="s">
        <v>312</v>
      </c>
      <c r="Q7" s="87" t="s">
        <v>314</v>
      </c>
    </row>
    <row r="8" spans="1:17" s="90" customFormat="1" ht="20.100000000000001" customHeight="1" x14ac:dyDescent="0.3">
      <c r="B8" s="155" t="s">
        <v>908</v>
      </c>
      <c r="C8" s="176">
        <v>44349</v>
      </c>
      <c r="D8" s="127" t="s">
        <v>570</v>
      </c>
      <c r="E8" s="127" t="s">
        <v>60</v>
      </c>
      <c r="F8" s="127" t="s">
        <v>5</v>
      </c>
      <c r="G8" s="127" t="s">
        <v>558</v>
      </c>
      <c r="H8" s="145" t="s">
        <v>385</v>
      </c>
      <c r="I8" s="127" t="s">
        <v>238</v>
      </c>
      <c r="J8" s="127">
        <v>1</v>
      </c>
      <c r="K8" s="127" t="s">
        <v>571</v>
      </c>
      <c r="L8" s="129">
        <v>1000</v>
      </c>
      <c r="M8" s="129">
        <f t="shared" ref="M8:M39" si="0">L8*J8</f>
        <v>1000</v>
      </c>
      <c r="N8" s="152" t="s">
        <v>573</v>
      </c>
      <c r="O8" s="151"/>
      <c r="P8" s="129">
        <v>1000</v>
      </c>
      <c r="Q8" s="153" t="s">
        <v>600</v>
      </c>
    </row>
    <row r="9" spans="1:17" s="6" customFormat="1" ht="20.100000000000001" customHeight="1" x14ac:dyDescent="0.3">
      <c r="B9" s="155" t="s">
        <v>908</v>
      </c>
      <c r="C9" s="176">
        <v>44348</v>
      </c>
      <c r="D9" s="127" t="s">
        <v>570</v>
      </c>
      <c r="E9" s="127" t="s">
        <v>60</v>
      </c>
      <c r="F9" s="127" t="s">
        <v>5</v>
      </c>
      <c r="G9" s="127" t="s">
        <v>558</v>
      </c>
      <c r="H9" s="145" t="s">
        <v>385</v>
      </c>
      <c r="I9" s="127" t="s">
        <v>238</v>
      </c>
      <c r="J9" s="127">
        <v>1</v>
      </c>
      <c r="K9" s="127" t="s">
        <v>571</v>
      </c>
      <c r="L9" s="129">
        <v>720</v>
      </c>
      <c r="M9" s="129">
        <f t="shared" si="0"/>
        <v>720</v>
      </c>
      <c r="N9" s="152" t="s">
        <v>593</v>
      </c>
      <c r="O9" s="151"/>
      <c r="P9" s="129">
        <v>720</v>
      </c>
      <c r="Q9" s="153" t="s">
        <v>602</v>
      </c>
    </row>
    <row r="10" spans="1:17" s="6" customFormat="1" ht="20.100000000000001" customHeight="1" x14ac:dyDescent="0.3">
      <c r="B10" s="155" t="s">
        <v>908</v>
      </c>
      <c r="C10" s="176">
        <v>44348</v>
      </c>
      <c r="D10" s="127" t="s">
        <v>359</v>
      </c>
      <c r="E10" s="127" t="s">
        <v>348</v>
      </c>
      <c r="F10" s="127" t="s">
        <v>5</v>
      </c>
      <c r="G10" s="127" t="s">
        <v>558</v>
      </c>
      <c r="H10" s="145" t="s">
        <v>208</v>
      </c>
      <c r="I10" s="127" t="s">
        <v>238</v>
      </c>
      <c r="J10" s="127">
        <v>1</v>
      </c>
      <c r="K10" s="127" t="s">
        <v>576</v>
      </c>
      <c r="L10" s="129">
        <v>600</v>
      </c>
      <c r="M10" s="129">
        <f t="shared" si="0"/>
        <v>600</v>
      </c>
      <c r="N10" s="152" t="s">
        <v>594</v>
      </c>
      <c r="O10" s="151"/>
      <c r="P10" s="129">
        <v>600</v>
      </c>
      <c r="Q10" s="153" t="s">
        <v>601</v>
      </c>
    </row>
    <row r="11" spans="1:17" s="6" customFormat="1" ht="20.100000000000001" customHeight="1" x14ac:dyDescent="0.3">
      <c r="B11" s="155" t="s">
        <v>908</v>
      </c>
      <c r="C11" s="176">
        <v>44348</v>
      </c>
      <c r="D11" s="127" t="s">
        <v>359</v>
      </c>
      <c r="E11" s="127" t="s">
        <v>348</v>
      </c>
      <c r="F11" s="127" t="s">
        <v>5</v>
      </c>
      <c r="G11" s="127" t="s">
        <v>558</v>
      </c>
      <c r="H11" s="145" t="s">
        <v>208</v>
      </c>
      <c r="I11" s="127" t="s">
        <v>10</v>
      </c>
      <c r="J11" s="127">
        <v>1</v>
      </c>
      <c r="K11" s="127" t="s">
        <v>577</v>
      </c>
      <c r="L11" s="129">
        <v>850</v>
      </c>
      <c r="M11" s="129">
        <f t="shared" si="0"/>
        <v>850</v>
      </c>
      <c r="N11" s="152" t="s">
        <v>594</v>
      </c>
      <c r="O11" s="151"/>
      <c r="P11" s="129">
        <v>850</v>
      </c>
      <c r="Q11" s="153" t="s">
        <v>601</v>
      </c>
    </row>
    <row r="12" spans="1:17" s="6" customFormat="1" ht="20.100000000000001" customHeight="1" x14ac:dyDescent="0.3">
      <c r="B12" s="155" t="s">
        <v>908</v>
      </c>
      <c r="C12" s="176">
        <v>44348</v>
      </c>
      <c r="D12" s="127" t="s">
        <v>359</v>
      </c>
      <c r="E12" s="127" t="s">
        <v>348</v>
      </c>
      <c r="F12" s="127" t="s">
        <v>5</v>
      </c>
      <c r="G12" s="127" t="s">
        <v>558</v>
      </c>
      <c r="H12" s="145" t="s">
        <v>208</v>
      </c>
      <c r="I12" s="127" t="s">
        <v>10</v>
      </c>
      <c r="J12" s="127">
        <v>1</v>
      </c>
      <c r="K12" s="127" t="s">
        <v>243</v>
      </c>
      <c r="L12" s="129">
        <v>250</v>
      </c>
      <c r="M12" s="129">
        <f t="shared" si="0"/>
        <v>250</v>
      </c>
      <c r="N12" s="152" t="s">
        <v>594</v>
      </c>
      <c r="O12" s="151"/>
      <c r="P12" s="129">
        <v>250</v>
      </c>
      <c r="Q12" s="153" t="s">
        <v>601</v>
      </c>
    </row>
    <row r="13" spans="1:17" s="6" customFormat="1" ht="20.100000000000001" customHeight="1" x14ac:dyDescent="0.3">
      <c r="B13" s="155" t="s">
        <v>908</v>
      </c>
      <c r="C13" s="176">
        <v>44348</v>
      </c>
      <c r="D13" s="127" t="s">
        <v>359</v>
      </c>
      <c r="E13" s="127" t="s">
        <v>348</v>
      </c>
      <c r="F13" s="127" t="s">
        <v>5</v>
      </c>
      <c r="G13" s="127" t="s">
        <v>558</v>
      </c>
      <c r="H13" s="145" t="s">
        <v>208</v>
      </c>
      <c r="I13" s="127" t="s">
        <v>10</v>
      </c>
      <c r="J13" s="127">
        <v>1</v>
      </c>
      <c r="K13" s="127" t="s">
        <v>578</v>
      </c>
      <c r="L13" s="129">
        <v>300</v>
      </c>
      <c r="M13" s="129">
        <f t="shared" si="0"/>
        <v>300</v>
      </c>
      <c r="N13" s="152" t="s">
        <v>594</v>
      </c>
      <c r="O13" s="151"/>
      <c r="P13" s="129">
        <v>300</v>
      </c>
      <c r="Q13" s="153" t="s">
        <v>601</v>
      </c>
    </row>
    <row r="14" spans="1:17" s="6" customFormat="1" ht="20.100000000000001" customHeight="1" x14ac:dyDescent="0.3">
      <c r="B14" s="155" t="s">
        <v>908</v>
      </c>
      <c r="C14" s="176">
        <v>44348</v>
      </c>
      <c r="D14" s="127" t="s">
        <v>359</v>
      </c>
      <c r="E14" s="127" t="s">
        <v>348</v>
      </c>
      <c r="F14" s="127" t="s">
        <v>5</v>
      </c>
      <c r="G14" s="127" t="s">
        <v>558</v>
      </c>
      <c r="H14" s="145" t="s">
        <v>208</v>
      </c>
      <c r="I14" s="127" t="s">
        <v>10</v>
      </c>
      <c r="J14" s="127">
        <v>1</v>
      </c>
      <c r="K14" s="127" t="s">
        <v>539</v>
      </c>
      <c r="L14" s="129">
        <v>480</v>
      </c>
      <c r="M14" s="129">
        <f t="shared" si="0"/>
        <v>480</v>
      </c>
      <c r="N14" s="152" t="s">
        <v>594</v>
      </c>
      <c r="O14" s="151"/>
      <c r="P14" s="129">
        <v>480</v>
      </c>
      <c r="Q14" s="153" t="s">
        <v>601</v>
      </c>
    </row>
    <row r="15" spans="1:17" s="6" customFormat="1" ht="20.100000000000001" customHeight="1" x14ac:dyDescent="0.3">
      <c r="B15" s="155" t="s">
        <v>908</v>
      </c>
      <c r="C15" s="176">
        <v>44348</v>
      </c>
      <c r="D15" s="127" t="s">
        <v>359</v>
      </c>
      <c r="E15" s="127" t="s">
        <v>348</v>
      </c>
      <c r="F15" s="127" t="s">
        <v>5</v>
      </c>
      <c r="G15" s="127" t="s">
        <v>558</v>
      </c>
      <c r="H15" s="145" t="s">
        <v>208</v>
      </c>
      <c r="I15" s="127" t="s">
        <v>10</v>
      </c>
      <c r="J15" s="127">
        <v>2</v>
      </c>
      <c r="K15" s="127" t="s">
        <v>579</v>
      </c>
      <c r="L15" s="129">
        <v>600</v>
      </c>
      <c r="M15" s="129">
        <f t="shared" si="0"/>
        <v>1200</v>
      </c>
      <c r="N15" s="152" t="s">
        <v>594</v>
      </c>
      <c r="O15" s="151"/>
      <c r="P15" s="129">
        <v>1200</v>
      </c>
      <c r="Q15" s="153" t="s">
        <v>601</v>
      </c>
    </row>
    <row r="16" spans="1:17" s="6" customFormat="1" ht="20.100000000000001" customHeight="1" x14ac:dyDescent="0.3">
      <c r="B16" s="155" t="s">
        <v>908</v>
      </c>
      <c r="C16" s="176">
        <v>44348</v>
      </c>
      <c r="D16" s="127" t="s">
        <v>359</v>
      </c>
      <c r="E16" s="127" t="s">
        <v>348</v>
      </c>
      <c r="F16" s="127" t="s">
        <v>5</v>
      </c>
      <c r="G16" s="127" t="s">
        <v>558</v>
      </c>
      <c r="H16" s="145" t="s">
        <v>208</v>
      </c>
      <c r="I16" s="127" t="s">
        <v>10</v>
      </c>
      <c r="J16" s="127">
        <v>1</v>
      </c>
      <c r="K16" s="127" t="s">
        <v>246</v>
      </c>
      <c r="L16" s="129">
        <v>1950</v>
      </c>
      <c r="M16" s="129">
        <f t="shared" si="0"/>
        <v>1950</v>
      </c>
      <c r="N16" s="152" t="s">
        <v>594</v>
      </c>
      <c r="O16" s="151">
        <v>610</v>
      </c>
      <c r="P16" s="129">
        <v>1340</v>
      </c>
      <c r="Q16" s="153" t="s">
        <v>601</v>
      </c>
    </row>
    <row r="17" spans="2:17" s="6" customFormat="1" ht="20.100000000000001" customHeight="1" x14ac:dyDescent="0.3">
      <c r="B17" s="155" t="s">
        <v>908</v>
      </c>
      <c r="C17" s="176">
        <v>44348</v>
      </c>
      <c r="D17" s="127" t="s">
        <v>359</v>
      </c>
      <c r="E17" s="127" t="s">
        <v>348</v>
      </c>
      <c r="F17" s="127" t="s">
        <v>5</v>
      </c>
      <c r="G17" s="127" t="s">
        <v>558</v>
      </c>
      <c r="H17" s="145" t="s">
        <v>208</v>
      </c>
      <c r="I17" s="127" t="s">
        <v>238</v>
      </c>
      <c r="J17" s="127">
        <v>1</v>
      </c>
      <c r="K17" s="127" t="s">
        <v>580</v>
      </c>
      <c r="L17" s="129">
        <v>480</v>
      </c>
      <c r="M17" s="129">
        <f t="shared" si="0"/>
        <v>480</v>
      </c>
      <c r="N17" s="152" t="s">
        <v>594</v>
      </c>
      <c r="O17" s="151"/>
      <c r="P17" s="129">
        <f t="shared" ref="P17:P48" si="1">M17-O17</f>
        <v>480</v>
      </c>
      <c r="Q17" s="153" t="s">
        <v>601</v>
      </c>
    </row>
    <row r="18" spans="2:17" s="6" customFormat="1" ht="20.100000000000001" customHeight="1" x14ac:dyDescent="0.3">
      <c r="B18" s="155" t="s">
        <v>908</v>
      </c>
      <c r="C18" s="176">
        <v>44364</v>
      </c>
      <c r="D18" s="127" t="s">
        <v>359</v>
      </c>
      <c r="E18" s="127" t="s">
        <v>29</v>
      </c>
      <c r="F18" s="127" t="s">
        <v>5</v>
      </c>
      <c r="G18" s="127" t="s">
        <v>558</v>
      </c>
      <c r="H18" s="145" t="s">
        <v>208</v>
      </c>
      <c r="I18" s="127" t="s">
        <v>238</v>
      </c>
      <c r="J18" s="127">
        <v>1</v>
      </c>
      <c r="K18" s="127" t="s">
        <v>576</v>
      </c>
      <c r="L18" s="129">
        <v>780</v>
      </c>
      <c r="M18" s="129">
        <f t="shared" si="0"/>
        <v>780</v>
      </c>
      <c r="N18" s="152" t="s">
        <v>627</v>
      </c>
      <c r="O18" s="129"/>
      <c r="P18" s="129">
        <f t="shared" si="1"/>
        <v>780</v>
      </c>
      <c r="Q18" s="153" t="s">
        <v>621</v>
      </c>
    </row>
    <row r="19" spans="2:17" s="6" customFormat="1" ht="20.100000000000001" customHeight="1" x14ac:dyDescent="0.3">
      <c r="B19" s="155" t="s">
        <v>908</v>
      </c>
      <c r="C19" s="176">
        <v>44364</v>
      </c>
      <c r="D19" s="127" t="s">
        <v>359</v>
      </c>
      <c r="E19" s="127" t="s">
        <v>29</v>
      </c>
      <c r="F19" s="150" t="s">
        <v>5</v>
      </c>
      <c r="G19" s="127" t="s">
        <v>558</v>
      </c>
      <c r="H19" s="145" t="s">
        <v>208</v>
      </c>
      <c r="I19" s="127" t="s">
        <v>10</v>
      </c>
      <c r="J19" s="127">
        <v>1</v>
      </c>
      <c r="K19" s="127" t="s">
        <v>577</v>
      </c>
      <c r="L19" s="129">
        <v>850</v>
      </c>
      <c r="M19" s="129">
        <f t="shared" si="0"/>
        <v>850</v>
      </c>
      <c r="N19" s="152" t="s">
        <v>627</v>
      </c>
      <c r="O19" s="129"/>
      <c r="P19" s="129">
        <f t="shared" si="1"/>
        <v>850</v>
      </c>
      <c r="Q19" s="153" t="s">
        <v>621</v>
      </c>
    </row>
    <row r="20" spans="2:17" s="6" customFormat="1" ht="20.100000000000001" customHeight="1" x14ac:dyDescent="0.3">
      <c r="B20" s="155" t="s">
        <v>908</v>
      </c>
      <c r="C20" s="176">
        <v>44364</v>
      </c>
      <c r="D20" s="127" t="s">
        <v>359</v>
      </c>
      <c r="E20" s="127" t="s">
        <v>29</v>
      </c>
      <c r="F20" s="150" t="s">
        <v>5</v>
      </c>
      <c r="G20" s="127" t="s">
        <v>558</v>
      </c>
      <c r="H20" s="145" t="s">
        <v>208</v>
      </c>
      <c r="I20" s="127" t="s">
        <v>10</v>
      </c>
      <c r="J20" s="127">
        <v>1</v>
      </c>
      <c r="K20" s="127" t="s">
        <v>243</v>
      </c>
      <c r="L20" s="129">
        <v>250</v>
      </c>
      <c r="M20" s="129">
        <f t="shared" si="0"/>
        <v>250</v>
      </c>
      <c r="N20" s="152" t="s">
        <v>627</v>
      </c>
      <c r="O20" s="129"/>
      <c r="P20" s="129">
        <f t="shared" si="1"/>
        <v>250</v>
      </c>
      <c r="Q20" s="153" t="s">
        <v>621</v>
      </c>
    </row>
    <row r="21" spans="2:17" s="6" customFormat="1" ht="20.100000000000001" customHeight="1" x14ac:dyDescent="0.3">
      <c r="B21" s="155" t="s">
        <v>908</v>
      </c>
      <c r="C21" s="176">
        <v>44364</v>
      </c>
      <c r="D21" s="127" t="s">
        <v>359</v>
      </c>
      <c r="E21" s="127" t="s">
        <v>29</v>
      </c>
      <c r="F21" s="150" t="s">
        <v>5</v>
      </c>
      <c r="G21" s="127" t="s">
        <v>558</v>
      </c>
      <c r="H21" s="145" t="s">
        <v>208</v>
      </c>
      <c r="I21" s="127" t="s">
        <v>10</v>
      </c>
      <c r="J21" s="127">
        <v>1</v>
      </c>
      <c r="K21" s="127" t="s">
        <v>578</v>
      </c>
      <c r="L21" s="129">
        <v>300</v>
      </c>
      <c r="M21" s="129">
        <f t="shared" si="0"/>
        <v>300</v>
      </c>
      <c r="N21" s="152" t="s">
        <v>627</v>
      </c>
      <c r="O21" s="129"/>
      <c r="P21" s="129">
        <f t="shared" si="1"/>
        <v>300</v>
      </c>
      <c r="Q21" s="153" t="s">
        <v>621</v>
      </c>
    </row>
    <row r="22" spans="2:17" s="6" customFormat="1" ht="20.100000000000001" customHeight="1" x14ac:dyDescent="0.3">
      <c r="B22" s="155" t="s">
        <v>908</v>
      </c>
      <c r="C22" s="176">
        <v>44364</v>
      </c>
      <c r="D22" s="127" t="s">
        <v>359</v>
      </c>
      <c r="E22" s="127" t="s">
        <v>29</v>
      </c>
      <c r="F22" s="150" t="s">
        <v>5</v>
      </c>
      <c r="G22" s="127" t="s">
        <v>558</v>
      </c>
      <c r="H22" s="145" t="s">
        <v>208</v>
      </c>
      <c r="I22" s="127" t="s">
        <v>10</v>
      </c>
      <c r="J22" s="127">
        <v>1</v>
      </c>
      <c r="K22" s="127" t="s">
        <v>539</v>
      </c>
      <c r="L22" s="129">
        <v>480</v>
      </c>
      <c r="M22" s="129">
        <f t="shared" si="0"/>
        <v>480</v>
      </c>
      <c r="N22" s="152" t="s">
        <v>627</v>
      </c>
      <c r="O22" s="129"/>
      <c r="P22" s="129">
        <f t="shared" si="1"/>
        <v>480</v>
      </c>
      <c r="Q22" s="153" t="s">
        <v>621</v>
      </c>
    </row>
    <row r="23" spans="2:17" s="6" customFormat="1" ht="20.100000000000001" customHeight="1" x14ac:dyDescent="0.3">
      <c r="B23" s="155" t="s">
        <v>908</v>
      </c>
      <c r="C23" s="176">
        <v>44364</v>
      </c>
      <c r="D23" s="127" t="s">
        <v>359</v>
      </c>
      <c r="E23" s="127" t="s">
        <v>29</v>
      </c>
      <c r="F23" s="150" t="s">
        <v>5</v>
      </c>
      <c r="G23" s="127" t="s">
        <v>558</v>
      </c>
      <c r="H23" s="145" t="s">
        <v>208</v>
      </c>
      <c r="I23" s="127" t="s">
        <v>10</v>
      </c>
      <c r="J23" s="127">
        <v>2</v>
      </c>
      <c r="K23" s="127" t="s">
        <v>579</v>
      </c>
      <c r="L23" s="129">
        <v>600</v>
      </c>
      <c r="M23" s="129">
        <f t="shared" si="0"/>
        <v>1200</v>
      </c>
      <c r="N23" s="152" t="s">
        <v>627</v>
      </c>
      <c r="O23" s="129"/>
      <c r="P23" s="129">
        <f t="shared" si="1"/>
        <v>1200</v>
      </c>
      <c r="Q23" s="153" t="s">
        <v>621</v>
      </c>
    </row>
    <row r="24" spans="2:17" s="6" customFormat="1" ht="20.100000000000001" customHeight="1" x14ac:dyDescent="0.3">
      <c r="B24" s="155" t="s">
        <v>908</v>
      </c>
      <c r="C24" s="176">
        <v>44364</v>
      </c>
      <c r="D24" s="127" t="s">
        <v>359</v>
      </c>
      <c r="E24" s="127" t="s">
        <v>29</v>
      </c>
      <c r="F24" s="150" t="s">
        <v>5</v>
      </c>
      <c r="G24" s="127" t="s">
        <v>558</v>
      </c>
      <c r="H24" s="145" t="s">
        <v>208</v>
      </c>
      <c r="I24" s="127" t="s">
        <v>10</v>
      </c>
      <c r="J24" s="127">
        <v>1</v>
      </c>
      <c r="K24" s="127" t="s">
        <v>246</v>
      </c>
      <c r="L24" s="129">
        <v>1950</v>
      </c>
      <c r="M24" s="129">
        <f t="shared" si="0"/>
        <v>1950</v>
      </c>
      <c r="N24" s="152" t="s">
        <v>627</v>
      </c>
      <c r="O24" s="129">
        <v>637.5</v>
      </c>
      <c r="P24" s="129">
        <f t="shared" si="1"/>
        <v>1312.5</v>
      </c>
      <c r="Q24" s="153" t="s">
        <v>621</v>
      </c>
    </row>
    <row r="25" spans="2:17" s="6" customFormat="1" ht="20.100000000000001" customHeight="1" x14ac:dyDescent="0.3">
      <c r="B25" s="155" t="s">
        <v>908</v>
      </c>
      <c r="C25" s="176">
        <v>44364</v>
      </c>
      <c r="D25" s="127" t="s">
        <v>359</v>
      </c>
      <c r="E25" s="127" t="s">
        <v>29</v>
      </c>
      <c r="F25" s="150" t="s">
        <v>5</v>
      </c>
      <c r="G25" s="127" t="s">
        <v>558</v>
      </c>
      <c r="H25" s="145" t="s">
        <v>208</v>
      </c>
      <c r="I25" s="127" t="s">
        <v>10</v>
      </c>
      <c r="J25" s="127">
        <v>1</v>
      </c>
      <c r="K25" s="127" t="s">
        <v>619</v>
      </c>
      <c r="L25" s="129">
        <v>35</v>
      </c>
      <c r="M25" s="129">
        <f t="shared" si="0"/>
        <v>35</v>
      </c>
      <c r="N25" s="152" t="s">
        <v>627</v>
      </c>
      <c r="O25" s="129"/>
      <c r="P25" s="129">
        <f t="shared" si="1"/>
        <v>35</v>
      </c>
      <c r="Q25" s="153" t="s">
        <v>621</v>
      </c>
    </row>
    <row r="26" spans="2:17" s="6" customFormat="1" ht="20.100000000000001" customHeight="1" x14ac:dyDescent="0.3">
      <c r="B26" s="155" t="s">
        <v>908</v>
      </c>
      <c r="C26" s="176">
        <v>44364</v>
      </c>
      <c r="D26" s="127" t="s">
        <v>359</v>
      </c>
      <c r="E26" s="127" t="s">
        <v>29</v>
      </c>
      <c r="F26" s="150" t="s">
        <v>5</v>
      </c>
      <c r="G26" s="127" t="s">
        <v>558</v>
      </c>
      <c r="H26" s="145" t="s">
        <v>208</v>
      </c>
      <c r="I26" s="127" t="s">
        <v>238</v>
      </c>
      <c r="J26" s="127">
        <v>1</v>
      </c>
      <c r="K26" s="127" t="s">
        <v>620</v>
      </c>
      <c r="L26" s="129">
        <v>50</v>
      </c>
      <c r="M26" s="129">
        <f t="shared" si="0"/>
        <v>50</v>
      </c>
      <c r="N26" s="152" t="s">
        <v>627</v>
      </c>
      <c r="O26" s="129"/>
      <c r="P26" s="129">
        <f t="shared" si="1"/>
        <v>50</v>
      </c>
      <c r="Q26" s="153" t="s">
        <v>621</v>
      </c>
    </row>
    <row r="27" spans="2:17" s="6" customFormat="1" ht="20.100000000000001" customHeight="1" x14ac:dyDescent="0.3">
      <c r="B27" s="155" t="s">
        <v>908</v>
      </c>
      <c r="C27" s="176">
        <v>44364</v>
      </c>
      <c r="D27" s="127" t="s">
        <v>359</v>
      </c>
      <c r="E27" s="127" t="s">
        <v>29</v>
      </c>
      <c r="F27" s="150" t="s">
        <v>5</v>
      </c>
      <c r="G27" s="127" t="s">
        <v>558</v>
      </c>
      <c r="H27" s="145" t="s">
        <v>208</v>
      </c>
      <c r="I27" s="127" t="s">
        <v>238</v>
      </c>
      <c r="J27" s="127">
        <v>1</v>
      </c>
      <c r="K27" s="127" t="s">
        <v>541</v>
      </c>
      <c r="L27" s="129">
        <v>480</v>
      </c>
      <c r="M27" s="129">
        <f t="shared" si="0"/>
        <v>480</v>
      </c>
      <c r="N27" s="152" t="s">
        <v>628</v>
      </c>
      <c r="O27" s="129"/>
      <c r="P27" s="129">
        <f t="shared" si="1"/>
        <v>480</v>
      </c>
      <c r="Q27" s="153" t="s">
        <v>621</v>
      </c>
    </row>
    <row r="28" spans="2:17" s="6" customFormat="1" ht="20.100000000000001" customHeight="1" x14ac:dyDescent="0.3">
      <c r="B28" s="155" t="s">
        <v>908</v>
      </c>
      <c r="C28" s="176">
        <v>44371</v>
      </c>
      <c r="D28" s="127" t="s">
        <v>634</v>
      </c>
      <c r="E28" s="150" t="s">
        <v>20</v>
      </c>
      <c r="F28" s="150" t="s">
        <v>5</v>
      </c>
      <c r="G28" s="150" t="s">
        <v>558</v>
      </c>
      <c r="H28" s="150" t="s">
        <v>208</v>
      </c>
      <c r="I28" s="150" t="s">
        <v>238</v>
      </c>
      <c r="J28" s="150">
        <v>1</v>
      </c>
      <c r="K28" s="150" t="s">
        <v>636</v>
      </c>
      <c r="L28" s="151">
        <v>330</v>
      </c>
      <c r="M28" s="129">
        <f t="shared" si="0"/>
        <v>330</v>
      </c>
      <c r="N28" s="152" t="s">
        <v>599</v>
      </c>
      <c r="O28" s="151"/>
      <c r="P28" s="129">
        <f t="shared" si="1"/>
        <v>330</v>
      </c>
      <c r="Q28" s="153" t="s">
        <v>637</v>
      </c>
    </row>
    <row r="29" spans="2:17" s="6" customFormat="1" ht="20.100000000000001" customHeight="1" x14ac:dyDescent="0.3">
      <c r="B29" s="155" t="s">
        <v>908</v>
      </c>
      <c r="C29" s="193">
        <v>44359</v>
      </c>
      <c r="D29" s="127" t="s">
        <v>510</v>
      </c>
      <c r="E29" s="150" t="s">
        <v>29</v>
      </c>
      <c r="F29" s="150" t="s">
        <v>5</v>
      </c>
      <c r="G29" s="150" t="s">
        <v>558</v>
      </c>
      <c r="H29" s="150" t="s">
        <v>385</v>
      </c>
      <c r="I29" s="150" t="s">
        <v>238</v>
      </c>
      <c r="J29" s="150">
        <v>1</v>
      </c>
      <c r="K29" s="150" t="s">
        <v>629</v>
      </c>
      <c r="L29" s="151">
        <v>600</v>
      </c>
      <c r="M29" s="129">
        <f t="shared" si="0"/>
        <v>600</v>
      </c>
      <c r="N29" s="152" t="s">
        <v>630</v>
      </c>
      <c r="O29" s="151"/>
      <c r="P29" s="129">
        <f t="shared" si="1"/>
        <v>600</v>
      </c>
      <c r="Q29" s="153" t="s">
        <v>631</v>
      </c>
    </row>
    <row r="30" spans="2:17" s="6" customFormat="1" ht="20.100000000000001" customHeight="1" x14ac:dyDescent="0.3">
      <c r="B30" s="155" t="s">
        <v>908</v>
      </c>
      <c r="C30" s="176">
        <v>44350</v>
      </c>
      <c r="D30" s="127" t="s">
        <v>358</v>
      </c>
      <c r="E30" s="127" t="s">
        <v>348</v>
      </c>
      <c r="F30" s="127" t="s">
        <v>5</v>
      </c>
      <c r="G30" s="127" t="s">
        <v>558</v>
      </c>
      <c r="H30" s="145" t="s">
        <v>385</v>
      </c>
      <c r="I30" s="127" t="s">
        <v>10</v>
      </c>
      <c r="J30" s="127">
        <v>1</v>
      </c>
      <c r="K30" s="127" t="s">
        <v>565</v>
      </c>
      <c r="L30" s="129">
        <v>290</v>
      </c>
      <c r="M30" s="129">
        <f t="shared" si="0"/>
        <v>290</v>
      </c>
      <c r="N30" s="152" t="s">
        <v>572</v>
      </c>
      <c r="O30" s="151"/>
      <c r="P30" s="129">
        <f t="shared" si="1"/>
        <v>290</v>
      </c>
      <c r="Q30" s="153" t="s">
        <v>600</v>
      </c>
    </row>
    <row r="31" spans="2:17" s="6" customFormat="1" ht="20.100000000000001" customHeight="1" x14ac:dyDescent="0.3">
      <c r="B31" s="155" t="s">
        <v>908</v>
      </c>
      <c r="C31" s="176">
        <v>44350</v>
      </c>
      <c r="D31" s="127" t="s">
        <v>358</v>
      </c>
      <c r="E31" s="127" t="s">
        <v>348</v>
      </c>
      <c r="F31" s="127" t="s">
        <v>5</v>
      </c>
      <c r="G31" s="127" t="s">
        <v>558</v>
      </c>
      <c r="H31" s="145" t="s">
        <v>385</v>
      </c>
      <c r="I31" s="127" t="s">
        <v>10</v>
      </c>
      <c r="J31" s="127">
        <v>3</v>
      </c>
      <c r="K31" s="127" t="s">
        <v>566</v>
      </c>
      <c r="L31" s="129">
        <v>155</v>
      </c>
      <c r="M31" s="129">
        <f t="shared" si="0"/>
        <v>465</v>
      </c>
      <c r="N31" s="152" t="s">
        <v>572</v>
      </c>
      <c r="O31" s="151">
        <v>130.9</v>
      </c>
      <c r="P31" s="129">
        <f t="shared" si="1"/>
        <v>334.1</v>
      </c>
      <c r="Q31" s="153" t="s">
        <v>600</v>
      </c>
    </row>
    <row r="32" spans="2:17" s="6" customFormat="1" ht="20.100000000000001" customHeight="1" x14ac:dyDescent="0.3">
      <c r="B32" s="155" t="s">
        <v>908</v>
      </c>
      <c r="C32" s="176">
        <v>44350</v>
      </c>
      <c r="D32" s="127" t="s">
        <v>358</v>
      </c>
      <c r="E32" s="127" t="s">
        <v>348</v>
      </c>
      <c r="F32" s="127" t="s">
        <v>5</v>
      </c>
      <c r="G32" s="127" t="s">
        <v>558</v>
      </c>
      <c r="H32" s="145" t="s">
        <v>385</v>
      </c>
      <c r="I32" s="127" t="s">
        <v>10</v>
      </c>
      <c r="J32" s="127">
        <v>1</v>
      </c>
      <c r="K32" s="127" t="s">
        <v>567</v>
      </c>
      <c r="L32" s="129">
        <v>554</v>
      </c>
      <c r="M32" s="129">
        <f t="shared" si="0"/>
        <v>554</v>
      </c>
      <c r="N32" s="152" t="s">
        <v>572</v>
      </c>
      <c r="O32" s="151"/>
      <c r="P32" s="129">
        <f t="shared" si="1"/>
        <v>554</v>
      </c>
      <c r="Q32" s="153" t="s">
        <v>600</v>
      </c>
    </row>
    <row r="33" spans="2:17" s="6" customFormat="1" ht="20.100000000000001" customHeight="1" x14ac:dyDescent="0.3">
      <c r="B33" s="155" t="s">
        <v>908</v>
      </c>
      <c r="C33" s="176">
        <v>44348</v>
      </c>
      <c r="D33" s="127" t="s">
        <v>574</v>
      </c>
      <c r="E33" s="127" t="s">
        <v>60</v>
      </c>
      <c r="F33" s="127" t="s">
        <v>5</v>
      </c>
      <c r="G33" s="127" t="s">
        <v>558</v>
      </c>
      <c r="H33" s="145" t="s">
        <v>385</v>
      </c>
      <c r="I33" s="127" t="s">
        <v>10</v>
      </c>
      <c r="J33" s="127">
        <v>2</v>
      </c>
      <c r="K33" s="127" t="s">
        <v>581</v>
      </c>
      <c r="L33" s="129">
        <v>20</v>
      </c>
      <c r="M33" s="129">
        <f t="shared" si="0"/>
        <v>40</v>
      </c>
      <c r="N33" s="152" t="s">
        <v>586</v>
      </c>
      <c r="O33" s="151"/>
      <c r="P33" s="129">
        <f t="shared" si="1"/>
        <v>40</v>
      </c>
      <c r="Q33" s="153" t="s">
        <v>601</v>
      </c>
    </row>
    <row r="34" spans="2:17" s="6" customFormat="1" ht="20.100000000000001" customHeight="1" x14ac:dyDescent="0.3">
      <c r="B34" s="155" t="s">
        <v>908</v>
      </c>
      <c r="C34" s="176">
        <v>44348</v>
      </c>
      <c r="D34" s="127" t="s">
        <v>574</v>
      </c>
      <c r="E34" s="127" t="s">
        <v>60</v>
      </c>
      <c r="F34" s="127" t="s">
        <v>5</v>
      </c>
      <c r="G34" s="127" t="s">
        <v>558</v>
      </c>
      <c r="H34" s="145" t="s">
        <v>385</v>
      </c>
      <c r="I34" s="127" t="s">
        <v>10</v>
      </c>
      <c r="J34" s="127">
        <v>1</v>
      </c>
      <c r="K34" s="127" t="s">
        <v>582</v>
      </c>
      <c r="L34" s="129">
        <v>45</v>
      </c>
      <c r="M34" s="129">
        <f t="shared" si="0"/>
        <v>45</v>
      </c>
      <c r="N34" s="152" t="s">
        <v>586</v>
      </c>
      <c r="O34" s="151"/>
      <c r="P34" s="129">
        <f t="shared" si="1"/>
        <v>45</v>
      </c>
      <c r="Q34" s="153" t="s">
        <v>601</v>
      </c>
    </row>
    <row r="35" spans="2:17" s="6" customFormat="1" ht="20.100000000000001" customHeight="1" x14ac:dyDescent="0.3">
      <c r="B35" s="155" t="s">
        <v>908</v>
      </c>
      <c r="C35" s="176">
        <v>44348</v>
      </c>
      <c r="D35" s="127" t="s">
        <v>574</v>
      </c>
      <c r="E35" s="127" t="s">
        <v>60</v>
      </c>
      <c r="F35" s="127" t="s">
        <v>5</v>
      </c>
      <c r="G35" s="127" t="s">
        <v>558</v>
      </c>
      <c r="H35" s="145" t="s">
        <v>385</v>
      </c>
      <c r="I35" s="127" t="s">
        <v>10</v>
      </c>
      <c r="J35" s="127">
        <v>1</v>
      </c>
      <c r="K35" s="127" t="s">
        <v>583</v>
      </c>
      <c r="L35" s="129">
        <v>770</v>
      </c>
      <c r="M35" s="129">
        <f t="shared" si="0"/>
        <v>770</v>
      </c>
      <c r="N35" s="152" t="s">
        <v>586</v>
      </c>
      <c r="O35" s="151"/>
      <c r="P35" s="129">
        <f t="shared" si="1"/>
        <v>770</v>
      </c>
      <c r="Q35" s="153" t="s">
        <v>601</v>
      </c>
    </row>
    <row r="36" spans="2:17" s="6" customFormat="1" ht="20.100000000000001" customHeight="1" x14ac:dyDescent="0.3">
      <c r="B36" s="155" t="s">
        <v>908</v>
      </c>
      <c r="C36" s="176">
        <v>44348</v>
      </c>
      <c r="D36" s="127" t="s">
        <v>574</v>
      </c>
      <c r="E36" s="127" t="s">
        <v>60</v>
      </c>
      <c r="F36" s="127" t="s">
        <v>5</v>
      </c>
      <c r="G36" s="127" t="s">
        <v>558</v>
      </c>
      <c r="H36" s="145" t="s">
        <v>385</v>
      </c>
      <c r="I36" s="127" t="s">
        <v>10</v>
      </c>
      <c r="J36" s="127">
        <v>4</v>
      </c>
      <c r="K36" s="127" t="s">
        <v>584</v>
      </c>
      <c r="L36" s="129">
        <v>40</v>
      </c>
      <c r="M36" s="129">
        <f t="shared" si="0"/>
        <v>160</v>
      </c>
      <c r="N36" s="152" t="s">
        <v>586</v>
      </c>
      <c r="O36" s="151"/>
      <c r="P36" s="129">
        <f t="shared" si="1"/>
        <v>160</v>
      </c>
      <c r="Q36" s="153" t="s">
        <v>601</v>
      </c>
    </row>
    <row r="37" spans="2:17" s="6" customFormat="1" ht="20.100000000000001" customHeight="1" x14ac:dyDescent="0.3">
      <c r="B37" s="155" t="s">
        <v>908</v>
      </c>
      <c r="C37" s="176">
        <v>44348</v>
      </c>
      <c r="D37" s="127" t="s">
        <v>574</v>
      </c>
      <c r="E37" s="127" t="s">
        <v>60</v>
      </c>
      <c r="F37" s="127" t="s">
        <v>5</v>
      </c>
      <c r="G37" s="127" t="s">
        <v>558</v>
      </c>
      <c r="H37" s="145" t="s">
        <v>385</v>
      </c>
      <c r="I37" s="127" t="s">
        <v>10</v>
      </c>
      <c r="J37" s="127">
        <v>4</v>
      </c>
      <c r="K37" s="127" t="s">
        <v>305</v>
      </c>
      <c r="L37" s="129">
        <v>5</v>
      </c>
      <c r="M37" s="129">
        <f t="shared" si="0"/>
        <v>20</v>
      </c>
      <c r="N37" s="152" t="s">
        <v>590</v>
      </c>
      <c r="O37" s="151"/>
      <c r="P37" s="129">
        <f t="shared" si="1"/>
        <v>20</v>
      </c>
      <c r="Q37" s="153" t="s">
        <v>601</v>
      </c>
    </row>
    <row r="38" spans="2:17" s="6" customFormat="1" ht="20.100000000000001" customHeight="1" x14ac:dyDescent="0.3">
      <c r="B38" s="155" t="s">
        <v>908</v>
      </c>
      <c r="C38" s="176">
        <v>44348</v>
      </c>
      <c r="D38" s="127" t="s">
        <v>574</v>
      </c>
      <c r="E38" s="127" t="s">
        <v>60</v>
      </c>
      <c r="F38" s="127" t="s">
        <v>5</v>
      </c>
      <c r="G38" s="127" t="s">
        <v>558</v>
      </c>
      <c r="H38" s="145" t="s">
        <v>385</v>
      </c>
      <c r="I38" s="127" t="s">
        <v>10</v>
      </c>
      <c r="J38" s="127">
        <v>1</v>
      </c>
      <c r="K38" s="127" t="s">
        <v>245</v>
      </c>
      <c r="L38" s="129">
        <v>100</v>
      </c>
      <c r="M38" s="129">
        <f t="shared" si="0"/>
        <v>100</v>
      </c>
      <c r="N38" s="152" t="s">
        <v>590</v>
      </c>
      <c r="O38" s="151"/>
      <c r="P38" s="129">
        <f t="shared" si="1"/>
        <v>100</v>
      </c>
      <c r="Q38" s="153" t="s">
        <v>601</v>
      </c>
    </row>
    <row r="39" spans="2:17" s="6" customFormat="1" ht="20.100000000000001" customHeight="1" x14ac:dyDescent="0.3">
      <c r="B39" s="155" t="s">
        <v>908</v>
      </c>
      <c r="C39" s="176">
        <v>44348</v>
      </c>
      <c r="D39" s="127" t="s">
        <v>574</v>
      </c>
      <c r="E39" s="127" t="s">
        <v>60</v>
      </c>
      <c r="F39" s="127" t="s">
        <v>5</v>
      </c>
      <c r="G39" s="127" t="s">
        <v>558</v>
      </c>
      <c r="H39" s="145" t="s">
        <v>385</v>
      </c>
      <c r="I39" s="127" t="s">
        <v>10</v>
      </c>
      <c r="J39" s="127">
        <v>1</v>
      </c>
      <c r="K39" s="127" t="s">
        <v>587</v>
      </c>
      <c r="L39" s="129">
        <v>320</v>
      </c>
      <c r="M39" s="129">
        <f t="shared" si="0"/>
        <v>320</v>
      </c>
      <c r="N39" s="152" t="s">
        <v>590</v>
      </c>
      <c r="O39" s="151"/>
      <c r="P39" s="129">
        <f t="shared" si="1"/>
        <v>320</v>
      </c>
      <c r="Q39" s="153" t="s">
        <v>601</v>
      </c>
    </row>
    <row r="40" spans="2:17" s="6" customFormat="1" ht="20.100000000000001" customHeight="1" x14ac:dyDescent="0.3">
      <c r="B40" s="155" t="s">
        <v>908</v>
      </c>
      <c r="C40" s="176">
        <v>44348</v>
      </c>
      <c r="D40" s="127" t="s">
        <v>574</v>
      </c>
      <c r="E40" s="127" t="s">
        <v>60</v>
      </c>
      <c r="F40" s="127" t="s">
        <v>5</v>
      </c>
      <c r="G40" s="127" t="s">
        <v>558</v>
      </c>
      <c r="H40" s="145" t="s">
        <v>385</v>
      </c>
      <c r="I40" s="127" t="s">
        <v>238</v>
      </c>
      <c r="J40" s="127">
        <v>1</v>
      </c>
      <c r="K40" s="127" t="s">
        <v>589</v>
      </c>
      <c r="L40" s="129">
        <v>300</v>
      </c>
      <c r="M40" s="129">
        <f t="shared" ref="M40:M71" si="2">L40*J40</f>
        <v>300</v>
      </c>
      <c r="N40" s="152" t="s">
        <v>591</v>
      </c>
      <c r="O40" s="151"/>
      <c r="P40" s="129">
        <f t="shared" si="1"/>
        <v>300</v>
      </c>
      <c r="Q40" s="153" t="s">
        <v>601</v>
      </c>
    </row>
    <row r="41" spans="2:17" s="6" customFormat="1" ht="20.100000000000001" customHeight="1" x14ac:dyDescent="0.3">
      <c r="B41" s="155" t="s">
        <v>908</v>
      </c>
      <c r="C41" s="176">
        <v>44348</v>
      </c>
      <c r="D41" s="127" t="s">
        <v>574</v>
      </c>
      <c r="E41" s="127" t="s">
        <v>60</v>
      </c>
      <c r="F41" s="127" t="s">
        <v>5</v>
      </c>
      <c r="G41" s="127" t="s">
        <v>558</v>
      </c>
      <c r="H41" s="145" t="s">
        <v>385</v>
      </c>
      <c r="I41" s="127" t="s">
        <v>238</v>
      </c>
      <c r="J41" s="127">
        <v>1</v>
      </c>
      <c r="K41" s="127" t="s">
        <v>588</v>
      </c>
      <c r="L41" s="129">
        <v>450</v>
      </c>
      <c r="M41" s="129">
        <f t="shared" si="2"/>
        <v>450</v>
      </c>
      <c r="N41" s="152" t="s">
        <v>591</v>
      </c>
      <c r="O41" s="151"/>
      <c r="P41" s="129">
        <f t="shared" si="1"/>
        <v>450</v>
      </c>
      <c r="Q41" s="153" t="s">
        <v>601</v>
      </c>
    </row>
    <row r="42" spans="2:17" s="6" customFormat="1" ht="20.100000000000001" customHeight="1" x14ac:dyDescent="0.3">
      <c r="B42" s="155" t="s">
        <v>908</v>
      </c>
      <c r="C42" s="176">
        <v>44348</v>
      </c>
      <c r="D42" s="127" t="s">
        <v>574</v>
      </c>
      <c r="E42" s="127" t="s">
        <v>60</v>
      </c>
      <c r="F42" s="127" t="s">
        <v>5</v>
      </c>
      <c r="G42" s="127" t="s">
        <v>558</v>
      </c>
      <c r="H42" s="145" t="s">
        <v>385</v>
      </c>
      <c r="I42" s="127" t="s">
        <v>238</v>
      </c>
      <c r="J42" s="127">
        <v>1</v>
      </c>
      <c r="K42" s="127" t="s">
        <v>238</v>
      </c>
      <c r="L42" s="129">
        <v>100</v>
      </c>
      <c r="M42" s="129">
        <f t="shared" si="2"/>
        <v>100</v>
      </c>
      <c r="N42" s="152" t="s">
        <v>592</v>
      </c>
      <c r="O42" s="151"/>
      <c r="P42" s="129">
        <f t="shared" si="1"/>
        <v>100</v>
      </c>
      <c r="Q42" s="153" t="s">
        <v>601</v>
      </c>
    </row>
    <row r="43" spans="2:17" s="6" customFormat="1" ht="20.100000000000001" customHeight="1" x14ac:dyDescent="0.3">
      <c r="B43" s="155" t="s">
        <v>908</v>
      </c>
      <c r="C43" s="176">
        <v>44350</v>
      </c>
      <c r="D43" s="127" t="s">
        <v>568</v>
      </c>
      <c r="E43" s="127" t="s">
        <v>60</v>
      </c>
      <c r="F43" s="127" t="s">
        <v>5</v>
      </c>
      <c r="G43" s="127" t="s">
        <v>558</v>
      </c>
      <c r="H43" s="145" t="s">
        <v>385</v>
      </c>
      <c r="I43" s="127" t="s">
        <v>238</v>
      </c>
      <c r="J43" s="127">
        <v>1</v>
      </c>
      <c r="K43" s="127" t="s">
        <v>569</v>
      </c>
      <c r="L43" s="129">
        <v>800</v>
      </c>
      <c r="M43" s="129">
        <f t="shared" si="2"/>
        <v>800</v>
      </c>
      <c r="N43" s="152" t="s">
        <v>575</v>
      </c>
      <c r="O43" s="151"/>
      <c r="P43" s="129">
        <f t="shared" si="1"/>
        <v>800</v>
      </c>
      <c r="Q43" s="153" t="s">
        <v>600</v>
      </c>
    </row>
    <row r="44" spans="2:17" s="6" customFormat="1" ht="20.100000000000001" customHeight="1" x14ac:dyDescent="0.3">
      <c r="B44" s="155" t="s">
        <v>908</v>
      </c>
      <c r="C44" s="176">
        <v>44350</v>
      </c>
      <c r="D44" s="127" t="s">
        <v>492</v>
      </c>
      <c r="E44" s="127" t="s">
        <v>348</v>
      </c>
      <c r="F44" s="127" t="s">
        <v>5</v>
      </c>
      <c r="G44" s="127" t="s">
        <v>558</v>
      </c>
      <c r="H44" s="145" t="s">
        <v>385</v>
      </c>
      <c r="I44" s="127" t="s">
        <v>238</v>
      </c>
      <c r="J44" s="127">
        <v>1</v>
      </c>
      <c r="K44" s="127" t="s">
        <v>560</v>
      </c>
      <c r="L44" s="129">
        <v>50</v>
      </c>
      <c r="M44" s="129">
        <f t="shared" si="2"/>
        <v>50</v>
      </c>
      <c r="N44" s="152" t="s">
        <v>599</v>
      </c>
      <c r="O44" s="151"/>
      <c r="P44" s="129">
        <f t="shared" si="1"/>
        <v>50</v>
      </c>
      <c r="Q44" s="153" t="s">
        <v>600</v>
      </c>
    </row>
    <row r="45" spans="2:17" s="6" customFormat="1" ht="20.100000000000001" customHeight="1" x14ac:dyDescent="0.3">
      <c r="B45" s="155" t="s">
        <v>908</v>
      </c>
      <c r="C45" s="176">
        <v>44350</v>
      </c>
      <c r="D45" s="127" t="s">
        <v>492</v>
      </c>
      <c r="E45" s="127" t="s">
        <v>348</v>
      </c>
      <c r="F45" s="127" t="s">
        <v>5</v>
      </c>
      <c r="G45" s="127" t="s">
        <v>558</v>
      </c>
      <c r="H45" s="145" t="s">
        <v>385</v>
      </c>
      <c r="I45" s="127" t="s">
        <v>238</v>
      </c>
      <c r="J45" s="127">
        <v>1</v>
      </c>
      <c r="K45" s="127" t="s">
        <v>561</v>
      </c>
      <c r="L45" s="129">
        <v>100</v>
      </c>
      <c r="M45" s="129">
        <f t="shared" si="2"/>
        <v>100</v>
      </c>
      <c r="N45" s="152" t="s">
        <v>599</v>
      </c>
      <c r="O45" s="151"/>
      <c r="P45" s="129">
        <f t="shared" si="1"/>
        <v>100</v>
      </c>
      <c r="Q45" s="153" t="s">
        <v>600</v>
      </c>
    </row>
    <row r="46" spans="2:17" s="6" customFormat="1" ht="20.100000000000001" customHeight="1" x14ac:dyDescent="0.3">
      <c r="B46" s="155" t="s">
        <v>908</v>
      </c>
      <c r="C46" s="176">
        <v>44350</v>
      </c>
      <c r="D46" s="127" t="s">
        <v>492</v>
      </c>
      <c r="E46" s="127" t="s">
        <v>348</v>
      </c>
      <c r="F46" s="127" t="s">
        <v>5</v>
      </c>
      <c r="G46" s="127" t="s">
        <v>558</v>
      </c>
      <c r="H46" s="145" t="s">
        <v>385</v>
      </c>
      <c r="I46" s="127" t="s">
        <v>238</v>
      </c>
      <c r="J46" s="127">
        <v>1</v>
      </c>
      <c r="K46" s="127" t="s">
        <v>562</v>
      </c>
      <c r="L46" s="129">
        <v>100</v>
      </c>
      <c r="M46" s="129">
        <f t="shared" si="2"/>
        <v>100</v>
      </c>
      <c r="N46" s="152" t="s">
        <v>599</v>
      </c>
      <c r="O46" s="151"/>
      <c r="P46" s="129">
        <f t="shared" si="1"/>
        <v>100</v>
      </c>
      <c r="Q46" s="153" t="s">
        <v>600</v>
      </c>
    </row>
    <row r="47" spans="2:17" s="6" customFormat="1" ht="20.100000000000001" customHeight="1" x14ac:dyDescent="0.3">
      <c r="B47" s="155" t="s">
        <v>908</v>
      </c>
      <c r="C47" s="176">
        <v>44350</v>
      </c>
      <c r="D47" s="127" t="s">
        <v>492</v>
      </c>
      <c r="E47" s="127" t="s">
        <v>348</v>
      </c>
      <c r="F47" s="127" t="s">
        <v>5</v>
      </c>
      <c r="G47" s="127" t="s">
        <v>558</v>
      </c>
      <c r="H47" s="145" t="s">
        <v>385</v>
      </c>
      <c r="I47" s="127" t="s">
        <v>238</v>
      </c>
      <c r="J47" s="127">
        <v>1</v>
      </c>
      <c r="K47" s="127" t="s">
        <v>563</v>
      </c>
      <c r="L47" s="129">
        <v>0</v>
      </c>
      <c r="M47" s="129">
        <f t="shared" si="2"/>
        <v>0</v>
      </c>
      <c r="N47" s="152" t="s">
        <v>599</v>
      </c>
      <c r="O47" s="151"/>
      <c r="P47" s="129">
        <f t="shared" si="1"/>
        <v>0</v>
      </c>
      <c r="Q47" s="153" t="s">
        <v>600</v>
      </c>
    </row>
    <row r="48" spans="2:17" s="6" customFormat="1" ht="20.100000000000001" customHeight="1" x14ac:dyDescent="0.3">
      <c r="B48" s="155" t="s">
        <v>908</v>
      </c>
      <c r="C48" s="176">
        <v>44350</v>
      </c>
      <c r="D48" s="127" t="s">
        <v>492</v>
      </c>
      <c r="E48" s="127" t="s">
        <v>348</v>
      </c>
      <c r="F48" s="127" t="s">
        <v>5</v>
      </c>
      <c r="G48" s="127" t="s">
        <v>558</v>
      </c>
      <c r="H48" s="145" t="s">
        <v>385</v>
      </c>
      <c r="I48" s="127" t="s">
        <v>238</v>
      </c>
      <c r="J48" s="127">
        <v>1</v>
      </c>
      <c r="K48" s="127" t="s">
        <v>564</v>
      </c>
      <c r="L48" s="129">
        <v>100</v>
      </c>
      <c r="M48" s="129">
        <f t="shared" si="2"/>
        <v>100</v>
      </c>
      <c r="N48" s="152" t="s">
        <v>599</v>
      </c>
      <c r="O48" s="151"/>
      <c r="P48" s="129">
        <f t="shared" si="1"/>
        <v>100</v>
      </c>
      <c r="Q48" s="153" t="s">
        <v>600</v>
      </c>
    </row>
    <row r="49" spans="2:17" s="6" customFormat="1" ht="20.100000000000001" customHeight="1" x14ac:dyDescent="0.3">
      <c r="B49" s="155" t="s">
        <v>908</v>
      </c>
      <c r="C49" s="193">
        <v>44363</v>
      </c>
      <c r="D49" s="127" t="s">
        <v>492</v>
      </c>
      <c r="E49" s="150" t="s">
        <v>29</v>
      </c>
      <c r="F49" s="150" t="s">
        <v>5</v>
      </c>
      <c r="G49" s="150" t="s">
        <v>558</v>
      </c>
      <c r="H49" s="150" t="s">
        <v>385</v>
      </c>
      <c r="I49" s="150" t="s">
        <v>238</v>
      </c>
      <c r="J49" s="150">
        <v>1</v>
      </c>
      <c r="K49" s="150" t="s">
        <v>626</v>
      </c>
      <c r="L49" s="151">
        <v>750</v>
      </c>
      <c r="M49" s="129">
        <f t="shared" si="2"/>
        <v>750</v>
      </c>
      <c r="N49" s="152" t="s">
        <v>599</v>
      </c>
      <c r="O49" s="151"/>
      <c r="P49" s="129">
        <f t="shared" ref="P49:P80" si="3">M49-O49</f>
        <v>750</v>
      </c>
      <c r="Q49" s="153" t="s">
        <v>621</v>
      </c>
    </row>
    <row r="50" spans="2:17" s="6" customFormat="1" ht="20.100000000000001" customHeight="1" x14ac:dyDescent="0.3">
      <c r="B50" s="155" t="s">
        <v>908</v>
      </c>
      <c r="C50" s="176">
        <v>44355</v>
      </c>
      <c r="D50" s="127" t="s">
        <v>457</v>
      </c>
      <c r="E50" s="127" t="s">
        <v>51</v>
      </c>
      <c r="F50" s="127" t="s">
        <v>5</v>
      </c>
      <c r="G50" s="127" t="s">
        <v>558</v>
      </c>
      <c r="H50" s="145" t="s">
        <v>385</v>
      </c>
      <c r="I50" s="127" t="s">
        <v>238</v>
      </c>
      <c r="J50" s="127">
        <v>1</v>
      </c>
      <c r="K50" s="127" t="s">
        <v>608</v>
      </c>
      <c r="L50" s="129">
        <v>90</v>
      </c>
      <c r="M50" s="129">
        <f t="shared" si="2"/>
        <v>90</v>
      </c>
      <c r="N50" s="152" t="s">
        <v>609</v>
      </c>
      <c r="O50" s="151"/>
      <c r="P50" s="129">
        <f t="shared" si="3"/>
        <v>90</v>
      </c>
      <c r="Q50" s="153" t="s">
        <v>607</v>
      </c>
    </row>
    <row r="51" spans="2:17" s="6" customFormat="1" ht="20.100000000000001" customHeight="1" x14ac:dyDescent="0.3">
      <c r="B51" s="155" t="s">
        <v>908</v>
      </c>
      <c r="C51" s="176">
        <v>44355</v>
      </c>
      <c r="D51" s="127" t="s">
        <v>457</v>
      </c>
      <c r="E51" s="127" t="s">
        <v>51</v>
      </c>
      <c r="F51" s="127" t="s">
        <v>5</v>
      </c>
      <c r="G51" s="127" t="s">
        <v>558</v>
      </c>
      <c r="H51" s="145" t="s">
        <v>385</v>
      </c>
      <c r="I51" s="127" t="s">
        <v>10</v>
      </c>
      <c r="J51" s="127">
        <v>1</v>
      </c>
      <c r="K51" s="127" t="s">
        <v>610</v>
      </c>
      <c r="L51" s="129">
        <v>1040</v>
      </c>
      <c r="M51" s="129">
        <f t="shared" si="2"/>
        <v>1040</v>
      </c>
      <c r="N51" s="152" t="s">
        <v>613</v>
      </c>
      <c r="O51" s="151">
        <v>116.6</v>
      </c>
      <c r="P51" s="129">
        <f t="shared" si="3"/>
        <v>923.4</v>
      </c>
      <c r="Q51" s="153" t="s">
        <v>607</v>
      </c>
    </row>
    <row r="52" spans="2:17" s="6" customFormat="1" ht="20.100000000000001" customHeight="1" x14ac:dyDescent="0.3">
      <c r="B52" s="155" t="s">
        <v>908</v>
      </c>
      <c r="C52" s="176">
        <v>44355</v>
      </c>
      <c r="D52" s="127" t="s">
        <v>457</v>
      </c>
      <c r="E52" s="127" t="s">
        <v>51</v>
      </c>
      <c r="F52" s="127" t="s">
        <v>5</v>
      </c>
      <c r="G52" s="127" t="s">
        <v>558</v>
      </c>
      <c r="H52" s="145" t="s">
        <v>385</v>
      </c>
      <c r="I52" s="127" t="s">
        <v>10</v>
      </c>
      <c r="J52" s="127">
        <v>2</v>
      </c>
      <c r="K52" s="127" t="s">
        <v>611</v>
      </c>
      <c r="L52" s="129">
        <v>48</v>
      </c>
      <c r="M52" s="129">
        <f t="shared" si="2"/>
        <v>96</v>
      </c>
      <c r="N52" s="152" t="s">
        <v>613</v>
      </c>
      <c r="O52" s="151"/>
      <c r="P52" s="129">
        <f t="shared" si="3"/>
        <v>96</v>
      </c>
      <c r="Q52" s="153" t="s">
        <v>607</v>
      </c>
    </row>
    <row r="53" spans="2:17" s="6" customFormat="1" ht="20.100000000000001" customHeight="1" x14ac:dyDescent="0.3">
      <c r="B53" s="155" t="s">
        <v>908</v>
      </c>
      <c r="C53" s="176">
        <v>44355</v>
      </c>
      <c r="D53" s="127" t="s">
        <v>457</v>
      </c>
      <c r="E53" s="127" t="s">
        <v>51</v>
      </c>
      <c r="F53" s="127" t="s">
        <v>5</v>
      </c>
      <c r="G53" s="127" t="s">
        <v>558</v>
      </c>
      <c r="H53" s="145" t="s">
        <v>385</v>
      </c>
      <c r="I53" s="127" t="s">
        <v>10</v>
      </c>
      <c r="J53" s="127">
        <v>1</v>
      </c>
      <c r="K53" s="127" t="s">
        <v>612</v>
      </c>
      <c r="L53" s="129">
        <v>30</v>
      </c>
      <c r="M53" s="129">
        <f t="shared" si="2"/>
        <v>30</v>
      </c>
      <c r="N53" s="152" t="s">
        <v>613</v>
      </c>
      <c r="O53" s="151"/>
      <c r="P53" s="129">
        <f t="shared" si="3"/>
        <v>30</v>
      </c>
      <c r="Q53" s="153" t="s">
        <v>607</v>
      </c>
    </row>
    <row r="54" spans="2:17" s="6" customFormat="1" ht="20.100000000000001" customHeight="1" x14ac:dyDescent="0.3">
      <c r="B54" s="155" t="s">
        <v>908</v>
      </c>
      <c r="C54" s="193">
        <v>44359</v>
      </c>
      <c r="D54" s="127" t="s">
        <v>509</v>
      </c>
      <c r="E54" s="150" t="s">
        <v>29</v>
      </c>
      <c r="F54" s="150" t="s">
        <v>5</v>
      </c>
      <c r="G54" s="150" t="s">
        <v>558</v>
      </c>
      <c r="H54" s="150" t="s">
        <v>385</v>
      </c>
      <c r="I54" s="150" t="s">
        <v>10</v>
      </c>
      <c r="J54" s="150">
        <v>1</v>
      </c>
      <c r="K54" s="150" t="s">
        <v>632</v>
      </c>
      <c r="L54" s="151">
        <v>900</v>
      </c>
      <c r="M54" s="129">
        <f t="shared" si="2"/>
        <v>900</v>
      </c>
      <c r="N54" s="152" t="s">
        <v>618</v>
      </c>
      <c r="O54" s="151"/>
      <c r="P54" s="129">
        <f t="shared" si="3"/>
        <v>900</v>
      </c>
      <c r="Q54" s="153" t="s">
        <v>633</v>
      </c>
    </row>
    <row r="55" spans="2:17" s="6" customFormat="1" ht="20.100000000000001" customHeight="1" x14ac:dyDescent="0.3">
      <c r="B55" s="155" t="s">
        <v>908</v>
      </c>
      <c r="C55" s="176">
        <v>44350</v>
      </c>
      <c r="D55" s="127" t="s">
        <v>239</v>
      </c>
      <c r="E55" s="127" t="s">
        <v>26</v>
      </c>
      <c r="F55" s="127" t="s">
        <v>5</v>
      </c>
      <c r="G55" s="127" t="s">
        <v>339</v>
      </c>
      <c r="H55" s="145" t="s">
        <v>340</v>
      </c>
      <c r="I55" s="127" t="s">
        <v>10</v>
      </c>
      <c r="J55" s="127">
        <v>1</v>
      </c>
      <c r="K55" s="127" t="s">
        <v>674</v>
      </c>
      <c r="L55" s="129">
        <v>637</v>
      </c>
      <c r="M55" s="129">
        <f t="shared" si="2"/>
        <v>637</v>
      </c>
      <c r="N55" s="152" t="s">
        <v>596</v>
      </c>
      <c r="O55" s="151">
        <v>63.7</v>
      </c>
      <c r="P55" s="129">
        <f t="shared" si="3"/>
        <v>573.29999999999995</v>
      </c>
      <c r="Q55" s="153" t="s">
        <v>603</v>
      </c>
    </row>
    <row r="56" spans="2:17" s="6" customFormat="1" ht="20.100000000000001" customHeight="1" x14ac:dyDescent="0.3">
      <c r="B56" s="155" t="s">
        <v>908</v>
      </c>
      <c r="C56" s="176">
        <v>44357</v>
      </c>
      <c r="D56" s="127" t="s">
        <v>359</v>
      </c>
      <c r="E56" s="127" t="s">
        <v>178</v>
      </c>
      <c r="F56" s="127" t="s">
        <v>70</v>
      </c>
      <c r="G56" s="127" t="s">
        <v>558</v>
      </c>
      <c r="H56" s="145" t="s">
        <v>208</v>
      </c>
      <c r="I56" s="127" t="s">
        <v>238</v>
      </c>
      <c r="J56" s="127">
        <v>1</v>
      </c>
      <c r="K56" s="127" t="s">
        <v>576</v>
      </c>
      <c r="L56" s="129">
        <v>780</v>
      </c>
      <c r="M56" s="129">
        <f t="shared" si="2"/>
        <v>780</v>
      </c>
      <c r="N56" s="152" t="s">
        <v>617</v>
      </c>
      <c r="O56" s="151"/>
      <c r="P56" s="129">
        <f t="shared" si="3"/>
        <v>780</v>
      </c>
      <c r="Q56" s="153" t="s">
        <v>607</v>
      </c>
    </row>
    <row r="57" spans="2:17" s="6" customFormat="1" ht="20.100000000000001" customHeight="1" x14ac:dyDescent="0.3">
      <c r="B57" s="155" t="s">
        <v>908</v>
      </c>
      <c r="C57" s="176">
        <v>44357</v>
      </c>
      <c r="D57" s="127" t="s">
        <v>359</v>
      </c>
      <c r="E57" s="127" t="s">
        <v>178</v>
      </c>
      <c r="F57" s="127" t="s">
        <v>70</v>
      </c>
      <c r="G57" s="127" t="s">
        <v>558</v>
      </c>
      <c r="H57" s="145" t="s">
        <v>208</v>
      </c>
      <c r="I57" s="127" t="s">
        <v>10</v>
      </c>
      <c r="J57" s="127">
        <v>1</v>
      </c>
      <c r="K57" s="127" t="s">
        <v>577</v>
      </c>
      <c r="L57" s="129">
        <v>850</v>
      </c>
      <c r="M57" s="129">
        <f t="shared" si="2"/>
        <v>850</v>
      </c>
      <c r="N57" s="152" t="s">
        <v>617</v>
      </c>
      <c r="O57" s="151"/>
      <c r="P57" s="129">
        <f t="shared" si="3"/>
        <v>850</v>
      </c>
      <c r="Q57" s="153" t="s">
        <v>607</v>
      </c>
    </row>
    <row r="58" spans="2:17" s="6" customFormat="1" ht="20.100000000000001" customHeight="1" x14ac:dyDescent="0.3">
      <c r="B58" s="155" t="s">
        <v>908</v>
      </c>
      <c r="C58" s="176">
        <v>44357</v>
      </c>
      <c r="D58" s="127" t="s">
        <v>359</v>
      </c>
      <c r="E58" s="127" t="s">
        <v>178</v>
      </c>
      <c r="F58" s="127" t="s">
        <v>70</v>
      </c>
      <c r="G58" s="127" t="s">
        <v>558</v>
      </c>
      <c r="H58" s="145" t="s">
        <v>208</v>
      </c>
      <c r="I58" s="127" t="s">
        <v>10</v>
      </c>
      <c r="J58" s="127">
        <v>1</v>
      </c>
      <c r="K58" s="127" t="s">
        <v>243</v>
      </c>
      <c r="L58" s="129">
        <v>250</v>
      </c>
      <c r="M58" s="129">
        <f t="shared" si="2"/>
        <v>250</v>
      </c>
      <c r="N58" s="152" t="s">
        <v>617</v>
      </c>
      <c r="O58" s="151"/>
      <c r="P58" s="129">
        <f t="shared" si="3"/>
        <v>250</v>
      </c>
      <c r="Q58" s="153" t="s">
        <v>607</v>
      </c>
    </row>
    <row r="59" spans="2:17" s="6" customFormat="1" ht="20.100000000000001" customHeight="1" x14ac:dyDescent="0.3">
      <c r="B59" s="155" t="s">
        <v>908</v>
      </c>
      <c r="C59" s="176">
        <v>44357</v>
      </c>
      <c r="D59" s="127" t="s">
        <v>359</v>
      </c>
      <c r="E59" s="127" t="s">
        <v>178</v>
      </c>
      <c r="F59" s="127" t="s">
        <v>70</v>
      </c>
      <c r="G59" s="127" t="s">
        <v>558</v>
      </c>
      <c r="H59" s="145" t="s">
        <v>208</v>
      </c>
      <c r="I59" s="127" t="s">
        <v>10</v>
      </c>
      <c r="J59" s="127">
        <v>1</v>
      </c>
      <c r="K59" s="127" t="s">
        <v>545</v>
      </c>
      <c r="L59" s="129">
        <v>35</v>
      </c>
      <c r="M59" s="129">
        <f t="shared" si="2"/>
        <v>35</v>
      </c>
      <c r="N59" s="152" t="s">
        <v>617</v>
      </c>
      <c r="O59" s="151"/>
      <c r="P59" s="129">
        <f t="shared" si="3"/>
        <v>35</v>
      </c>
      <c r="Q59" s="153" t="s">
        <v>607</v>
      </c>
    </row>
    <row r="60" spans="2:17" s="6" customFormat="1" ht="20.100000000000001" customHeight="1" x14ac:dyDescent="0.3">
      <c r="B60" s="155" t="s">
        <v>908</v>
      </c>
      <c r="C60" s="176">
        <v>44357</v>
      </c>
      <c r="D60" s="127" t="s">
        <v>359</v>
      </c>
      <c r="E60" s="127" t="s">
        <v>178</v>
      </c>
      <c r="F60" s="127" t="s">
        <v>70</v>
      </c>
      <c r="G60" s="127" t="s">
        <v>558</v>
      </c>
      <c r="H60" s="145" t="s">
        <v>208</v>
      </c>
      <c r="I60" s="127" t="s">
        <v>10</v>
      </c>
      <c r="J60" s="127">
        <v>1</v>
      </c>
      <c r="K60" s="127" t="s">
        <v>616</v>
      </c>
      <c r="L60" s="129">
        <v>300</v>
      </c>
      <c r="M60" s="129">
        <f t="shared" si="2"/>
        <v>300</v>
      </c>
      <c r="N60" s="152" t="s">
        <v>617</v>
      </c>
      <c r="O60" s="151"/>
      <c r="P60" s="129">
        <f t="shared" si="3"/>
        <v>300</v>
      </c>
      <c r="Q60" s="153" t="s">
        <v>607</v>
      </c>
    </row>
    <row r="61" spans="2:17" s="6" customFormat="1" ht="20.100000000000001" customHeight="1" x14ac:dyDescent="0.3">
      <c r="B61" s="155" t="s">
        <v>908</v>
      </c>
      <c r="C61" s="176">
        <v>44357</v>
      </c>
      <c r="D61" s="127" t="s">
        <v>359</v>
      </c>
      <c r="E61" s="127" t="s">
        <v>178</v>
      </c>
      <c r="F61" s="127" t="s">
        <v>70</v>
      </c>
      <c r="G61" s="127" t="s">
        <v>558</v>
      </c>
      <c r="H61" s="145" t="s">
        <v>208</v>
      </c>
      <c r="I61" s="127" t="s">
        <v>10</v>
      </c>
      <c r="J61" s="127">
        <v>1</v>
      </c>
      <c r="K61" s="127" t="s">
        <v>539</v>
      </c>
      <c r="L61" s="129">
        <v>500</v>
      </c>
      <c r="M61" s="129">
        <f t="shared" si="2"/>
        <v>500</v>
      </c>
      <c r="N61" s="152" t="s">
        <v>617</v>
      </c>
      <c r="O61" s="129">
        <v>320</v>
      </c>
      <c r="P61" s="129">
        <f t="shared" si="3"/>
        <v>180</v>
      </c>
      <c r="Q61" s="153" t="s">
        <v>607</v>
      </c>
    </row>
    <row r="62" spans="2:17" s="6" customFormat="1" ht="20.100000000000001" customHeight="1" x14ac:dyDescent="0.3">
      <c r="B62" s="155" t="s">
        <v>908</v>
      </c>
      <c r="C62" s="176">
        <v>44357</v>
      </c>
      <c r="D62" s="127" t="s">
        <v>359</v>
      </c>
      <c r="E62" s="127" t="s">
        <v>178</v>
      </c>
      <c r="F62" s="127" t="s">
        <v>70</v>
      </c>
      <c r="G62" s="127" t="s">
        <v>558</v>
      </c>
      <c r="H62" s="145" t="s">
        <v>208</v>
      </c>
      <c r="I62" s="127" t="s">
        <v>238</v>
      </c>
      <c r="J62" s="127">
        <v>1</v>
      </c>
      <c r="K62" s="127" t="s">
        <v>580</v>
      </c>
      <c r="L62" s="129">
        <v>480</v>
      </c>
      <c r="M62" s="129">
        <f t="shared" si="2"/>
        <v>480</v>
      </c>
      <c r="N62" s="152" t="s">
        <v>617</v>
      </c>
      <c r="O62" s="129"/>
      <c r="P62" s="129">
        <f t="shared" si="3"/>
        <v>480</v>
      </c>
      <c r="Q62" s="153" t="s">
        <v>607</v>
      </c>
    </row>
    <row r="63" spans="2:17" s="6" customFormat="1" ht="20.100000000000001" customHeight="1" x14ac:dyDescent="0.3">
      <c r="B63" s="155" t="s">
        <v>908</v>
      </c>
      <c r="C63" s="176">
        <v>44362</v>
      </c>
      <c r="D63" s="127" t="s">
        <v>359</v>
      </c>
      <c r="E63" s="127" t="s">
        <v>80</v>
      </c>
      <c r="F63" s="150" t="s">
        <v>70</v>
      </c>
      <c r="G63" s="127" t="s">
        <v>558</v>
      </c>
      <c r="H63" s="145" t="s">
        <v>208</v>
      </c>
      <c r="I63" s="127" t="s">
        <v>238</v>
      </c>
      <c r="J63" s="127">
        <v>1</v>
      </c>
      <c r="K63" s="127" t="s">
        <v>622</v>
      </c>
      <c r="L63" s="129">
        <v>250</v>
      </c>
      <c r="M63" s="129">
        <f t="shared" si="2"/>
        <v>250</v>
      </c>
      <c r="N63" s="152" t="s">
        <v>628</v>
      </c>
      <c r="O63" s="129">
        <v>73</v>
      </c>
      <c r="P63" s="129">
        <f t="shared" si="3"/>
        <v>177</v>
      </c>
      <c r="Q63" s="153" t="s">
        <v>621</v>
      </c>
    </row>
    <row r="64" spans="2:17" s="6" customFormat="1" ht="20.100000000000001" customHeight="1" x14ac:dyDescent="0.3">
      <c r="B64" s="155" t="s">
        <v>908</v>
      </c>
      <c r="C64" s="193">
        <v>44362</v>
      </c>
      <c r="D64" s="127" t="s">
        <v>359</v>
      </c>
      <c r="E64" s="150" t="s">
        <v>80</v>
      </c>
      <c r="F64" s="150" t="s">
        <v>70</v>
      </c>
      <c r="G64" s="150" t="s">
        <v>558</v>
      </c>
      <c r="H64" s="150" t="s">
        <v>208</v>
      </c>
      <c r="I64" s="150" t="s">
        <v>10</v>
      </c>
      <c r="J64" s="150">
        <v>1</v>
      </c>
      <c r="K64" s="150" t="s">
        <v>623</v>
      </c>
      <c r="L64" s="151">
        <v>200</v>
      </c>
      <c r="M64" s="129">
        <f t="shared" si="2"/>
        <v>200</v>
      </c>
      <c r="N64" s="152" t="s">
        <v>628</v>
      </c>
      <c r="O64" s="151"/>
      <c r="P64" s="129">
        <f t="shared" si="3"/>
        <v>200</v>
      </c>
      <c r="Q64" s="153" t="s">
        <v>621</v>
      </c>
    </row>
    <row r="65" spans="2:17" s="6" customFormat="1" ht="20.100000000000001" customHeight="1" x14ac:dyDescent="0.3">
      <c r="B65" s="155" t="s">
        <v>908</v>
      </c>
      <c r="C65" s="193">
        <v>44362</v>
      </c>
      <c r="D65" s="127" t="s">
        <v>359</v>
      </c>
      <c r="E65" s="150" t="s">
        <v>80</v>
      </c>
      <c r="F65" s="150" t="s">
        <v>70</v>
      </c>
      <c r="G65" s="150" t="s">
        <v>558</v>
      </c>
      <c r="H65" s="150" t="s">
        <v>208</v>
      </c>
      <c r="I65" s="150" t="s">
        <v>10</v>
      </c>
      <c r="J65" s="150">
        <v>1</v>
      </c>
      <c r="K65" s="150" t="s">
        <v>624</v>
      </c>
      <c r="L65" s="151">
        <v>80</v>
      </c>
      <c r="M65" s="129">
        <f t="shared" si="2"/>
        <v>80</v>
      </c>
      <c r="N65" s="152" t="s">
        <v>628</v>
      </c>
      <c r="O65" s="151"/>
      <c r="P65" s="129">
        <f t="shared" si="3"/>
        <v>80</v>
      </c>
      <c r="Q65" s="153" t="s">
        <v>621</v>
      </c>
    </row>
    <row r="66" spans="2:17" s="6" customFormat="1" ht="20.100000000000001" customHeight="1" x14ac:dyDescent="0.3">
      <c r="B66" s="155" t="s">
        <v>908</v>
      </c>
      <c r="C66" s="193">
        <v>44362</v>
      </c>
      <c r="D66" s="127" t="s">
        <v>359</v>
      </c>
      <c r="E66" s="150" t="s">
        <v>80</v>
      </c>
      <c r="F66" s="150" t="s">
        <v>70</v>
      </c>
      <c r="G66" s="150" t="s">
        <v>558</v>
      </c>
      <c r="H66" s="150" t="s">
        <v>208</v>
      </c>
      <c r="I66" s="150" t="s">
        <v>10</v>
      </c>
      <c r="J66" s="150">
        <v>1</v>
      </c>
      <c r="K66" s="150" t="s">
        <v>625</v>
      </c>
      <c r="L66" s="151">
        <v>200</v>
      </c>
      <c r="M66" s="129">
        <f t="shared" si="2"/>
        <v>200</v>
      </c>
      <c r="N66" s="152" t="s">
        <v>628</v>
      </c>
      <c r="O66" s="151"/>
      <c r="P66" s="129">
        <f t="shared" si="3"/>
        <v>200</v>
      </c>
      <c r="Q66" s="153" t="s">
        <v>621</v>
      </c>
    </row>
    <row r="67" spans="2:17" s="6" customFormat="1" ht="20.100000000000001" customHeight="1" x14ac:dyDescent="0.3">
      <c r="B67" s="155" t="s">
        <v>908</v>
      </c>
      <c r="C67" s="176">
        <v>44371</v>
      </c>
      <c r="D67" s="127" t="s">
        <v>634</v>
      </c>
      <c r="E67" s="150" t="s">
        <v>197</v>
      </c>
      <c r="F67" s="150" t="s">
        <v>70</v>
      </c>
      <c r="G67" s="150" t="s">
        <v>558</v>
      </c>
      <c r="H67" s="150" t="s">
        <v>208</v>
      </c>
      <c r="I67" s="150" t="s">
        <v>10</v>
      </c>
      <c r="J67" s="150">
        <v>1</v>
      </c>
      <c r="K67" s="150" t="s">
        <v>635</v>
      </c>
      <c r="L67" s="151">
        <v>120</v>
      </c>
      <c r="M67" s="129">
        <f t="shared" si="2"/>
        <v>120</v>
      </c>
      <c r="N67" s="152" t="s">
        <v>599</v>
      </c>
      <c r="O67" s="151"/>
      <c r="P67" s="129">
        <f t="shared" si="3"/>
        <v>120</v>
      </c>
      <c r="Q67" s="153" t="s">
        <v>637</v>
      </c>
    </row>
    <row r="68" spans="2:17" s="6" customFormat="1" ht="20.100000000000001" customHeight="1" x14ac:dyDescent="0.3">
      <c r="B68" s="155" t="s">
        <v>908</v>
      </c>
      <c r="C68" s="176">
        <v>44350</v>
      </c>
      <c r="D68" s="127" t="s">
        <v>492</v>
      </c>
      <c r="E68" s="127" t="s">
        <v>80</v>
      </c>
      <c r="F68" s="127" t="s">
        <v>70</v>
      </c>
      <c r="G68" s="127" t="s">
        <v>558</v>
      </c>
      <c r="H68" s="145" t="s">
        <v>385</v>
      </c>
      <c r="I68" s="127" t="s">
        <v>238</v>
      </c>
      <c r="J68" s="127">
        <v>1</v>
      </c>
      <c r="K68" s="127" t="s">
        <v>559</v>
      </c>
      <c r="L68" s="129">
        <v>500</v>
      </c>
      <c r="M68" s="129">
        <f t="shared" si="2"/>
        <v>500</v>
      </c>
      <c r="N68" s="152" t="s">
        <v>599</v>
      </c>
      <c r="O68" s="151"/>
      <c r="P68" s="129">
        <f t="shared" si="3"/>
        <v>500</v>
      </c>
      <c r="Q68" s="153" t="s">
        <v>600</v>
      </c>
    </row>
    <row r="69" spans="2:17" s="6" customFormat="1" ht="20.100000000000001" customHeight="1" x14ac:dyDescent="0.3">
      <c r="B69" s="155" t="s">
        <v>908</v>
      </c>
      <c r="C69" s="176">
        <v>44354</v>
      </c>
      <c r="D69" s="127" t="s">
        <v>492</v>
      </c>
      <c r="E69" s="127" t="s">
        <v>88</v>
      </c>
      <c r="F69" s="127" t="s">
        <v>70</v>
      </c>
      <c r="G69" s="127" t="s">
        <v>558</v>
      </c>
      <c r="H69" s="145" t="s">
        <v>385</v>
      </c>
      <c r="I69" s="127" t="s">
        <v>238</v>
      </c>
      <c r="J69" s="127">
        <v>1</v>
      </c>
      <c r="K69" s="127" t="s">
        <v>614</v>
      </c>
      <c r="L69" s="129">
        <v>260</v>
      </c>
      <c r="M69" s="129">
        <f t="shared" si="2"/>
        <v>260</v>
      </c>
      <c r="N69" s="152" t="s">
        <v>599</v>
      </c>
      <c r="O69" s="151"/>
      <c r="P69" s="129">
        <f t="shared" si="3"/>
        <v>260</v>
      </c>
      <c r="Q69" s="153" t="s">
        <v>607</v>
      </c>
    </row>
    <row r="70" spans="2:17" s="6" customFormat="1" ht="20.100000000000001" customHeight="1" x14ac:dyDescent="0.3">
      <c r="B70" s="155" t="s">
        <v>908</v>
      </c>
      <c r="C70" s="176">
        <v>44354</v>
      </c>
      <c r="D70" s="127" t="s">
        <v>492</v>
      </c>
      <c r="E70" s="127" t="s">
        <v>88</v>
      </c>
      <c r="F70" s="127" t="s">
        <v>70</v>
      </c>
      <c r="G70" s="127" t="s">
        <v>558</v>
      </c>
      <c r="H70" s="145" t="s">
        <v>385</v>
      </c>
      <c r="I70" s="127" t="s">
        <v>238</v>
      </c>
      <c r="J70" s="127">
        <v>1</v>
      </c>
      <c r="K70" s="127" t="s">
        <v>615</v>
      </c>
      <c r="L70" s="129">
        <v>140</v>
      </c>
      <c r="M70" s="129">
        <f t="shared" si="2"/>
        <v>140</v>
      </c>
      <c r="N70" s="152" t="s">
        <v>599</v>
      </c>
      <c r="O70" s="151"/>
      <c r="P70" s="129">
        <f t="shared" si="3"/>
        <v>140</v>
      </c>
      <c r="Q70" s="153" t="s">
        <v>607</v>
      </c>
    </row>
    <row r="71" spans="2:17" s="6" customFormat="1" ht="20.100000000000001" customHeight="1" x14ac:dyDescent="0.3">
      <c r="B71" s="155" t="s">
        <v>908</v>
      </c>
      <c r="C71" s="176">
        <v>44350</v>
      </c>
      <c r="D71" s="127" t="s">
        <v>239</v>
      </c>
      <c r="E71" s="127" t="s">
        <v>80</v>
      </c>
      <c r="F71" s="127" t="s">
        <v>70</v>
      </c>
      <c r="G71" s="127" t="s">
        <v>339</v>
      </c>
      <c r="H71" s="145" t="s">
        <v>340</v>
      </c>
      <c r="I71" s="127" t="s">
        <v>10</v>
      </c>
      <c r="J71" s="127">
        <v>1</v>
      </c>
      <c r="K71" s="127" t="s">
        <v>674</v>
      </c>
      <c r="L71" s="129">
        <v>669</v>
      </c>
      <c r="M71" s="129">
        <f t="shared" si="2"/>
        <v>669</v>
      </c>
      <c r="N71" s="152" t="s">
        <v>596</v>
      </c>
      <c r="O71" s="151">
        <v>66.900000000000006</v>
      </c>
      <c r="P71" s="129">
        <f t="shared" si="3"/>
        <v>602.1</v>
      </c>
      <c r="Q71" s="153" t="s">
        <v>603</v>
      </c>
    </row>
    <row r="72" spans="2:17" s="6" customFormat="1" ht="20.100000000000001" customHeight="1" x14ac:dyDescent="0.3">
      <c r="B72" s="155" t="s">
        <v>908</v>
      </c>
      <c r="C72" s="176">
        <v>44350</v>
      </c>
      <c r="D72" s="127" t="s">
        <v>239</v>
      </c>
      <c r="E72" s="127" t="s">
        <v>595</v>
      </c>
      <c r="F72" s="127" t="s">
        <v>70</v>
      </c>
      <c r="G72" s="127" t="s">
        <v>339</v>
      </c>
      <c r="H72" s="145" t="s">
        <v>340</v>
      </c>
      <c r="I72" s="127" t="s">
        <v>10</v>
      </c>
      <c r="J72" s="127">
        <v>1</v>
      </c>
      <c r="K72" s="127" t="s">
        <v>674</v>
      </c>
      <c r="L72" s="129">
        <v>869</v>
      </c>
      <c r="M72" s="129">
        <f t="shared" ref="M72:M83" si="4">L72*J72</f>
        <v>869</v>
      </c>
      <c r="N72" s="152" t="s">
        <v>596</v>
      </c>
      <c r="O72" s="151">
        <v>86.9</v>
      </c>
      <c r="P72" s="129">
        <f t="shared" si="3"/>
        <v>782.1</v>
      </c>
      <c r="Q72" s="153" t="s">
        <v>603</v>
      </c>
    </row>
    <row r="73" spans="2:17" s="6" customFormat="1" ht="20.100000000000001" customHeight="1" x14ac:dyDescent="0.3">
      <c r="B73" s="155" t="s">
        <v>908</v>
      </c>
      <c r="C73" s="176">
        <v>44348</v>
      </c>
      <c r="D73" s="127" t="s">
        <v>315</v>
      </c>
      <c r="E73" s="127" t="s">
        <v>179</v>
      </c>
      <c r="F73" s="127" t="s">
        <v>179</v>
      </c>
      <c r="G73" s="127" t="s">
        <v>339</v>
      </c>
      <c r="H73" s="145" t="s">
        <v>316</v>
      </c>
      <c r="I73" s="127" t="s">
        <v>238</v>
      </c>
      <c r="J73" s="127">
        <v>1</v>
      </c>
      <c r="K73" s="127" t="s">
        <v>598</v>
      </c>
      <c r="L73" s="129">
        <v>890</v>
      </c>
      <c r="M73" s="129">
        <f t="shared" si="4"/>
        <v>890</v>
      </c>
      <c r="N73" s="152" t="s">
        <v>599</v>
      </c>
      <c r="O73" s="151"/>
      <c r="P73" s="129">
        <f t="shared" si="3"/>
        <v>890</v>
      </c>
      <c r="Q73" s="153" t="s">
        <v>602</v>
      </c>
    </row>
    <row r="74" spans="2:17" s="6" customFormat="1" ht="20.100000000000001" customHeight="1" x14ac:dyDescent="0.3">
      <c r="B74" s="155" t="s">
        <v>908</v>
      </c>
      <c r="C74" s="176">
        <v>44377</v>
      </c>
      <c r="D74" s="127" t="s">
        <v>923</v>
      </c>
      <c r="E74" s="150" t="s">
        <v>179</v>
      </c>
      <c r="F74" s="150" t="s">
        <v>179</v>
      </c>
      <c r="G74" s="150" t="s">
        <v>397</v>
      </c>
      <c r="H74" s="150" t="s">
        <v>924</v>
      </c>
      <c r="I74" s="150" t="s">
        <v>238</v>
      </c>
      <c r="J74" s="150">
        <v>12</v>
      </c>
      <c r="K74" s="150" t="s">
        <v>925</v>
      </c>
      <c r="L74" s="151">
        <v>110</v>
      </c>
      <c r="M74" s="129">
        <f t="shared" si="4"/>
        <v>1320</v>
      </c>
      <c r="N74" s="152"/>
      <c r="O74" s="151"/>
      <c r="P74" s="129">
        <f t="shared" si="3"/>
        <v>1320</v>
      </c>
      <c r="Q74" s="153"/>
    </row>
    <row r="75" spans="2:17" s="6" customFormat="1" ht="20.100000000000001" customHeight="1" x14ac:dyDescent="0.3">
      <c r="B75" s="155" t="s">
        <v>908</v>
      </c>
      <c r="C75" s="176">
        <v>44365</v>
      </c>
      <c r="D75" s="127" t="s">
        <v>921</v>
      </c>
      <c r="E75" s="150" t="s">
        <v>179</v>
      </c>
      <c r="F75" s="150" t="s">
        <v>179</v>
      </c>
      <c r="G75" s="150" t="s">
        <v>339</v>
      </c>
      <c r="H75" s="150" t="s">
        <v>316</v>
      </c>
      <c r="I75" s="150" t="s">
        <v>10</v>
      </c>
      <c r="J75" s="127">
        <v>1</v>
      </c>
      <c r="K75" s="150" t="s">
        <v>1159</v>
      </c>
      <c r="L75" s="151">
        <v>6930</v>
      </c>
      <c r="M75" s="129">
        <f t="shared" si="4"/>
        <v>6930</v>
      </c>
      <c r="N75" s="152" t="s">
        <v>1005</v>
      </c>
      <c r="O75" s="151"/>
      <c r="P75" s="129">
        <f t="shared" si="3"/>
        <v>6930</v>
      </c>
      <c r="Q75" s="153" t="s">
        <v>1160</v>
      </c>
    </row>
    <row r="76" spans="2:17" s="6" customFormat="1" ht="20.100000000000001" customHeight="1" x14ac:dyDescent="0.3">
      <c r="B76" s="155" t="s">
        <v>908</v>
      </c>
      <c r="C76" s="176">
        <v>44355</v>
      </c>
      <c r="D76" s="127" t="s">
        <v>359</v>
      </c>
      <c r="E76" s="127" t="s">
        <v>57</v>
      </c>
      <c r="F76" s="127" t="s">
        <v>69</v>
      </c>
      <c r="G76" s="127" t="s">
        <v>558</v>
      </c>
      <c r="H76" s="145" t="s">
        <v>208</v>
      </c>
      <c r="I76" s="127" t="s">
        <v>238</v>
      </c>
      <c r="J76" s="127">
        <v>1</v>
      </c>
      <c r="K76" s="127" t="s">
        <v>576</v>
      </c>
      <c r="L76" s="129">
        <v>780</v>
      </c>
      <c r="M76" s="129">
        <f t="shared" si="4"/>
        <v>780</v>
      </c>
      <c r="N76" s="152" t="s">
        <v>604</v>
      </c>
      <c r="O76" s="151"/>
      <c r="P76" s="129">
        <f t="shared" si="3"/>
        <v>780</v>
      </c>
      <c r="Q76" s="153" t="s">
        <v>607</v>
      </c>
    </row>
    <row r="77" spans="2:17" s="6" customFormat="1" ht="20.100000000000001" customHeight="1" x14ac:dyDescent="0.3">
      <c r="B77" s="155" t="s">
        <v>908</v>
      </c>
      <c r="C77" s="176">
        <v>44355</v>
      </c>
      <c r="D77" s="127" t="s">
        <v>359</v>
      </c>
      <c r="E77" s="127" t="s">
        <v>57</v>
      </c>
      <c r="F77" s="127" t="s">
        <v>69</v>
      </c>
      <c r="G77" s="127" t="s">
        <v>558</v>
      </c>
      <c r="H77" s="145" t="s">
        <v>208</v>
      </c>
      <c r="I77" s="127" t="s">
        <v>10</v>
      </c>
      <c r="J77" s="127">
        <v>1</v>
      </c>
      <c r="K77" s="127" t="s">
        <v>577</v>
      </c>
      <c r="L77" s="129">
        <v>900</v>
      </c>
      <c r="M77" s="129">
        <f t="shared" si="4"/>
        <v>900</v>
      </c>
      <c r="N77" s="152" t="s">
        <v>604</v>
      </c>
      <c r="O77" s="151"/>
      <c r="P77" s="129">
        <f t="shared" si="3"/>
        <v>900</v>
      </c>
      <c r="Q77" s="153" t="s">
        <v>607</v>
      </c>
    </row>
    <row r="78" spans="2:17" s="6" customFormat="1" ht="20.100000000000001" customHeight="1" x14ac:dyDescent="0.3">
      <c r="B78" s="155" t="s">
        <v>908</v>
      </c>
      <c r="C78" s="176">
        <v>44355</v>
      </c>
      <c r="D78" s="127" t="s">
        <v>359</v>
      </c>
      <c r="E78" s="127" t="s">
        <v>57</v>
      </c>
      <c r="F78" s="127" t="s">
        <v>69</v>
      </c>
      <c r="G78" s="127" t="s">
        <v>558</v>
      </c>
      <c r="H78" s="145" t="s">
        <v>208</v>
      </c>
      <c r="I78" s="127" t="s">
        <v>10</v>
      </c>
      <c r="J78" s="127">
        <v>1</v>
      </c>
      <c r="K78" s="127" t="s">
        <v>243</v>
      </c>
      <c r="L78" s="129">
        <v>250</v>
      </c>
      <c r="M78" s="129">
        <f t="shared" si="4"/>
        <v>250</v>
      </c>
      <c r="N78" s="152" t="s">
        <v>604</v>
      </c>
      <c r="O78" s="151"/>
      <c r="P78" s="129">
        <f t="shared" si="3"/>
        <v>250</v>
      </c>
      <c r="Q78" s="153" t="s">
        <v>607</v>
      </c>
    </row>
    <row r="79" spans="2:17" s="6" customFormat="1" ht="20.100000000000001" customHeight="1" x14ac:dyDescent="0.3">
      <c r="B79" s="155" t="s">
        <v>908</v>
      </c>
      <c r="C79" s="176">
        <v>44355</v>
      </c>
      <c r="D79" s="127" t="s">
        <v>359</v>
      </c>
      <c r="E79" s="127" t="s">
        <v>57</v>
      </c>
      <c r="F79" s="127" t="s">
        <v>69</v>
      </c>
      <c r="G79" s="127" t="s">
        <v>558</v>
      </c>
      <c r="H79" s="145" t="s">
        <v>208</v>
      </c>
      <c r="I79" s="127" t="s">
        <v>10</v>
      </c>
      <c r="J79" s="127">
        <v>1</v>
      </c>
      <c r="K79" s="127" t="s">
        <v>245</v>
      </c>
      <c r="L79" s="129">
        <v>30</v>
      </c>
      <c r="M79" s="129">
        <f t="shared" si="4"/>
        <v>30</v>
      </c>
      <c r="N79" s="152" t="s">
        <v>604</v>
      </c>
      <c r="O79" s="151"/>
      <c r="P79" s="129">
        <f t="shared" si="3"/>
        <v>30</v>
      </c>
      <c r="Q79" s="153" t="s">
        <v>607</v>
      </c>
    </row>
    <row r="80" spans="2:17" s="6" customFormat="1" ht="20.100000000000001" customHeight="1" x14ac:dyDescent="0.3">
      <c r="B80" s="155" t="s">
        <v>908</v>
      </c>
      <c r="C80" s="176">
        <v>44355</v>
      </c>
      <c r="D80" s="127" t="s">
        <v>359</v>
      </c>
      <c r="E80" s="127" t="s">
        <v>57</v>
      </c>
      <c r="F80" s="127" t="s">
        <v>69</v>
      </c>
      <c r="G80" s="127" t="s">
        <v>558</v>
      </c>
      <c r="H80" s="145" t="s">
        <v>208</v>
      </c>
      <c r="I80" s="127" t="s">
        <v>10</v>
      </c>
      <c r="J80" s="127">
        <v>1</v>
      </c>
      <c r="K80" s="127" t="s">
        <v>605</v>
      </c>
      <c r="L80" s="129">
        <v>300</v>
      </c>
      <c r="M80" s="129">
        <f t="shared" si="4"/>
        <v>300</v>
      </c>
      <c r="N80" s="152" t="s">
        <v>604</v>
      </c>
      <c r="O80" s="151"/>
      <c r="P80" s="129">
        <f t="shared" si="3"/>
        <v>300</v>
      </c>
      <c r="Q80" s="153" t="s">
        <v>607</v>
      </c>
    </row>
    <row r="81" spans="2:17" s="6" customFormat="1" ht="20.100000000000001" customHeight="1" x14ac:dyDescent="0.3">
      <c r="B81" s="155" t="s">
        <v>908</v>
      </c>
      <c r="C81" s="176">
        <v>44355</v>
      </c>
      <c r="D81" s="127" t="s">
        <v>359</v>
      </c>
      <c r="E81" s="127" t="s">
        <v>57</v>
      </c>
      <c r="F81" s="127" t="s">
        <v>69</v>
      </c>
      <c r="G81" s="127" t="s">
        <v>558</v>
      </c>
      <c r="H81" s="145" t="s">
        <v>208</v>
      </c>
      <c r="I81" s="127" t="s">
        <v>10</v>
      </c>
      <c r="J81" s="127">
        <v>1</v>
      </c>
      <c r="K81" s="127" t="s">
        <v>539</v>
      </c>
      <c r="L81" s="129">
        <v>500</v>
      </c>
      <c r="M81" s="129">
        <f t="shared" si="4"/>
        <v>500</v>
      </c>
      <c r="N81" s="152" t="s">
        <v>604</v>
      </c>
      <c r="O81" s="151"/>
      <c r="P81" s="129">
        <f>M81-O81</f>
        <v>500</v>
      </c>
      <c r="Q81" s="153" t="s">
        <v>607</v>
      </c>
    </row>
    <row r="82" spans="2:17" s="6" customFormat="1" ht="20.100000000000001" customHeight="1" x14ac:dyDescent="0.3">
      <c r="B82" s="155" t="s">
        <v>908</v>
      </c>
      <c r="C82" s="176">
        <v>44355</v>
      </c>
      <c r="D82" s="127" t="s">
        <v>359</v>
      </c>
      <c r="E82" s="127" t="s">
        <v>57</v>
      </c>
      <c r="F82" s="127" t="s">
        <v>69</v>
      </c>
      <c r="G82" s="127" t="s">
        <v>558</v>
      </c>
      <c r="H82" s="145" t="s">
        <v>208</v>
      </c>
      <c r="I82" s="127" t="s">
        <v>10</v>
      </c>
      <c r="J82" s="127">
        <v>1</v>
      </c>
      <c r="K82" s="127" t="s">
        <v>606</v>
      </c>
      <c r="L82" s="129">
        <v>1950</v>
      </c>
      <c r="M82" s="129">
        <f t="shared" si="4"/>
        <v>1950</v>
      </c>
      <c r="N82" s="152" t="s">
        <v>604</v>
      </c>
      <c r="O82" s="151">
        <v>521</v>
      </c>
      <c r="P82" s="129">
        <f>M82-O82</f>
        <v>1429</v>
      </c>
      <c r="Q82" s="153" t="s">
        <v>607</v>
      </c>
    </row>
    <row r="83" spans="2:17" s="6" customFormat="1" ht="20.100000000000001" customHeight="1" x14ac:dyDescent="0.3">
      <c r="B83" s="155" t="s">
        <v>908</v>
      </c>
      <c r="C83" s="176">
        <v>44355</v>
      </c>
      <c r="D83" s="127" t="s">
        <v>359</v>
      </c>
      <c r="E83" s="127" t="s">
        <v>57</v>
      </c>
      <c r="F83" s="127" t="s">
        <v>69</v>
      </c>
      <c r="G83" s="127" t="s">
        <v>558</v>
      </c>
      <c r="H83" s="145" t="s">
        <v>208</v>
      </c>
      <c r="I83" s="127" t="s">
        <v>238</v>
      </c>
      <c r="J83" s="127">
        <v>1</v>
      </c>
      <c r="K83" s="127" t="s">
        <v>580</v>
      </c>
      <c r="L83" s="129">
        <v>500</v>
      </c>
      <c r="M83" s="129">
        <f t="shared" si="4"/>
        <v>500</v>
      </c>
      <c r="N83" s="152" t="s">
        <v>604</v>
      </c>
      <c r="O83" s="202"/>
      <c r="P83" s="129">
        <f>M83-O83</f>
        <v>500</v>
      </c>
      <c r="Q83" s="153" t="s">
        <v>607</v>
      </c>
    </row>
    <row r="84" spans="2:17" x14ac:dyDescent="0.3">
      <c r="B84" s="6"/>
      <c r="C84" s="6"/>
      <c r="D84" s="6"/>
      <c r="E84" s="6"/>
      <c r="F84" s="6"/>
      <c r="G84" s="6"/>
      <c r="H84" s="6"/>
      <c r="I84" s="6"/>
      <c r="J84" s="6"/>
      <c r="K84" s="40"/>
      <c r="L84" s="20"/>
      <c r="M84" s="201">
        <f>SUM(M8:M83)</f>
        <v>44275</v>
      </c>
      <c r="N84" s="20"/>
      <c r="O84" s="201">
        <f>SUM(O8:O83)</f>
        <v>2626.5</v>
      </c>
      <c r="P84" s="203">
        <f>SUM(P8:P83)</f>
        <v>41648.5</v>
      </c>
      <c r="Q84" s="20"/>
    </row>
    <row r="85" spans="2:17" x14ac:dyDescent="0.3">
      <c r="K85" s="40"/>
    </row>
  </sheetData>
  <autoFilter ref="B7:Q84" xr:uid="{00000000-0009-0000-0000-00000C000000}">
    <sortState xmlns:xlrd2="http://schemas.microsoft.com/office/spreadsheetml/2017/richdata2" ref="B8:Q84">
      <sortCondition ref="F7:F84"/>
    </sortState>
  </autoFilter>
  <mergeCells count="2">
    <mergeCell ref="L6:N6"/>
    <mergeCell ref="O6:P6"/>
  </mergeCells>
  <pageMargins left="0.511811024" right="0.511811024" top="0.78740157499999996" bottom="0.78740157499999996" header="0.31496062000000002" footer="0.31496062000000002"/>
  <pageSetup paperSize="9" scale="46" fitToHeight="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0">
    <tabColor rgb="FF002060"/>
    <pageSetUpPr fitToPage="1"/>
  </sheetPr>
  <dimension ref="A2:R104"/>
  <sheetViews>
    <sheetView showGridLines="0" zoomScale="84" zoomScaleNormal="84" workbookViewId="0">
      <pane ySplit="7" topLeftCell="A77" activePane="bottomLeft" state="frozen"/>
      <selection activeCell="I6" sqref="I6:I46"/>
      <selection pane="bottomLeft" activeCell="I6" sqref="I6:I46"/>
    </sheetView>
  </sheetViews>
  <sheetFormatPr defaultColWidth="9.109375" defaultRowHeight="14.4" x14ac:dyDescent="0.3"/>
  <cols>
    <col min="1" max="1" width="2.88671875" style="4" customWidth="1"/>
    <col min="2" max="2" width="14.88671875" style="4" customWidth="1"/>
    <col min="3" max="3" width="13.109375" style="4" customWidth="1"/>
    <col min="4" max="4" width="36" style="4" customWidth="1"/>
    <col min="5" max="5" width="11.109375" style="4" customWidth="1"/>
    <col min="6" max="6" width="13.6640625" style="4" customWidth="1"/>
    <col min="7" max="7" width="16.44140625" style="4" bestFit="1" customWidth="1"/>
    <col min="8" max="9" width="16.44140625" style="4" customWidth="1"/>
    <col min="10" max="10" width="5.6640625" style="4" bestFit="1" customWidth="1"/>
    <col min="11" max="11" width="79.33203125" style="4" customWidth="1"/>
    <col min="12" max="12" width="12.88671875" style="22" bestFit="1" customWidth="1"/>
    <col min="13" max="13" width="12.6640625" style="22" bestFit="1" customWidth="1"/>
    <col min="14" max="14" width="12.88671875" style="22" customWidth="1"/>
    <col min="15" max="15" width="12" style="22" customWidth="1"/>
    <col min="16" max="16" width="15.88671875" style="22" customWidth="1"/>
    <col min="17" max="17" width="36.44140625" style="22" customWidth="1"/>
    <col min="18" max="18" width="43.6640625" style="4" hidden="1" customWidth="1"/>
    <col min="19" max="16384" width="9.109375" style="4"/>
  </cols>
  <sheetData>
    <row r="2" spans="1:18" ht="27.75" customHeight="1" x14ac:dyDescent="0.3"/>
    <row r="3" spans="1:18" x14ac:dyDescent="0.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1"/>
      <c r="N3" s="41"/>
      <c r="O3" s="41"/>
      <c r="P3" s="41"/>
      <c r="Q3" s="41"/>
      <c r="R3" s="40"/>
    </row>
    <row r="4" spans="1:18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1"/>
      <c r="M4" s="41"/>
      <c r="N4" s="41"/>
      <c r="O4" s="41"/>
      <c r="P4" s="41"/>
      <c r="Q4" s="41"/>
      <c r="R4" s="40"/>
    </row>
    <row r="5" spans="1:18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1"/>
      <c r="M5" s="41"/>
      <c r="N5" s="41"/>
      <c r="O5" s="41"/>
      <c r="P5" s="41"/>
      <c r="Q5" s="41"/>
      <c r="R5" s="40"/>
    </row>
    <row r="6" spans="1:18" ht="23.25" customHeight="1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377" t="s">
        <v>17</v>
      </c>
      <c r="M6" s="378"/>
      <c r="N6" s="379"/>
      <c r="O6" s="380" t="s">
        <v>18</v>
      </c>
      <c r="P6" s="381"/>
      <c r="Q6" s="89"/>
      <c r="R6" s="40"/>
    </row>
    <row r="7" spans="1:18" ht="28.8" x14ac:dyDescent="0.3">
      <c r="A7" s="40"/>
      <c r="B7" s="166" t="s">
        <v>904</v>
      </c>
      <c r="C7" s="208" t="s">
        <v>310</v>
      </c>
      <c r="D7" s="209" t="s">
        <v>9</v>
      </c>
      <c r="E7" s="209" t="s">
        <v>19</v>
      </c>
      <c r="F7" s="209" t="s">
        <v>4</v>
      </c>
      <c r="G7" s="210" t="s">
        <v>381</v>
      </c>
      <c r="H7" s="210" t="s">
        <v>382</v>
      </c>
      <c r="I7" s="210" t="s">
        <v>383</v>
      </c>
      <c r="J7" s="209" t="s">
        <v>13</v>
      </c>
      <c r="K7" s="209" t="s">
        <v>10</v>
      </c>
      <c r="L7" s="211" t="s">
        <v>16</v>
      </c>
      <c r="M7" s="212" t="s">
        <v>311</v>
      </c>
      <c r="N7" s="212" t="s">
        <v>585</v>
      </c>
      <c r="O7" s="211" t="s">
        <v>313</v>
      </c>
      <c r="P7" s="211" t="s">
        <v>312</v>
      </c>
      <c r="Q7" s="211" t="s">
        <v>314</v>
      </c>
      <c r="R7" s="83" t="s">
        <v>1</v>
      </c>
    </row>
    <row r="8" spans="1:18" s="90" customFormat="1" ht="20.100000000000001" customHeight="1" x14ac:dyDescent="0.3">
      <c r="B8" s="155" t="s">
        <v>909</v>
      </c>
      <c r="C8" s="132">
        <v>44382</v>
      </c>
      <c r="D8" s="127" t="s">
        <v>408</v>
      </c>
      <c r="E8" s="127" t="s">
        <v>252</v>
      </c>
      <c r="F8" s="138" t="s">
        <v>5</v>
      </c>
      <c r="G8" s="138" t="s">
        <v>558</v>
      </c>
      <c r="H8" s="138" t="s">
        <v>384</v>
      </c>
      <c r="I8" s="138" t="s">
        <v>238</v>
      </c>
      <c r="J8" s="127">
        <v>1</v>
      </c>
      <c r="K8" s="138" t="s">
        <v>185</v>
      </c>
      <c r="L8" s="129">
        <v>224</v>
      </c>
      <c r="M8" s="131">
        <f t="shared" ref="M8:M39" si="0">J8*L8</f>
        <v>224</v>
      </c>
      <c r="N8" s="138" t="s">
        <v>734</v>
      </c>
      <c r="O8" s="134"/>
      <c r="P8" s="131">
        <f t="shared" ref="P8:P39" si="1">M8-O8</f>
        <v>224</v>
      </c>
      <c r="Q8" s="141" t="s">
        <v>748</v>
      </c>
      <c r="R8" s="92"/>
    </row>
    <row r="9" spans="1:18" s="6" customFormat="1" ht="20.100000000000001" customHeight="1" x14ac:dyDescent="0.3">
      <c r="B9" s="155" t="s">
        <v>909</v>
      </c>
      <c r="C9" s="132">
        <v>44382</v>
      </c>
      <c r="D9" s="127" t="s">
        <v>408</v>
      </c>
      <c r="E9" s="127" t="s">
        <v>252</v>
      </c>
      <c r="F9" s="138" t="s">
        <v>5</v>
      </c>
      <c r="G9" s="138" t="s">
        <v>558</v>
      </c>
      <c r="H9" s="138" t="s">
        <v>384</v>
      </c>
      <c r="I9" s="138" t="s">
        <v>238</v>
      </c>
      <c r="J9" s="127">
        <v>1</v>
      </c>
      <c r="K9" s="138" t="s">
        <v>689</v>
      </c>
      <c r="L9" s="129">
        <v>20</v>
      </c>
      <c r="M9" s="131">
        <f t="shared" si="0"/>
        <v>20</v>
      </c>
      <c r="N9" s="138" t="s">
        <v>734</v>
      </c>
      <c r="O9" s="134"/>
      <c r="P9" s="131">
        <f t="shared" si="1"/>
        <v>20</v>
      </c>
      <c r="Q9" s="141" t="s">
        <v>748</v>
      </c>
      <c r="R9" s="92"/>
    </row>
    <row r="10" spans="1:18" s="6" customFormat="1" ht="20.100000000000001" customHeight="1" x14ac:dyDescent="0.3">
      <c r="B10" s="155" t="s">
        <v>909</v>
      </c>
      <c r="C10" s="132">
        <v>44382</v>
      </c>
      <c r="D10" s="127" t="s">
        <v>408</v>
      </c>
      <c r="E10" s="127" t="s">
        <v>252</v>
      </c>
      <c r="F10" s="138" t="s">
        <v>5</v>
      </c>
      <c r="G10" s="138" t="s">
        <v>558</v>
      </c>
      <c r="H10" s="138" t="s">
        <v>384</v>
      </c>
      <c r="I10" s="138" t="s">
        <v>238</v>
      </c>
      <c r="J10" s="127">
        <v>1</v>
      </c>
      <c r="K10" s="138" t="s">
        <v>690</v>
      </c>
      <c r="L10" s="129">
        <v>100</v>
      </c>
      <c r="M10" s="131">
        <f t="shared" si="0"/>
        <v>100</v>
      </c>
      <c r="N10" s="138" t="s">
        <v>734</v>
      </c>
      <c r="O10" s="134"/>
      <c r="P10" s="131">
        <f t="shared" si="1"/>
        <v>100</v>
      </c>
      <c r="Q10" s="141" t="s">
        <v>748</v>
      </c>
      <c r="R10" s="92"/>
    </row>
    <row r="11" spans="1:18" s="6" customFormat="1" ht="20.100000000000001" customHeight="1" x14ac:dyDescent="0.3">
      <c r="B11" s="155" t="s">
        <v>909</v>
      </c>
      <c r="C11" s="132">
        <v>44382</v>
      </c>
      <c r="D11" s="127" t="s">
        <v>231</v>
      </c>
      <c r="E11" s="127" t="s">
        <v>252</v>
      </c>
      <c r="F11" s="138" t="s">
        <v>5</v>
      </c>
      <c r="G11" s="138" t="s">
        <v>558</v>
      </c>
      <c r="H11" s="138" t="s">
        <v>384</v>
      </c>
      <c r="I11" s="133" t="s">
        <v>10</v>
      </c>
      <c r="J11" s="127">
        <v>1</v>
      </c>
      <c r="K11" s="138" t="s">
        <v>691</v>
      </c>
      <c r="L11" s="129">
        <v>140</v>
      </c>
      <c r="M11" s="131">
        <f t="shared" si="0"/>
        <v>140</v>
      </c>
      <c r="N11" s="138" t="s">
        <v>735</v>
      </c>
      <c r="O11" s="134"/>
      <c r="P11" s="131">
        <f t="shared" si="1"/>
        <v>140</v>
      </c>
      <c r="Q11" s="141" t="s">
        <v>748</v>
      </c>
      <c r="R11" s="93"/>
    </row>
    <row r="12" spans="1:18" s="6" customFormat="1" ht="20.100000000000001" customHeight="1" x14ac:dyDescent="0.3">
      <c r="B12" s="155" t="s">
        <v>909</v>
      </c>
      <c r="C12" s="132">
        <v>44392</v>
      </c>
      <c r="D12" s="127" t="s">
        <v>705</v>
      </c>
      <c r="E12" s="127" t="s">
        <v>26</v>
      </c>
      <c r="F12" s="138" t="s">
        <v>5</v>
      </c>
      <c r="G12" s="133" t="s">
        <v>558</v>
      </c>
      <c r="H12" s="133" t="s">
        <v>208</v>
      </c>
      <c r="I12" s="138" t="s">
        <v>238</v>
      </c>
      <c r="J12" s="127">
        <v>1</v>
      </c>
      <c r="K12" s="138" t="s">
        <v>701</v>
      </c>
      <c r="L12" s="129">
        <v>1650</v>
      </c>
      <c r="M12" s="131">
        <f t="shared" si="0"/>
        <v>1650</v>
      </c>
      <c r="N12" s="205" t="s">
        <v>704</v>
      </c>
      <c r="O12" s="134"/>
      <c r="P12" s="131">
        <f t="shared" si="1"/>
        <v>1650</v>
      </c>
      <c r="Q12" s="141" t="s">
        <v>711</v>
      </c>
      <c r="R12" s="93"/>
    </row>
    <row r="13" spans="1:18" s="6" customFormat="1" ht="20.100000000000001" customHeight="1" x14ac:dyDescent="0.3">
      <c r="B13" s="155" t="s">
        <v>909</v>
      </c>
      <c r="C13" s="132">
        <v>44373</v>
      </c>
      <c r="D13" s="127" t="s">
        <v>510</v>
      </c>
      <c r="E13" s="138" t="s">
        <v>213</v>
      </c>
      <c r="F13" s="138" t="s">
        <v>5</v>
      </c>
      <c r="G13" s="138" t="s">
        <v>558</v>
      </c>
      <c r="H13" s="138" t="s">
        <v>385</v>
      </c>
      <c r="I13" s="138" t="s">
        <v>10</v>
      </c>
      <c r="J13" s="138">
        <v>1</v>
      </c>
      <c r="K13" s="138" t="s">
        <v>455</v>
      </c>
      <c r="L13" s="139">
        <v>600</v>
      </c>
      <c r="M13" s="131">
        <f t="shared" si="0"/>
        <v>600</v>
      </c>
      <c r="N13" s="140" t="s">
        <v>654</v>
      </c>
      <c r="O13" s="139"/>
      <c r="P13" s="131">
        <f t="shared" si="1"/>
        <v>600</v>
      </c>
      <c r="Q13" s="141" t="s">
        <v>639</v>
      </c>
      <c r="R13" s="93"/>
    </row>
    <row r="14" spans="1:18" s="6" customFormat="1" ht="20.100000000000001" customHeight="1" x14ac:dyDescent="0.3">
      <c r="B14" s="155" t="s">
        <v>909</v>
      </c>
      <c r="C14" s="132">
        <v>44398</v>
      </c>
      <c r="D14" s="127" t="s">
        <v>712</v>
      </c>
      <c r="E14" s="127" t="s">
        <v>20</v>
      </c>
      <c r="F14" s="138" t="s">
        <v>5</v>
      </c>
      <c r="G14" s="133" t="s">
        <v>339</v>
      </c>
      <c r="H14" s="133" t="s">
        <v>316</v>
      </c>
      <c r="I14" s="138" t="s">
        <v>238</v>
      </c>
      <c r="J14" s="127">
        <v>1</v>
      </c>
      <c r="K14" s="138" t="s">
        <v>508</v>
      </c>
      <c r="L14" s="129">
        <v>120</v>
      </c>
      <c r="M14" s="131">
        <f t="shared" si="0"/>
        <v>120</v>
      </c>
      <c r="N14" s="138" t="s">
        <v>721</v>
      </c>
      <c r="O14" s="134"/>
      <c r="P14" s="131">
        <f t="shared" si="1"/>
        <v>120</v>
      </c>
      <c r="Q14" s="141" t="s">
        <v>713</v>
      </c>
      <c r="R14" s="93"/>
    </row>
    <row r="15" spans="1:18" s="6" customFormat="1" ht="20.100000000000001" customHeight="1" x14ac:dyDescent="0.3">
      <c r="B15" s="155" t="s">
        <v>909</v>
      </c>
      <c r="C15" s="132">
        <v>44380</v>
      </c>
      <c r="D15" s="127" t="s">
        <v>492</v>
      </c>
      <c r="E15" s="127" t="s">
        <v>252</v>
      </c>
      <c r="F15" s="138" t="s">
        <v>5</v>
      </c>
      <c r="G15" s="133" t="s">
        <v>558</v>
      </c>
      <c r="H15" s="133" t="s">
        <v>385</v>
      </c>
      <c r="I15" s="133" t="s">
        <v>238</v>
      </c>
      <c r="J15" s="127">
        <v>1</v>
      </c>
      <c r="K15" s="138" t="s">
        <v>680</v>
      </c>
      <c r="L15" s="139">
        <v>50</v>
      </c>
      <c r="M15" s="131">
        <f t="shared" si="0"/>
        <v>50</v>
      </c>
      <c r="N15" s="140" t="s">
        <v>599</v>
      </c>
      <c r="O15" s="134"/>
      <c r="P15" s="131">
        <f t="shared" si="1"/>
        <v>50</v>
      </c>
      <c r="Q15" s="141" t="s">
        <v>700</v>
      </c>
      <c r="R15" s="93"/>
    </row>
    <row r="16" spans="1:18" s="6" customFormat="1" ht="20.100000000000001" customHeight="1" x14ac:dyDescent="0.3">
      <c r="B16" s="155" t="s">
        <v>909</v>
      </c>
      <c r="C16" s="132">
        <v>44380</v>
      </c>
      <c r="D16" s="127" t="s">
        <v>492</v>
      </c>
      <c r="E16" s="127" t="s">
        <v>252</v>
      </c>
      <c r="F16" s="138" t="s">
        <v>5</v>
      </c>
      <c r="G16" s="133" t="s">
        <v>558</v>
      </c>
      <c r="H16" s="133" t="s">
        <v>385</v>
      </c>
      <c r="I16" s="133" t="s">
        <v>238</v>
      </c>
      <c r="J16" s="127">
        <v>1</v>
      </c>
      <c r="K16" s="138" t="s">
        <v>640</v>
      </c>
      <c r="L16" s="139">
        <v>50</v>
      </c>
      <c r="M16" s="131">
        <f t="shared" si="0"/>
        <v>50</v>
      </c>
      <c r="N16" s="140" t="s">
        <v>599</v>
      </c>
      <c r="O16" s="134"/>
      <c r="P16" s="131">
        <f t="shared" si="1"/>
        <v>50</v>
      </c>
      <c r="Q16" s="141" t="s">
        <v>700</v>
      </c>
      <c r="R16" s="93"/>
    </row>
    <row r="17" spans="2:18" s="6" customFormat="1" ht="20.100000000000001" customHeight="1" x14ac:dyDescent="0.3">
      <c r="B17" s="155" t="s">
        <v>909</v>
      </c>
      <c r="C17" s="132">
        <v>44380</v>
      </c>
      <c r="D17" s="127" t="s">
        <v>492</v>
      </c>
      <c r="E17" s="127" t="s">
        <v>252</v>
      </c>
      <c r="F17" s="138" t="s">
        <v>5</v>
      </c>
      <c r="G17" s="133" t="s">
        <v>558</v>
      </c>
      <c r="H17" s="133" t="s">
        <v>385</v>
      </c>
      <c r="I17" s="133" t="s">
        <v>238</v>
      </c>
      <c r="J17" s="127">
        <v>1</v>
      </c>
      <c r="K17" s="138" t="s">
        <v>681</v>
      </c>
      <c r="L17" s="139">
        <v>50</v>
      </c>
      <c r="M17" s="131">
        <f t="shared" si="0"/>
        <v>50</v>
      </c>
      <c r="N17" s="140" t="s">
        <v>599</v>
      </c>
      <c r="O17" s="134"/>
      <c r="P17" s="131">
        <f t="shared" si="1"/>
        <v>50</v>
      </c>
      <c r="Q17" s="141" t="s">
        <v>700</v>
      </c>
      <c r="R17" s="93"/>
    </row>
    <row r="18" spans="2:18" s="6" customFormat="1" ht="20.100000000000001" customHeight="1" x14ac:dyDescent="0.3">
      <c r="B18" s="155" t="s">
        <v>909</v>
      </c>
      <c r="C18" s="132">
        <v>44380</v>
      </c>
      <c r="D18" s="127" t="s">
        <v>492</v>
      </c>
      <c r="E18" s="127" t="s">
        <v>252</v>
      </c>
      <c r="F18" s="138" t="s">
        <v>5</v>
      </c>
      <c r="G18" s="133" t="s">
        <v>558</v>
      </c>
      <c r="H18" s="133" t="s">
        <v>385</v>
      </c>
      <c r="I18" s="133" t="s">
        <v>238</v>
      </c>
      <c r="J18" s="127">
        <v>1</v>
      </c>
      <c r="K18" s="138" t="s">
        <v>682</v>
      </c>
      <c r="L18" s="139">
        <v>50</v>
      </c>
      <c r="M18" s="131">
        <f t="shared" si="0"/>
        <v>50</v>
      </c>
      <c r="N18" s="140" t="s">
        <v>599</v>
      </c>
      <c r="O18" s="134"/>
      <c r="P18" s="131">
        <f t="shared" si="1"/>
        <v>50</v>
      </c>
      <c r="Q18" s="141" t="s">
        <v>700</v>
      </c>
      <c r="R18" s="93"/>
    </row>
    <row r="19" spans="2:18" s="6" customFormat="1" ht="20.100000000000001" customHeight="1" x14ac:dyDescent="0.3">
      <c r="B19" s="155" t="s">
        <v>909</v>
      </c>
      <c r="C19" s="132">
        <v>44398</v>
      </c>
      <c r="D19" s="127" t="s">
        <v>492</v>
      </c>
      <c r="E19" s="127" t="s">
        <v>60</v>
      </c>
      <c r="F19" s="138" t="s">
        <v>5</v>
      </c>
      <c r="G19" s="133" t="s">
        <v>558</v>
      </c>
      <c r="H19" s="133" t="s">
        <v>385</v>
      </c>
      <c r="I19" s="138" t="s">
        <v>238</v>
      </c>
      <c r="J19" s="138">
        <v>1</v>
      </c>
      <c r="K19" s="138" t="s">
        <v>725</v>
      </c>
      <c r="L19" s="139">
        <v>50</v>
      </c>
      <c r="M19" s="131">
        <f t="shared" si="0"/>
        <v>50</v>
      </c>
      <c r="N19" s="140" t="s">
        <v>599</v>
      </c>
      <c r="O19" s="134"/>
      <c r="P19" s="131">
        <f t="shared" si="1"/>
        <v>50</v>
      </c>
      <c r="Q19" s="141" t="s">
        <v>732</v>
      </c>
      <c r="R19" s="93"/>
    </row>
    <row r="20" spans="2:18" s="6" customFormat="1" ht="20.100000000000001" customHeight="1" x14ac:dyDescent="0.3">
      <c r="B20" s="155" t="s">
        <v>909</v>
      </c>
      <c r="C20" s="132">
        <v>44397</v>
      </c>
      <c r="D20" s="127" t="s">
        <v>492</v>
      </c>
      <c r="E20" s="127" t="s">
        <v>20</v>
      </c>
      <c r="F20" s="138" t="s">
        <v>5</v>
      </c>
      <c r="G20" s="133" t="s">
        <v>558</v>
      </c>
      <c r="H20" s="133" t="s">
        <v>385</v>
      </c>
      <c r="I20" s="138" t="s">
        <v>238</v>
      </c>
      <c r="J20" s="138">
        <v>1</v>
      </c>
      <c r="K20" s="138" t="s">
        <v>726</v>
      </c>
      <c r="L20" s="139">
        <v>1550</v>
      </c>
      <c r="M20" s="131">
        <f t="shared" si="0"/>
        <v>1550</v>
      </c>
      <c r="N20" s="140" t="s">
        <v>599</v>
      </c>
      <c r="O20" s="134"/>
      <c r="P20" s="131">
        <f t="shared" si="1"/>
        <v>1550</v>
      </c>
      <c r="Q20" s="141" t="s">
        <v>732</v>
      </c>
      <c r="R20" s="92"/>
    </row>
    <row r="21" spans="2:18" s="6" customFormat="1" ht="20.100000000000001" customHeight="1" x14ac:dyDescent="0.3">
      <c r="B21" s="155" t="s">
        <v>909</v>
      </c>
      <c r="C21" s="132">
        <v>44393</v>
      </c>
      <c r="D21" s="127" t="s">
        <v>492</v>
      </c>
      <c r="E21" s="127" t="s">
        <v>56</v>
      </c>
      <c r="F21" s="138" t="s">
        <v>5</v>
      </c>
      <c r="G21" s="133" t="s">
        <v>558</v>
      </c>
      <c r="H21" s="133" t="s">
        <v>385</v>
      </c>
      <c r="I21" s="138" t="s">
        <v>238</v>
      </c>
      <c r="J21" s="127">
        <v>1</v>
      </c>
      <c r="K21" s="138" t="s">
        <v>729</v>
      </c>
      <c r="L21" s="129">
        <v>200</v>
      </c>
      <c r="M21" s="131">
        <f t="shared" si="0"/>
        <v>200</v>
      </c>
      <c r="N21" s="140" t="s">
        <v>599</v>
      </c>
      <c r="O21" s="134"/>
      <c r="P21" s="131">
        <f t="shared" si="1"/>
        <v>200</v>
      </c>
      <c r="Q21" s="141" t="s">
        <v>732</v>
      </c>
      <c r="R21" s="93"/>
    </row>
    <row r="22" spans="2:18" s="6" customFormat="1" ht="20.100000000000001" customHeight="1" x14ac:dyDescent="0.3">
      <c r="B22" s="155" t="s">
        <v>909</v>
      </c>
      <c r="C22" s="132">
        <v>44401</v>
      </c>
      <c r="D22" s="127" t="s">
        <v>492</v>
      </c>
      <c r="E22" s="127" t="s">
        <v>213</v>
      </c>
      <c r="F22" s="138" t="s">
        <v>5</v>
      </c>
      <c r="G22" s="133" t="s">
        <v>558</v>
      </c>
      <c r="H22" s="133" t="s">
        <v>385</v>
      </c>
      <c r="I22" s="138" t="s">
        <v>238</v>
      </c>
      <c r="J22" s="127">
        <v>1</v>
      </c>
      <c r="K22" s="138" t="s">
        <v>740</v>
      </c>
      <c r="L22" s="129">
        <v>150</v>
      </c>
      <c r="M22" s="131">
        <f t="shared" si="0"/>
        <v>150</v>
      </c>
      <c r="N22" s="140" t="s">
        <v>599</v>
      </c>
      <c r="O22" s="134"/>
      <c r="P22" s="131">
        <f t="shared" si="1"/>
        <v>150</v>
      </c>
      <c r="Q22" s="141" t="s">
        <v>748</v>
      </c>
      <c r="R22" s="93"/>
    </row>
    <row r="23" spans="2:18" s="6" customFormat="1" ht="20.100000000000001" customHeight="1" x14ac:dyDescent="0.3">
      <c r="B23" s="155" t="s">
        <v>909</v>
      </c>
      <c r="C23" s="132">
        <v>44406</v>
      </c>
      <c r="D23" s="127" t="s">
        <v>492</v>
      </c>
      <c r="E23" s="127" t="s">
        <v>51</v>
      </c>
      <c r="F23" s="138" t="s">
        <v>5</v>
      </c>
      <c r="G23" s="133" t="s">
        <v>558</v>
      </c>
      <c r="H23" s="133" t="s">
        <v>385</v>
      </c>
      <c r="I23" s="138" t="s">
        <v>238</v>
      </c>
      <c r="J23" s="127">
        <v>1</v>
      </c>
      <c r="K23" s="138" t="s">
        <v>741</v>
      </c>
      <c r="L23" s="129">
        <v>450</v>
      </c>
      <c r="M23" s="131">
        <f t="shared" si="0"/>
        <v>450</v>
      </c>
      <c r="N23" s="140" t="s">
        <v>599</v>
      </c>
      <c r="O23" s="134"/>
      <c r="P23" s="131">
        <f t="shared" si="1"/>
        <v>450</v>
      </c>
      <c r="Q23" s="141" t="s">
        <v>748</v>
      </c>
      <c r="R23" s="92"/>
    </row>
    <row r="24" spans="2:18" s="6" customFormat="1" ht="20.100000000000001" customHeight="1" x14ac:dyDescent="0.3">
      <c r="B24" s="155" t="s">
        <v>909</v>
      </c>
      <c r="C24" s="132">
        <v>44393</v>
      </c>
      <c r="D24" s="127" t="s">
        <v>720</v>
      </c>
      <c r="E24" s="127" t="s">
        <v>56</v>
      </c>
      <c r="F24" s="138" t="s">
        <v>5</v>
      </c>
      <c r="G24" s="133" t="s">
        <v>558</v>
      </c>
      <c r="H24" s="133" t="s">
        <v>385</v>
      </c>
      <c r="I24" s="138" t="s">
        <v>10</v>
      </c>
      <c r="J24" s="127">
        <v>1</v>
      </c>
      <c r="K24" s="138" t="s">
        <v>722</v>
      </c>
      <c r="L24" s="129">
        <v>550</v>
      </c>
      <c r="M24" s="131">
        <f t="shared" si="0"/>
        <v>550</v>
      </c>
      <c r="N24" s="140" t="s">
        <v>730</v>
      </c>
      <c r="O24" s="134"/>
      <c r="P24" s="131">
        <f t="shared" si="1"/>
        <v>550</v>
      </c>
      <c r="Q24" s="141" t="s">
        <v>732</v>
      </c>
      <c r="R24" s="91"/>
    </row>
    <row r="25" spans="2:18" s="6" customFormat="1" ht="20.100000000000001" customHeight="1" x14ac:dyDescent="0.3">
      <c r="B25" s="155" t="s">
        <v>909</v>
      </c>
      <c r="C25" s="132">
        <v>44343</v>
      </c>
      <c r="D25" s="127" t="s">
        <v>659</v>
      </c>
      <c r="E25" s="138" t="s">
        <v>55</v>
      </c>
      <c r="F25" s="138" t="s">
        <v>5</v>
      </c>
      <c r="G25" s="138" t="s">
        <v>558</v>
      </c>
      <c r="H25" s="138" t="s">
        <v>385</v>
      </c>
      <c r="I25" s="138" t="s">
        <v>10</v>
      </c>
      <c r="J25" s="138">
        <v>1</v>
      </c>
      <c r="K25" s="138" t="s">
        <v>660</v>
      </c>
      <c r="L25" s="139">
        <v>151.5</v>
      </c>
      <c r="M25" s="131">
        <f t="shared" si="0"/>
        <v>151.5</v>
      </c>
      <c r="N25" s="140" t="s">
        <v>663</v>
      </c>
      <c r="O25" s="139"/>
      <c r="P25" s="131">
        <f t="shared" si="1"/>
        <v>151.5</v>
      </c>
      <c r="Q25" s="141" t="s">
        <v>639</v>
      </c>
      <c r="R25" s="92"/>
    </row>
    <row r="26" spans="2:18" s="6" customFormat="1" ht="20.100000000000001" customHeight="1" x14ac:dyDescent="0.3">
      <c r="B26" s="155" t="s">
        <v>909</v>
      </c>
      <c r="C26" s="132">
        <v>44363</v>
      </c>
      <c r="D26" s="127" t="s">
        <v>659</v>
      </c>
      <c r="E26" s="127" t="s">
        <v>56</v>
      </c>
      <c r="F26" s="138" t="s">
        <v>5</v>
      </c>
      <c r="G26" s="138" t="s">
        <v>558</v>
      </c>
      <c r="H26" s="138" t="s">
        <v>385</v>
      </c>
      <c r="I26" s="138" t="s">
        <v>10</v>
      </c>
      <c r="J26" s="138">
        <v>1</v>
      </c>
      <c r="K26" s="138" t="s">
        <v>669</v>
      </c>
      <c r="L26" s="139">
        <v>54</v>
      </c>
      <c r="M26" s="131">
        <f t="shared" si="0"/>
        <v>54</v>
      </c>
      <c r="N26" s="140" t="s">
        <v>663</v>
      </c>
      <c r="O26" s="139"/>
      <c r="P26" s="131">
        <f t="shared" si="1"/>
        <v>54</v>
      </c>
      <c r="Q26" s="141" t="s">
        <v>639</v>
      </c>
      <c r="R26" s="92"/>
    </row>
    <row r="27" spans="2:18" s="6" customFormat="1" ht="20.100000000000001" customHeight="1" x14ac:dyDescent="0.3">
      <c r="B27" s="155" t="s">
        <v>909</v>
      </c>
      <c r="C27" s="132">
        <v>44373</v>
      </c>
      <c r="D27" s="127" t="s">
        <v>659</v>
      </c>
      <c r="E27" s="138" t="s">
        <v>60</v>
      </c>
      <c r="F27" s="138" t="s">
        <v>5</v>
      </c>
      <c r="G27" s="138" t="s">
        <v>558</v>
      </c>
      <c r="H27" s="138" t="s">
        <v>385</v>
      </c>
      <c r="I27" s="138" t="s">
        <v>10</v>
      </c>
      <c r="J27" s="138">
        <v>1</v>
      </c>
      <c r="K27" s="138" t="s">
        <v>672</v>
      </c>
      <c r="L27" s="139">
        <v>507</v>
      </c>
      <c r="M27" s="131">
        <f t="shared" si="0"/>
        <v>507</v>
      </c>
      <c r="N27" s="140" t="s">
        <v>663</v>
      </c>
      <c r="O27" s="139"/>
      <c r="P27" s="131">
        <f t="shared" si="1"/>
        <v>507</v>
      </c>
      <c r="Q27" s="141" t="s">
        <v>639</v>
      </c>
      <c r="R27" s="92"/>
    </row>
    <row r="28" spans="2:18" s="6" customFormat="1" ht="20.100000000000001" customHeight="1" x14ac:dyDescent="0.3">
      <c r="B28" s="155" t="s">
        <v>909</v>
      </c>
      <c r="C28" s="132">
        <v>44383</v>
      </c>
      <c r="D28" s="127" t="s">
        <v>659</v>
      </c>
      <c r="E28" s="127" t="s">
        <v>252</v>
      </c>
      <c r="F28" s="138" t="s">
        <v>5</v>
      </c>
      <c r="G28" s="138" t="s">
        <v>558</v>
      </c>
      <c r="H28" s="138" t="s">
        <v>385</v>
      </c>
      <c r="I28" s="138" t="s">
        <v>10</v>
      </c>
      <c r="J28" s="127">
        <v>1</v>
      </c>
      <c r="K28" s="138" t="s">
        <v>696</v>
      </c>
      <c r="L28" s="129">
        <v>98</v>
      </c>
      <c r="M28" s="131">
        <f t="shared" si="0"/>
        <v>98</v>
      </c>
      <c r="N28" s="140" t="s">
        <v>663</v>
      </c>
      <c r="O28" s="134"/>
      <c r="P28" s="131">
        <f t="shared" si="1"/>
        <v>98</v>
      </c>
      <c r="Q28" s="141" t="s">
        <v>748</v>
      </c>
      <c r="R28" s="92"/>
    </row>
    <row r="29" spans="2:18" s="6" customFormat="1" ht="20.100000000000001" customHeight="1" x14ac:dyDescent="0.3">
      <c r="B29" s="155" t="s">
        <v>909</v>
      </c>
      <c r="C29" s="132">
        <v>44382</v>
      </c>
      <c r="D29" s="127" t="s">
        <v>659</v>
      </c>
      <c r="E29" s="127" t="s">
        <v>252</v>
      </c>
      <c r="F29" s="138" t="s">
        <v>5</v>
      </c>
      <c r="G29" s="138" t="s">
        <v>558</v>
      </c>
      <c r="H29" s="138" t="s">
        <v>385</v>
      </c>
      <c r="I29" s="138" t="s">
        <v>10</v>
      </c>
      <c r="J29" s="127">
        <v>1</v>
      </c>
      <c r="K29" s="138" t="s">
        <v>304</v>
      </c>
      <c r="L29" s="129">
        <v>87</v>
      </c>
      <c r="M29" s="131">
        <f t="shared" si="0"/>
        <v>87</v>
      </c>
      <c r="N29" s="140" t="s">
        <v>663</v>
      </c>
      <c r="O29" s="134"/>
      <c r="P29" s="131">
        <f t="shared" si="1"/>
        <v>87</v>
      </c>
      <c r="Q29" s="141" t="s">
        <v>748</v>
      </c>
      <c r="R29" s="93"/>
    </row>
    <row r="30" spans="2:18" s="6" customFormat="1" ht="20.100000000000001" customHeight="1" x14ac:dyDescent="0.3">
      <c r="B30" s="155" t="s">
        <v>909</v>
      </c>
      <c r="C30" s="132">
        <v>44397</v>
      </c>
      <c r="D30" s="127" t="s">
        <v>659</v>
      </c>
      <c r="E30" s="127" t="s">
        <v>20</v>
      </c>
      <c r="F30" s="138" t="s">
        <v>5</v>
      </c>
      <c r="G30" s="133" t="s">
        <v>558</v>
      </c>
      <c r="H30" s="133" t="s">
        <v>385</v>
      </c>
      <c r="I30" s="138" t="s">
        <v>10</v>
      </c>
      <c r="J30" s="127">
        <v>2</v>
      </c>
      <c r="K30" s="138" t="s">
        <v>714</v>
      </c>
      <c r="L30" s="129">
        <v>45</v>
      </c>
      <c r="M30" s="131">
        <f t="shared" si="0"/>
        <v>90</v>
      </c>
      <c r="N30" s="140" t="s">
        <v>663</v>
      </c>
      <c r="O30" s="134"/>
      <c r="P30" s="131">
        <f t="shared" si="1"/>
        <v>90</v>
      </c>
      <c r="Q30" s="141" t="s">
        <v>748</v>
      </c>
      <c r="R30" s="93"/>
    </row>
    <row r="31" spans="2:18" s="6" customFormat="1" ht="20.100000000000001" customHeight="1" x14ac:dyDescent="0.3">
      <c r="B31" s="155" t="s">
        <v>909</v>
      </c>
      <c r="C31" s="132">
        <v>44397</v>
      </c>
      <c r="D31" s="127" t="s">
        <v>659</v>
      </c>
      <c r="E31" s="127" t="s">
        <v>20</v>
      </c>
      <c r="F31" s="138" t="s">
        <v>5</v>
      </c>
      <c r="G31" s="133" t="s">
        <v>558</v>
      </c>
      <c r="H31" s="133" t="s">
        <v>385</v>
      </c>
      <c r="I31" s="138" t="s">
        <v>10</v>
      </c>
      <c r="J31" s="127">
        <v>1</v>
      </c>
      <c r="K31" s="138" t="s">
        <v>290</v>
      </c>
      <c r="L31" s="129">
        <v>7</v>
      </c>
      <c r="M31" s="131">
        <f t="shared" si="0"/>
        <v>7</v>
      </c>
      <c r="N31" s="140" t="s">
        <v>663</v>
      </c>
      <c r="O31" s="134"/>
      <c r="P31" s="131">
        <f t="shared" si="1"/>
        <v>7</v>
      </c>
      <c r="Q31" s="141" t="s">
        <v>748</v>
      </c>
      <c r="R31" s="93"/>
    </row>
    <row r="32" spans="2:18" s="6" customFormat="1" ht="20.100000000000001" customHeight="1" x14ac:dyDescent="0.3">
      <c r="B32" s="155" t="s">
        <v>909</v>
      </c>
      <c r="C32" s="132">
        <v>44397</v>
      </c>
      <c r="D32" s="127" t="s">
        <v>659</v>
      </c>
      <c r="E32" s="127" t="s">
        <v>20</v>
      </c>
      <c r="F32" s="138" t="s">
        <v>5</v>
      </c>
      <c r="G32" s="133" t="s">
        <v>558</v>
      </c>
      <c r="H32" s="133" t="s">
        <v>385</v>
      </c>
      <c r="I32" s="138" t="s">
        <v>10</v>
      </c>
      <c r="J32" s="127">
        <v>2</v>
      </c>
      <c r="K32" s="138" t="s">
        <v>715</v>
      </c>
      <c r="L32" s="129">
        <v>20</v>
      </c>
      <c r="M32" s="131">
        <f t="shared" si="0"/>
        <v>40</v>
      </c>
      <c r="N32" s="140" t="s">
        <v>663</v>
      </c>
      <c r="O32" s="134"/>
      <c r="P32" s="131">
        <f t="shared" si="1"/>
        <v>40</v>
      </c>
      <c r="Q32" s="141" t="s">
        <v>748</v>
      </c>
      <c r="R32" s="93"/>
    </row>
    <row r="33" spans="2:18" s="6" customFormat="1" ht="20.100000000000001" customHeight="1" x14ac:dyDescent="0.3">
      <c r="B33" s="155" t="s">
        <v>909</v>
      </c>
      <c r="C33" s="132">
        <v>44397</v>
      </c>
      <c r="D33" s="127" t="s">
        <v>659</v>
      </c>
      <c r="E33" s="127" t="s">
        <v>20</v>
      </c>
      <c r="F33" s="138" t="s">
        <v>5</v>
      </c>
      <c r="G33" s="133" t="s">
        <v>558</v>
      </c>
      <c r="H33" s="133" t="s">
        <v>385</v>
      </c>
      <c r="I33" s="138" t="s">
        <v>10</v>
      </c>
      <c r="J33" s="127">
        <v>1</v>
      </c>
      <c r="K33" s="138" t="s">
        <v>716</v>
      </c>
      <c r="L33" s="129">
        <v>190</v>
      </c>
      <c r="M33" s="131">
        <f t="shared" si="0"/>
        <v>190</v>
      </c>
      <c r="N33" s="140" t="s">
        <v>663</v>
      </c>
      <c r="O33" s="134"/>
      <c r="P33" s="131">
        <f t="shared" si="1"/>
        <v>190</v>
      </c>
      <c r="Q33" s="141" t="s">
        <v>748</v>
      </c>
      <c r="R33" s="93"/>
    </row>
    <row r="34" spans="2:18" s="6" customFormat="1" ht="20.100000000000001" customHeight="1" x14ac:dyDescent="0.3">
      <c r="B34" s="155" t="s">
        <v>909</v>
      </c>
      <c r="C34" s="132">
        <v>44397</v>
      </c>
      <c r="D34" s="127" t="s">
        <v>659</v>
      </c>
      <c r="E34" s="127" t="s">
        <v>20</v>
      </c>
      <c r="F34" s="138" t="s">
        <v>5</v>
      </c>
      <c r="G34" s="133" t="s">
        <v>558</v>
      </c>
      <c r="H34" s="133" t="s">
        <v>385</v>
      </c>
      <c r="I34" s="138" t="s">
        <v>10</v>
      </c>
      <c r="J34" s="127">
        <v>1</v>
      </c>
      <c r="K34" s="138" t="s">
        <v>717</v>
      </c>
      <c r="L34" s="129">
        <v>88</v>
      </c>
      <c r="M34" s="131">
        <f t="shared" si="0"/>
        <v>88</v>
      </c>
      <c r="N34" s="140" t="s">
        <v>663</v>
      </c>
      <c r="O34" s="134"/>
      <c r="P34" s="131">
        <f t="shared" si="1"/>
        <v>88</v>
      </c>
      <c r="Q34" s="141" t="s">
        <v>748</v>
      </c>
      <c r="R34" s="93"/>
    </row>
    <row r="35" spans="2:18" s="6" customFormat="1" ht="20.100000000000001" customHeight="1" x14ac:dyDescent="0.3">
      <c r="B35" s="155" t="s">
        <v>909</v>
      </c>
      <c r="C35" s="132">
        <v>44401</v>
      </c>
      <c r="D35" s="127" t="s">
        <v>659</v>
      </c>
      <c r="E35" s="127" t="s">
        <v>213</v>
      </c>
      <c r="F35" s="138" t="s">
        <v>5</v>
      </c>
      <c r="G35" s="133" t="s">
        <v>558</v>
      </c>
      <c r="H35" s="133" t="s">
        <v>385</v>
      </c>
      <c r="I35" s="138" t="s">
        <v>10</v>
      </c>
      <c r="J35" s="127">
        <v>1</v>
      </c>
      <c r="K35" s="138" t="s">
        <v>737</v>
      </c>
      <c r="L35" s="129">
        <v>567</v>
      </c>
      <c r="M35" s="131">
        <f t="shared" si="0"/>
        <v>567</v>
      </c>
      <c r="N35" s="140" t="s">
        <v>663</v>
      </c>
      <c r="O35" s="134"/>
      <c r="P35" s="131">
        <f t="shared" si="1"/>
        <v>567</v>
      </c>
      <c r="Q35" s="141" t="s">
        <v>748</v>
      </c>
      <c r="R35" s="93"/>
    </row>
    <row r="36" spans="2:18" s="6" customFormat="1" ht="20.100000000000001" customHeight="1" x14ac:dyDescent="0.3">
      <c r="B36" s="155" t="s">
        <v>909</v>
      </c>
      <c r="C36" s="132">
        <v>44406</v>
      </c>
      <c r="D36" s="127" t="s">
        <v>659</v>
      </c>
      <c r="E36" s="127" t="s">
        <v>51</v>
      </c>
      <c r="F36" s="138" t="s">
        <v>5</v>
      </c>
      <c r="G36" s="133" t="s">
        <v>558</v>
      </c>
      <c r="H36" s="133" t="s">
        <v>385</v>
      </c>
      <c r="I36" s="138" t="s">
        <v>10</v>
      </c>
      <c r="J36" s="127">
        <v>1</v>
      </c>
      <c r="K36" s="138" t="s">
        <v>738</v>
      </c>
      <c r="L36" s="129">
        <v>180</v>
      </c>
      <c r="M36" s="131">
        <f t="shared" si="0"/>
        <v>180</v>
      </c>
      <c r="N36" s="140" t="s">
        <v>663</v>
      </c>
      <c r="O36" s="134"/>
      <c r="P36" s="131">
        <f t="shared" si="1"/>
        <v>180</v>
      </c>
      <c r="Q36" s="141" t="s">
        <v>748</v>
      </c>
      <c r="R36" s="93"/>
    </row>
    <row r="37" spans="2:18" s="6" customFormat="1" ht="20.100000000000001" customHeight="1" x14ac:dyDescent="0.3">
      <c r="B37" s="155" t="s">
        <v>909</v>
      </c>
      <c r="C37" s="132">
        <v>44406</v>
      </c>
      <c r="D37" s="127" t="s">
        <v>659</v>
      </c>
      <c r="E37" s="127" t="s">
        <v>213</v>
      </c>
      <c r="F37" s="138" t="s">
        <v>5</v>
      </c>
      <c r="G37" s="133" t="s">
        <v>558</v>
      </c>
      <c r="H37" s="133" t="s">
        <v>385</v>
      </c>
      <c r="I37" s="138" t="s">
        <v>10</v>
      </c>
      <c r="J37" s="127">
        <v>1</v>
      </c>
      <c r="K37" s="138" t="s">
        <v>489</v>
      </c>
      <c r="L37" s="129">
        <v>64</v>
      </c>
      <c r="M37" s="131">
        <f t="shared" si="0"/>
        <v>64</v>
      </c>
      <c r="N37" s="140" t="s">
        <v>663</v>
      </c>
      <c r="O37" s="134"/>
      <c r="P37" s="131">
        <f t="shared" si="1"/>
        <v>64</v>
      </c>
      <c r="Q37" s="141" t="s">
        <v>748</v>
      </c>
      <c r="R37" s="93"/>
    </row>
    <row r="38" spans="2:18" s="6" customFormat="1" ht="20.100000000000001" customHeight="1" x14ac:dyDescent="0.3">
      <c r="B38" s="155" t="s">
        <v>909</v>
      </c>
      <c r="C38" s="132">
        <v>44380</v>
      </c>
      <c r="D38" s="127" t="s">
        <v>239</v>
      </c>
      <c r="E38" s="127" t="s">
        <v>56</v>
      </c>
      <c r="F38" s="138" t="s">
        <v>5</v>
      </c>
      <c r="G38" s="138" t="s">
        <v>339</v>
      </c>
      <c r="H38" s="138" t="s">
        <v>673</v>
      </c>
      <c r="I38" s="138" t="s">
        <v>10</v>
      </c>
      <c r="J38" s="138">
        <v>1</v>
      </c>
      <c r="K38" s="138" t="s">
        <v>674</v>
      </c>
      <c r="L38" s="139">
        <v>719</v>
      </c>
      <c r="M38" s="131">
        <f t="shared" si="0"/>
        <v>719</v>
      </c>
      <c r="N38" s="140" t="s">
        <v>675</v>
      </c>
      <c r="O38" s="139">
        <v>71.900000000000006</v>
      </c>
      <c r="P38" s="131">
        <f t="shared" si="1"/>
        <v>647.1</v>
      </c>
      <c r="Q38" s="141" t="s">
        <v>676</v>
      </c>
      <c r="R38" s="93"/>
    </row>
    <row r="39" spans="2:18" s="6" customFormat="1" ht="20.100000000000001" customHeight="1" x14ac:dyDescent="0.3">
      <c r="B39" s="155" t="s">
        <v>909</v>
      </c>
      <c r="C39" s="132">
        <v>44380</v>
      </c>
      <c r="D39" s="127" t="s">
        <v>239</v>
      </c>
      <c r="E39" s="127" t="s">
        <v>29</v>
      </c>
      <c r="F39" s="138" t="s">
        <v>5</v>
      </c>
      <c r="G39" s="138" t="s">
        <v>339</v>
      </c>
      <c r="H39" s="138" t="s">
        <v>673</v>
      </c>
      <c r="I39" s="138" t="s">
        <v>10</v>
      </c>
      <c r="J39" s="138">
        <v>1</v>
      </c>
      <c r="K39" s="138" t="s">
        <v>674</v>
      </c>
      <c r="L39" s="139">
        <v>691</v>
      </c>
      <c r="M39" s="131">
        <f t="shared" si="0"/>
        <v>691</v>
      </c>
      <c r="N39" s="140" t="s">
        <v>675</v>
      </c>
      <c r="O39" s="139">
        <v>69.099999999999994</v>
      </c>
      <c r="P39" s="131">
        <f t="shared" si="1"/>
        <v>621.9</v>
      </c>
      <c r="Q39" s="141" t="s">
        <v>676</v>
      </c>
      <c r="R39" s="93"/>
    </row>
    <row r="40" spans="2:18" s="6" customFormat="1" ht="20.100000000000001" customHeight="1" x14ac:dyDescent="0.3">
      <c r="B40" s="155" t="s">
        <v>909</v>
      </c>
      <c r="C40" s="132">
        <v>44380</v>
      </c>
      <c r="D40" s="127" t="s">
        <v>239</v>
      </c>
      <c r="E40" s="127" t="s">
        <v>348</v>
      </c>
      <c r="F40" s="138" t="s">
        <v>5</v>
      </c>
      <c r="G40" s="138" t="s">
        <v>339</v>
      </c>
      <c r="H40" s="138" t="s">
        <v>673</v>
      </c>
      <c r="I40" s="138" t="s">
        <v>10</v>
      </c>
      <c r="J40" s="138">
        <v>1</v>
      </c>
      <c r="K40" s="138" t="s">
        <v>674</v>
      </c>
      <c r="L40" s="139">
        <v>691</v>
      </c>
      <c r="M40" s="131">
        <f t="shared" ref="M40:M71" si="2">J40*L40</f>
        <v>691</v>
      </c>
      <c r="N40" s="140" t="s">
        <v>675</v>
      </c>
      <c r="O40" s="139">
        <v>69.099999999999994</v>
      </c>
      <c r="P40" s="131">
        <f t="shared" ref="P40:P71" si="3">M40-O40</f>
        <v>621.9</v>
      </c>
      <c r="Q40" s="141" t="s">
        <v>676</v>
      </c>
      <c r="R40" s="93"/>
    </row>
    <row r="41" spans="2:18" s="6" customFormat="1" ht="20.100000000000001" customHeight="1" x14ac:dyDescent="0.3">
      <c r="B41" s="155" t="s">
        <v>909</v>
      </c>
      <c r="C41" s="137">
        <v>44361</v>
      </c>
      <c r="D41" s="127" t="s">
        <v>408</v>
      </c>
      <c r="E41" s="138" t="s">
        <v>642</v>
      </c>
      <c r="F41" s="138" t="s">
        <v>70</v>
      </c>
      <c r="G41" s="138" t="s">
        <v>558</v>
      </c>
      <c r="H41" s="138" t="s">
        <v>384</v>
      </c>
      <c r="I41" s="138" t="s">
        <v>238</v>
      </c>
      <c r="J41" s="138">
        <v>1</v>
      </c>
      <c r="K41" s="138" t="s">
        <v>644</v>
      </c>
      <c r="L41" s="139">
        <v>60</v>
      </c>
      <c r="M41" s="131">
        <f t="shared" si="2"/>
        <v>60</v>
      </c>
      <c r="N41" s="140" t="s">
        <v>643</v>
      </c>
      <c r="O41" s="139"/>
      <c r="P41" s="131">
        <f t="shared" si="3"/>
        <v>60</v>
      </c>
      <c r="Q41" s="141" t="s">
        <v>639</v>
      </c>
      <c r="R41" s="93"/>
    </row>
    <row r="42" spans="2:18" s="6" customFormat="1" ht="20.100000000000001" customHeight="1" x14ac:dyDescent="0.3">
      <c r="B42" s="155" t="s">
        <v>909</v>
      </c>
      <c r="C42" s="137">
        <v>44366</v>
      </c>
      <c r="D42" s="127" t="s">
        <v>408</v>
      </c>
      <c r="E42" s="138" t="s">
        <v>88</v>
      </c>
      <c r="F42" s="138" t="s">
        <v>70</v>
      </c>
      <c r="G42" s="138" t="s">
        <v>558</v>
      </c>
      <c r="H42" s="138" t="s">
        <v>384</v>
      </c>
      <c r="I42" s="138" t="s">
        <v>238</v>
      </c>
      <c r="J42" s="138">
        <v>1</v>
      </c>
      <c r="K42" s="138" t="s">
        <v>644</v>
      </c>
      <c r="L42" s="139">
        <v>60</v>
      </c>
      <c r="M42" s="131">
        <f t="shared" si="2"/>
        <v>60</v>
      </c>
      <c r="N42" s="140" t="s">
        <v>643</v>
      </c>
      <c r="O42" s="139"/>
      <c r="P42" s="131">
        <f t="shared" si="3"/>
        <v>60</v>
      </c>
      <c r="Q42" s="141" t="s">
        <v>639</v>
      </c>
      <c r="R42" s="93"/>
    </row>
    <row r="43" spans="2:18" s="6" customFormat="1" ht="20.100000000000001" customHeight="1" x14ac:dyDescent="0.3">
      <c r="B43" s="155" t="s">
        <v>909</v>
      </c>
      <c r="C43" s="137">
        <v>44363</v>
      </c>
      <c r="D43" s="127" t="s">
        <v>408</v>
      </c>
      <c r="E43" s="138" t="s">
        <v>80</v>
      </c>
      <c r="F43" s="138" t="s">
        <v>70</v>
      </c>
      <c r="G43" s="138" t="s">
        <v>558</v>
      </c>
      <c r="H43" s="138" t="s">
        <v>384</v>
      </c>
      <c r="I43" s="138" t="s">
        <v>238</v>
      </c>
      <c r="J43" s="138">
        <v>1</v>
      </c>
      <c r="K43" s="138" t="s">
        <v>644</v>
      </c>
      <c r="L43" s="139">
        <v>60</v>
      </c>
      <c r="M43" s="131">
        <f t="shared" si="2"/>
        <v>60</v>
      </c>
      <c r="N43" s="140" t="s">
        <v>643</v>
      </c>
      <c r="O43" s="139"/>
      <c r="P43" s="131">
        <f t="shared" si="3"/>
        <v>60</v>
      </c>
      <c r="Q43" s="141" t="s">
        <v>639</v>
      </c>
      <c r="R43" s="93"/>
    </row>
    <row r="44" spans="2:18" s="6" customFormat="1" ht="20.100000000000001" customHeight="1" x14ac:dyDescent="0.3">
      <c r="B44" s="155" t="s">
        <v>909</v>
      </c>
      <c r="C44" s="132">
        <v>44389</v>
      </c>
      <c r="D44" s="127" t="s">
        <v>705</v>
      </c>
      <c r="E44" s="127" t="s">
        <v>178</v>
      </c>
      <c r="F44" s="138" t="s">
        <v>70</v>
      </c>
      <c r="G44" s="133" t="s">
        <v>558</v>
      </c>
      <c r="H44" s="133" t="s">
        <v>208</v>
      </c>
      <c r="I44" s="138" t="s">
        <v>10</v>
      </c>
      <c r="J44" s="127">
        <v>1</v>
      </c>
      <c r="K44" s="138" t="s">
        <v>706</v>
      </c>
      <c r="L44" s="129">
        <v>100</v>
      </c>
      <c r="M44" s="131">
        <f t="shared" si="2"/>
        <v>100</v>
      </c>
      <c r="N44" s="205" t="s">
        <v>704</v>
      </c>
      <c r="O44" s="134"/>
      <c r="P44" s="131">
        <f t="shared" si="3"/>
        <v>100</v>
      </c>
      <c r="Q44" s="141" t="s">
        <v>711</v>
      </c>
      <c r="R44" s="93"/>
    </row>
    <row r="45" spans="2:18" s="6" customFormat="1" ht="20.100000000000001" customHeight="1" x14ac:dyDescent="0.3">
      <c r="B45" s="155" t="s">
        <v>909</v>
      </c>
      <c r="C45" s="132">
        <v>44392</v>
      </c>
      <c r="D45" s="127" t="s">
        <v>705</v>
      </c>
      <c r="E45" s="127" t="s">
        <v>179</v>
      </c>
      <c r="F45" s="138" t="s">
        <v>70</v>
      </c>
      <c r="G45" s="133" t="s">
        <v>558</v>
      </c>
      <c r="H45" s="133" t="s">
        <v>208</v>
      </c>
      <c r="I45" s="138" t="s">
        <v>10</v>
      </c>
      <c r="J45" s="127">
        <v>1</v>
      </c>
      <c r="K45" s="138" t="s">
        <v>707</v>
      </c>
      <c r="L45" s="129">
        <v>250</v>
      </c>
      <c r="M45" s="131">
        <f t="shared" si="2"/>
        <v>250</v>
      </c>
      <c r="N45" s="205" t="s">
        <v>704</v>
      </c>
      <c r="O45" s="134"/>
      <c r="P45" s="131">
        <f t="shared" si="3"/>
        <v>250</v>
      </c>
      <c r="Q45" s="141" t="s">
        <v>711</v>
      </c>
      <c r="R45" s="93"/>
    </row>
    <row r="46" spans="2:18" s="6" customFormat="1" ht="20.100000000000001" customHeight="1" x14ac:dyDescent="0.3">
      <c r="B46" s="155" t="s">
        <v>909</v>
      </c>
      <c r="C46" s="132">
        <v>44357</v>
      </c>
      <c r="D46" s="127" t="s">
        <v>687</v>
      </c>
      <c r="E46" s="127" t="s">
        <v>197</v>
      </c>
      <c r="F46" s="138" t="s">
        <v>70</v>
      </c>
      <c r="G46" s="138" t="s">
        <v>558</v>
      </c>
      <c r="H46" s="138" t="s">
        <v>315</v>
      </c>
      <c r="I46" s="138" t="s">
        <v>238</v>
      </c>
      <c r="J46" s="127">
        <v>1</v>
      </c>
      <c r="K46" s="138" t="s">
        <v>688</v>
      </c>
      <c r="L46" s="129">
        <v>140</v>
      </c>
      <c r="M46" s="131">
        <f t="shared" si="2"/>
        <v>140</v>
      </c>
      <c r="N46" s="140" t="s">
        <v>599</v>
      </c>
      <c r="O46" s="134"/>
      <c r="P46" s="131">
        <f t="shared" si="3"/>
        <v>140</v>
      </c>
      <c r="Q46" s="141" t="s">
        <v>700</v>
      </c>
      <c r="R46" s="92"/>
    </row>
    <row r="47" spans="2:18" s="6" customFormat="1" ht="20.100000000000001" customHeight="1" x14ac:dyDescent="0.3">
      <c r="B47" s="155" t="s">
        <v>909</v>
      </c>
      <c r="C47" s="137">
        <v>44375</v>
      </c>
      <c r="D47" s="127" t="s">
        <v>492</v>
      </c>
      <c r="E47" s="138" t="s">
        <v>81</v>
      </c>
      <c r="F47" s="138" t="s">
        <v>70</v>
      </c>
      <c r="G47" s="138" t="s">
        <v>558</v>
      </c>
      <c r="H47" s="138" t="s">
        <v>385</v>
      </c>
      <c r="I47" s="138" t="s">
        <v>238</v>
      </c>
      <c r="J47" s="138">
        <v>1</v>
      </c>
      <c r="K47" s="138" t="s">
        <v>638</v>
      </c>
      <c r="L47" s="139">
        <v>120</v>
      </c>
      <c r="M47" s="131">
        <f t="shared" si="2"/>
        <v>120</v>
      </c>
      <c r="N47" s="140" t="s">
        <v>599</v>
      </c>
      <c r="O47" s="139"/>
      <c r="P47" s="131">
        <f t="shared" si="3"/>
        <v>120</v>
      </c>
      <c r="Q47" s="141" t="s">
        <v>639</v>
      </c>
      <c r="R47" s="92"/>
    </row>
    <row r="48" spans="2:18" s="6" customFormat="1" ht="20.100000000000001" customHeight="1" x14ac:dyDescent="0.3">
      <c r="B48" s="155" t="s">
        <v>909</v>
      </c>
      <c r="C48" s="137">
        <v>44375</v>
      </c>
      <c r="D48" s="127" t="s">
        <v>492</v>
      </c>
      <c r="E48" s="138" t="s">
        <v>60</v>
      </c>
      <c r="F48" s="138" t="s">
        <v>70</v>
      </c>
      <c r="G48" s="138" t="s">
        <v>558</v>
      </c>
      <c r="H48" s="138" t="s">
        <v>385</v>
      </c>
      <c r="I48" s="138" t="s">
        <v>238</v>
      </c>
      <c r="J48" s="138">
        <v>1</v>
      </c>
      <c r="K48" s="138" t="s">
        <v>338</v>
      </c>
      <c r="L48" s="139">
        <v>120</v>
      </c>
      <c r="M48" s="131">
        <f t="shared" si="2"/>
        <v>120</v>
      </c>
      <c r="N48" s="140" t="s">
        <v>599</v>
      </c>
      <c r="O48" s="139"/>
      <c r="P48" s="131">
        <f t="shared" si="3"/>
        <v>120</v>
      </c>
      <c r="Q48" s="141" t="s">
        <v>639</v>
      </c>
      <c r="R48" s="93"/>
    </row>
    <row r="49" spans="2:18" s="6" customFormat="1" ht="20.100000000000001" customHeight="1" x14ac:dyDescent="0.3">
      <c r="B49" s="155" t="s">
        <v>909</v>
      </c>
      <c r="C49" s="137">
        <v>44375</v>
      </c>
      <c r="D49" s="127" t="s">
        <v>492</v>
      </c>
      <c r="E49" s="138" t="s">
        <v>60</v>
      </c>
      <c r="F49" s="138" t="s">
        <v>70</v>
      </c>
      <c r="G49" s="138" t="s">
        <v>664</v>
      </c>
      <c r="H49" s="138" t="s">
        <v>385</v>
      </c>
      <c r="I49" s="138" t="s">
        <v>238</v>
      </c>
      <c r="J49" s="138">
        <v>1</v>
      </c>
      <c r="K49" s="138" t="s">
        <v>640</v>
      </c>
      <c r="L49" s="139">
        <v>50</v>
      </c>
      <c r="M49" s="131">
        <f t="shared" si="2"/>
        <v>50</v>
      </c>
      <c r="N49" s="140" t="s">
        <v>599</v>
      </c>
      <c r="O49" s="139"/>
      <c r="P49" s="131">
        <f t="shared" si="3"/>
        <v>50</v>
      </c>
      <c r="Q49" s="141" t="s">
        <v>639</v>
      </c>
      <c r="R49" s="93"/>
    </row>
    <row r="50" spans="2:18" s="6" customFormat="1" ht="20.100000000000001" customHeight="1" x14ac:dyDescent="0.3">
      <c r="B50" s="155" t="s">
        <v>909</v>
      </c>
      <c r="C50" s="137">
        <v>44375</v>
      </c>
      <c r="D50" s="127" t="s">
        <v>492</v>
      </c>
      <c r="E50" s="138" t="s">
        <v>60</v>
      </c>
      <c r="F50" s="138" t="s">
        <v>70</v>
      </c>
      <c r="G50" s="138" t="s">
        <v>664</v>
      </c>
      <c r="H50" s="138" t="s">
        <v>385</v>
      </c>
      <c r="I50" s="138" t="s">
        <v>238</v>
      </c>
      <c r="J50" s="138">
        <v>1</v>
      </c>
      <c r="K50" s="138" t="s">
        <v>641</v>
      </c>
      <c r="L50" s="139">
        <v>50</v>
      </c>
      <c r="M50" s="131">
        <f t="shared" si="2"/>
        <v>50</v>
      </c>
      <c r="N50" s="140" t="s">
        <v>599</v>
      </c>
      <c r="O50" s="139"/>
      <c r="P50" s="131">
        <f t="shared" si="3"/>
        <v>50</v>
      </c>
      <c r="Q50" s="141" t="s">
        <v>639</v>
      </c>
      <c r="R50" s="93"/>
    </row>
    <row r="51" spans="2:18" s="6" customFormat="1" ht="20.100000000000001" customHeight="1" x14ac:dyDescent="0.3">
      <c r="B51" s="155" t="s">
        <v>909</v>
      </c>
      <c r="C51" s="132">
        <v>44380</v>
      </c>
      <c r="D51" s="127" t="s">
        <v>492</v>
      </c>
      <c r="E51" s="127" t="s">
        <v>74</v>
      </c>
      <c r="F51" s="138" t="s">
        <v>70</v>
      </c>
      <c r="G51" s="133" t="s">
        <v>558</v>
      </c>
      <c r="H51" s="133" t="s">
        <v>385</v>
      </c>
      <c r="I51" s="133" t="s">
        <v>238</v>
      </c>
      <c r="J51" s="127">
        <v>2</v>
      </c>
      <c r="K51" s="133" t="s">
        <v>677</v>
      </c>
      <c r="L51" s="129">
        <v>60</v>
      </c>
      <c r="M51" s="131">
        <f t="shared" si="2"/>
        <v>120</v>
      </c>
      <c r="N51" s="140" t="s">
        <v>599</v>
      </c>
      <c r="O51" s="139"/>
      <c r="P51" s="131">
        <f t="shared" si="3"/>
        <v>120</v>
      </c>
      <c r="Q51" s="141" t="s">
        <v>700</v>
      </c>
      <c r="R51" s="93"/>
    </row>
    <row r="52" spans="2:18" s="6" customFormat="1" ht="20.100000000000001" customHeight="1" x14ac:dyDescent="0.3">
      <c r="B52" s="155" t="s">
        <v>909</v>
      </c>
      <c r="C52" s="132">
        <v>44380</v>
      </c>
      <c r="D52" s="127" t="s">
        <v>492</v>
      </c>
      <c r="E52" s="127" t="s">
        <v>74</v>
      </c>
      <c r="F52" s="138" t="s">
        <v>70</v>
      </c>
      <c r="G52" s="133" t="s">
        <v>558</v>
      </c>
      <c r="H52" s="133" t="s">
        <v>385</v>
      </c>
      <c r="I52" s="133" t="s">
        <v>238</v>
      </c>
      <c r="J52" s="127">
        <v>2</v>
      </c>
      <c r="K52" s="133" t="s">
        <v>678</v>
      </c>
      <c r="L52" s="129">
        <v>60</v>
      </c>
      <c r="M52" s="131">
        <f t="shared" si="2"/>
        <v>120</v>
      </c>
      <c r="N52" s="140" t="s">
        <v>599</v>
      </c>
      <c r="O52" s="134"/>
      <c r="P52" s="131">
        <f t="shared" si="3"/>
        <v>120</v>
      </c>
      <c r="Q52" s="141" t="s">
        <v>700</v>
      </c>
      <c r="R52" s="92"/>
    </row>
    <row r="53" spans="2:18" s="6" customFormat="1" ht="20.100000000000001" customHeight="1" x14ac:dyDescent="0.3">
      <c r="B53" s="155" t="s">
        <v>909</v>
      </c>
      <c r="C53" s="132">
        <v>44380</v>
      </c>
      <c r="D53" s="127" t="s">
        <v>492</v>
      </c>
      <c r="E53" s="127" t="s">
        <v>74</v>
      </c>
      <c r="F53" s="138" t="s">
        <v>70</v>
      </c>
      <c r="G53" s="133" t="s">
        <v>558</v>
      </c>
      <c r="H53" s="133" t="s">
        <v>385</v>
      </c>
      <c r="I53" s="133" t="s">
        <v>238</v>
      </c>
      <c r="J53" s="127">
        <v>1</v>
      </c>
      <c r="K53" s="138" t="s">
        <v>640</v>
      </c>
      <c r="L53" s="129">
        <v>50</v>
      </c>
      <c r="M53" s="131">
        <f t="shared" si="2"/>
        <v>50</v>
      </c>
      <c r="N53" s="140" t="s">
        <v>599</v>
      </c>
      <c r="O53" s="134"/>
      <c r="P53" s="131">
        <f t="shared" si="3"/>
        <v>50</v>
      </c>
      <c r="Q53" s="141" t="s">
        <v>700</v>
      </c>
      <c r="R53" s="92"/>
    </row>
    <row r="54" spans="2:18" s="6" customFormat="1" ht="20.100000000000001" customHeight="1" x14ac:dyDescent="0.3">
      <c r="B54" s="155" t="s">
        <v>909</v>
      </c>
      <c r="C54" s="132">
        <v>44380</v>
      </c>
      <c r="D54" s="127" t="s">
        <v>492</v>
      </c>
      <c r="E54" s="127" t="s">
        <v>74</v>
      </c>
      <c r="F54" s="138" t="s">
        <v>70</v>
      </c>
      <c r="G54" s="133" t="s">
        <v>558</v>
      </c>
      <c r="H54" s="133" t="s">
        <v>385</v>
      </c>
      <c r="I54" s="133" t="s">
        <v>238</v>
      </c>
      <c r="J54" s="127">
        <v>1</v>
      </c>
      <c r="K54" s="138" t="s">
        <v>527</v>
      </c>
      <c r="L54" s="129">
        <v>100</v>
      </c>
      <c r="M54" s="131">
        <f t="shared" si="2"/>
        <v>100</v>
      </c>
      <c r="N54" s="140" t="s">
        <v>599</v>
      </c>
      <c r="O54" s="134"/>
      <c r="P54" s="131">
        <f t="shared" si="3"/>
        <v>100</v>
      </c>
      <c r="Q54" s="141" t="s">
        <v>700</v>
      </c>
      <c r="R54" s="93"/>
    </row>
    <row r="55" spans="2:18" s="6" customFormat="1" ht="20.100000000000001" customHeight="1" x14ac:dyDescent="0.3">
      <c r="B55" s="155" t="s">
        <v>909</v>
      </c>
      <c r="C55" s="132">
        <v>44396</v>
      </c>
      <c r="D55" s="127" t="s">
        <v>492</v>
      </c>
      <c r="E55" s="127" t="s">
        <v>80</v>
      </c>
      <c r="F55" s="138" t="s">
        <v>70</v>
      </c>
      <c r="G55" s="133" t="s">
        <v>558</v>
      </c>
      <c r="H55" s="133" t="s">
        <v>385</v>
      </c>
      <c r="I55" s="138" t="s">
        <v>238</v>
      </c>
      <c r="J55" s="138">
        <v>1</v>
      </c>
      <c r="K55" s="138" t="s">
        <v>727</v>
      </c>
      <c r="L55" s="139">
        <v>200</v>
      </c>
      <c r="M55" s="131">
        <f t="shared" si="2"/>
        <v>200</v>
      </c>
      <c r="N55" s="140" t="s">
        <v>599</v>
      </c>
      <c r="O55" s="134"/>
      <c r="P55" s="131">
        <f t="shared" si="3"/>
        <v>200</v>
      </c>
      <c r="Q55" s="141" t="s">
        <v>732</v>
      </c>
      <c r="R55" s="92"/>
    </row>
    <row r="56" spans="2:18" s="6" customFormat="1" ht="20.100000000000001" customHeight="1" x14ac:dyDescent="0.3">
      <c r="B56" s="155" t="s">
        <v>909</v>
      </c>
      <c r="C56" s="132">
        <v>44394</v>
      </c>
      <c r="D56" s="127" t="s">
        <v>492</v>
      </c>
      <c r="E56" s="127" t="s">
        <v>74</v>
      </c>
      <c r="F56" s="138" t="s">
        <v>70</v>
      </c>
      <c r="G56" s="133" t="s">
        <v>558</v>
      </c>
      <c r="H56" s="133" t="s">
        <v>385</v>
      </c>
      <c r="I56" s="138" t="s">
        <v>238</v>
      </c>
      <c r="J56" s="127">
        <v>1</v>
      </c>
      <c r="K56" s="138" t="s">
        <v>728</v>
      </c>
      <c r="L56" s="129">
        <v>320</v>
      </c>
      <c r="M56" s="131">
        <f t="shared" si="2"/>
        <v>320</v>
      </c>
      <c r="N56" s="140" t="s">
        <v>599</v>
      </c>
      <c r="O56" s="134"/>
      <c r="P56" s="131">
        <f t="shared" si="3"/>
        <v>320</v>
      </c>
      <c r="Q56" s="141" t="s">
        <v>732</v>
      </c>
      <c r="R56" s="92"/>
    </row>
    <row r="57" spans="2:18" s="6" customFormat="1" ht="20.100000000000001" customHeight="1" x14ac:dyDescent="0.3">
      <c r="B57" s="155" t="s">
        <v>909</v>
      </c>
      <c r="C57" s="132">
        <v>44389</v>
      </c>
      <c r="D57" s="127" t="s">
        <v>708</v>
      </c>
      <c r="E57" s="127" t="s">
        <v>80</v>
      </c>
      <c r="F57" s="138" t="s">
        <v>70</v>
      </c>
      <c r="G57" s="133" t="s">
        <v>558</v>
      </c>
      <c r="H57" s="133" t="s">
        <v>385</v>
      </c>
      <c r="I57" s="138" t="s">
        <v>238</v>
      </c>
      <c r="J57" s="127">
        <v>1</v>
      </c>
      <c r="K57" s="138" t="s">
        <v>709</v>
      </c>
      <c r="L57" s="129">
        <v>682</v>
      </c>
      <c r="M57" s="131">
        <f t="shared" si="2"/>
        <v>682</v>
      </c>
      <c r="N57" s="140" t="s">
        <v>599</v>
      </c>
      <c r="O57" s="134">
        <v>32</v>
      </c>
      <c r="P57" s="131">
        <f t="shared" si="3"/>
        <v>650</v>
      </c>
      <c r="Q57" s="141" t="s">
        <v>711</v>
      </c>
      <c r="R57" s="92"/>
    </row>
    <row r="58" spans="2:18" s="6" customFormat="1" ht="20.100000000000001" customHeight="1" x14ac:dyDescent="0.3">
      <c r="B58" s="155" t="s">
        <v>909</v>
      </c>
      <c r="C58" s="132">
        <v>44383</v>
      </c>
      <c r="D58" s="127" t="s">
        <v>347</v>
      </c>
      <c r="E58" s="127" t="s">
        <v>24</v>
      </c>
      <c r="F58" s="138" t="s">
        <v>70</v>
      </c>
      <c r="G58" s="138" t="s">
        <v>558</v>
      </c>
      <c r="H58" s="138" t="s">
        <v>385</v>
      </c>
      <c r="I58" s="138" t="s">
        <v>10</v>
      </c>
      <c r="J58" s="127">
        <v>1</v>
      </c>
      <c r="K58" s="138" t="s">
        <v>683</v>
      </c>
      <c r="L58" s="139">
        <f>740+85</f>
        <v>825</v>
      </c>
      <c r="M58" s="131">
        <f t="shared" si="2"/>
        <v>825</v>
      </c>
      <c r="N58" s="138" t="s">
        <v>684</v>
      </c>
      <c r="O58" s="134">
        <v>82.5</v>
      </c>
      <c r="P58" s="131">
        <f t="shared" si="3"/>
        <v>742.5</v>
      </c>
      <c r="Q58" s="141" t="s">
        <v>700</v>
      </c>
      <c r="R58" s="92"/>
    </row>
    <row r="59" spans="2:18" s="6" customFormat="1" ht="20.100000000000001" customHeight="1" x14ac:dyDescent="0.3">
      <c r="B59" s="155" t="s">
        <v>909</v>
      </c>
      <c r="C59" s="132">
        <v>44383</v>
      </c>
      <c r="D59" s="127" t="s">
        <v>347</v>
      </c>
      <c r="E59" s="127" t="s">
        <v>24</v>
      </c>
      <c r="F59" s="138" t="s">
        <v>70</v>
      </c>
      <c r="G59" s="138" t="s">
        <v>558</v>
      </c>
      <c r="H59" s="138" t="s">
        <v>385</v>
      </c>
      <c r="I59" s="138" t="s">
        <v>238</v>
      </c>
      <c r="J59" s="127">
        <v>1</v>
      </c>
      <c r="K59" s="138" t="s">
        <v>685</v>
      </c>
      <c r="L59" s="139">
        <v>90</v>
      </c>
      <c r="M59" s="131">
        <f t="shared" si="2"/>
        <v>90</v>
      </c>
      <c r="N59" s="138" t="s">
        <v>686</v>
      </c>
      <c r="O59" s="134"/>
      <c r="P59" s="131">
        <f t="shared" si="3"/>
        <v>90</v>
      </c>
      <c r="Q59" s="141" t="s">
        <v>700</v>
      </c>
      <c r="R59" s="92"/>
    </row>
    <row r="60" spans="2:18" s="6" customFormat="1" ht="20.100000000000001" customHeight="1" x14ac:dyDescent="0.3">
      <c r="B60" s="155" t="s">
        <v>909</v>
      </c>
      <c r="C60" s="132">
        <v>44390</v>
      </c>
      <c r="D60" s="127" t="s">
        <v>347</v>
      </c>
      <c r="E60" s="127" t="s">
        <v>80</v>
      </c>
      <c r="F60" s="138" t="s">
        <v>70</v>
      </c>
      <c r="G60" s="133" t="s">
        <v>558</v>
      </c>
      <c r="H60" s="133" t="s">
        <v>385</v>
      </c>
      <c r="I60" s="138" t="s">
        <v>10</v>
      </c>
      <c r="J60" s="127">
        <v>1</v>
      </c>
      <c r="K60" s="138" t="s">
        <v>698</v>
      </c>
      <c r="L60" s="129">
        <v>745</v>
      </c>
      <c r="M60" s="131">
        <f t="shared" si="2"/>
        <v>745</v>
      </c>
      <c r="N60" s="205" t="s">
        <v>702</v>
      </c>
      <c r="O60" s="134">
        <v>74.5</v>
      </c>
      <c r="P60" s="131">
        <f t="shared" si="3"/>
        <v>670.5</v>
      </c>
      <c r="Q60" s="141" t="s">
        <v>710</v>
      </c>
      <c r="R60" s="92"/>
    </row>
    <row r="61" spans="2:18" s="6" customFormat="1" ht="20.100000000000001" customHeight="1" x14ac:dyDescent="0.3">
      <c r="B61" s="155" t="s">
        <v>909</v>
      </c>
      <c r="C61" s="132">
        <v>44390</v>
      </c>
      <c r="D61" s="127" t="s">
        <v>347</v>
      </c>
      <c r="E61" s="127" t="s">
        <v>80</v>
      </c>
      <c r="F61" s="138" t="s">
        <v>70</v>
      </c>
      <c r="G61" s="133" t="s">
        <v>558</v>
      </c>
      <c r="H61" s="133" t="s">
        <v>385</v>
      </c>
      <c r="I61" s="138" t="s">
        <v>238</v>
      </c>
      <c r="J61" s="127">
        <v>1</v>
      </c>
      <c r="K61" s="138" t="s">
        <v>699</v>
      </c>
      <c r="L61" s="129">
        <v>90</v>
      </c>
      <c r="M61" s="131">
        <f t="shared" si="2"/>
        <v>90</v>
      </c>
      <c r="N61" s="205" t="s">
        <v>703</v>
      </c>
      <c r="O61" s="134"/>
      <c r="P61" s="131">
        <f t="shared" si="3"/>
        <v>90</v>
      </c>
      <c r="Q61" s="141" t="s">
        <v>710</v>
      </c>
      <c r="R61" s="92"/>
    </row>
    <row r="62" spans="2:18" s="6" customFormat="1" ht="20.100000000000001" customHeight="1" x14ac:dyDescent="0.3">
      <c r="B62" s="155" t="s">
        <v>909</v>
      </c>
      <c r="C62" s="132">
        <v>44343</v>
      </c>
      <c r="D62" s="127" t="s">
        <v>659</v>
      </c>
      <c r="E62" s="138" t="s">
        <v>661</v>
      </c>
      <c r="F62" s="138" t="s">
        <v>70</v>
      </c>
      <c r="G62" s="138" t="s">
        <v>558</v>
      </c>
      <c r="H62" s="138" t="s">
        <v>385</v>
      </c>
      <c r="I62" s="138" t="s">
        <v>10</v>
      </c>
      <c r="J62" s="138">
        <v>1</v>
      </c>
      <c r="K62" s="138" t="s">
        <v>662</v>
      </c>
      <c r="L62" s="139">
        <v>140</v>
      </c>
      <c r="M62" s="131">
        <f t="shared" si="2"/>
        <v>140</v>
      </c>
      <c r="N62" s="140" t="s">
        <v>663</v>
      </c>
      <c r="O62" s="139"/>
      <c r="P62" s="131">
        <f t="shared" si="3"/>
        <v>140</v>
      </c>
      <c r="Q62" s="141" t="s">
        <v>639</v>
      </c>
      <c r="R62" s="92"/>
    </row>
    <row r="63" spans="2:18" s="6" customFormat="1" ht="20.100000000000001" customHeight="1" x14ac:dyDescent="0.3">
      <c r="B63" s="155" t="s">
        <v>909</v>
      </c>
      <c r="C63" s="132">
        <v>44358</v>
      </c>
      <c r="D63" s="127" t="s">
        <v>659</v>
      </c>
      <c r="E63" s="138" t="s">
        <v>197</v>
      </c>
      <c r="F63" s="138" t="s">
        <v>70</v>
      </c>
      <c r="G63" s="138" t="s">
        <v>558</v>
      </c>
      <c r="H63" s="138" t="s">
        <v>384</v>
      </c>
      <c r="I63" s="138" t="s">
        <v>10</v>
      </c>
      <c r="J63" s="138">
        <v>1</v>
      </c>
      <c r="K63" s="138" t="s">
        <v>667</v>
      </c>
      <c r="L63" s="139">
        <v>350</v>
      </c>
      <c r="M63" s="131">
        <f t="shared" si="2"/>
        <v>350</v>
      </c>
      <c r="N63" s="140" t="s">
        <v>663</v>
      </c>
      <c r="O63" s="139"/>
      <c r="P63" s="131">
        <f t="shared" si="3"/>
        <v>350</v>
      </c>
      <c r="Q63" s="141" t="s">
        <v>639</v>
      </c>
      <c r="R63" s="92"/>
    </row>
    <row r="64" spans="2:18" s="6" customFormat="1" ht="20.100000000000001" customHeight="1" x14ac:dyDescent="0.3">
      <c r="B64" s="155" t="s">
        <v>909</v>
      </c>
      <c r="C64" s="132">
        <v>44359</v>
      </c>
      <c r="D64" s="127" t="s">
        <v>659</v>
      </c>
      <c r="E64" s="138" t="s">
        <v>88</v>
      </c>
      <c r="F64" s="138" t="s">
        <v>70</v>
      </c>
      <c r="G64" s="138" t="s">
        <v>558</v>
      </c>
      <c r="H64" s="138" t="s">
        <v>384</v>
      </c>
      <c r="I64" s="138" t="s">
        <v>10</v>
      </c>
      <c r="J64" s="138">
        <v>2</v>
      </c>
      <c r="K64" s="138" t="s">
        <v>668</v>
      </c>
      <c r="L64" s="139">
        <v>399</v>
      </c>
      <c r="M64" s="131">
        <f t="shared" si="2"/>
        <v>798</v>
      </c>
      <c r="N64" s="140" t="s">
        <v>663</v>
      </c>
      <c r="O64" s="139">
        <v>243.65</v>
      </c>
      <c r="P64" s="131">
        <f t="shared" si="3"/>
        <v>554.35</v>
      </c>
      <c r="Q64" s="141" t="s">
        <v>639</v>
      </c>
      <c r="R64" s="92"/>
    </row>
    <row r="65" spans="2:18" s="6" customFormat="1" ht="20.100000000000001" customHeight="1" x14ac:dyDescent="0.3">
      <c r="B65" s="155" t="s">
        <v>909</v>
      </c>
      <c r="C65" s="132">
        <v>44359</v>
      </c>
      <c r="D65" s="127" t="s">
        <v>659</v>
      </c>
      <c r="E65" s="132" t="s">
        <v>74</v>
      </c>
      <c r="F65" s="138" t="s">
        <v>70</v>
      </c>
      <c r="G65" s="138" t="s">
        <v>558</v>
      </c>
      <c r="H65" s="138" t="s">
        <v>385</v>
      </c>
      <c r="I65" s="138" t="s">
        <v>10</v>
      </c>
      <c r="J65" s="138">
        <v>1</v>
      </c>
      <c r="K65" s="138" t="s">
        <v>669</v>
      </c>
      <c r="L65" s="139">
        <v>50</v>
      </c>
      <c r="M65" s="131">
        <f t="shared" si="2"/>
        <v>50</v>
      </c>
      <c r="N65" s="140" t="s">
        <v>663</v>
      </c>
      <c r="O65" s="139"/>
      <c r="P65" s="131">
        <f t="shared" si="3"/>
        <v>50</v>
      </c>
      <c r="Q65" s="141" t="s">
        <v>639</v>
      </c>
      <c r="R65" s="92"/>
    </row>
    <row r="66" spans="2:18" s="6" customFormat="1" ht="20.100000000000001" customHeight="1" x14ac:dyDescent="0.3">
      <c r="B66" s="155" t="s">
        <v>909</v>
      </c>
      <c r="C66" s="132">
        <v>44366</v>
      </c>
      <c r="D66" s="127" t="s">
        <v>659</v>
      </c>
      <c r="E66" s="127" t="s">
        <v>80</v>
      </c>
      <c r="F66" s="138" t="s">
        <v>70</v>
      </c>
      <c r="G66" s="138" t="s">
        <v>558</v>
      </c>
      <c r="H66" s="138" t="s">
        <v>384</v>
      </c>
      <c r="I66" s="138" t="s">
        <v>10</v>
      </c>
      <c r="J66" s="138">
        <v>2</v>
      </c>
      <c r="K66" s="138" t="s">
        <v>670</v>
      </c>
      <c r="L66" s="139">
        <v>15.5</v>
      </c>
      <c r="M66" s="131">
        <f t="shared" si="2"/>
        <v>31</v>
      </c>
      <c r="N66" s="140" t="s">
        <v>663</v>
      </c>
      <c r="O66" s="139"/>
      <c r="P66" s="131">
        <f t="shared" si="3"/>
        <v>31</v>
      </c>
      <c r="Q66" s="141" t="s">
        <v>639</v>
      </c>
      <c r="R66" s="93"/>
    </row>
    <row r="67" spans="2:18" s="6" customFormat="1" ht="20.100000000000001" customHeight="1" x14ac:dyDescent="0.3">
      <c r="B67" s="155" t="s">
        <v>909</v>
      </c>
      <c r="C67" s="132">
        <v>44368</v>
      </c>
      <c r="D67" s="127" t="s">
        <v>659</v>
      </c>
      <c r="E67" s="138" t="s">
        <v>661</v>
      </c>
      <c r="F67" s="138" t="s">
        <v>70</v>
      </c>
      <c r="G67" s="138" t="s">
        <v>558</v>
      </c>
      <c r="H67" s="138" t="s">
        <v>384</v>
      </c>
      <c r="I67" s="138" t="s">
        <v>10</v>
      </c>
      <c r="J67" s="138">
        <v>3</v>
      </c>
      <c r="K67" s="138" t="s">
        <v>670</v>
      </c>
      <c r="L67" s="139">
        <v>19.332999999999998</v>
      </c>
      <c r="M67" s="131">
        <f t="shared" si="2"/>
        <v>57.998999999999995</v>
      </c>
      <c r="N67" s="140" t="s">
        <v>663</v>
      </c>
      <c r="O67" s="139"/>
      <c r="P67" s="131">
        <f t="shared" si="3"/>
        <v>57.998999999999995</v>
      </c>
      <c r="Q67" s="141" t="s">
        <v>639</v>
      </c>
      <c r="R67" s="93"/>
    </row>
    <row r="68" spans="2:18" s="6" customFormat="1" ht="20.100000000000001" customHeight="1" x14ac:dyDescent="0.3">
      <c r="B68" s="155" t="s">
        <v>909</v>
      </c>
      <c r="C68" s="132">
        <v>44382</v>
      </c>
      <c r="D68" s="127" t="s">
        <v>659</v>
      </c>
      <c r="E68" s="127" t="s">
        <v>74</v>
      </c>
      <c r="F68" s="138" t="s">
        <v>70</v>
      </c>
      <c r="G68" s="133" t="s">
        <v>558</v>
      </c>
      <c r="H68" s="133" t="s">
        <v>385</v>
      </c>
      <c r="I68" s="138" t="s">
        <v>10</v>
      </c>
      <c r="J68" s="127">
        <v>1</v>
      </c>
      <c r="K68" s="138" t="s">
        <v>697</v>
      </c>
      <c r="L68" s="129">
        <v>351.5</v>
      </c>
      <c r="M68" s="131">
        <f t="shared" si="2"/>
        <v>351.5</v>
      </c>
      <c r="N68" s="140" t="s">
        <v>663</v>
      </c>
      <c r="O68" s="134"/>
      <c r="P68" s="131">
        <f t="shared" si="3"/>
        <v>351.5</v>
      </c>
      <c r="Q68" s="141" t="s">
        <v>748</v>
      </c>
      <c r="R68" s="93"/>
    </row>
    <row r="69" spans="2:18" s="6" customFormat="1" ht="20.100000000000001" customHeight="1" x14ac:dyDescent="0.3">
      <c r="B69" s="155" t="s">
        <v>909</v>
      </c>
      <c r="C69" s="132">
        <v>44394</v>
      </c>
      <c r="D69" s="127" t="s">
        <v>659</v>
      </c>
      <c r="E69" s="127" t="s">
        <v>74</v>
      </c>
      <c r="F69" s="138" t="s">
        <v>70</v>
      </c>
      <c r="G69" s="133" t="s">
        <v>558</v>
      </c>
      <c r="H69" s="133" t="s">
        <v>385</v>
      </c>
      <c r="I69" s="138" t="s">
        <v>10</v>
      </c>
      <c r="J69" s="127">
        <v>1</v>
      </c>
      <c r="K69" s="138" t="s">
        <v>718</v>
      </c>
      <c r="L69" s="129">
        <v>181.7</v>
      </c>
      <c r="M69" s="131">
        <f t="shared" si="2"/>
        <v>181.7</v>
      </c>
      <c r="N69" s="140" t="s">
        <v>663</v>
      </c>
      <c r="O69" s="134"/>
      <c r="P69" s="131">
        <f t="shared" si="3"/>
        <v>181.7</v>
      </c>
      <c r="Q69" s="141" t="s">
        <v>748</v>
      </c>
      <c r="R69" s="93"/>
    </row>
    <row r="70" spans="2:18" s="6" customFormat="1" ht="20.100000000000001" customHeight="1" x14ac:dyDescent="0.3">
      <c r="B70" s="155" t="s">
        <v>909</v>
      </c>
      <c r="C70" s="132">
        <v>44394</v>
      </c>
      <c r="D70" s="127" t="s">
        <v>659</v>
      </c>
      <c r="E70" s="127" t="s">
        <v>26</v>
      </c>
      <c r="F70" s="138" t="s">
        <v>70</v>
      </c>
      <c r="G70" s="133" t="s">
        <v>558</v>
      </c>
      <c r="H70" s="133" t="s">
        <v>385</v>
      </c>
      <c r="I70" s="138" t="s">
        <v>10</v>
      </c>
      <c r="J70" s="127">
        <v>1</v>
      </c>
      <c r="K70" s="138" t="s">
        <v>719</v>
      </c>
      <c r="L70" s="129">
        <v>190</v>
      </c>
      <c r="M70" s="131">
        <f t="shared" si="2"/>
        <v>190</v>
      </c>
      <c r="N70" s="140" t="s">
        <v>663</v>
      </c>
      <c r="O70" s="134"/>
      <c r="P70" s="131">
        <f t="shared" si="3"/>
        <v>190</v>
      </c>
      <c r="Q70" s="141" t="s">
        <v>748</v>
      </c>
      <c r="R70" s="93"/>
    </row>
    <row r="71" spans="2:18" s="6" customFormat="1" ht="20.100000000000001" customHeight="1" x14ac:dyDescent="0.3">
      <c r="B71" s="155" t="s">
        <v>909</v>
      </c>
      <c r="C71" s="132">
        <v>44394</v>
      </c>
      <c r="D71" s="127" t="s">
        <v>659</v>
      </c>
      <c r="E71" s="127" t="s">
        <v>80</v>
      </c>
      <c r="F71" s="138" t="s">
        <v>70</v>
      </c>
      <c r="G71" s="133" t="s">
        <v>558</v>
      </c>
      <c r="H71" s="133" t="s">
        <v>385</v>
      </c>
      <c r="I71" s="138" t="s">
        <v>10</v>
      </c>
      <c r="J71" s="127">
        <v>1</v>
      </c>
      <c r="K71" s="138" t="s">
        <v>733</v>
      </c>
      <c r="L71" s="129">
        <v>220</v>
      </c>
      <c r="M71" s="131">
        <f t="shared" si="2"/>
        <v>220</v>
      </c>
      <c r="N71" s="140" t="s">
        <v>663</v>
      </c>
      <c r="O71" s="134"/>
      <c r="P71" s="131">
        <f t="shared" si="3"/>
        <v>220</v>
      </c>
      <c r="Q71" s="141" t="s">
        <v>748</v>
      </c>
      <c r="R71" s="204"/>
    </row>
    <row r="72" spans="2:18" s="6" customFormat="1" ht="20.100000000000001" customHeight="1" x14ac:dyDescent="0.3">
      <c r="B72" s="155" t="s">
        <v>909</v>
      </c>
      <c r="C72" s="132">
        <v>44380</v>
      </c>
      <c r="D72" s="127" t="s">
        <v>239</v>
      </c>
      <c r="E72" s="127" t="s">
        <v>370</v>
      </c>
      <c r="F72" s="138" t="s">
        <v>70</v>
      </c>
      <c r="G72" s="138" t="s">
        <v>339</v>
      </c>
      <c r="H72" s="138" t="s">
        <v>673</v>
      </c>
      <c r="I72" s="138" t="s">
        <v>10</v>
      </c>
      <c r="J72" s="138">
        <v>1</v>
      </c>
      <c r="K72" s="138" t="s">
        <v>674</v>
      </c>
      <c r="L72" s="139">
        <v>833</v>
      </c>
      <c r="M72" s="131">
        <f t="shared" ref="M72:M84" si="4">J72*L72</f>
        <v>833</v>
      </c>
      <c r="N72" s="140" t="s">
        <v>675</v>
      </c>
      <c r="O72" s="139">
        <v>83.3</v>
      </c>
      <c r="P72" s="131">
        <f t="shared" ref="P72:P98" si="5">M72-O72</f>
        <v>749.7</v>
      </c>
      <c r="Q72" s="141" t="s">
        <v>676</v>
      </c>
      <c r="R72" s="93"/>
    </row>
    <row r="73" spans="2:18" s="6" customFormat="1" ht="20.100000000000001" customHeight="1" x14ac:dyDescent="0.3">
      <c r="B73" s="155" t="s">
        <v>909</v>
      </c>
      <c r="C73" s="132">
        <v>44380</v>
      </c>
      <c r="D73" s="127" t="s">
        <v>239</v>
      </c>
      <c r="E73" s="127" t="s">
        <v>88</v>
      </c>
      <c r="F73" s="138" t="s">
        <v>70</v>
      </c>
      <c r="G73" s="138" t="s">
        <v>339</v>
      </c>
      <c r="H73" s="138" t="s">
        <v>673</v>
      </c>
      <c r="I73" s="138" t="s">
        <v>10</v>
      </c>
      <c r="J73" s="138">
        <v>1</v>
      </c>
      <c r="K73" s="138" t="s">
        <v>674</v>
      </c>
      <c r="L73" s="139">
        <v>737</v>
      </c>
      <c r="M73" s="131">
        <f t="shared" si="4"/>
        <v>737</v>
      </c>
      <c r="N73" s="140" t="s">
        <v>675</v>
      </c>
      <c r="O73" s="139">
        <v>73.7</v>
      </c>
      <c r="P73" s="131">
        <f t="shared" si="5"/>
        <v>663.3</v>
      </c>
      <c r="Q73" s="141" t="s">
        <v>676</v>
      </c>
      <c r="R73" s="93"/>
    </row>
    <row r="74" spans="2:18" s="6" customFormat="1" ht="20.100000000000001" customHeight="1" x14ac:dyDescent="0.3">
      <c r="B74" s="155" t="s">
        <v>909</v>
      </c>
      <c r="C74" s="132">
        <v>44380</v>
      </c>
      <c r="D74" s="127" t="s">
        <v>239</v>
      </c>
      <c r="E74" s="127" t="s">
        <v>97</v>
      </c>
      <c r="F74" s="138" t="s">
        <v>70</v>
      </c>
      <c r="G74" s="138" t="s">
        <v>339</v>
      </c>
      <c r="H74" s="138" t="s">
        <v>673</v>
      </c>
      <c r="I74" s="138" t="s">
        <v>10</v>
      </c>
      <c r="J74" s="138">
        <v>1</v>
      </c>
      <c r="K74" s="138" t="s">
        <v>674</v>
      </c>
      <c r="L74" s="139">
        <v>962</v>
      </c>
      <c r="M74" s="131">
        <f t="shared" si="4"/>
        <v>962</v>
      </c>
      <c r="N74" s="140" t="s">
        <v>675</v>
      </c>
      <c r="O74" s="139">
        <v>96.2</v>
      </c>
      <c r="P74" s="131">
        <f t="shared" si="5"/>
        <v>865.8</v>
      </c>
      <c r="Q74" s="141" t="s">
        <v>676</v>
      </c>
      <c r="R74" s="93"/>
    </row>
    <row r="75" spans="2:18" s="6" customFormat="1" ht="20.100000000000001" customHeight="1" x14ac:dyDescent="0.3">
      <c r="B75" s="155" t="s">
        <v>909</v>
      </c>
      <c r="C75" s="132">
        <v>44380</v>
      </c>
      <c r="D75" s="127" t="s">
        <v>239</v>
      </c>
      <c r="E75" s="127" t="s">
        <v>74</v>
      </c>
      <c r="F75" s="138" t="s">
        <v>70</v>
      </c>
      <c r="G75" s="138" t="s">
        <v>339</v>
      </c>
      <c r="H75" s="138" t="s">
        <v>673</v>
      </c>
      <c r="I75" s="138" t="s">
        <v>10</v>
      </c>
      <c r="J75" s="138">
        <v>1</v>
      </c>
      <c r="K75" s="138" t="s">
        <v>674</v>
      </c>
      <c r="L75" s="139">
        <v>914</v>
      </c>
      <c r="M75" s="131">
        <f t="shared" si="4"/>
        <v>914</v>
      </c>
      <c r="N75" s="140" t="s">
        <v>675</v>
      </c>
      <c r="O75" s="139">
        <v>91.4</v>
      </c>
      <c r="P75" s="131">
        <f t="shared" si="5"/>
        <v>822.6</v>
      </c>
      <c r="Q75" s="141" t="s">
        <v>676</v>
      </c>
      <c r="R75" s="93"/>
    </row>
    <row r="76" spans="2:18" s="6" customFormat="1" ht="20.100000000000001" customHeight="1" x14ac:dyDescent="0.3">
      <c r="B76" s="155" t="s">
        <v>909</v>
      </c>
      <c r="C76" s="132">
        <v>44393</v>
      </c>
      <c r="D76" s="127" t="s">
        <v>239</v>
      </c>
      <c r="E76" s="127" t="s">
        <v>77</v>
      </c>
      <c r="F76" s="138" t="s">
        <v>70</v>
      </c>
      <c r="G76" s="138" t="s">
        <v>339</v>
      </c>
      <c r="H76" s="138" t="s">
        <v>673</v>
      </c>
      <c r="I76" s="138" t="s">
        <v>10</v>
      </c>
      <c r="J76" s="138">
        <v>1</v>
      </c>
      <c r="K76" s="138" t="s">
        <v>674</v>
      </c>
      <c r="L76" s="139">
        <v>946</v>
      </c>
      <c r="M76" s="131">
        <f t="shared" si="4"/>
        <v>946</v>
      </c>
      <c r="N76" s="140" t="s">
        <v>723</v>
      </c>
      <c r="O76" s="134">
        <v>94.6</v>
      </c>
      <c r="P76" s="131">
        <f t="shared" si="5"/>
        <v>851.4</v>
      </c>
      <c r="Q76" s="141" t="s">
        <v>748</v>
      </c>
      <c r="R76" s="108" t="s">
        <v>695</v>
      </c>
    </row>
    <row r="77" spans="2:18" s="6" customFormat="1" ht="20.100000000000001" customHeight="1" x14ac:dyDescent="0.3">
      <c r="B77" s="155" t="s">
        <v>909</v>
      </c>
      <c r="C77" s="132">
        <v>44401</v>
      </c>
      <c r="D77" s="127" t="s">
        <v>239</v>
      </c>
      <c r="E77" s="127" t="s">
        <v>24</v>
      </c>
      <c r="F77" s="138" t="s">
        <v>70</v>
      </c>
      <c r="G77" s="138" t="s">
        <v>339</v>
      </c>
      <c r="H77" s="138" t="s">
        <v>673</v>
      </c>
      <c r="I77" s="138" t="s">
        <v>10</v>
      </c>
      <c r="J77" s="138">
        <v>1</v>
      </c>
      <c r="K77" s="138" t="s">
        <v>674</v>
      </c>
      <c r="L77" s="139">
        <v>721</v>
      </c>
      <c r="M77" s="131">
        <f t="shared" si="4"/>
        <v>721</v>
      </c>
      <c r="N77" s="140" t="s">
        <v>731</v>
      </c>
      <c r="O77" s="134">
        <v>72.099999999999994</v>
      </c>
      <c r="P77" s="131">
        <f t="shared" si="5"/>
        <v>648.9</v>
      </c>
      <c r="Q77" s="141" t="s">
        <v>748</v>
      </c>
      <c r="R77" s="93"/>
    </row>
    <row r="78" spans="2:18" s="6" customFormat="1" ht="20.100000000000001" customHeight="1" x14ac:dyDescent="0.3">
      <c r="B78" s="155" t="s">
        <v>909</v>
      </c>
      <c r="C78" s="132">
        <v>44406</v>
      </c>
      <c r="D78" s="127" t="s">
        <v>492</v>
      </c>
      <c r="E78" s="207" t="s">
        <v>742</v>
      </c>
      <c r="F78" s="138" t="s">
        <v>70</v>
      </c>
      <c r="G78" s="133" t="s">
        <v>558</v>
      </c>
      <c r="H78" s="133" t="s">
        <v>385</v>
      </c>
      <c r="I78" s="138" t="s">
        <v>238</v>
      </c>
      <c r="J78" s="127">
        <v>1</v>
      </c>
      <c r="K78" s="138" t="s">
        <v>745</v>
      </c>
      <c r="L78" s="129">
        <v>550</v>
      </c>
      <c r="M78" s="131">
        <f t="shared" si="4"/>
        <v>550</v>
      </c>
      <c r="N78" s="140" t="s">
        <v>599</v>
      </c>
      <c r="O78" s="134"/>
      <c r="P78" s="131">
        <f t="shared" si="5"/>
        <v>550</v>
      </c>
      <c r="Q78" s="141" t="s">
        <v>748</v>
      </c>
      <c r="R78" s="93"/>
    </row>
    <row r="79" spans="2:18" s="6" customFormat="1" ht="20.100000000000001" customHeight="1" x14ac:dyDescent="0.3">
      <c r="B79" s="155" t="s">
        <v>909</v>
      </c>
      <c r="C79" s="132">
        <v>44406</v>
      </c>
      <c r="D79" s="127" t="s">
        <v>492</v>
      </c>
      <c r="E79" s="207" t="s">
        <v>743</v>
      </c>
      <c r="F79" s="138" t="s">
        <v>70</v>
      </c>
      <c r="G79" s="133" t="s">
        <v>558</v>
      </c>
      <c r="H79" s="133" t="s">
        <v>385</v>
      </c>
      <c r="I79" s="138" t="s">
        <v>238</v>
      </c>
      <c r="J79" s="127">
        <v>1</v>
      </c>
      <c r="K79" s="138" t="s">
        <v>744</v>
      </c>
      <c r="L79" s="129">
        <v>390</v>
      </c>
      <c r="M79" s="131">
        <f t="shared" si="4"/>
        <v>390</v>
      </c>
      <c r="N79" s="140" t="s">
        <v>599</v>
      </c>
      <c r="O79" s="134"/>
      <c r="P79" s="131">
        <f t="shared" si="5"/>
        <v>390</v>
      </c>
      <c r="Q79" s="141" t="s">
        <v>748</v>
      </c>
      <c r="R79" s="93"/>
    </row>
    <row r="80" spans="2:18" s="6" customFormat="1" ht="20.100000000000001" customHeight="1" x14ac:dyDescent="0.3">
      <c r="B80" s="155" t="s">
        <v>909</v>
      </c>
      <c r="C80" s="132">
        <v>44406</v>
      </c>
      <c r="D80" s="127" t="s">
        <v>659</v>
      </c>
      <c r="E80" s="207" t="s">
        <v>743</v>
      </c>
      <c r="F80" s="138" t="s">
        <v>70</v>
      </c>
      <c r="G80" s="133" t="s">
        <v>558</v>
      </c>
      <c r="H80" s="133" t="s">
        <v>385</v>
      </c>
      <c r="I80" s="138" t="s">
        <v>10</v>
      </c>
      <c r="J80" s="127">
        <v>1</v>
      </c>
      <c r="K80" s="138" t="s">
        <v>746</v>
      </c>
      <c r="L80" s="129">
        <v>273</v>
      </c>
      <c r="M80" s="131">
        <f t="shared" si="4"/>
        <v>273</v>
      </c>
      <c r="N80" s="140" t="s">
        <v>663</v>
      </c>
      <c r="O80" s="134"/>
      <c r="P80" s="131">
        <f t="shared" si="5"/>
        <v>273</v>
      </c>
      <c r="Q80" s="141" t="s">
        <v>748</v>
      </c>
      <c r="R80" s="93"/>
    </row>
    <row r="81" spans="2:18" s="6" customFormat="1" ht="20.100000000000001" customHeight="1" x14ac:dyDescent="0.3">
      <c r="B81" s="155" t="s">
        <v>909</v>
      </c>
      <c r="C81" s="132">
        <v>44406</v>
      </c>
      <c r="D81" s="127" t="s">
        <v>659</v>
      </c>
      <c r="E81" s="207" t="s">
        <v>742</v>
      </c>
      <c r="F81" s="138" t="s">
        <v>70</v>
      </c>
      <c r="G81" s="133" t="s">
        <v>558</v>
      </c>
      <c r="H81" s="133" t="s">
        <v>385</v>
      </c>
      <c r="I81" s="138" t="s">
        <v>10</v>
      </c>
      <c r="J81" s="127">
        <v>1</v>
      </c>
      <c r="K81" s="138" t="s">
        <v>747</v>
      </c>
      <c r="L81" s="129">
        <v>268</v>
      </c>
      <c r="M81" s="131">
        <f t="shared" si="4"/>
        <v>268</v>
      </c>
      <c r="N81" s="140" t="s">
        <v>663</v>
      </c>
      <c r="O81" s="134"/>
      <c r="P81" s="131">
        <f t="shared" si="5"/>
        <v>268</v>
      </c>
      <c r="Q81" s="141" t="s">
        <v>748</v>
      </c>
      <c r="R81" s="93"/>
    </row>
    <row r="82" spans="2:18" s="6" customFormat="1" ht="20.100000000000001" customHeight="1" x14ac:dyDescent="0.3">
      <c r="B82" s="155" t="s">
        <v>909</v>
      </c>
      <c r="C82" s="132">
        <v>44407</v>
      </c>
      <c r="D82" s="127" t="s">
        <v>687</v>
      </c>
      <c r="E82" s="127" t="s">
        <v>179</v>
      </c>
      <c r="F82" s="138" t="s">
        <v>179</v>
      </c>
      <c r="G82" s="133" t="s">
        <v>339</v>
      </c>
      <c r="H82" s="133" t="s">
        <v>316</v>
      </c>
      <c r="I82" s="138" t="s">
        <v>238</v>
      </c>
      <c r="J82" s="127">
        <v>1</v>
      </c>
      <c r="K82" s="138" t="s">
        <v>739</v>
      </c>
      <c r="L82" s="129">
        <v>400</v>
      </c>
      <c r="M82" s="131">
        <f t="shared" si="4"/>
        <v>400</v>
      </c>
      <c r="N82" s="140" t="s">
        <v>599</v>
      </c>
      <c r="O82" s="134"/>
      <c r="P82" s="131">
        <f t="shared" si="5"/>
        <v>400</v>
      </c>
      <c r="Q82" s="141" t="s">
        <v>748</v>
      </c>
      <c r="R82" s="93"/>
    </row>
    <row r="83" spans="2:18" s="6" customFormat="1" ht="20.100000000000001" customHeight="1" x14ac:dyDescent="0.3">
      <c r="B83" s="155" t="s">
        <v>909</v>
      </c>
      <c r="C83" s="132">
        <v>44358</v>
      </c>
      <c r="D83" s="127" t="s">
        <v>659</v>
      </c>
      <c r="E83" s="138" t="s">
        <v>179</v>
      </c>
      <c r="F83" s="138" t="s">
        <v>179</v>
      </c>
      <c r="G83" s="138" t="s">
        <v>664</v>
      </c>
      <c r="H83" s="138" t="s">
        <v>665</v>
      </c>
      <c r="I83" s="138" t="s">
        <v>10</v>
      </c>
      <c r="J83" s="138">
        <v>7</v>
      </c>
      <c r="K83" s="138" t="s">
        <v>666</v>
      </c>
      <c r="L83" s="139">
        <v>110</v>
      </c>
      <c r="M83" s="131">
        <f t="shared" si="4"/>
        <v>770</v>
      </c>
      <c r="N83" s="140" t="s">
        <v>663</v>
      </c>
      <c r="O83" s="139"/>
      <c r="P83" s="131">
        <f t="shared" si="5"/>
        <v>770</v>
      </c>
      <c r="Q83" s="141" t="s">
        <v>639</v>
      </c>
      <c r="R83" s="93"/>
    </row>
    <row r="84" spans="2:18" s="6" customFormat="1" ht="20.100000000000001" customHeight="1" x14ac:dyDescent="0.3">
      <c r="B84" s="155" t="s">
        <v>909</v>
      </c>
      <c r="C84" s="128">
        <v>44394</v>
      </c>
      <c r="D84" s="127" t="s">
        <v>921</v>
      </c>
      <c r="E84" s="150" t="s">
        <v>179</v>
      </c>
      <c r="F84" s="150" t="s">
        <v>179</v>
      </c>
      <c r="G84" s="150" t="s">
        <v>316</v>
      </c>
      <c r="H84" s="150" t="s">
        <v>316</v>
      </c>
      <c r="I84" s="150" t="s">
        <v>10</v>
      </c>
      <c r="J84" s="127">
        <v>1</v>
      </c>
      <c r="K84" s="150" t="s">
        <v>914</v>
      </c>
      <c r="L84" s="151">
        <v>6930</v>
      </c>
      <c r="M84" s="131">
        <f t="shared" si="4"/>
        <v>6930</v>
      </c>
      <c r="N84" s="152" t="s">
        <v>1005</v>
      </c>
      <c r="O84" s="151"/>
      <c r="P84" s="131">
        <f t="shared" si="5"/>
        <v>6930</v>
      </c>
      <c r="Q84" s="153" t="s">
        <v>1161</v>
      </c>
      <c r="R84" s="92"/>
    </row>
    <row r="85" spans="2:18" s="6" customFormat="1" ht="20.100000000000001" customHeight="1" x14ac:dyDescent="0.3">
      <c r="B85" s="155" t="s">
        <v>909</v>
      </c>
      <c r="C85" s="128">
        <v>44407</v>
      </c>
      <c r="D85" s="127" t="s">
        <v>923</v>
      </c>
      <c r="E85" s="150" t="s">
        <v>179</v>
      </c>
      <c r="F85" s="150" t="s">
        <v>179</v>
      </c>
      <c r="G85" s="150" t="s">
        <v>397</v>
      </c>
      <c r="H85" s="150" t="s">
        <v>924</v>
      </c>
      <c r="I85" s="150" t="s">
        <v>238</v>
      </c>
      <c r="J85" s="150">
        <v>12</v>
      </c>
      <c r="K85" s="150" t="s">
        <v>925</v>
      </c>
      <c r="L85" s="151">
        <v>110</v>
      </c>
      <c r="M85" s="129">
        <f>L85*J85</f>
        <v>1320</v>
      </c>
      <c r="N85" s="152"/>
      <c r="O85" s="151"/>
      <c r="P85" s="129">
        <f t="shared" si="5"/>
        <v>1320</v>
      </c>
      <c r="Q85" s="153"/>
      <c r="R85" s="92"/>
    </row>
    <row r="86" spans="2:18" s="6" customFormat="1" ht="20.100000000000001" customHeight="1" x14ac:dyDescent="0.3">
      <c r="B86" s="155" t="s">
        <v>909</v>
      </c>
      <c r="C86" s="132">
        <v>44382</v>
      </c>
      <c r="D86" s="127" t="s">
        <v>692</v>
      </c>
      <c r="E86" s="127" t="s">
        <v>650</v>
      </c>
      <c r="F86" s="138" t="s">
        <v>69</v>
      </c>
      <c r="G86" s="133" t="s">
        <v>558</v>
      </c>
      <c r="H86" s="138" t="s">
        <v>385</v>
      </c>
      <c r="I86" s="133" t="s">
        <v>10</v>
      </c>
      <c r="J86" s="127">
        <v>1</v>
      </c>
      <c r="K86" s="138" t="s">
        <v>693</v>
      </c>
      <c r="L86" s="129">
        <v>483</v>
      </c>
      <c r="M86" s="131">
        <f t="shared" ref="M86:M98" si="6">J86*L86</f>
        <v>483</v>
      </c>
      <c r="N86" s="138" t="s">
        <v>736</v>
      </c>
      <c r="O86" s="134"/>
      <c r="P86" s="131">
        <f t="shared" si="5"/>
        <v>483</v>
      </c>
      <c r="Q86" s="141" t="s">
        <v>748</v>
      </c>
      <c r="R86" s="92"/>
    </row>
    <row r="87" spans="2:18" s="6" customFormat="1" ht="20.100000000000001" customHeight="1" x14ac:dyDescent="0.3">
      <c r="B87" s="155" t="s">
        <v>909</v>
      </c>
      <c r="C87" s="132">
        <v>44378</v>
      </c>
      <c r="D87" s="127" t="s">
        <v>484</v>
      </c>
      <c r="E87" s="138" t="s">
        <v>514</v>
      </c>
      <c r="F87" s="138" t="s">
        <v>69</v>
      </c>
      <c r="G87" s="138" t="s">
        <v>558</v>
      </c>
      <c r="H87" s="138" t="s">
        <v>384</v>
      </c>
      <c r="I87" s="138" t="s">
        <v>10</v>
      </c>
      <c r="J87" s="138">
        <v>1</v>
      </c>
      <c r="K87" s="138" t="s">
        <v>658</v>
      </c>
      <c r="L87" s="139">
        <v>3533.49</v>
      </c>
      <c r="M87" s="131">
        <f t="shared" si="6"/>
        <v>3533.49</v>
      </c>
      <c r="N87" s="140" t="s">
        <v>656</v>
      </c>
      <c r="O87" s="139">
        <v>1183.49</v>
      </c>
      <c r="P87" s="131">
        <f t="shared" si="5"/>
        <v>2350</v>
      </c>
      <c r="Q87" s="206" t="s">
        <v>655</v>
      </c>
      <c r="R87" s="92"/>
    </row>
    <row r="88" spans="2:18" s="6" customFormat="1" ht="20.100000000000001" customHeight="1" x14ac:dyDescent="0.3">
      <c r="B88" s="155" t="s">
        <v>909</v>
      </c>
      <c r="C88" s="132">
        <v>44382</v>
      </c>
      <c r="D88" s="127" t="s">
        <v>492</v>
      </c>
      <c r="E88" s="127" t="s">
        <v>650</v>
      </c>
      <c r="F88" s="138" t="s">
        <v>69</v>
      </c>
      <c r="G88" s="133" t="s">
        <v>558</v>
      </c>
      <c r="H88" s="133" t="s">
        <v>385</v>
      </c>
      <c r="I88" s="133" t="s">
        <v>238</v>
      </c>
      <c r="J88" s="127">
        <v>1</v>
      </c>
      <c r="K88" s="138" t="s">
        <v>679</v>
      </c>
      <c r="L88" s="139">
        <v>150</v>
      </c>
      <c r="M88" s="131">
        <f t="shared" si="6"/>
        <v>150</v>
      </c>
      <c r="N88" s="140" t="s">
        <v>599</v>
      </c>
      <c r="O88" s="134"/>
      <c r="P88" s="131">
        <f t="shared" si="5"/>
        <v>150</v>
      </c>
      <c r="Q88" s="141" t="s">
        <v>700</v>
      </c>
      <c r="R88" s="92"/>
    </row>
    <row r="89" spans="2:18" s="6" customFormat="1" ht="20.100000000000001" customHeight="1" x14ac:dyDescent="0.3">
      <c r="B89" s="155" t="s">
        <v>909</v>
      </c>
      <c r="C89" s="132">
        <v>44399</v>
      </c>
      <c r="D89" s="127" t="s">
        <v>492</v>
      </c>
      <c r="E89" s="127" t="s">
        <v>650</v>
      </c>
      <c r="F89" s="138" t="s">
        <v>69</v>
      </c>
      <c r="G89" s="133" t="s">
        <v>558</v>
      </c>
      <c r="H89" s="133" t="s">
        <v>385</v>
      </c>
      <c r="I89" s="138" t="s">
        <v>238</v>
      </c>
      <c r="J89" s="138">
        <v>1</v>
      </c>
      <c r="K89" s="138" t="s">
        <v>724</v>
      </c>
      <c r="L89" s="139">
        <v>150</v>
      </c>
      <c r="M89" s="131">
        <f t="shared" si="6"/>
        <v>150</v>
      </c>
      <c r="N89" s="140" t="s">
        <v>599</v>
      </c>
      <c r="O89" s="134"/>
      <c r="P89" s="131">
        <f t="shared" si="5"/>
        <v>150</v>
      </c>
      <c r="Q89" s="141" t="s">
        <v>732</v>
      </c>
      <c r="R89" s="92"/>
    </row>
    <row r="90" spans="2:18" s="6" customFormat="1" ht="20.100000000000001" customHeight="1" x14ac:dyDescent="0.3">
      <c r="B90" s="155" t="s">
        <v>909</v>
      </c>
      <c r="C90" s="132">
        <v>44369</v>
      </c>
      <c r="D90" s="127" t="s">
        <v>347</v>
      </c>
      <c r="E90" s="138" t="s">
        <v>59</v>
      </c>
      <c r="F90" s="138" t="s">
        <v>69</v>
      </c>
      <c r="G90" s="138" t="s">
        <v>558</v>
      </c>
      <c r="H90" s="138" t="s">
        <v>385</v>
      </c>
      <c r="I90" s="138" t="s">
        <v>10</v>
      </c>
      <c r="J90" s="138">
        <v>1</v>
      </c>
      <c r="K90" s="138" t="s">
        <v>645</v>
      </c>
      <c r="L90" s="139">
        <v>1333</v>
      </c>
      <c r="M90" s="131">
        <f t="shared" si="6"/>
        <v>1333</v>
      </c>
      <c r="N90" s="140" t="s">
        <v>646</v>
      </c>
      <c r="O90" s="139">
        <v>133.30000000000001</v>
      </c>
      <c r="P90" s="131">
        <f t="shared" si="5"/>
        <v>1199.7</v>
      </c>
      <c r="Q90" s="141" t="s">
        <v>639</v>
      </c>
      <c r="R90" s="92"/>
    </row>
    <row r="91" spans="2:18" s="6" customFormat="1" ht="20.100000000000001" customHeight="1" x14ac:dyDescent="0.3">
      <c r="B91" s="155" t="s">
        <v>909</v>
      </c>
      <c r="C91" s="132">
        <v>44369</v>
      </c>
      <c r="D91" s="127" t="s">
        <v>347</v>
      </c>
      <c r="E91" s="138" t="s">
        <v>59</v>
      </c>
      <c r="F91" s="138" t="s">
        <v>69</v>
      </c>
      <c r="G91" s="138" t="s">
        <v>558</v>
      </c>
      <c r="H91" s="138" t="s">
        <v>385</v>
      </c>
      <c r="I91" s="138" t="s">
        <v>238</v>
      </c>
      <c r="J91" s="138">
        <v>1</v>
      </c>
      <c r="K91" s="138" t="s">
        <v>647</v>
      </c>
      <c r="L91" s="139">
        <v>290</v>
      </c>
      <c r="M91" s="131">
        <f t="shared" si="6"/>
        <v>290</v>
      </c>
      <c r="N91" s="140" t="s">
        <v>648</v>
      </c>
      <c r="O91" s="139"/>
      <c r="P91" s="131">
        <f t="shared" si="5"/>
        <v>290</v>
      </c>
      <c r="Q91" s="141" t="s">
        <v>639</v>
      </c>
      <c r="R91" s="92"/>
    </row>
    <row r="92" spans="2:18" s="6" customFormat="1" ht="20.100000000000001" customHeight="1" x14ac:dyDescent="0.3">
      <c r="B92" s="155" t="s">
        <v>909</v>
      </c>
      <c r="C92" s="132">
        <v>44372</v>
      </c>
      <c r="D92" s="127" t="s">
        <v>649</v>
      </c>
      <c r="E92" s="127" t="s">
        <v>650</v>
      </c>
      <c r="F92" s="138" t="s">
        <v>69</v>
      </c>
      <c r="G92" s="138" t="s">
        <v>558</v>
      </c>
      <c r="H92" s="138" t="s">
        <v>384</v>
      </c>
      <c r="I92" s="138" t="s">
        <v>10</v>
      </c>
      <c r="J92" s="138">
        <v>1</v>
      </c>
      <c r="K92" s="138" t="s">
        <v>651</v>
      </c>
      <c r="L92" s="139">
        <v>400</v>
      </c>
      <c r="M92" s="131">
        <f t="shared" si="6"/>
        <v>400</v>
      </c>
      <c r="N92" s="140" t="s">
        <v>652</v>
      </c>
      <c r="O92" s="139"/>
      <c r="P92" s="131">
        <f t="shared" si="5"/>
        <v>400</v>
      </c>
      <c r="Q92" s="141" t="s">
        <v>639</v>
      </c>
      <c r="R92" s="92"/>
    </row>
    <row r="93" spans="2:18" s="6" customFormat="1" ht="20.100000000000001" customHeight="1" x14ac:dyDescent="0.3">
      <c r="B93" s="155" t="s">
        <v>909</v>
      </c>
      <c r="C93" s="132">
        <v>44382</v>
      </c>
      <c r="D93" s="127" t="s">
        <v>649</v>
      </c>
      <c r="E93" s="127" t="s">
        <v>348</v>
      </c>
      <c r="F93" s="138" t="s">
        <v>69</v>
      </c>
      <c r="G93" s="138" t="s">
        <v>558</v>
      </c>
      <c r="H93" s="138" t="s">
        <v>384</v>
      </c>
      <c r="I93" s="138" t="s">
        <v>10</v>
      </c>
      <c r="J93" s="138">
        <v>1</v>
      </c>
      <c r="K93" s="138" t="s">
        <v>651</v>
      </c>
      <c r="L93" s="139">
        <v>400</v>
      </c>
      <c r="M93" s="131">
        <f t="shared" si="6"/>
        <v>400</v>
      </c>
      <c r="N93" s="140" t="s">
        <v>653</v>
      </c>
      <c r="O93" s="139"/>
      <c r="P93" s="131">
        <f t="shared" si="5"/>
        <v>400</v>
      </c>
      <c r="Q93" s="206" t="s">
        <v>657</v>
      </c>
      <c r="R93" s="92"/>
    </row>
    <row r="94" spans="2:18" s="6" customFormat="1" ht="20.100000000000001" customHeight="1" x14ac:dyDescent="0.3">
      <c r="B94" s="155" t="s">
        <v>909</v>
      </c>
      <c r="C94" s="132">
        <v>44369</v>
      </c>
      <c r="D94" s="127" t="s">
        <v>659</v>
      </c>
      <c r="E94" s="127" t="s">
        <v>59</v>
      </c>
      <c r="F94" s="138" t="s">
        <v>69</v>
      </c>
      <c r="G94" s="138" t="s">
        <v>558</v>
      </c>
      <c r="H94" s="138" t="s">
        <v>385</v>
      </c>
      <c r="I94" s="138" t="s">
        <v>10</v>
      </c>
      <c r="J94" s="138">
        <v>4</v>
      </c>
      <c r="K94" s="138" t="s">
        <v>671</v>
      </c>
      <c r="L94" s="139">
        <v>11.25</v>
      </c>
      <c r="M94" s="131">
        <f t="shared" si="6"/>
        <v>45</v>
      </c>
      <c r="N94" s="140" t="s">
        <v>663</v>
      </c>
      <c r="O94" s="139"/>
      <c r="P94" s="131">
        <f t="shared" si="5"/>
        <v>45</v>
      </c>
      <c r="Q94" s="141" t="s">
        <v>639</v>
      </c>
      <c r="R94" s="92"/>
    </row>
    <row r="95" spans="2:18" s="6" customFormat="1" ht="20.100000000000001" customHeight="1" x14ac:dyDescent="0.3">
      <c r="B95" s="155" t="s">
        <v>909</v>
      </c>
      <c r="C95" s="132">
        <v>44385</v>
      </c>
      <c r="D95" s="127" t="s">
        <v>659</v>
      </c>
      <c r="E95" s="127" t="s">
        <v>59</v>
      </c>
      <c r="F95" s="138" t="s">
        <v>69</v>
      </c>
      <c r="G95" s="138" t="s">
        <v>558</v>
      </c>
      <c r="H95" s="138" t="s">
        <v>385</v>
      </c>
      <c r="I95" s="138" t="s">
        <v>10</v>
      </c>
      <c r="J95" s="127">
        <v>1</v>
      </c>
      <c r="K95" s="138" t="s">
        <v>694</v>
      </c>
      <c r="L95" s="129">
        <v>287</v>
      </c>
      <c r="M95" s="131">
        <f t="shared" si="6"/>
        <v>287</v>
      </c>
      <c r="N95" s="140" t="s">
        <v>663</v>
      </c>
      <c r="O95" s="134"/>
      <c r="P95" s="131">
        <f t="shared" si="5"/>
        <v>287</v>
      </c>
      <c r="Q95" s="141" t="s">
        <v>748</v>
      </c>
      <c r="R95" s="92"/>
    </row>
    <row r="96" spans="2:18" s="6" customFormat="1" ht="20.100000000000001" customHeight="1" x14ac:dyDescent="0.3">
      <c r="B96" s="155" t="s">
        <v>909</v>
      </c>
      <c r="C96" s="132">
        <v>44382</v>
      </c>
      <c r="D96" s="127" t="s">
        <v>659</v>
      </c>
      <c r="E96" s="127" t="s">
        <v>650</v>
      </c>
      <c r="F96" s="138" t="s">
        <v>69</v>
      </c>
      <c r="G96" s="138" t="s">
        <v>558</v>
      </c>
      <c r="H96" s="138" t="s">
        <v>385</v>
      </c>
      <c r="I96" s="138" t="s">
        <v>10</v>
      </c>
      <c r="J96" s="127">
        <v>1</v>
      </c>
      <c r="K96" s="138" t="s">
        <v>660</v>
      </c>
      <c r="L96" s="129">
        <v>155.5</v>
      </c>
      <c r="M96" s="131">
        <f t="shared" si="6"/>
        <v>155.5</v>
      </c>
      <c r="N96" s="140" t="s">
        <v>663</v>
      </c>
      <c r="O96" s="134"/>
      <c r="P96" s="131">
        <f t="shared" si="5"/>
        <v>155.5</v>
      </c>
      <c r="Q96" s="141" t="s">
        <v>748</v>
      </c>
      <c r="R96" s="92"/>
    </row>
    <row r="97" spans="2:18" s="6" customFormat="1" ht="20.100000000000001" customHeight="1" x14ac:dyDescent="0.3">
      <c r="B97" s="155" t="s">
        <v>909</v>
      </c>
      <c r="C97" s="132"/>
      <c r="D97" s="127"/>
      <c r="E97" s="127"/>
      <c r="F97" s="138"/>
      <c r="G97" s="133"/>
      <c r="H97" s="133"/>
      <c r="I97" s="138"/>
      <c r="J97" s="127"/>
      <c r="K97" s="138"/>
      <c r="L97" s="129"/>
      <c r="M97" s="131">
        <f t="shared" si="6"/>
        <v>0</v>
      </c>
      <c r="N97" s="140"/>
      <c r="O97" s="134"/>
      <c r="P97" s="131">
        <f t="shared" si="5"/>
        <v>0</v>
      </c>
      <c r="Q97" s="142"/>
      <c r="R97" s="93"/>
    </row>
    <row r="98" spans="2:18" s="6" customFormat="1" ht="20.100000000000001" customHeight="1" x14ac:dyDescent="0.3">
      <c r="B98" s="170"/>
      <c r="C98" s="132"/>
      <c r="D98" s="127"/>
      <c r="E98" s="127"/>
      <c r="F98" s="127"/>
      <c r="G98" s="133"/>
      <c r="H98" s="133"/>
      <c r="I98" s="133"/>
      <c r="J98" s="127"/>
      <c r="K98" s="127"/>
      <c r="L98" s="129"/>
      <c r="M98" s="131">
        <f t="shared" si="6"/>
        <v>0</v>
      </c>
      <c r="N98" s="133"/>
      <c r="O98" s="134"/>
      <c r="P98" s="131">
        <f t="shared" si="5"/>
        <v>0</v>
      </c>
      <c r="Q98" s="142"/>
      <c r="R98" s="93"/>
    </row>
    <row r="99" spans="2:18" s="6" customFormat="1" ht="20.100000000000001" customHeight="1" x14ac:dyDescent="0.3">
      <c r="K99" s="40"/>
      <c r="L99" s="82"/>
      <c r="M99" s="190">
        <f>SUM(M8:M98)</f>
        <v>40191.688999999998</v>
      </c>
      <c r="N99" s="82"/>
      <c r="O99" s="190">
        <f>SUM(O8:O98)</f>
        <v>2470.84</v>
      </c>
      <c r="P99" s="214">
        <f>SUM(P8:P98)</f>
        <v>37720.849000000002</v>
      </c>
      <c r="Q99" s="82"/>
      <c r="R99" s="93"/>
    </row>
    <row r="100" spans="2:18" s="6" customFormat="1" ht="20.100000000000001" customHeight="1" x14ac:dyDescent="0.3">
      <c r="C100" s="4"/>
      <c r="D100" s="4"/>
      <c r="E100" s="4"/>
      <c r="F100" s="4"/>
      <c r="G100" s="4"/>
      <c r="H100" s="4"/>
      <c r="I100" s="4"/>
      <c r="J100" s="4"/>
      <c r="K100" s="40"/>
      <c r="L100" s="22"/>
      <c r="M100" s="22"/>
      <c r="N100" s="22"/>
      <c r="O100" s="112" t="s">
        <v>875</v>
      </c>
      <c r="P100" s="111">
        <f>P99-P91-P92-P93-P94</f>
        <v>36585.849000000002</v>
      </c>
      <c r="Q100" s="22"/>
      <c r="R100" s="93"/>
    </row>
    <row r="101" spans="2:18" s="6" customFormat="1" ht="20.100000000000001" customHeight="1" x14ac:dyDescent="0.3">
      <c r="C101" s="4"/>
      <c r="D101" s="4"/>
      <c r="E101" s="4"/>
      <c r="F101" s="4"/>
      <c r="G101" s="4"/>
      <c r="H101" s="4"/>
      <c r="I101" s="4"/>
      <c r="J101" s="4"/>
      <c r="K101" s="40"/>
      <c r="L101" s="22"/>
      <c r="M101" s="22"/>
      <c r="N101" s="22"/>
      <c r="O101" s="22"/>
      <c r="P101" s="22"/>
      <c r="Q101" s="22"/>
    </row>
    <row r="102" spans="2:18" x14ac:dyDescent="0.3">
      <c r="K102" s="40"/>
    </row>
    <row r="103" spans="2:18" x14ac:dyDescent="0.3">
      <c r="K103" s="40"/>
    </row>
    <row r="104" spans="2:18" x14ac:dyDescent="0.3">
      <c r="K104" s="40"/>
    </row>
  </sheetData>
  <autoFilter ref="B7:Q7" xr:uid="{00000000-0009-0000-0000-00000D000000}">
    <sortState xmlns:xlrd2="http://schemas.microsoft.com/office/spreadsheetml/2017/richdata2" ref="B8:Q100">
      <sortCondition ref="F7"/>
    </sortState>
  </autoFilter>
  <mergeCells count="2">
    <mergeCell ref="L6:N6"/>
    <mergeCell ref="O6:P6"/>
  </mergeCells>
  <pageMargins left="0.511811024" right="0.511811024" top="0.78740157499999996" bottom="0.78740157499999996" header="0.31496062000000002" footer="0.31496062000000002"/>
  <pageSetup paperSize="9" scale="41" fitToHeight="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1">
    <tabColor rgb="FF002060"/>
    <pageSetUpPr fitToPage="1"/>
  </sheetPr>
  <dimension ref="B2:R94"/>
  <sheetViews>
    <sheetView showGridLines="0" zoomScale="84" zoomScaleNormal="84" workbookViewId="0">
      <pane ySplit="6" topLeftCell="A67" activePane="bottomLeft" state="frozen"/>
      <selection activeCell="I6" sqref="I6:I46"/>
      <selection pane="bottomLeft" activeCell="I6" sqref="I6:I46"/>
    </sheetView>
  </sheetViews>
  <sheetFormatPr defaultColWidth="9.109375" defaultRowHeight="14.4" x14ac:dyDescent="0.3"/>
  <cols>
    <col min="1" max="1" width="9.109375" style="4"/>
    <col min="2" max="3" width="13.109375" style="4" customWidth="1"/>
    <col min="4" max="4" width="36" style="4" customWidth="1"/>
    <col min="5" max="5" width="11.109375" style="4" customWidth="1"/>
    <col min="6" max="6" width="13.6640625" style="4" customWidth="1"/>
    <col min="7" max="7" width="16.44140625" style="4" bestFit="1" customWidth="1"/>
    <col min="8" max="9" width="16.44140625" style="4" customWidth="1"/>
    <col min="10" max="10" width="5.6640625" style="4" bestFit="1" customWidth="1"/>
    <col min="11" max="11" width="75.33203125" style="4" customWidth="1"/>
    <col min="12" max="12" width="12.88671875" style="22" bestFit="1" customWidth="1"/>
    <col min="13" max="13" width="12.6640625" style="22" bestFit="1" customWidth="1"/>
    <col min="14" max="14" width="12.88671875" style="22" customWidth="1"/>
    <col min="15" max="15" width="12" style="22" customWidth="1"/>
    <col min="16" max="16" width="15.88671875" style="22" customWidth="1"/>
    <col min="17" max="17" width="36.44140625" style="22" customWidth="1"/>
    <col min="18" max="18" width="43.6640625" style="4" hidden="1" customWidth="1"/>
    <col min="19" max="16384" width="9.109375" style="4"/>
  </cols>
  <sheetData>
    <row r="2" spans="2:18" ht="27.75" customHeight="1" x14ac:dyDescent="0.3"/>
    <row r="3" spans="2:18" x14ac:dyDescent="0.3"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1"/>
      <c r="N3" s="41"/>
      <c r="O3" s="41"/>
      <c r="P3" s="41"/>
      <c r="Q3" s="41"/>
      <c r="R3" s="40"/>
    </row>
    <row r="4" spans="2:18" x14ac:dyDescent="0.3">
      <c r="B4" s="40"/>
      <c r="C4" s="40"/>
      <c r="D4" s="40"/>
      <c r="E4" s="40"/>
      <c r="F4" s="40"/>
      <c r="G4" s="40"/>
      <c r="H4" s="40"/>
      <c r="I4" s="40"/>
      <c r="J4" s="40"/>
      <c r="K4" s="40"/>
      <c r="L4" s="41"/>
      <c r="M4" s="41"/>
      <c r="N4" s="41"/>
      <c r="O4" s="41"/>
      <c r="P4" s="41"/>
      <c r="Q4" s="41"/>
      <c r="R4" s="40"/>
    </row>
    <row r="5" spans="2:18" x14ac:dyDescent="0.3">
      <c r="B5" s="40"/>
      <c r="C5" s="40"/>
      <c r="D5" s="40"/>
      <c r="E5" s="40"/>
      <c r="F5" s="40"/>
      <c r="G5" s="40"/>
      <c r="H5" s="40"/>
      <c r="I5" s="40"/>
      <c r="J5" s="40"/>
      <c r="K5" s="40"/>
      <c r="L5" s="41"/>
      <c r="M5" s="41"/>
      <c r="N5" s="41"/>
      <c r="O5" s="41"/>
      <c r="P5" s="41"/>
      <c r="Q5" s="41"/>
      <c r="R5" s="40"/>
    </row>
    <row r="6" spans="2:18" ht="28.8" x14ac:dyDescent="0.3">
      <c r="B6" s="166" t="s">
        <v>904</v>
      </c>
      <c r="C6" s="156" t="s">
        <v>310</v>
      </c>
      <c r="D6" s="157" t="s">
        <v>9</v>
      </c>
      <c r="E6" s="157" t="s">
        <v>19</v>
      </c>
      <c r="F6" s="157" t="s">
        <v>4</v>
      </c>
      <c r="G6" s="158" t="s">
        <v>381</v>
      </c>
      <c r="H6" s="158" t="s">
        <v>382</v>
      </c>
      <c r="I6" s="158" t="s">
        <v>383</v>
      </c>
      <c r="J6" s="157" t="s">
        <v>13</v>
      </c>
      <c r="K6" s="157" t="s">
        <v>10</v>
      </c>
      <c r="L6" s="159" t="s">
        <v>16</v>
      </c>
      <c r="M6" s="161" t="s">
        <v>311</v>
      </c>
      <c r="N6" s="161" t="s">
        <v>585</v>
      </c>
      <c r="O6" s="159" t="s">
        <v>313</v>
      </c>
      <c r="P6" s="159" t="s">
        <v>312</v>
      </c>
      <c r="Q6" s="159" t="s">
        <v>314</v>
      </c>
      <c r="R6" s="83" t="s">
        <v>1</v>
      </c>
    </row>
    <row r="7" spans="2:18" s="6" customFormat="1" ht="20.100000000000001" customHeight="1" x14ac:dyDescent="0.3">
      <c r="B7" s="155" t="s">
        <v>910</v>
      </c>
      <c r="C7" s="132">
        <v>44428</v>
      </c>
      <c r="D7" s="127" t="s">
        <v>492</v>
      </c>
      <c r="E7" s="138" t="s">
        <v>55</v>
      </c>
      <c r="F7" s="138" t="s">
        <v>815</v>
      </c>
      <c r="G7" s="138" t="s">
        <v>558</v>
      </c>
      <c r="H7" s="138" t="s">
        <v>385</v>
      </c>
      <c r="I7" s="138" t="s">
        <v>238</v>
      </c>
      <c r="J7" s="138">
        <v>1</v>
      </c>
      <c r="K7" s="138" t="s">
        <v>816</v>
      </c>
      <c r="L7" s="139">
        <v>150</v>
      </c>
      <c r="M7" s="131">
        <f t="shared" ref="M7:M38" si="0">J7*L7</f>
        <v>150</v>
      </c>
      <c r="N7" s="140" t="s">
        <v>599</v>
      </c>
      <c r="O7" s="139"/>
      <c r="P7" s="131">
        <f t="shared" ref="P7:P38" si="1">M7-O7</f>
        <v>150</v>
      </c>
      <c r="Q7" s="141" t="s">
        <v>808</v>
      </c>
      <c r="R7" s="92"/>
    </row>
    <row r="8" spans="2:18" s="6" customFormat="1" ht="20.100000000000001" customHeight="1" x14ac:dyDescent="0.3">
      <c r="B8" s="155" t="s">
        <v>910</v>
      </c>
      <c r="C8" s="132">
        <v>44407</v>
      </c>
      <c r="D8" s="127" t="s">
        <v>511</v>
      </c>
      <c r="E8" s="138" t="s">
        <v>55</v>
      </c>
      <c r="F8" s="138" t="s">
        <v>5</v>
      </c>
      <c r="G8" s="138" t="s">
        <v>558</v>
      </c>
      <c r="H8" s="138" t="s">
        <v>385</v>
      </c>
      <c r="I8" s="138" t="s">
        <v>238</v>
      </c>
      <c r="J8" s="138">
        <v>1</v>
      </c>
      <c r="K8" s="138" t="s">
        <v>767</v>
      </c>
      <c r="L8" s="139">
        <v>960</v>
      </c>
      <c r="M8" s="131">
        <f t="shared" si="0"/>
        <v>960</v>
      </c>
      <c r="N8" s="140" t="s">
        <v>776</v>
      </c>
      <c r="O8" s="139">
        <v>60</v>
      </c>
      <c r="P8" s="131">
        <f t="shared" si="1"/>
        <v>900</v>
      </c>
      <c r="Q8" s="141" t="s">
        <v>775</v>
      </c>
      <c r="R8" s="92"/>
    </row>
    <row r="9" spans="2:18" s="6" customFormat="1" ht="20.100000000000001" customHeight="1" x14ac:dyDescent="0.3">
      <c r="B9" s="155" t="s">
        <v>910</v>
      </c>
      <c r="C9" s="132">
        <v>44407</v>
      </c>
      <c r="D9" s="127" t="s">
        <v>408</v>
      </c>
      <c r="E9" s="127" t="s">
        <v>213</v>
      </c>
      <c r="F9" s="138" t="s">
        <v>5</v>
      </c>
      <c r="G9" s="138" t="s">
        <v>558</v>
      </c>
      <c r="H9" s="138" t="s">
        <v>755</v>
      </c>
      <c r="I9" s="138" t="s">
        <v>10</v>
      </c>
      <c r="J9" s="138">
        <v>1</v>
      </c>
      <c r="K9" s="138" t="s">
        <v>762</v>
      </c>
      <c r="L9" s="139">
        <v>286</v>
      </c>
      <c r="M9" s="131">
        <f t="shared" si="0"/>
        <v>286</v>
      </c>
      <c r="N9" s="140" t="s">
        <v>869</v>
      </c>
      <c r="O9" s="139"/>
      <c r="P9" s="131">
        <f t="shared" si="1"/>
        <v>286</v>
      </c>
      <c r="Q9" s="141" t="s">
        <v>862</v>
      </c>
      <c r="R9" s="92"/>
    </row>
    <row r="10" spans="2:18" s="6" customFormat="1" ht="20.100000000000001" customHeight="1" x14ac:dyDescent="0.3">
      <c r="B10" s="155" t="s">
        <v>910</v>
      </c>
      <c r="C10" s="132">
        <v>44407</v>
      </c>
      <c r="D10" s="127" t="s">
        <v>408</v>
      </c>
      <c r="E10" s="127" t="s">
        <v>213</v>
      </c>
      <c r="F10" s="138" t="s">
        <v>5</v>
      </c>
      <c r="G10" s="138" t="s">
        <v>558</v>
      </c>
      <c r="H10" s="138" t="s">
        <v>755</v>
      </c>
      <c r="I10" s="138" t="s">
        <v>10</v>
      </c>
      <c r="J10" s="138">
        <v>1</v>
      </c>
      <c r="K10" s="138" t="s">
        <v>763</v>
      </c>
      <c r="L10" s="139">
        <v>187</v>
      </c>
      <c r="M10" s="131">
        <f t="shared" si="0"/>
        <v>187</v>
      </c>
      <c r="N10" s="140" t="s">
        <v>869</v>
      </c>
      <c r="O10" s="139"/>
      <c r="P10" s="131">
        <f t="shared" si="1"/>
        <v>187</v>
      </c>
      <c r="Q10" s="141" t="s">
        <v>862</v>
      </c>
      <c r="R10" s="92"/>
    </row>
    <row r="11" spans="2:18" s="6" customFormat="1" ht="20.100000000000001" customHeight="1" x14ac:dyDescent="0.3">
      <c r="B11" s="155" t="s">
        <v>910</v>
      </c>
      <c r="C11" s="132">
        <v>44407</v>
      </c>
      <c r="D11" s="127" t="s">
        <v>408</v>
      </c>
      <c r="E11" s="127" t="s">
        <v>213</v>
      </c>
      <c r="F11" s="138" t="s">
        <v>5</v>
      </c>
      <c r="G11" s="138" t="s">
        <v>558</v>
      </c>
      <c r="H11" s="138" t="s">
        <v>755</v>
      </c>
      <c r="I11" s="138" t="s">
        <v>10</v>
      </c>
      <c r="J11" s="138">
        <v>1</v>
      </c>
      <c r="K11" s="138" t="s">
        <v>326</v>
      </c>
      <c r="L11" s="139">
        <v>30</v>
      </c>
      <c r="M11" s="131">
        <f t="shared" si="0"/>
        <v>30</v>
      </c>
      <c r="N11" s="140" t="s">
        <v>869</v>
      </c>
      <c r="O11" s="139"/>
      <c r="P11" s="131">
        <f t="shared" si="1"/>
        <v>30</v>
      </c>
      <c r="Q11" s="141" t="s">
        <v>862</v>
      </c>
      <c r="R11" s="92"/>
    </row>
    <row r="12" spans="2:18" s="6" customFormat="1" ht="20.100000000000001" customHeight="1" x14ac:dyDescent="0.3">
      <c r="B12" s="155" t="s">
        <v>910</v>
      </c>
      <c r="C12" s="132">
        <v>44407</v>
      </c>
      <c r="D12" s="127" t="s">
        <v>408</v>
      </c>
      <c r="E12" s="127" t="s">
        <v>213</v>
      </c>
      <c r="F12" s="138" t="s">
        <v>5</v>
      </c>
      <c r="G12" s="138" t="s">
        <v>558</v>
      </c>
      <c r="H12" s="138" t="s">
        <v>755</v>
      </c>
      <c r="I12" s="138" t="s">
        <v>238</v>
      </c>
      <c r="J12" s="138">
        <v>1</v>
      </c>
      <c r="K12" s="138" t="s">
        <v>764</v>
      </c>
      <c r="L12" s="139">
        <v>270</v>
      </c>
      <c r="M12" s="131">
        <f t="shared" si="0"/>
        <v>270</v>
      </c>
      <c r="N12" s="140" t="s">
        <v>869</v>
      </c>
      <c r="O12" s="139"/>
      <c r="P12" s="131">
        <f t="shared" si="1"/>
        <v>270</v>
      </c>
      <c r="Q12" s="141" t="s">
        <v>862</v>
      </c>
      <c r="R12" s="92"/>
    </row>
    <row r="13" spans="2:18" s="6" customFormat="1" ht="20.100000000000001" customHeight="1" x14ac:dyDescent="0.3">
      <c r="B13" s="155" t="s">
        <v>910</v>
      </c>
      <c r="C13" s="132">
        <v>44408</v>
      </c>
      <c r="D13" s="127" t="s">
        <v>408</v>
      </c>
      <c r="E13" s="138" t="s">
        <v>20</v>
      </c>
      <c r="F13" s="138" t="s">
        <v>5</v>
      </c>
      <c r="G13" s="138" t="s">
        <v>558</v>
      </c>
      <c r="H13" s="138" t="s">
        <v>755</v>
      </c>
      <c r="I13" s="138" t="s">
        <v>238</v>
      </c>
      <c r="J13" s="138">
        <v>1</v>
      </c>
      <c r="K13" s="138" t="s">
        <v>765</v>
      </c>
      <c r="L13" s="139">
        <v>200</v>
      </c>
      <c r="M13" s="131">
        <f t="shared" si="0"/>
        <v>200</v>
      </c>
      <c r="N13" s="140" t="s">
        <v>869</v>
      </c>
      <c r="O13" s="139"/>
      <c r="P13" s="131">
        <f t="shared" si="1"/>
        <v>200</v>
      </c>
      <c r="Q13" s="141" t="s">
        <v>862</v>
      </c>
      <c r="R13" s="92"/>
    </row>
    <row r="14" spans="2:18" s="6" customFormat="1" ht="20.100000000000001" customHeight="1" x14ac:dyDescent="0.3">
      <c r="B14" s="155" t="s">
        <v>910</v>
      </c>
      <c r="C14" s="132">
        <v>44415</v>
      </c>
      <c r="D14" s="127" t="s">
        <v>408</v>
      </c>
      <c r="E14" s="132" t="s">
        <v>55</v>
      </c>
      <c r="F14" s="138" t="s">
        <v>5</v>
      </c>
      <c r="G14" s="138" t="s">
        <v>558</v>
      </c>
      <c r="H14" s="138" t="s">
        <v>755</v>
      </c>
      <c r="I14" s="138" t="s">
        <v>238</v>
      </c>
      <c r="J14" s="138">
        <v>1</v>
      </c>
      <c r="K14" s="138" t="s">
        <v>783</v>
      </c>
      <c r="L14" s="139">
        <v>60</v>
      </c>
      <c r="M14" s="131">
        <f t="shared" si="0"/>
        <v>60</v>
      </c>
      <c r="N14" s="140" t="s">
        <v>869</v>
      </c>
      <c r="O14" s="139"/>
      <c r="P14" s="131">
        <f t="shared" si="1"/>
        <v>60</v>
      </c>
      <c r="Q14" s="141" t="s">
        <v>862</v>
      </c>
      <c r="R14" s="92"/>
    </row>
    <row r="15" spans="2:18" s="6" customFormat="1" ht="20.100000000000001" customHeight="1" x14ac:dyDescent="0.3">
      <c r="B15" s="155" t="s">
        <v>910</v>
      </c>
      <c r="C15" s="132">
        <v>44433</v>
      </c>
      <c r="D15" s="127" t="s">
        <v>408</v>
      </c>
      <c r="E15" s="138" t="s">
        <v>855</v>
      </c>
      <c r="F15" s="138" t="s">
        <v>5</v>
      </c>
      <c r="G15" s="138" t="s">
        <v>558</v>
      </c>
      <c r="H15" s="138" t="s">
        <v>755</v>
      </c>
      <c r="I15" s="138" t="s">
        <v>238</v>
      </c>
      <c r="J15" s="138">
        <v>1</v>
      </c>
      <c r="K15" s="138" t="s">
        <v>856</v>
      </c>
      <c r="L15" s="139">
        <v>400</v>
      </c>
      <c r="M15" s="131">
        <f t="shared" si="0"/>
        <v>400</v>
      </c>
      <c r="N15" s="140" t="s">
        <v>869</v>
      </c>
      <c r="O15" s="139"/>
      <c r="P15" s="131">
        <f t="shared" si="1"/>
        <v>400</v>
      </c>
      <c r="Q15" s="141" t="s">
        <v>862</v>
      </c>
      <c r="R15" s="92"/>
    </row>
    <row r="16" spans="2:18" s="6" customFormat="1" ht="20.100000000000001" customHeight="1" x14ac:dyDescent="0.3">
      <c r="B16" s="155" t="s">
        <v>910</v>
      </c>
      <c r="C16" s="132">
        <v>44434</v>
      </c>
      <c r="D16" s="127" t="s">
        <v>408</v>
      </c>
      <c r="E16" s="138" t="s">
        <v>29</v>
      </c>
      <c r="F16" s="138" t="s">
        <v>5</v>
      </c>
      <c r="G16" s="138" t="s">
        <v>558</v>
      </c>
      <c r="H16" s="138" t="s">
        <v>755</v>
      </c>
      <c r="I16" s="138" t="s">
        <v>238</v>
      </c>
      <c r="J16" s="138">
        <v>1</v>
      </c>
      <c r="K16" s="138" t="s">
        <v>857</v>
      </c>
      <c r="L16" s="139">
        <v>60</v>
      </c>
      <c r="M16" s="131">
        <f t="shared" si="0"/>
        <v>60</v>
      </c>
      <c r="N16" s="140" t="s">
        <v>869</v>
      </c>
      <c r="O16" s="139"/>
      <c r="P16" s="131">
        <f t="shared" si="1"/>
        <v>60</v>
      </c>
      <c r="Q16" s="141" t="s">
        <v>862</v>
      </c>
      <c r="R16" s="92"/>
    </row>
    <row r="17" spans="2:18" s="6" customFormat="1" ht="20.100000000000001" customHeight="1" x14ac:dyDescent="0.3">
      <c r="B17" s="155" t="s">
        <v>910</v>
      </c>
      <c r="C17" s="132">
        <v>44407</v>
      </c>
      <c r="D17" s="127" t="s">
        <v>231</v>
      </c>
      <c r="E17" s="138" t="s">
        <v>20</v>
      </c>
      <c r="F17" s="138" t="s">
        <v>5</v>
      </c>
      <c r="G17" s="138" t="s">
        <v>558</v>
      </c>
      <c r="H17" s="138" t="s">
        <v>385</v>
      </c>
      <c r="I17" s="138" t="s">
        <v>10</v>
      </c>
      <c r="J17" s="138">
        <v>1</v>
      </c>
      <c r="K17" s="138" t="s">
        <v>761</v>
      </c>
      <c r="L17" s="139">
        <v>1650</v>
      </c>
      <c r="M17" s="131">
        <f t="shared" si="0"/>
        <v>1650</v>
      </c>
      <c r="N17" s="140" t="s">
        <v>778</v>
      </c>
      <c r="O17" s="139"/>
      <c r="P17" s="131">
        <f t="shared" si="1"/>
        <v>1650</v>
      </c>
      <c r="Q17" s="141" t="s">
        <v>862</v>
      </c>
      <c r="R17" s="92"/>
    </row>
    <row r="18" spans="2:18" s="6" customFormat="1" ht="20.100000000000001" customHeight="1" x14ac:dyDescent="0.3">
      <c r="B18" s="155" t="s">
        <v>910</v>
      </c>
      <c r="C18" s="132">
        <v>44419</v>
      </c>
      <c r="D18" s="127" t="s">
        <v>231</v>
      </c>
      <c r="E18" s="132" t="s">
        <v>348</v>
      </c>
      <c r="F18" s="138" t="s">
        <v>5</v>
      </c>
      <c r="G18" s="138" t="s">
        <v>558</v>
      </c>
      <c r="H18" s="138" t="s">
        <v>385</v>
      </c>
      <c r="I18" s="138" t="s">
        <v>10</v>
      </c>
      <c r="J18" s="138">
        <v>1</v>
      </c>
      <c r="K18" s="138" t="s">
        <v>788</v>
      </c>
      <c r="L18" s="139">
        <v>143</v>
      </c>
      <c r="M18" s="131">
        <f t="shared" si="0"/>
        <v>143</v>
      </c>
      <c r="N18" s="140" t="s">
        <v>870</v>
      </c>
      <c r="O18" s="139"/>
      <c r="P18" s="131">
        <f t="shared" si="1"/>
        <v>143</v>
      </c>
      <c r="Q18" s="141" t="s">
        <v>862</v>
      </c>
      <c r="R18" s="92"/>
    </row>
    <row r="19" spans="2:18" s="6" customFormat="1" ht="20.100000000000001" customHeight="1" x14ac:dyDescent="0.3">
      <c r="B19" s="155" t="s">
        <v>910</v>
      </c>
      <c r="C19" s="132">
        <v>44427</v>
      </c>
      <c r="D19" s="127" t="s">
        <v>231</v>
      </c>
      <c r="E19" s="138" t="s">
        <v>813</v>
      </c>
      <c r="F19" s="138" t="s">
        <v>5</v>
      </c>
      <c r="G19" s="138" t="s">
        <v>558</v>
      </c>
      <c r="H19" s="138" t="s">
        <v>385</v>
      </c>
      <c r="I19" s="138" t="s">
        <v>10</v>
      </c>
      <c r="J19" s="138">
        <v>1</v>
      </c>
      <c r="K19" s="138" t="s">
        <v>829</v>
      </c>
      <c r="L19" s="139">
        <v>65</v>
      </c>
      <c r="M19" s="131">
        <f t="shared" si="0"/>
        <v>65</v>
      </c>
      <c r="N19" s="140" t="s">
        <v>870</v>
      </c>
      <c r="O19" s="139"/>
      <c r="P19" s="131">
        <f t="shared" si="1"/>
        <v>65</v>
      </c>
      <c r="Q19" s="141" t="s">
        <v>862</v>
      </c>
      <c r="R19" s="92"/>
    </row>
    <row r="20" spans="2:18" s="6" customFormat="1" ht="20.100000000000001" customHeight="1" x14ac:dyDescent="0.3">
      <c r="B20" s="155" t="s">
        <v>910</v>
      </c>
      <c r="C20" s="132">
        <v>44422</v>
      </c>
      <c r="D20" s="127" t="s">
        <v>231</v>
      </c>
      <c r="E20" s="138" t="s">
        <v>252</v>
      </c>
      <c r="F20" s="138" t="s">
        <v>5</v>
      </c>
      <c r="G20" s="138" t="s">
        <v>558</v>
      </c>
      <c r="H20" s="138" t="s">
        <v>385</v>
      </c>
      <c r="I20" s="138" t="s">
        <v>10</v>
      </c>
      <c r="J20" s="138">
        <v>1</v>
      </c>
      <c r="K20" s="138" t="s">
        <v>831</v>
      </c>
      <c r="L20" s="139">
        <v>200.5</v>
      </c>
      <c r="M20" s="131">
        <f t="shared" si="0"/>
        <v>200.5</v>
      </c>
      <c r="N20" s="140" t="s">
        <v>870</v>
      </c>
      <c r="O20" s="139"/>
      <c r="P20" s="131">
        <f t="shared" si="1"/>
        <v>200.5</v>
      </c>
      <c r="Q20" s="141" t="s">
        <v>862</v>
      </c>
      <c r="R20" s="92"/>
    </row>
    <row r="21" spans="2:18" s="6" customFormat="1" ht="20.100000000000001" customHeight="1" x14ac:dyDescent="0.3">
      <c r="B21" s="155" t="s">
        <v>910</v>
      </c>
      <c r="C21" s="132">
        <v>44421</v>
      </c>
      <c r="D21" s="127" t="s">
        <v>231</v>
      </c>
      <c r="E21" s="138" t="s">
        <v>29</v>
      </c>
      <c r="F21" s="138" t="s">
        <v>5</v>
      </c>
      <c r="G21" s="138" t="s">
        <v>558</v>
      </c>
      <c r="H21" s="138" t="s">
        <v>385</v>
      </c>
      <c r="I21" s="138" t="s">
        <v>10</v>
      </c>
      <c r="J21" s="138">
        <v>1</v>
      </c>
      <c r="K21" s="138" t="s">
        <v>832</v>
      </c>
      <c r="L21" s="139">
        <v>330</v>
      </c>
      <c r="M21" s="131">
        <f t="shared" si="0"/>
        <v>330</v>
      </c>
      <c r="N21" s="140" t="s">
        <v>870</v>
      </c>
      <c r="O21" s="139"/>
      <c r="P21" s="131">
        <f t="shared" si="1"/>
        <v>330</v>
      </c>
      <c r="Q21" s="141" t="s">
        <v>862</v>
      </c>
      <c r="R21" s="92"/>
    </row>
    <row r="22" spans="2:18" s="6" customFormat="1" ht="20.100000000000001" customHeight="1" x14ac:dyDescent="0.3">
      <c r="B22" s="155" t="s">
        <v>910</v>
      </c>
      <c r="C22" s="132">
        <v>44433</v>
      </c>
      <c r="D22" s="127" t="s">
        <v>231</v>
      </c>
      <c r="E22" s="138" t="s">
        <v>51</v>
      </c>
      <c r="F22" s="138" t="s">
        <v>5</v>
      </c>
      <c r="G22" s="138" t="s">
        <v>558</v>
      </c>
      <c r="H22" s="138" t="s">
        <v>755</v>
      </c>
      <c r="I22" s="138" t="s">
        <v>10</v>
      </c>
      <c r="J22" s="138">
        <v>1</v>
      </c>
      <c r="K22" s="138" t="s">
        <v>845</v>
      </c>
      <c r="L22" s="139">
        <v>350</v>
      </c>
      <c r="M22" s="131">
        <f t="shared" si="0"/>
        <v>350</v>
      </c>
      <c r="N22" s="140" t="s">
        <v>870</v>
      </c>
      <c r="O22" s="139"/>
      <c r="P22" s="131">
        <f t="shared" si="1"/>
        <v>350</v>
      </c>
      <c r="Q22" s="141" t="s">
        <v>862</v>
      </c>
      <c r="R22" s="92"/>
    </row>
    <row r="23" spans="2:18" s="6" customFormat="1" ht="20.100000000000001" customHeight="1" x14ac:dyDescent="0.3">
      <c r="B23" s="155" t="s">
        <v>910</v>
      </c>
      <c r="C23" s="132">
        <v>44408</v>
      </c>
      <c r="D23" s="127" t="s">
        <v>759</v>
      </c>
      <c r="E23" s="138" t="s">
        <v>55</v>
      </c>
      <c r="F23" s="138" t="s">
        <v>5</v>
      </c>
      <c r="G23" s="138" t="s">
        <v>558</v>
      </c>
      <c r="H23" s="138" t="s">
        <v>385</v>
      </c>
      <c r="I23" s="138" t="s">
        <v>10</v>
      </c>
      <c r="J23" s="138">
        <v>1</v>
      </c>
      <c r="K23" s="138" t="s">
        <v>760</v>
      </c>
      <c r="L23" s="139">
        <v>1855</v>
      </c>
      <c r="M23" s="131">
        <f t="shared" si="0"/>
        <v>1855</v>
      </c>
      <c r="N23" s="140" t="s">
        <v>863</v>
      </c>
      <c r="O23" s="139"/>
      <c r="P23" s="131">
        <f t="shared" si="1"/>
        <v>1855</v>
      </c>
      <c r="Q23" s="142" t="s">
        <v>872</v>
      </c>
      <c r="R23" s="92"/>
    </row>
    <row r="24" spans="2:18" s="6" customFormat="1" ht="20.100000000000001" customHeight="1" x14ac:dyDescent="0.3">
      <c r="B24" s="155" t="s">
        <v>910</v>
      </c>
      <c r="C24" s="137">
        <v>44406</v>
      </c>
      <c r="D24" s="127" t="s">
        <v>492</v>
      </c>
      <c r="E24" s="138" t="s">
        <v>20</v>
      </c>
      <c r="F24" s="138" t="s">
        <v>5</v>
      </c>
      <c r="G24" s="138" t="s">
        <v>558</v>
      </c>
      <c r="H24" s="138" t="s">
        <v>385</v>
      </c>
      <c r="I24" s="138" t="s">
        <v>238</v>
      </c>
      <c r="J24" s="138">
        <v>1</v>
      </c>
      <c r="K24" s="138" t="s">
        <v>749</v>
      </c>
      <c r="L24" s="139">
        <v>200</v>
      </c>
      <c r="M24" s="131">
        <f t="shared" si="0"/>
        <v>200</v>
      </c>
      <c r="N24" s="140" t="s">
        <v>599</v>
      </c>
      <c r="O24" s="139"/>
      <c r="P24" s="131">
        <f t="shared" si="1"/>
        <v>200</v>
      </c>
      <c r="Q24" s="141" t="s">
        <v>777</v>
      </c>
      <c r="R24" s="92"/>
    </row>
    <row r="25" spans="2:18" s="6" customFormat="1" ht="20.100000000000001" customHeight="1" x14ac:dyDescent="0.3">
      <c r="B25" s="155" t="s">
        <v>910</v>
      </c>
      <c r="C25" s="137">
        <v>44410</v>
      </c>
      <c r="D25" s="127" t="s">
        <v>492</v>
      </c>
      <c r="E25" s="138" t="s">
        <v>55</v>
      </c>
      <c r="F25" s="138" t="s">
        <v>5</v>
      </c>
      <c r="G25" s="138" t="s">
        <v>558</v>
      </c>
      <c r="H25" s="138" t="s">
        <v>385</v>
      </c>
      <c r="I25" s="138" t="s">
        <v>238</v>
      </c>
      <c r="J25" s="138">
        <v>1</v>
      </c>
      <c r="K25" s="138" t="s">
        <v>750</v>
      </c>
      <c r="L25" s="139">
        <v>500</v>
      </c>
      <c r="M25" s="131">
        <f t="shared" si="0"/>
        <v>500</v>
      </c>
      <c r="N25" s="140" t="s">
        <v>599</v>
      </c>
      <c r="O25" s="139"/>
      <c r="P25" s="131">
        <f t="shared" si="1"/>
        <v>500</v>
      </c>
      <c r="Q25" s="141" t="s">
        <v>777</v>
      </c>
      <c r="R25" s="92"/>
    </row>
    <row r="26" spans="2:18" s="6" customFormat="1" ht="20.100000000000001" customHeight="1" x14ac:dyDescent="0.3">
      <c r="B26" s="155" t="s">
        <v>910</v>
      </c>
      <c r="C26" s="137">
        <v>44411</v>
      </c>
      <c r="D26" s="127" t="s">
        <v>492</v>
      </c>
      <c r="E26" s="138" t="s">
        <v>252</v>
      </c>
      <c r="F26" s="138" t="s">
        <v>5</v>
      </c>
      <c r="G26" s="138" t="s">
        <v>558</v>
      </c>
      <c r="H26" s="138" t="s">
        <v>385</v>
      </c>
      <c r="I26" s="138" t="s">
        <v>238</v>
      </c>
      <c r="J26" s="138">
        <v>1</v>
      </c>
      <c r="K26" s="138" t="s">
        <v>751</v>
      </c>
      <c r="L26" s="139">
        <v>200</v>
      </c>
      <c r="M26" s="131">
        <f t="shared" si="0"/>
        <v>200</v>
      </c>
      <c r="N26" s="140" t="s">
        <v>599</v>
      </c>
      <c r="O26" s="139"/>
      <c r="P26" s="131">
        <f t="shared" si="1"/>
        <v>200</v>
      </c>
      <c r="Q26" s="141" t="s">
        <v>777</v>
      </c>
      <c r="R26" s="92"/>
    </row>
    <row r="27" spans="2:18" s="6" customFormat="1" ht="20.100000000000001" customHeight="1" x14ac:dyDescent="0.3">
      <c r="B27" s="155" t="s">
        <v>910</v>
      </c>
      <c r="C27" s="132">
        <v>44419</v>
      </c>
      <c r="D27" s="127" t="s">
        <v>492</v>
      </c>
      <c r="E27" s="127" t="s">
        <v>795</v>
      </c>
      <c r="F27" s="138" t="s">
        <v>5</v>
      </c>
      <c r="G27" s="138" t="s">
        <v>558</v>
      </c>
      <c r="H27" s="138" t="s">
        <v>385</v>
      </c>
      <c r="I27" s="138" t="s">
        <v>238</v>
      </c>
      <c r="J27" s="138">
        <v>1</v>
      </c>
      <c r="K27" s="138" t="s">
        <v>796</v>
      </c>
      <c r="L27" s="139">
        <v>100</v>
      </c>
      <c r="M27" s="131">
        <f t="shared" si="0"/>
        <v>100</v>
      </c>
      <c r="N27" s="140" t="s">
        <v>599</v>
      </c>
      <c r="O27" s="139"/>
      <c r="P27" s="131">
        <f t="shared" si="1"/>
        <v>100</v>
      </c>
      <c r="Q27" s="141" t="s">
        <v>799</v>
      </c>
      <c r="R27" s="92"/>
    </row>
    <row r="28" spans="2:18" s="6" customFormat="1" ht="20.100000000000001" customHeight="1" x14ac:dyDescent="0.3">
      <c r="B28" s="155" t="s">
        <v>910</v>
      </c>
      <c r="C28" s="132">
        <v>44419</v>
      </c>
      <c r="D28" s="127" t="s">
        <v>492</v>
      </c>
      <c r="E28" s="132" t="s">
        <v>348</v>
      </c>
      <c r="F28" s="138" t="s">
        <v>5</v>
      </c>
      <c r="G28" s="138" t="s">
        <v>558</v>
      </c>
      <c r="H28" s="138" t="s">
        <v>385</v>
      </c>
      <c r="I28" s="138" t="s">
        <v>238</v>
      </c>
      <c r="J28" s="138">
        <v>1</v>
      </c>
      <c r="K28" s="138" t="s">
        <v>797</v>
      </c>
      <c r="L28" s="139">
        <v>120</v>
      </c>
      <c r="M28" s="131">
        <f t="shared" si="0"/>
        <v>120</v>
      </c>
      <c r="N28" s="140" t="s">
        <v>599</v>
      </c>
      <c r="O28" s="139"/>
      <c r="P28" s="131">
        <f t="shared" si="1"/>
        <v>120</v>
      </c>
      <c r="Q28" s="141" t="s">
        <v>799</v>
      </c>
      <c r="R28" s="92"/>
    </row>
    <row r="29" spans="2:18" s="6" customFormat="1" ht="20.100000000000001" customHeight="1" x14ac:dyDescent="0.3">
      <c r="B29" s="155" t="s">
        <v>910</v>
      </c>
      <c r="C29" s="132">
        <v>44432</v>
      </c>
      <c r="D29" s="127" t="s">
        <v>492</v>
      </c>
      <c r="E29" s="138" t="s">
        <v>252</v>
      </c>
      <c r="F29" s="138" t="s">
        <v>5</v>
      </c>
      <c r="G29" s="138" t="s">
        <v>558</v>
      </c>
      <c r="H29" s="138" t="s">
        <v>385</v>
      </c>
      <c r="I29" s="138" t="s">
        <v>238</v>
      </c>
      <c r="J29" s="138">
        <v>1</v>
      </c>
      <c r="K29" s="138" t="s">
        <v>844</v>
      </c>
      <c r="L29" s="139">
        <v>620</v>
      </c>
      <c r="M29" s="131">
        <f t="shared" si="0"/>
        <v>620</v>
      </c>
      <c r="N29" s="140" t="s">
        <v>599</v>
      </c>
      <c r="O29" s="139"/>
      <c r="P29" s="131">
        <f t="shared" si="1"/>
        <v>620</v>
      </c>
      <c r="Q29" s="141" t="s">
        <v>851</v>
      </c>
      <c r="R29" s="92"/>
    </row>
    <row r="30" spans="2:18" s="6" customFormat="1" ht="20.100000000000001" customHeight="1" x14ac:dyDescent="0.3">
      <c r="B30" s="155" t="s">
        <v>910</v>
      </c>
      <c r="C30" s="132">
        <v>44432</v>
      </c>
      <c r="D30" s="127" t="s">
        <v>286</v>
      </c>
      <c r="E30" s="138" t="s">
        <v>29</v>
      </c>
      <c r="F30" s="138" t="s">
        <v>5</v>
      </c>
      <c r="G30" s="138" t="s">
        <v>558</v>
      </c>
      <c r="H30" s="138" t="s">
        <v>755</v>
      </c>
      <c r="I30" s="138" t="s">
        <v>10</v>
      </c>
      <c r="J30" s="138">
        <v>1</v>
      </c>
      <c r="K30" s="138" t="s">
        <v>301</v>
      </c>
      <c r="L30" s="139">
        <v>270</v>
      </c>
      <c r="M30" s="131">
        <f t="shared" si="0"/>
        <v>270</v>
      </c>
      <c r="N30" s="140" t="s">
        <v>871</v>
      </c>
      <c r="O30" s="139"/>
      <c r="P30" s="131">
        <f t="shared" si="1"/>
        <v>270</v>
      </c>
      <c r="Q30" s="141" t="s">
        <v>862</v>
      </c>
      <c r="R30" s="92"/>
    </row>
    <row r="31" spans="2:18" s="6" customFormat="1" ht="20.100000000000001" customHeight="1" x14ac:dyDescent="0.3">
      <c r="B31" s="155" t="s">
        <v>910</v>
      </c>
      <c r="C31" s="132">
        <v>44432</v>
      </c>
      <c r="D31" s="127" t="s">
        <v>286</v>
      </c>
      <c r="E31" s="138" t="s">
        <v>51</v>
      </c>
      <c r="F31" s="138" t="s">
        <v>5</v>
      </c>
      <c r="G31" s="138" t="s">
        <v>558</v>
      </c>
      <c r="H31" s="138" t="s">
        <v>755</v>
      </c>
      <c r="I31" s="138" t="s">
        <v>10</v>
      </c>
      <c r="J31" s="138">
        <v>1</v>
      </c>
      <c r="K31" s="138" t="s">
        <v>850</v>
      </c>
      <c r="L31" s="139">
        <v>67</v>
      </c>
      <c r="M31" s="131">
        <f t="shared" si="0"/>
        <v>67</v>
      </c>
      <c r="N31" s="140" t="s">
        <v>871</v>
      </c>
      <c r="O31" s="139"/>
      <c r="P31" s="131">
        <f t="shared" si="1"/>
        <v>67</v>
      </c>
      <c r="Q31" s="141" t="s">
        <v>862</v>
      </c>
      <c r="R31" s="92"/>
    </row>
    <row r="32" spans="2:18" s="6" customFormat="1" ht="20.100000000000001" customHeight="1" x14ac:dyDescent="0.3">
      <c r="B32" s="155" t="s">
        <v>910</v>
      </c>
      <c r="C32" s="137">
        <v>44408</v>
      </c>
      <c r="D32" s="127" t="s">
        <v>659</v>
      </c>
      <c r="E32" s="138" t="s">
        <v>20</v>
      </c>
      <c r="F32" s="138" t="s">
        <v>5</v>
      </c>
      <c r="G32" s="138" t="s">
        <v>558</v>
      </c>
      <c r="H32" s="138" t="s">
        <v>385</v>
      </c>
      <c r="I32" s="138" t="s">
        <v>10</v>
      </c>
      <c r="J32" s="138">
        <v>1</v>
      </c>
      <c r="K32" s="138" t="s">
        <v>757</v>
      </c>
      <c r="L32" s="139">
        <v>144</v>
      </c>
      <c r="M32" s="131">
        <f t="shared" si="0"/>
        <v>144</v>
      </c>
      <c r="N32" s="140" t="s">
        <v>871</v>
      </c>
      <c r="O32" s="139"/>
      <c r="P32" s="131">
        <f t="shared" si="1"/>
        <v>144</v>
      </c>
      <c r="Q32" s="141" t="s">
        <v>862</v>
      </c>
      <c r="R32" s="92"/>
    </row>
    <row r="33" spans="2:18" s="6" customFormat="1" ht="20.100000000000001" customHeight="1" x14ac:dyDescent="0.3">
      <c r="B33" s="155" t="s">
        <v>910</v>
      </c>
      <c r="C33" s="132">
        <v>44413</v>
      </c>
      <c r="D33" s="127" t="s">
        <v>659</v>
      </c>
      <c r="E33" s="138" t="s">
        <v>55</v>
      </c>
      <c r="F33" s="138" t="s">
        <v>5</v>
      </c>
      <c r="G33" s="138" t="s">
        <v>558</v>
      </c>
      <c r="H33" s="138" t="s">
        <v>385</v>
      </c>
      <c r="I33" s="138" t="s">
        <v>10</v>
      </c>
      <c r="J33" s="138">
        <v>1</v>
      </c>
      <c r="K33" s="138" t="s">
        <v>758</v>
      </c>
      <c r="L33" s="139">
        <v>120</v>
      </c>
      <c r="M33" s="131">
        <f t="shared" si="0"/>
        <v>120</v>
      </c>
      <c r="N33" s="140" t="s">
        <v>871</v>
      </c>
      <c r="O33" s="139"/>
      <c r="P33" s="131">
        <f t="shared" si="1"/>
        <v>120</v>
      </c>
      <c r="Q33" s="141" t="s">
        <v>862</v>
      </c>
      <c r="R33" s="92"/>
    </row>
    <row r="34" spans="2:18" s="6" customFormat="1" ht="20.100000000000001" customHeight="1" x14ac:dyDescent="0.3">
      <c r="B34" s="155" t="s">
        <v>910</v>
      </c>
      <c r="C34" s="132">
        <v>44408</v>
      </c>
      <c r="D34" s="127" t="s">
        <v>239</v>
      </c>
      <c r="E34" s="138" t="s">
        <v>51</v>
      </c>
      <c r="F34" s="138" t="s">
        <v>5</v>
      </c>
      <c r="G34" s="138" t="s">
        <v>339</v>
      </c>
      <c r="H34" s="138" t="s">
        <v>673</v>
      </c>
      <c r="I34" s="138" t="s">
        <v>10</v>
      </c>
      <c r="J34" s="138">
        <v>1</v>
      </c>
      <c r="K34" s="138" t="s">
        <v>674</v>
      </c>
      <c r="L34" s="139">
        <v>678</v>
      </c>
      <c r="M34" s="131">
        <f t="shared" si="0"/>
        <v>678</v>
      </c>
      <c r="N34" s="140" t="s">
        <v>772</v>
      </c>
      <c r="O34" s="139">
        <v>67.8</v>
      </c>
      <c r="P34" s="131">
        <f t="shared" si="1"/>
        <v>610.20000000000005</v>
      </c>
      <c r="Q34" s="141" t="s">
        <v>799</v>
      </c>
      <c r="R34" s="92"/>
    </row>
    <row r="35" spans="2:18" s="6" customFormat="1" ht="20.100000000000001" customHeight="1" x14ac:dyDescent="0.3">
      <c r="B35" s="155" t="s">
        <v>910</v>
      </c>
      <c r="C35" s="132">
        <v>44408</v>
      </c>
      <c r="D35" s="127" t="s">
        <v>239</v>
      </c>
      <c r="E35" s="138" t="s">
        <v>252</v>
      </c>
      <c r="F35" s="138" t="s">
        <v>5</v>
      </c>
      <c r="G35" s="138" t="s">
        <v>339</v>
      </c>
      <c r="H35" s="138" t="s">
        <v>673</v>
      </c>
      <c r="I35" s="138" t="s">
        <v>10</v>
      </c>
      <c r="J35" s="138">
        <v>1</v>
      </c>
      <c r="K35" s="138" t="s">
        <v>674</v>
      </c>
      <c r="L35" s="139">
        <v>678</v>
      </c>
      <c r="M35" s="131">
        <f t="shared" si="0"/>
        <v>678</v>
      </c>
      <c r="N35" s="140" t="s">
        <v>773</v>
      </c>
      <c r="O35" s="139">
        <v>67.8</v>
      </c>
      <c r="P35" s="131">
        <f t="shared" si="1"/>
        <v>610.20000000000005</v>
      </c>
      <c r="Q35" s="141" t="s">
        <v>799</v>
      </c>
      <c r="R35" s="92"/>
    </row>
    <row r="36" spans="2:18" s="6" customFormat="1" ht="20.100000000000001" customHeight="1" x14ac:dyDescent="0.3">
      <c r="B36" s="155" t="s">
        <v>910</v>
      </c>
      <c r="C36" s="132">
        <v>44422</v>
      </c>
      <c r="D36" s="127" t="s">
        <v>239</v>
      </c>
      <c r="E36" s="138" t="s">
        <v>60</v>
      </c>
      <c r="F36" s="138" t="s">
        <v>5</v>
      </c>
      <c r="G36" s="138" t="s">
        <v>339</v>
      </c>
      <c r="H36" s="138" t="s">
        <v>673</v>
      </c>
      <c r="I36" s="138" t="s">
        <v>10</v>
      </c>
      <c r="J36" s="138">
        <v>1</v>
      </c>
      <c r="K36" s="138" t="s">
        <v>674</v>
      </c>
      <c r="L36" s="139">
        <v>711</v>
      </c>
      <c r="M36" s="131">
        <f t="shared" si="0"/>
        <v>711</v>
      </c>
      <c r="N36" s="140" t="s">
        <v>836</v>
      </c>
      <c r="O36" s="139">
        <v>71.099999999999994</v>
      </c>
      <c r="P36" s="131">
        <f t="shared" si="1"/>
        <v>639.9</v>
      </c>
      <c r="Q36" s="141" t="s">
        <v>808</v>
      </c>
      <c r="R36" s="92"/>
    </row>
    <row r="37" spans="2:18" s="6" customFormat="1" ht="20.100000000000001" customHeight="1" x14ac:dyDescent="0.3">
      <c r="B37" s="155" t="s">
        <v>910</v>
      </c>
      <c r="C37" s="132" t="s">
        <v>801</v>
      </c>
      <c r="D37" s="127" t="s">
        <v>800</v>
      </c>
      <c r="E37" s="138" t="s">
        <v>51</v>
      </c>
      <c r="F37" s="138" t="s">
        <v>5</v>
      </c>
      <c r="G37" s="138" t="s">
        <v>558</v>
      </c>
      <c r="H37" s="138" t="s">
        <v>208</v>
      </c>
      <c r="I37" s="138" t="s">
        <v>10</v>
      </c>
      <c r="J37" s="138">
        <v>1</v>
      </c>
      <c r="K37" s="138" t="s">
        <v>802</v>
      </c>
      <c r="L37" s="139">
        <v>3953.5</v>
      </c>
      <c r="M37" s="131">
        <f t="shared" si="0"/>
        <v>3953.5</v>
      </c>
      <c r="N37" s="140" t="s">
        <v>803</v>
      </c>
      <c r="O37" s="139">
        <v>53.5</v>
      </c>
      <c r="P37" s="131">
        <f t="shared" si="1"/>
        <v>3900</v>
      </c>
      <c r="Q37" s="141" t="s">
        <v>835</v>
      </c>
      <c r="R37" s="92"/>
    </row>
    <row r="38" spans="2:18" s="6" customFormat="1" ht="20.100000000000001" customHeight="1" x14ac:dyDescent="0.3">
      <c r="B38" s="155" t="s">
        <v>910</v>
      </c>
      <c r="C38" s="132" t="s">
        <v>801</v>
      </c>
      <c r="D38" s="127" t="s">
        <v>800</v>
      </c>
      <c r="E38" s="138" t="s">
        <v>51</v>
      </c>
      <c r="F38" s="138" t="s">
        <v>5</v>
      </c>
      <c r="G38" s="138" t="s">
        <v>558</v>
      </c>
      <c r="H38" s="138" t="s">
        <v>208</v>
      </c>
      <c r="I38" s="138" t="s">
        <v>238</v>
      </c>
      <c r="J38" s="138">
        <v>1</v>
      </c>
      <c r="K38" s="138" t="s">
        <v>805</v>
      </c>
      <c r="L38" s="139">
        <v>500</v>
      </c>
      <c r="M38" s="131">
        <f t="shared" si="0"/>
        <v>500</v>
      </c>
      <c r="N38" s="140" t="s">
        <v>806</v>
      </c>
      <c r="O38" s="139"/>
      <c r="P38" s="131">
        <f t="shared" si="1"/>
        <v>500</v>
      </c>
      <c r="Q38" s="141" t="s">
        <v>804</v>
      </c>
      <c r="R38" s="92"/>
    </row>
    <row r="39" spans="2:18" s="6" customFormat="1" ht="20.100000000000001" customHeight="1" x14ac:dyDescent="0.3">
      <c r="B39" s="155" t="s">
        <v>910</v>
      </c>
      <c r="C39" s="132">
        <v>44408</v>
      </c>
      <c r="D39" s="127" t="s">
        <v>408</v>
      </c>
      <c r="E39" s="138" t="s">
        <v>97</v>
      </c>
      <c r="F39" s="138" t="s">
        <v>70</v>
      </c>
      <c r="G39" s="138" t="s">
        <v>558</v>
      </c>
      <c r="H39" s="138" t="s">
        <v>755</v>
      </c>
      <c r="I39" s="138" t="s">
        <v>238</v>
      </c>
      <c r="J39" s="138">
        <v>1</v>
      </c>
      <c r="K39" s="138" t="s">
        <v>766</v>
      </c>
      <c r="L39" s="139">
        <v>60</v>
      </c>
      <c r="M39" s="131">
        <f t="shared" ref="M39:M70" si="2">J39*L39</f>
        <v>60</v>
      </c>
      <c r="N39" s="140" t="s">
        <v>869</v>
      </c>
      <c r="O39" s="139"/>
      <c r="P39" s="131">
        <f t="shared" ref="P39:P70" si="3">M39-O39</f>
        <v>60</v>
      </c>
      <c r="Q39" s="141" t="s">
        <v>862</v>
      </c>
      <c r="R39" s="92"/>
    </row>
    <row r="40" spans="2:18" s="6" customFormat="1" ht="20.100000000000001" customHeight="1" x14ac:dyDescent="0.3">
      <c r="B40" s="155" t="s">
        <v>910</v>
      </c>
      <c r="C40" s="132">
        <v>44408</v>
      </c>
      <c r="D40" s="127" t="s">
        <v>408</v>
      </c>
      <c r="E40" s="138" t="s">
        <v>80</v>
      </c>
      <c r="F40" s="138" t="s">
        <v>70</v>
      </c>
      <c r="G40" s="138" t="s">
        <v>558</v>
      </c>
      <c r="H40" s="138" t="s">
        <v>755</v>
      </c>
      <c r="I40" s="138" t="s">
        <v>238</v>
      </c>
      <c r="J40" s="138">
        <v>1</v>
      </c>
      <c r="K40" s="138" t="s">
        <v>766</v>
      </c>
      <c r="L40" s="139">
        <v>60</v>
      </c>
      <c r="M40" s="131">
        <f t="shared" si="2"/>
        <v>60</v>
      </c>
      <c r="N40" s="140" t="s">
        <v>869</v>
      </c>
      <c r="O40" s="139"/>
      <c r="P40" s="131">
        <f t="shared" si="3"/>
        <v>60</v>
      </c>
      <c r="Q40" s="141" t="s">
        <v>862</v>
      </c>
      <c r="R40" s="92"/>
    </row>
    <row r="41" spans="2:18" s="6" customFormat="1" ht="20.100000000000001" customHeight="1" x14ac:dyDescent="0.3">
      <c r="B41" s="155" t="s">
        <v>910</v>
      </c>
      <c r="C41" s="132">
        <v>44420</v>
      </c>
      <c r="D41" s="127" t="s">
        <v>408</v>
      </c>
      <c r="E41" s="132" t="s">
        <v>81</v>
      </c>
      <c r="F41" s="138" t="s">
        <v>70</v>
      </c>
      <c r="G41" s="138" t="s">
        <v>558</v>
      </c>
      <c r="H41" s="138" t="s">
        <v>755</v>
      </c>
      <c r="I41" s="138" t="s">
        <v>238</v>
      </c>
      <c r="J41" s="138">
        <v>1</v>
      </c>
      <c r="K41" s="138" t="s">
        <v>785</v>
      </c>
      <c r="L41" s="139">
        <v>40</v>
      </c>
      <c r="M41" s="131">
        <f t="shared" si="2"/>
        <v>40</v>
      </c>
      <c r="N41" s="140" t="s">
        <v>869</v>
      </c>
      <c r="O41" s="139"/>
      <c r="P41" s="131">
        <f t="shared" si="3"/>
        <v>40</v>
      </c>
      <c r="Q41" s="141" t="s">
        <v>862</v>
      </c>
      <c r="R41" s="92"/>
    </row>
    <row r="42" spans="2:18" s="6" customFormat="1" ht="20.100000000000001" customHeight="1" x14ac:dyDescent="0.3">
      <c r="B42" s="155" t="s">
        <v>910</v>
      </c>
      <c r="C42" s="132">
        <v>44420</v>
      </c>
      <c r="D42" s="127" t="s">
        <v>231</v>
      </c>
      <c r="E42" s="132" t="s">
        <v>24</v>
      </c>
      <c r="F42" s="138" t="s">
        <v>70</v>
      </c>
      <c r="G42" s="138" t="s">
        <v>558</v>
      </c>
      <c r="H42" s="138" t="s">
        <v>385</v>
      </c>
      <c r="I42" s="138" t="s">
        <v>10</v>
      </c>
      <c r="J42" s="138">
        <v>1</v>
      </c>
      <c r="K42" s="138" t="s">
        <v>789</v>
      </c>
      <c r="L42" s="139">
        <v>124</v>
      </c>
      <c r="M42" s="131">
        <f t="shared" si="2"/>
        <v>124</v>
      </c>
      <c r="N42" s="140" t="s">
        <v>870</v>
      </c>
      <c r="O42" s="139"/>
      <c r="P42" s="131">
        <f t="shared" si="3"/>
        <v>124</v>
      </c>
      <c r="Q42" s="141" t="s">
        <v>862</v>
      </c>
      <c r="R42" s="92"/>
    </row>
    <row r="43" spans="2:18" s="6" customFormat="1" ht="20.100000000000001" customHeight="1" x14ac:dyDescent="0.3">
      <c r="B43" s="155" t="s">
        <v>910</v>
      </c>
      <c r="C43" s="132">
        <v>44420</v>
      </c>
      <c r="D43" s="127" t="s">
        <v>231</v>
      </c>
      <c r="E43" s="132" t="s">
        <v>81</v>
      </c>
      <c r="F43" s="138" t="s">
        <v>70</v>
      </c>
      <c r="G43" s="138" t="s">
        <v>558</v>
      </c>
      <c r="H43" s="138" t="s">
        <v>385</v>
      </c>
      <c r="I43" s="138" t="s">
        <v>10</v>
      </c>
      <c r="J43" s="138">
        <v>1</v>
      </c>
      <c r="K43" s="138" t="s">
        <v>790</v>
      </c>
      <c r="L43" s="139">
        <v>718</v>
      </c>
      <c r="M43" s="131">
        <f t="shared" si="2"/>
        <v>718</v>
      </c>
      <c r="N43" s="140" t="s">
        <v>870</v>
      </c>
      <c r="O43" s="139"/>
      <c r="P43" s="131">
        <f t="shared" si="3"/>
        <v>718</v>
      </c>
      <c r="Q43" s="141" t="s">
        <v>862</v>
      </c>
      <c r="R43" s="91"/>
    </row>
    <row r="44" spans="2:18" s="6" customFormat="1" ht="20.100000000000001" customHeight="1" x14ac:dyDescent="0.3">
      <c r="B44" s="155" t="s">
        <v>910</v>
      </c>
      <c r="C44" s="132">
        <v>44418</v>
      </c>
      <c r="D44" s="127" t="s">
        <v>231</v>
      </c>
      <c r="E44" s="132" t="s">
        <v>791</v>
      </c>
      <c r="F44" s="138" t="s">
        <v>70</v>
      </c>
      <c r="G44" s="138" t="s">
        <v>558</v>
      </c>
      <c r="H44" s="138" t="s">
        <v>385</v>
      </c>
      <c r="I44" s="138" t="s">
        <v>10</v>
      </c>
      <c r="J44" s="138">
        <v>1</v>
      </c>
      <c r="K44" s="138" t="s">
        <v>792</v>
      </c>
      <c r="L44" s="139">
        <v>906.8</v>
      </c>
      <c r="M44" s="131">
        <f t="shared" si="2"/>
        <v>906.8</v>
      </c>
      <c r="N44" s="140" t="s">
        <v>870</v>
      </c>
      <c r="O44" s="139"/>
      <c r="P44" s="131">
        <f t="shared" si="3"/>
        <v>906.8</v>
      </c>
      <c r="Q44" s="141" t="s">
        <v>862</v>
      </c>
      <c r="R44" s="92"/>
    </row>
    <row r="45" spans="2:18" s="6" customFormat="1" ht="20.100000000000001" customHeight="1" x14ac:dyDescent="0.3">
      <c r="B45" s="155" t="s">
        <v>910</v>
      </c>
      <c r="C45" s="132">
        <v>44419</v>
      </c>
      <c r="D45" s="127" t="s">
        <v>231</v>
      </c>
      <c r="E45" s="127" t="s">
        <v>179</v>
      </c>
      <c r="F45" s="138" t="s">
        <v>70</v>
      </c>
      <c r="G45" s="138" t="s">
        <v>558</v>
      </c>
      <c r="H45" s="138" t="s">
        <v>385</v>
      </c>
      <c r="I45" s="138" t="s">
        <v>10</v>
      </c>
      <c r="J45" s="138">
        <v>1</v>
      </c>
      <c r="K45" s="138" t="s">
        <v>793</v>
      </c>
      <c r="L45" s="139">
        <v>794</v>
      </c>
      <c r="M45" s="131">
        <f t="shared" si="2"/>
        <v>794</v>
      </c>
      <c r="N45" s="140" t="s">
        <v>870</v>
      </c>
      <c r="O45" s="139"/>
      <c r="P45" s="131">
        <f t="shared" si="3"/>
        <v>794</v>
      </c>
      <c r="Q45" s="141" t="s">
        <v>862</v>
      </c>
      <c r="R45" s="92"/>
    </row>
    <row r="46" spans="2:18" s="6" customFormat="1" ht="20.100000000000001" customHeight="1" x14ac:dyDescent="0.3">
      <c r="B46" s="155" t="s">
        <v>910</v>
      </c>
      <c r="C46" s="132">
        <v>44435</v>
      </c>
      <c r="D46" s="127" t="s">
        <v>231</v>
      </c>
      <c r="E46" s="138" t="s">
        <v>742</v>
      </c>
      <c r="F46" s="138" t="s">
        <v>70</v>
      </c>
      <c r="G46" s="138" t="s">
        <v>558</v>
      </c>
      <c r="H46" s="138" t="s">
        <v>755</v>
      </c>
      <c r="I46" s="138" t="s">
        <v>10</v>
      </c>
      <c r="J46" s="138">
        <v>1</v>
      </c>
      <c r="K46" s="138" t="s">
        <v>848</v>
      </c>
      <c r="L46" s="139">
        <v>30</v>
      </c>
      <c r="M46" s="131">
        <f t="shared" si="2"/>
        <v>30</v>
      </c>
      <c r="N46" s="140" t="s">
        <v>870</v>
      </c>
      <c r="O46" s="139"/>
      <c r="P46" s="131">
        <f t="shared" si="3"/>
        <v>30</v>
      </c>
      <c r="Q46" s="141" t="s">
        <v>862</v>
      </c>
      <c r="R46" s="92"/>
    </row>
    <row r="47" spans="2:18" s="6" customFormat="1" ht="20.100000000000001" customHeight="1" x14ac:dyDescent="0.3">
      <c r="B47" s="155" t="s">
        <v>910</v>
      </c>
      <c r="C47" s="132">
        <v>44435</v>
      </c>
      <c r="D47" s="127" t="s">
        <v>231</v>
      </c>
      <c r="E47" s="138" t="s">
        <v>743</v>
      </c>
      <c r="F47" s="138" t="s">
        <v>70</v>
      </c>
      <c r="G47" s="138" t="s">
        <v>558</v>
      </c>
      <c r="H47" s="138" t="s">
        <v>755</v>
      </c>
      <c r="I47" s="138" t="s">
        <v>10</v>
      </c>
      <c r="J47" s="138">
        <v>1</v>
      </c>
      <c r="K47" s="138" t="s">
        <v>848</v>
      </c>
      <c r="L47" s="139">
        <v>30</v>
      </c>
      <c r="M47" s="131">
        <f t="shared" si="2"/>
        <v>30</v>
      </c>
      <c r="N47" s="140" t="s">
        <v>870</v>
      </c>
      <c r="O47" s="139"/>
      <c r="P47" s="131">
        <f t="shared" si="3"/>
        <v>30</v>
      </c>
      <c r="Q47" s="141" t="s">
        <v>862</v>
      </c>
      <c r="R47" s="92"/>
    </row>
    <row r="48" spans="2:18" s="6" customFormat="1" ht="20.100000000000001" customHeight="1" x14ac:dyDescent="0.3">
      <c r="B48" s="155" t="s">
        <v>910</v>
      </c>
      <c r="C48" s="132">
        <v>44429</v>
      </c>
      <c r="D48" s="127" t="s">
        <v>820</v>
      </c>
      <c r="E48" s="138" t="s">
        <v>595</v>
      </c>
      <c r="F48" s="138" t="s">
        <v>70</v>
      </c>
      <c r="G48" s="138" t="s">
        <v>664</v>
      </c>
      <c r="H48" s="138" t="s">
        <v>385</v>
      </c>
      <c r="I48" s="138" t="s">
        <v>10</v>
      </c>
      <c r="J48" s="138">
        <v>1</v>
      </c>
      <c r="K48" s="138" t="s">
        <v>508</v>
      </c>
      <c r="L48" s="139">
        <v>140</v>
      </c>
      <c r="M48" s="131">
        <f t="shared" si="2"/>
        <v>140</v>
      </c>
      <c r="N48" s="140" t="s">
        <v>822</v>
      </c>
      <c r="O48" s="139"/>
      <c r="P48" s="131">
        <f t="shared" si="3"/>
        <v>140</v>
      </c>
      <c r="Q48" s="141" t="s">
        <v>808</v>
      </c>
      <c r="R48" s="92"/>
    </row>
    <row r="49" spans="2:18" s="6" customFormat="1" ht="20.100000000000001" customHeight="1" x14ac:dyDescent="0.3">
      <c r="B49" s="155" t="s">
        <v>910</v>
      </c>
      <c r="C49" s="132">
        <v>44428</v>
      </c>
      <c r="D49" s="127" t="s">
        <v>574</v>
      </c>
      <c r="E49" s="138" t="s">
        <v>178</v>
      </c>
      <c r="F49" s="138" t="s">
        <v>70</v>
      </c>
      <c r="G49" s="138" t="s">
        <v>558</v>
      </c>
      <c r="H49" s="138" t="s">
        <v>385</v>
      </c>
      <c r="I49" s="138" t="s">
        <v>10</v>
      </c>
      <c r="J49" s="138">
        <v>1</v>
      </c>
      <c r="K49" s="138" t="s">
        <v>807</v>
      </c>
      <c r="L49" s="139">
        <v>3000</v>
      </c>
      <c r="M49" s="131">
        <f t="shared" si="2"/>
        <v>3000</v>
      </c>
      <c r="N49" s="140" t="s">
        <v>809</v>
      </c>
      <c r="O49" s="139"/>
      <c r="P49" s="131">
        <f t="shared" si="3"/>
        <v>3000</v>
      </c>
      <c r="Q49" s="141" t="s">
        <v>808</v>
      </c>
      <c r="R49" s="92"/>
    </row>
    <row r="50" spans="2:18" s="6" customFormat="1" ht="20.100000000000001" customHeight="1" x14ac:dyDescent="0.3">
      <c r="B50" s="155" t="s">
        <v>910</v>
      </c>
      <c r="C50" s="137">
        <v>44412</v>
      </c>
      <c r="D50" s="127" t="s">
        <v>492</v>
      </c>
      <c r="E50" s="138" t="s">
        <v>754</v>
      </c>
      <c r="F50" s="138" t="s">
        <v>70</v>
      </c>
      <c r="G50" s="138" t="s">
        <v>558</v>
      </c>
      <c r="H50" s="138" t="s">
        <v>385</v>
      </c>
      <c r="I50" s="138" t="s">
        <v>238</v>
      </c>
      <c r="J50" s="138">
        <v>1</v>
      </c>
      <c r="K50" s="138" t="s">
        <v>753</v>
      </c>
      <c r="L50" s="139">
        <v>50</v>
      </c>
      <c r="M50" s="131">
        <f t="shared" si="2"/>
        <v>50</v>
      </c>
      <c r="N50" s="140" t="s">
        <v>599</v>
      </c>
      <c r="O50" s="139"/>
      <c r="P50" s="131">
        <f t="shared" si="3"/>
        <v>50</v>
      </c>
      <c r="Q50" s="141" t="s">
        <v>777</v>
      </c>
      <c r="R50" s="92"/>
    </row>
    <row r="51" spans="2:18" s="6" customFormat="1" ht="20.100000000000001" customHeight="1" x14ac:dyDescent="0.3">
      <c r="B51" s="155" t="s">
        <v>910</v>
      </c>
      <c r="C51" s="132">
        <v>44419</v>
      </c>
      <c r="D51" s="127" t="s">
        <v>492</v>
      </c>
      <c r="E51" s="132" t="s">
        <v>24</v>
      </c>
      <c r="F51" s="138" t="s">
        <v>70</v>
      </c>
      <c r="G51" s="138" t="s">
        <v>664</v>
      </c>
      <c r="H51" s="138" t="s">
        <v>385</v>
      </c>
      <c r="I51" s="138" t="s">
        <v>238</v>
      </c>
      <c r="J51" s="138">
        <v>1</v>
      </c>
      <c r="K51" s="138" t="s">
        <v>794</v>
      </c>
      <c r="L51" s="139">
        <v>540</v>
      </c>
      <c r="M51" s="131">
        <f t="shared" si="2"/>
        <v>540</v>
      </c>
      <c r="N51" s="140" t="s">
        <v>599</v>
      </c>
      <c r="O51" s="139"/>
      <c r="P51" s="131">
        <f t="shared" si="3"/>
        <v>540</v>
      </c>
      <c r="Q51" s="141" t="s">
        <v>799</v>
      </c>
      <c r="R51" s="92"/>
    </row>
    <row r="52" spans="2:18" s="6" customFormat="1" ht="20.100000000000001" customHeight="1" x14ac:dyDescent="0.3">
      <c r="B52" s="155" t="s">
        <v>910</v>
      </c>
      <c r="C52" s="132">
        <v>44420</v>
      </c>
      <c r="D52" s="127" t="s">
        <v>492</v>
      </c>
      <c r="E52" s="132" t="s">
        <v>81</v>
      </c>
      <c r="F52" s="138" t="s">
        <v>70</v>
      </c>
      <c r="G52" s="138" t="s">
        <v>558</v>
      </c>
      <c r="H52" s="138" t="s">
        <v>385</v>
      </c>
      <c r="I52" s="138" t="s">
        <v>238</v>
      </c>
      <c r="J52" s="138">
        <v>1</v>
      </c>
      <c r="K52" s="138" t="s">
        <v>798</v>
      </c>
      <c r="L52" s="139">
        <v>1140</v>
      </c>
      <c r="M52" s="131">
        <f t="shared" si="2"/>
        <v>1140</v>
      </c>
      <c r="N52" s="140" t="s">
        <v>599</v>
      </c>
      <c r="O52" s="139"/>
      <c r="P52" s="131">
        <f t="shared" si="3"/>
        <v>1140</v>
      </c>
      <c r="Q52" s="141" t="s">
        <v>799</v>
      </c>
      <c r="R52" s="92"/>
    </row>
    <row r="53" spans="2:18" s="6" customFormat="1" ht="20.100000000000001" customHeight="1" x14ac:dyDescent="0.3">
      <c r="B53" s="155" t="s">
        <v>910</v>
      </c>
      <c r="C53" s="132">
        <v>44421</v>
      </c>
      <c r="D53" s="127" t="s">
        <v>492</v>
      </c>
      <c r="E53" s="138" t="s">
        <v>302</v>
      </c>
      <c r="F53" s="138" t="s">
        <v>70</v>
      </c>
      <c r="G53" s="138" t="s">
        <v>558</v>
      </c>
      <c r="H53" s="138" t="s">
        <v>385</v>
      </c>
      <c r="I53" s="138" t="s">
        <v>238</v>
      </c>
      <c r="J53" s="138">
        <v>1</v>
      </c>
      <c r="K53" s="138" t="s">
        <v>812</v>
      </c>
      <c r="L53" s="139">
        <v>200</v>
      </c>
      <c r="M53" s="131">
        <f t="shared" si="2"/>
        <v>200</v>
      </c>
      <c r="N53" s="140" t="s">
        <v>599</v>
      </c>
      <c r="O53" s="139"/>
      <c r="P53" s="131">
        <f t="shared" si="3"/>
        <v>200</v>
      </c>
      <c r="Q53" s="141" t="s">
        <v>808</v>
      </c>
      <c r="R53" s="92"/>
    </row>
    <row r="54" spans="2:18" s="6" customFormat="1" ht="20.100000000000001" customHeight="1" x14ac:dyDescent="0.3">
      <c r="B54" s="155" t="s">
        <v>910</v>
      </c>
      <c r="C54" s="132">
        <v>44419</v>
      </c>
      <c r="D54" s="127" t="s">
        <v>492</v>
      </c>
      <c r="E54" s="138" t="s">
        <v>813</v>
      </c>
      <c r="F54" s="138" t="s">
        <v>70</v>
      </c>
      <c r="G54" s="138" t="s">
        <v>558</v>
      </c>
      <c r="H54" s="138" t="s">
        <v>385</v>
      </c>
      <c r="I54" s="138" t="s">
        <v>238</v>
      </c>
      <c r="J54" s="138">
        <v>1</v>
      </c>
      <c r="K54" s="138" t="s">
        <v>814</v>
      </c>
      <c r="L54" s="139">
        <v>370</v>
      </c>
      <c r="M54" s="131">
        <f t="shared" si="2"/>
        <v>370</v>
      </c>
      <c r="N54" s="140" t="s">
        <v>599</v>
      </c>
      <c r="O54" s="139"/>
      <c r="P54" s="131">
        <f t="shared" si="3"/>
        <v>370</v>
      </c>
      <c r="Q54" s="141" t="s">
        <v>808</v>
      </c>
      <c r="R54" s="92"/>
    </row>
    <row r="55" spans="2:18" s="6" customFormat="1" ht="20.100000000000001" customHeight="1" x14ac:dyDescent="0.3">
      <c r="B55" s="155" t="s">
        <v>910</v>
      </c>
      <c r="C55" s="132">
        <v>44429</v>
      </c>
      <c r="D55" s="127" t="s">
        <v>492</v>
      </c>
      <c r="E55" s="138" t="s">
        <v>77</v>
      </c>
      <c r="F55" s="138" t="s">
        <v>70</v>
      </c>
      <c r="G55" s="138" t="s">
        <v>558</v>
      </c>
      <c r="H55" s="138" t="s">
        <v>385</v>
      </c>
      <c r="I55" s="138" t="s">
        <v>238</v>
      </c>
      <c r="J55" s="138">
        <v>1</v>
      </c>
      <c r="K55" s="138" t="s">
        <v>846</v>
      </c>
      <c r="L55" s="139">
        <v>450</v>
      </c>
      <c r="M55" s="131">
        <f t="shared" si="2"/>
        <v>450</v>
      </c>
      <c r="N55" s="140" t="s">
        <v>599</v>
      </c>
      <c r="O55" s="139"/>
      <c r="P55" s="131">
        <f t="shared" si="3"/>
        <v>450</v>
      </c>
      <c r="Q55" s="141" t="s">
        <v>851</v>
      </c>
      <c r="R55" s="92"/>
    </row>
    <row r="56" spans="2:18" s="6" customFormat="1" ht="20.100000000000001" customHeight="1" x14ac:dyDescent="0.3">
      <c r="B56" s="155" t="s">
        <v>910</v>
      </c>
      <c r="C56" s="132">
        <v>44428</v>
      </c>
      <c r="D56" s="127" t="s">
        <v>817</v>
      </c>
      <c r="E56" s="138" t="s">
        <v>178</v>
      </c>
      <c r="F56" s="138" t="s">
        <v>70</v>
      </c>
      <c r="G56" s="138" t="s">
        <v>558</v>
      </c>
      <c r="H56" s="138" t="s">
        <v>385</v>
      </c>
      <c r="I56" s="138" t="s">
        <v>10</v>
      </c>
      <c r="J56" s="138">
        <v>1</v>
      </c>
      <c r="K56" s="138" t="s">
        <v>818</v>
      </c>
      <c r="L56" s="139">
        <v>800</v>
      </c>
      <c r="M56" s="131">
        <f t="shared" si="2"/>
        <v>800</v>
      </c>
      <c r="N56" s="140" t="s">
        <v>599</v>
      </c>
      <c r="O56" s="139"/>
      <c r="P56" s="131">
        <f t="shared" si="3"/>
        <v>800</v>
      </c>
      <c r="Q56" s="141" t="s">
        <v>808</v>
      </c>
      <c r="R56" s="92"/>
    </row>
    <row r="57" spans="2:18" s="6" customFormat="1" ht="20.100000000000001" customHeight="1" x14ac:dyDescent="0.3">
      <c r="B57" s="155" t="s">
        <v>910</v>
      </c>
      <c r="C57" s="137">
        <v>44408</v>
      </c>
      <c r="D57" s="127" t="s">
        <v>659</v>
      </c>
      <c r="E57" s="138" t="s">
        <v>80</v>
      </c>
      <c r="F57" s="138" t="s">
        <v>70</v>
      </c>
      <c r="G57" s="138" t="s">
        <v>558</v>
      </c>
      <c r="H57" s="138" t="s">
        <v>755</v>
      </c>
      <c r="I57" s="138" t="s">
        <v>10</v>
      </c>
      <c r="J57" s="138">
        <v>3</v>
      </c>
      <c r="K57" s="138" t="s">
        <v>756</v>
      </c>
      <c r="L57" s="139">
        <v>46</v>
      </c>
      <c r="M57" s="131">
        <f t="shared" si="2"/>
        <v>138</v>
      </c>
      <c r="N57" s="140" t="s">
        <v>871</v>
      </c>
      <c r="O57" s="139"/>
      <c r="P57" s="131">
        <f t="shared" si="3"/>
        <v>138</v>
      </c>
      <c r="Q57" s="141" t="s">
        <v>862</v>
      </c>
      <c r="R57" s="92"/>
    </row>
    <row r="58" spans="2:18" s="6" customFormat="1" ht="20.100000000000001" customHeight="1" x14ac:dyDescent="0.3">
      <c r="B58" s="155" t="s">
        <v>910</v>
      </c>
      <c r="C58" s="132">
        <v>44415</v>
      </c>
      <c r="D58" s="127" t="s">
        <v>239</v>
      </c>
      <c r="E58" s="138" t="s">
        <v>178</v>
      </c>
      <c r="F58" s="138" t="s">
        <v>70</v>
      </c>
      <c r="G58" s="138" t="s">
        <v>339</v>
      </c>
      <c r="H58" s="138" t="s">
        <v>673</v>
      </c>
      <c r="I58" s="138" t="s">
        <v>10</v>
      </c>
      <c r="J58" s="138">
        <v>1</v>
      </c>
      <c r="K58" s="138" t="s">
        <v>674</v>
      </c>
      <c r="L58" s="139">
        <v>802</v>
      </c>
      <c r="M58" s="131">
        <f t="shared" si="2"/>
        <v>802</v>
      </c>
      <c r="N58" s="140" t="s">
        <v>771</v>
      </c>
      <c r="O58" s="139">
        <v>80.2</v>
      </c>
      <c r="P58" s="131">
        <f t="shared" si="3"/>
        <v>721.8</v>
      </c>
      <c r="Q58" s="141" t="s">
        <v>799</v>
      </c>
      <c r="R58" s="92"/>
    </row>
    <row r="59" spans="2:18" s="6" customFormat="1" ht="20.100000000000001" customHeight="1" x14ac:dyDescent="0.3">
      <c r="B59" s="155" t="s">
        <v>910</v>
      </c>
      <c r="C59" s="132">
        <v>44415</v>
      </c>
      <c r="D59" s="127" t="s">
        <v>239</v>
      </c>
      <c r="E59" s="132" t="s">
        <v>81</v>
      </c>
      <c r="F59" s="138" t="s">
        <v>70</v>
      </c>
      <c r="G59" s="138" t="s">
        <v>339</v>
      </c>
      <c r="H59" s="138" t="s">
        <v>673</v>
      </c>
      <c r="I59" s="138" t="s">
        <v>10</v>
      </c>
      <c r="J59" s="138">
        <v>1</v>
      </c>
      <c r="K59" s="138" t="s">
        <v>674</v>
      </c>
      <c r="L59" s="139">
        <v>737</v>
      </c>
      <c r="M59" s="131">
        <f t="shared" si="2"/>
        <v>737</v>
      </c>
      <c r="N59" s="140" t="s">
        <v>774</v>
      </c>
      <c r="O59" s="139">
        <v>73.7</v>
      </c>
      <c r="P59" s="131">
        <f t="shared" si="3"/>
        <v>663.3</v>
      </c>
      <c r="Q59" s="141" t="s">
        <v>799</v>
      </c>
      <c r="R59" s="92"/>
    </row>
    <row r="60" spans="2:18" s="6" customFormat="1" ht="20.100000000000001" customHeight="1" x14ac:dyDescent="0.3">
      <c r="B60" s="155" t="s">
        <v>910</v>
      </c>
      <c r="C60" s="132">
        <v>44422</v>
      </c>
      <c r="D60" s="127" t="s">
        <v>239</v>
      </c>
      <c r="E60" s="138" t="s">
        <v>595</v>
      </c>
      <c r="F60" s="138" t="s">
        <v>70</v>
      </c>
      <c r="G60" s="138" t="s">
        <v>339</v>
      </c>
      <c r="H60" s="138" t="s">
        <v>673</v>
      </c>
      <c r="I60" s="138" t="s">
        <v>10</v>
      </c>
      <c r="J60" s="138">
        <v>1</v>
      </c>
      <c r="K60" s="138" t="s">
        <v>674</v>
      </c>
      <c r="L60" s="139">
        <v>962</v>
      </c>
      <c r="M60" s="131">
        <f t="shared" si="2"/>
        <v>962</v>
      </c>
      <c r="N60" s="140" t="s">
        <v>836</v>
      </c>
      <c r="O60" s="139">
        <v>96.2</v>
      </c>
      <c r="P60" s="131">
        <f t="shared" si="3"/>
        <v>865.8</v>
      </c>
      <c r="Q60" s="141" t="s">
        <v>808</v>
      </c>
      <c r="R60" s="92"/>
    </row>
    <row r="61" spans="2:18" s="6" customFormat="1" ht="20.100000000000001" customHeight="1" x14ac:dyDescent="0.3">
      <c r="B61" s="155" t="s">
        <v>910</v>
      </c>
      <c r="C61" s="132">
        <v>44414</v>
      </c>
      <c r="D61" s="127" t="s">
        <v>659</v>
      </c>
      <c r="E61" s="143" t="s">
        <v>743</v>
      </c>
      <c r="F61" s="138" t="s">
        <v>70</v>
      </c>
      <c r="G61" s="138" t="s">
        <v>558</v>
      </c>
      <c r="H61" s="138" t="s">
        <v>665</v>
      </c>
      <c r="I61" s="138" t="s">
        <v>10</v>
      </c>
      <c r="J61" s="138">
        <v>1</v>
      </c>
      <c r="K61" s="138" t="s">
        <v>780</v>
      </c>
      <c r="L61" s="139">
        <v>210</v>
      </c>
      <c r="M61" s="131">
        <f t="shared" si="2"/>
        <v>210</v>
      </c>
      <c r="N61" s="140" t="s">
        <v>871</v>
      </c>
      <c r="O61" s="139"/>
      <c r="P61" s="131">
        <f t="shared" si="3"/>
        <v>210</v>
      </c>
      <c r="Q61" s="141" t="s">
        <v>862</v>
      </c>
      <c r="R61" s="92"/>
    </row>
    <row r="62" spans="2:18" s="6" customFormat="1" ht="20.100000000000001" customHeight="1" x14ac:dyDescent="0.3">
      <c r="B62" s="155" t="s">
        <v>910</v>
      </c>
      <c r="C62" s="132">
        <v>44414</v>
      </c>
      <c r="D62" s="127" t="s">
        <v>659</v>
      </c>
      <c r="E62" s="143" t="s">
        <v>742</v>
      </c>
      <c r="F62" s="138" t="s">
        <v>70</v>
      </c>
      <c r="G62" s="138" t="s">
        <v>558</v>
      </c>
      <c r="H62" s="138" t="s">
        <v>665</v>
      </c>
      <c r="I62" s="138" t="s">
        <v>10</v>
      </c>
      <c r="J62" s="138">
        <v>1</v>
      </c>
      <c r="K62" s="138" t="s">
        <v>780</v>
      </c>
      <c r="L62" s="139">
        <v>210</v>
      </c>
      <c r="M62" s="131">
        <f t="shared" si="2"/>
        <v>210</v>
      </c>
      <c r="N62" s="140" t="s">
        <v>871</v>
      </c>
      <c r="O62" s="139"/>
      <c r="P62" s="131">
        <f t="shared" si="3"/>
        <v>210</v>
      </c>
      <c r="Q62" s="141" t="s">
        <v>862</v>
      </c>
      <c r="R62" s="92"/>
    </row>
    <row r="63" spans="2:18" s="6" customFormat="1" ht="20.100000000000001" customHeight="1" x14ac:dyDescent="0.3">
      <c r="B63" s="155" t="s">
        <v>910</v>
      </c>
      <c r="C63" s="132">
        <v>44413</v>
      </c>
      <c r="D63" s="127" t="s">
        <v>408</v>
      </c>
      <c r="E63" s="143" t="s">
        <v>743</v>
      </c>
      <c r="F63" s="138" t="s">
        <v>70</v>
      </c>
      <c r="G63" s="138" t="s">
        <v>664</v>
      </c>
      <c r="H63" s="138" t="s">
        <v>755</v>
      </c>
      <c r="I63" s="138" t="s">
        <v>238</v>
      </c>
      <c r="J63" s="138">
        <v>1</v>
      </c>
      <c r="K63" s="138" t="s">
        <v>781</v>
      </c>
      <c r="L63" s="139">
        <v>180</v>
      </c>
      <c r="M63" s="131">
        <f t="shared" si="2"/>
        <v>180</v>
      </c>
      <c r="N63" s="140" t="s">
        <v>869</v>
      </c>
      <c r="O63" s="139"/>
      <c r="P63" s="131">
        <f t="shared" si="3"/>
        <v>180</v>
      </c>
      <c r="Q63" s="141" t="s">
        <v>862</v>
      </c>
      <c r="R63" s="92"/>
    </row>
    <row r="64" spans="2:18" s="6" customFormat="1" ht="20.100000000000001" customHeight="1" x14ac:dyDescent="0.3">
      <c r="B64" s="155" t="s">
        <v>910</v>
      </c>
      <c r="C64" s="132">
        <v>44417</v>
      </c>
      <c r="D64" s="127" t="s">
        <v>408</v>
      </c>
      <c r="E64" s="143" t="s">
        <v>742</v>
      </c>
      <c r="F64" s="138" t="s">
        <v>70</v>
      </c>
      <c r="G64" s="138" t="s">
        <v>664</v>
      </c>
      <c r="H64" s="138" t="s">
        <v>755</v>
      </c>
      <c r="I64" s="138" t="s">
        <v>238</v>
      </c>
      <c r="J64" s="138">
        <v>1</v>
      </c>
      <c r="K64" s="138" t="s">
        <v>782</v>
      </c>
      <c r="L64" s="139">
        <v>280</v>
      </c>
      <c r="M64" s="131">
        <f t="shared" si="2"/>
        <v>280</v>
      </c>
      <c r="N64" s="140" t="s">
        <v>869</v>
      </c>
      <c r="O64" s="139"/>
      <c r="P64" s="131">
        <f t="shared" si="3"/>
        <v>280</v>
      </c>
      <c r="Q64" s="141" t="s">
        <v>862</v>
      </c>
      <c r="R64" s="92"/>
    </row>
    <row r="65" spans="2:18" s="6" customFormat="1" ht="20.100000000000001" customHeight="1" x14ac:dyDescent="0.3">
      <c r="B65" s="155" t="s">
        <v>910</v>
      </c>
      <c r="C65" s="132">
        <v>44420</v>
      </c>
      <c r="D65" s="127" t="s">
        <v>231</v>
      </c>
      <c r="E65" s="143" t="s">
        <v>743</v>
      </c>
      <c r="F65" s="138" t="s">
        <v>70</v>
      </c>
      <c r="G65" s="138" t="s">
        <v>664</v>
      </c>
      <c r="H65" s="138" t="s">
        <v>665</v>
      </c>
      <c r="I65" s="138" t="s">
        <v>238</v>
      </c>
      <c r="J65" s="138">
        <v>1</v>
      </c>
      <c r="K65" s="138" t="s">
        <v>786</v>
      </c>
      <c r="L65" s="139">
        <v>535</v>
      </c>
      <c r="M65" s="131">
        <f t="shared" si="2"/>
        <v>535</v>
      </c>
      <c r="N65" s="140" t="s">
        <v>870</v>
      </c>
      <c r="O65" s="139"/>
      <c r="P65" s="131">
        <f t="shared" si="3"/>
        <v>535</v>
      </c>
      <c r="Q65" s="141" t="s">
        <v>862</v>
      </c>
      <c r="R65" s="92"/>
    </row>
    <row r="66" spans="2:18" s="6" customFormat="1" ht="20.100000000000001" customHeight="1" x14ac:dyDescent="0.3">
      <c r="B66" s="155" t="s">
        <v>910</v>
      </c>
      <c r="C66" s="132">
        <v>44420</v>
      </c>
      <c r="D66" s="127" t="s">
        <v>231</v>
      </c>
      <c r="E66" s="143" t="s">
        <v>742</v>
      </c>
      <c r="F66" s="138" t="s">
        <v>70</v>
      </c>
      <c r="G66" s="138" t="s">
        <v>664</v>
      </c>
      <c r="H66" s="138" t="s">
        <v>665</v>
      </c>
      <c r="I66" s="138" t="s">
        <v>238</v>
      </c>
      <c r="J66" s="138">
        <v>1</v>
      </c>
      <c r="K66" s="138" t="s">
        <v>787</v>
      </c>
      <c r="L66" s="139">
        <v>515</v>
      </c>
      <c r="M66" s="131">
        <f t="shared" si="2"/>
        <v>515</v>
      </c>
      <c r="N66" s="140" t="s">
        <v>870</v>
      </c>
      <c r="O66" s="139"/>
      <c r="P66" s="131">
        <f t="shared" si="3"/>
        <v>515</v>
      </c>
      <c r="Q66" s="141" t="s">
        <v>862</v>
      </c>
      <c r="R66" s="92"/>
    </row>
    <row r="67" spans="2:18" s="6" customFormat="1" ht="20.100000000000001" customHeight="1" x14ac:dyDescent="0.3">
      <c r="B67" s="155" t="s">
        <v>910</v>
      </c>
      <c r="C67" s="132">
        <v>44420</v>
      </c>
      <c r="D67" s="127" t="s">
        <v>231</v>
      </c>
      <c r="E67" s="144" t="s">
        <v>743</v>
      </c>
      <c r="F67" s="138" t="s">
        <v>70</v>
      </c>
      <c r="G67" s="138" t="s">
        <v>558</v>
      </c>
      <c r="H67" s="138" t="s">
        <v>755</v>
      </c>
      <c r="I67" s="138" t="s">
        <v>10</v>
      </c>
      <c r="J67" s="138">
        <v>1</v>
      </c>
      <c r="K67" s="138" t="s">
        <v>266</v>
      </c>
      <c r="L67" s="139">
        <v>700</v>
      </c>
      <c r="M67" s="131">
        <f t="shared" si="2"/>
        <v>700</v>
      </c>
      <c r="N67" s="140" t="s">
        <v>870</v>
      </c>
      <c r="O67" s="139"/>
      <c r="P67" s="131">
        <f t="shared" si="3"/>
        <v>700</v>
      </c>
      <c r="Q67" s="141" t="s">
        <v>862</v>
      </c>
      <c r="R67" s="92"/>
    </row>
    <row r="68" spans="2:18" s="6" customFormat="1" ht="20.100000000000001" customHeight="1" x14ac:dyDescent="0.3">
      <c r="B68" s="155" t="s">
        <v>910</v>
      </c>
      <c r="C68" s="132">
        <v>44420</v>
      </c>
      <c r="D68" s="127" t="s">
        <v>231</v>
      </c>
      <c r="E68" s="144" t="s">
        <v>742</v>
      </c>
      <c r="F68" s="138" t="s">
        <v>70</v>
      </c>
      <c r="G68" s="138" t="s">
        <v>558</v>
      </c>
      <c r="H68" s="138" t="s">
        <v>755</v>
      </c>
      <c r="I68" s="138" t="s">
        <v>10</v>
      </c>
      <c r="J68" s="138">
        <v>1</v>
      </c>
      <c r="K68" s="138" t="s">
        <v>266</v>
      </c>
      <c r="L68" s="139">
        <v>700</v>
      </c>
      <c r="M68" s="131">
        <f t="shared" si="2"/>
        <v>700</v>
      </c>
      <c r="N68" s="140" t="s">
        <v>870</v>
      </c>
      <c r="O68" s="139"/>
      <c r="P68" s="131">
        <f t="shared" si="3"/>
        <v>700</v>
      </c>
      <c r="Q68" s="141" t="s">
        <v>862</v>
      </c>
      <c r="R68" s="92"/>
    </row>
    <row r="69" spans="2:18" s="6" customFormat="1" ht="20.100000000000001" customHeight="1" x14ac:dyDescent="0.3">
      <c r="B69" s="155" t="s">
        <v>910</v>
      </c>
      <c r="C69" s="132">
        <v>44422</v>
      </c>
      <c r="D69" s="127" t="s">
        <v>408</v>
      </c>
      <c r="E69" s="144" t="s">
        <v>743</v>
      </c>
      <c r="F69" s="138" t="s">
        <v>70</v>
      </c>
      <c r="G69" s="138" t="s">
        <v>558</v>
      </c>
      <c r="H69" s="138" t="s">
        <v>755</v>
      </c>
      <c r="I69" s="138" t="s">
        <v>10</v>
      </c>
      <c r="J69" s="138">
        <v>1</v>
      </c>
      <c r="K69" s="138" t="s">
        <v>785</v>
      </c>
      <c r="L69" s="139">
        <v>80</v>
      </c>
      <c r="M69" s="131">
        <f t="shared" si="2"/>
        <v>80</v>
      </c>
      <c r="N69" s="140" t="s">
        <v>869</v>
      </c>
      <c r="O69" s="139"/>
      <c r="P69" s="131">
        <f t="shared" si="3"/>
        <v>80</v>
      </c>
      <c r="Q69" s="141" t="s">
        <v>862</v>
      </c>
      <c r="R69" s="92"/>
    </row>
    <row r="70" spans="2:18" s="6" customFormat="1" ht="20.100000000000001" customHeight="1" x14ac:dyDescent="0.3">
      <c r="B70" s="155" t="s">
        <v>910</v>
      </c>
      <c r="C70" s="132">
        <v>44422</v>
      </c>
      <c r="D70" s="127" t="s">
        <v>408</v>
      </c>
      <c r="E70" s="138" t="s">
        <v>179</v>
      </c>
      <c r="F70" s="138" t="s">
        <v>179</v>
      </c>
      <c r="G70" s="138" t="s">
        <v>664</v>
      </c>
      <c r="H70" s="138" t="s">
        <v>755</v>
      </c>
      <c r="I70" s="138" t="s">
        <v>238</v>
      </c>
      <c r="J70" s="138">
        <v>1</v>
      </c>
      <c r="K70" s="138" t="s">
        <v>834</v>
      </c>
      <c r="L70" s="139">
        <v>100</v>
      </c>
      <c r="M70" s="131">
        <f t="shared" si="2"/>
        <v>100</v>
      </c>
      <c r="N70" s="140" t="s">
        <v>869</v>
      </c>
      <c r="O70" s="139"/>
      <c r="P70" s="131">
        <f t="shared" si="3"/>
        <v>100</v>
      </c>
      <c r="Q70" s="141" t="s">
        <v>862</v>
      </c>
      <c r="R70" s="92"/>
    </row>
    <row r="71" spans="2:18" s="6" customFormat="1" ht="20.100000000000001" customHeight="1" x14ac:dyDescent="0.3">
      <c r="B71" s="155" t="s">
        <v>910</v>
      </c>
      <c r="C71" s="132">
        <v>44429</v>
      </c>
      <c r="D71" s="127" t="s">
        <v>408</v>
      </c>
      <c r="E71" s="138" t="s">
        <v>179</v>
      </c>
      <c r="F71" s="138" t="s">
        <v>179</v>
      </c>
      <c r="G71" s="138" t="s">
        <v>558</v>
      </c>
      <c r="H71" s="138" t="s">
        <v>755</v>
      </c>
      <c r="I71" s="138" t="s">
        <v>238</v>
      </c>
      <c r="J71" s="138">
        <v>1</v>
      </c>
      <c r="K71" s="138" t="s">
        <v>854</v>
      </c>
      <c r="L71" s="139">
        <v>300</v>
      </c>
      <c r="M71" s="131">
        <f t="shared" ref="M71:M88" si="4">J71*L71</f>
        <v>300</v>
      </c>
      <c r="N71" s="140" t="s">
        <v>869</v>
      </c>
      <c r="O71" s="139"/>
      <c r="P71" s="131">
        <f t="shared" ref="P71:P88" si="5">M71-O71</f>
        <v>300</v>
      </c>
      <c r="Q71" s="141" t="s">
        <v>862</v>
      </c>
      <c r="R71" s="92"/>
    </row>
    <row r="72" spans="2:18" s="6" customFormat="1" ht="20.100000000000001" customHeight="1" x14ac:dyDescent="0.3">
      <c r="B72" s="155" t="s">
        <v>910</v>
      </c>
      <c r="C72" s="132">
        <v>44426</v>
      </c>
      <c r="D72" s="127" t="s">
        <v>231</v>
      </c>
      <c r="E72" s="138" t="s">
        <v>179</v>
      </c>
      <c r="F72" s="138" t="s">
        <v>179</v>
      </c>
      <c r="G72" s="138" t="s">
        <v>664</v>
      </c>
      <c r="H72" s="138" t="s">
        <v>755</v>
      </c>
      <c r="I72" s="138" t="s">
        <v>10</v>
      </c>
      <c r="J72" s="138">
        <v>1</v>
      </c>
      <c r="K72" s="138" t="s">
        <v>830</v>
      </c>
      <c r="L72" s="139">
        <v>180</v>
      </c>
      <c r="M72" s="131">
        <f t="shared" si="4"/>
        <v>180</v>
      </c>
      <c r="N72" s="140" t="s">
        <v>870</v>
      </c>
      <c r="O72" s="139"/>
      <c r="P72" s="131">
        <f t="shared" si="5"/>
        <v>180</v>
      </c>
      <c r="Q72" s="141" t="s">
        <v>862</v>
      </c>
      <c r="R72" s="92"/>
    </row>
    <row r="73" spans="2:18" s="6" customFormat="1" ht="20.100000000000001" customHeight="1" x14ac:dyDescent="0.3">
      <c r="B73" s="155" t="s">
        <v>910</v>
      </c>
      <c r="C73" s="132">
        <v>44430</v>
      </c>
      <c r="D73" s="127" t="s">
        <v>231</v>
      </c>
      <c r="E73" s="138" t="s">
        <v>179</v>
      </c>
      <c r="F73" s="138" t="s">
        <v>179</v>
      </c>
      <c r="G73" s="138" t="s">
        <v>664</v>
      </c>
      <c r="H73" s="138" t="s">
        <v>755</v>
      </c>
      <c r="I73" s="138" t="s">
        <v>10</v>
      </c>
      <c r="J73" s="138">
        <v>1</v>
      </c>
      <c r="K73" s="138" t="s">
        <v>847</v>
      </c>
      <c r="L73" s="139">
        <v>500</v>
      </c>
      <c r="M73" s="131">
        <f t="shared" si="4"/>
        <v>500</v>
      </c>
      <c r="N73" s="140" t="s">
        <v>870</v>
      </c>
      <c r="O73" s="139"/>
      <c r="P73" s="131">
        <f t="shared" si="5"/>
        <v>500</v>
      </c>
      <c r="Q73" s="141" t="s">
        <v>862</v>
      </c>
      <c r="R73" s="92"/>
    </row>
    <row r="74" spans="2:18" s="6" customFormat="1" ht="20.100000000000001" customHeight="1" x14ac:dyDescent="0.3">
      <c r="B74" s="155" t="s">
        <v>910</v>
      </c>
      <c r="C74" s="132">
        <v>44435</v>
      </c>
      <c r="D74" s="127" t="s">
        <v>852</v>
      </c>
      <c r="E74" s="138" t="s">
        <v>179</v>
      </c>
      <c r="F74" s="138" t="s">
        <v>179</v>
      </c>
      <c r="G74" s="138" t="s">
        <v>339</v>
      </c>
      <c r="H74" s="138" t="s">
        <v>316</v>
      </c>
      <c r="I74" s="138" t="s">
        <v>238</v>
      </c>
      <c r="J74" s="138">
        <v>1</v>
      </c>
      <c r="K74" s="138" t="s">
        <v>853</v>
      </c>
      <c r="L74" s="139">
        <v>400</v>
      </c>
      <c r="M74" s="131">
        <f t="shared" si="4"/>
        <v>400</v>
      </c>
      <c r="N74" s="140" t="s">
        <v>599</v>
      </c>
      <c r="O74" s="139"/>
      <c r="P74" s="131">
        <f t="shared" si="5"/>
        <v>400</v>
      </c>
      <c r="Q74" s="141" t="s">
        <v>851</v>
      </c>
      <c r="R74" s="92"/>
    </row>
    <row r="75" spans="2:18" s="6" customFormat="1" ht="20.100000000000001" customHeight="1" x14ac:dyDescent="0.3">
      <c r="B75" s="155" t="s">
        <v>910</v>
      </c>
      <c r="C75" s="132">
        <v>44429</v>
      </c>
      <c r="D75" s="127" t="s">
        <v>506</v>
      </c>
      <c r="E75" s="138" t="s">
        <v>179</v>
      </c>
      <c r="F75" s="138" t="s">
        <v>179</v>
      </c>
      <c r="G75" s="138" t="s">
        <v>558</v>
      </c>
      <c r="H75" s="138" t="s">
        <v>385</v>
      </c>
      <c r="I75" s="138" t="s">
        <v>10</v>
      </c>
      <c r="J75" s="138">
        <v>7</v>
      </c>
      <c r="K75" s="138" t="s">
        <v>819</v>
      </c>
      <c r="L75" s="139">
        <v>15</v>
      </c>
      <c r="M75" s="131">
        <f t="shared" si="4"/>
        <v>105</v>
      </c>
      <c r="N75" s="140" t="s">
        <v>822</v>
      </c>
      <c r="O75" s="139"/>
      <c r="P75" s="131">
        <f t="shared" si="5"/>
        <v>105</v>
      </c>
      <c r="Q75" s="141" t="s">
        <v>808</v>
      </c>
      <c r="R75" s="92"/>
    </row>
    <row r="76" spans="2:18" s="6" customFormat="1" ht="20.100000000000001" customHeight="1" x14ac:dyDescent="0.3">
      <c r="B76" s="155" t="s">
        <v>910</v>
      </c>
      <c r="C76" s="132">
        <v>44435</v>
      </c>
      <c r="D76" s="127" t="s">
        <v>852</v>
      </c>
      <c r="E76" s="138" t="s">
        <v>179</v>
      </c>
      <c r="F76" s="138" t="s">
        <v>179</v>
      </c>
      <c r="G76" s="138" t="s">
        <v>339</v>
      </c>
      <c r="H76" s="138" t="s">
        <v>315</v>
      </c>
      <c r="I76" s="138" t="s">
        <v>238</v>
      </c>
      <c r="J76" s="138">
        <v>1</v>
      </c>
      <c r="K76" s="138" t="s">
        <v>881</v>
      </c>
      <c r="L76" s="139">
        <v>400</v>
      </c>
      <c r="M76" s="131">
        <f t="shared" si="4"/>
        <v>400</v>
      </c>
      <c r="N76" s="140" t="s">
        <v>599</v>
      </c>
      <c r="O76" s="139"/>
      <c r="P76" s="131">
        <f t="shared" si="5"/>
        <v>400</v>
      </c>
      <c r="Q76" s="141" t="s">
        <v>882</v>
      </c>
      <c r="R76" s="92"/>
    </row>
    <row r="77" spans="2:18" s="6" customFormat="1" ht="20.100000000000001" customHeight="1" x14ac:dyDescent="0.3">
      <c r="B77" s="155" t="s">
        <v>910</v>
      </c>
      <c r="C77" s="128">
        <v>44438</v>
      </c>
      <c r="D77" s="127" t="s">
        <v>923</v>
      </c>
      <c r="E77" s="150" t="s">
        <v>179</v>
      </c>
      <c r="F77" s="150" t="s">
        <v>179</v>
      </c>
      <c r="G77" s="150" t="s">
        <v>397</v>
      </c>
      <c r="H77" s="150" t="s">
        <v>924</v>
      </c>
      <c r="I77" s="150" t="s">
        <v>238</v>
      </c>
      <c r="J77" s="150">
        <v>14</v>
      </c>
      <c r="K77" s="150" t="s">
        <v>925</v>
      </c>
      <c r="L77" s="151">
        <v>110</v>
      </c>
      <c r="M77" s="131">
        <f t="shared" si="4"/>
        <v>1540</v>
      </c>
      <c r="N77" s="152"/>
      <c r="O77" s="151"/>
      <c r="P77" s="131">
        <f t="shared" si="5"/>
        <v>1540</v>
      </c>
      <c r="Q77" s="153" t="s">
        <v>284</v>
      </c>
      <c r="R77" s="92"/>
    </row>
    <row r="78" spans="2:18" s="6" customFormat="1" ht="20.100000000000001" customHeight="1" x14ac:dyDescent="0.3">
      <c r="B78" s="155" t="s">
        <v>910</v>
      </c>
      <c r="C78" s="128">
        <v>44365</v>
      </c>
      <c r="D78" s="127" t="s">
        <v>921</v>
      </c>
      <c r="E78" s="150" t="s">
        <v>179</v>
      </c>
      <c r="F78" s="150" t="s">
        <v>179</v>
      </c>
      <c r="G78" s="150" t="s">
        <v>316</v>
      </c>
      <c r="H78" s="150" t="s">
        <v>316</v>
      </c>
      <c r="I78" s="150" t="s">
        <v>10</v>
      </c>
      <c r="J78" s="127">
        <v>1</v>
      </c>
      <c r="K78" s="150" t="s">
        <v>915</v>
      </c>
      <c r="L78" s="151">
        <v>6930</v>
      </c>
      <c r="M78" s="129">
        <f t="shared" si="4"/>
        <v>6930</v>
      </c>
      <c r="N78" s="152" t="s">
        <v>1005</v>
      </c>
      <c r="O78" s="151"/>
      <c r="P78" s="131">
        <f t="shared" si="5"/>
        <v>6930</v>
      </c>
      <c r="Q78" s="153" t="s">
        <v>1162</v>
      </c>
      <c r="R78" s="92"/>
    </row>
    <row r="79" spans="2:18" s="6" customFormat="1" ht="20.100000000000001" customHeight="1" x14ac:dyDescent="0.3">
      <c r="B79" s="155" t="s">
        <v>910</v>
      </c>
      <c r="C79" s="132">
        <v>44415</v>
      </c>
      <c r="D79" s="127" t="s">
        <v>408</v>
      </c>
      <c r="E79" s="132" t="s">
        <v>784</v>
      </c>
      <c r="F79" s="138" t="s">
        <v>69</v>
      </c>
      <c r="G79" s="138" t="s">
        <v>558</v>
      </c>
      <c r="H79" s="138" t="s">
        <v>755</v>
      </c>
      <c r="I79" s="138" t="s">
        <v>238</v>
      </c>
      <c r="J79" s="138">
        <v>1</v>
      </c>
      <c r="K79" s="138" t="s">
        <v>783</v>
      </c>
      <c r="L79" s="139">
        <v>60</v>
      </c>
      <c r="M79" s="131">
        <f t="shared" si="4"/>
        <v>60</v>
      </c>
      <c r="N79" s="140" t="s">
        <v>869</v>
      </c>
      <c r="O79" s="139"/>
      <c r="P79" s="131">
        <f t="shared" si="5"/>
        <v>60</v>
      </c>
      <c r="Q79" s="141" t="s">
        <v>862</v>
      </c>
      <c r="R79" s="92"/>
    </row>
    <row r="80" spans="2:18" s="6" customFormat="1" ht="20.100000000000001" customHeight="1" x14ac:dyDescent="0.3">
      <c r="B80" s="155" t="s">
        <v>910</v>
      </c>
      <c r="C80" s="132">
        <v>44419</v>
      </c>
      <c r="D80" s="127" t="s">
        <v>231</v>
      </c>
      <c r="E80" s="138" t="s">
        <v>57</v>
      </c>
      <c r="F80" s="138" t="s">
        <v>69</v>
      </c>
      <c r="G80" s="138" t="s">
        <v>558</v>
      </c>
      <c r="H80" s="138" t="s">
        <v>385</v>
      </c>
      <c r="I80" s="138" t="s">
        <v>10</v>
      </c>
      <c r="J80" s="138">
        <v>1</v>
      </c>
      <c r="K80" s="138" t="s">
        <v>811</v>
      </c>
      <c r="L80" s="139">
        <v>630</v>
      </c>
      <c r="M80" s="131">
        <f t="shared" si="4"/>
        <v>630</v>
      </c>
      <c r="N80" s="140" t="s">
        <v>870</v>
      </c>
      <c r="O80" s="139"/>
      <c r="P80" s="131">
        <f t="shared" si="5"/>
        <v>630</v>
      </c>
      <c r="Q80" s="141" t="s">
        <v>862</v>
      </c>
      <c r="R80" s="92"/>
    </row>
    <row r="81" spans="2:18" s="6" customFormat="1" ht="20.100000000000001" customHeight="1" x14ac:dyDescent="0.3">
      <c r="B81" s="155" t="s">
        <v>910</v>
      </c>
      <c r="C81" s="132">
        <v>44421</v>
      </c>
      <c r="D81" s="127" t="s">
        <v>231</v>
      </c>
      <c r="E81" s="138" t="s">
        <v>57</v>
      </c>
      <c r="F81" s="138" t="s">
        <v>69</v>
      </c>
      <c r="G81" s="138" t="s">
        <v>558</v>
      </c>
      <c r="H81" s="138" t="s">
        <v>385</v>
      </c>
      <c r="I81" s="138" t="s">
        <v>10</v>
      </c>
      <c r="J81" s="138">
        <v>1</v>
      </c>
      <c r="K81" s="138" t="s">
        <v>833</v>
      </c>
      <c r="L81" s="139">
        <v>24</v>
      </c>
      <c r="M81" s="131">
        <f t="shared" si="4"/>
        <v>24</v>
      </c>
      <c r="N81" s="140" t="s">
        <v>870</v>
      </c>
      <c r="O81" s="139"/>
      <c r="P81" s="131">
        <f t="shared" si="5"/>
        <v>24</v>
      </c>
      <c r="Q81" s="141" t="s">
        <v>862</v>
      </c>
      <c r="R81" s="92"/>
    </row>
    <row r="82" spans="2:18" s="6" customFormat="1" ht="20.100000000000001" customHeight="1" x14ac:dyDescent="0.3">
      <c r="B82" s="155" t="s">
        <v>910</v>
      </c>
      <c r="C82" s="137">
        <v>44413</v>
      </c>
      <c r="D82" s="127" t="s">
        <v>492</v>
      </c>
      <c r="E82" s="138" t="s">
        <v>57</v>
      </c>
      <c r="F82" s="138" t="s">
        <v>69</v>
      </c>
      <c r="G82" s="138" t="s">
        <v>558</v>
      </c>
      <c r="H82" s="138" t="s">
        <v>385</v>
      </c>
      <c r="I82" s="138" t="s">
        <v>238</v>
      </c>
      <c r="J82" s="138">
        <v>1</v>
      </c>
      <c r="K82" s="138" t="s">
        <v>752</v>
      </c>
      <c r="L82" s="139">
        <v>100</v>
      </c>
      <c r="M82" s="131">
        <f t="shared" si="4"/>
        <v>100</v>
      </c>
      <c r="N82" s="140" t="s">
        <v>599</v>
      </c>
      <c r="O82" s="139"/>
      <c r="P82" s="131">
        <f t="shared" si="5"/>
        <v>100</v>
      </c>
      <c r="Q82" s="141" t="s">
        <v>777</v>
      </c>
      <c r="R82" s="92"/>
    </row>
    <row r="83" spans="2:18" s="6" customFormat="1" ht="20.100000000000001" customHeight="1" x14ac:dyDescent="0.3">
      <c r="B83" s="155" t="s">
        <v>910</v>
      </c>
      <c r="C83" s="132">
        <v>44419</v>
      </c>
      <c r="D83" s="127" t="s">
        <v>492</v>
      </c>
      <c r="E83" s="138" t="s">
        <v>57</v>
      </c>
      <c r="F83" s="138" t="s">
        <v>69</v>
      </c>
      <c r="G83" s="138" t="s">
        <v>558</v>
      </c>
      <c r="H83" s="138" t="s">
        <v>385</v>
      </c>
      <c r="I83" s="138" t="s">
        <v>238</v>
      </c>
      <c r="J83" s="138">
        <v>1</v>
      </c>
      <c r="K83" s="138" t="s">
        <v>810</v>
      </c>
      <c r="L83" s="139">
        <v>250</v>
      </c>
      <c r="M83" s="131">
        <f t="shared" si="4"/>
        <v>250</v>
      </c>
      <c r="N83" s="140" t="s">
        <v>599</v>
      </c>
      <c r="O83" s="139"/>
      <c r="P83" s="131">
        <f t="shared" si="5"/>
        <v>250</v>
      </c>
      <c r="Q83" s="141" t="s">
        <v>808</v>
      </c>
      <c r="R83" s="92"/>
    </row>
    <row r="84" spans="2:18" s="6" customFormat="1" ht="20.100000000000001" customHeight="1" x14ac:dyDescent="0.3">
      <c r="B84" s="155" t="s">
        <v>910</v>
      </c>
      <c r="C84" s="132">
        <v>44412</v>
      </c>
      <c r="D84" s="127" t="s">
        <v>769</v>
      </c>
      <c r="E84" s="132" t="s">
        <v>57</v>
      </c>
      <c r="F84" s="138" t="s">
        <v>69</v>
      </c>
      <c r="G84" s="138" t="s">
        <v>558</v>
      </c>
      <c r="H84" s="138" t="s">
        <v>385</v>
      </c>
      <c r="I84" s="138" t="s">
        <v>10</v>
      </c>
      <c r="J84" s="138">
        <v>1</v>
      </c>
      <c r="K84" s="138" t="s">
        <v>768</v>
      </c>
      <c r="L84" s="139">
        <v>830</v>
      </c>
      <c r="M84" s="131">
        <f t="shared" si="4"/>
        <v>830</v>
      </c>
      <c r="N84" s="140" t="s">
        <v>770</v>
      </c>
      <c r="O84" s="139">
        <v>60</v>
      </c>
      <c r="P84" s="131">
        <f t="shared" si="5"/>
        <v>770</v>
      </c>
      <c r="Q84" s="141" t="s">
        <v>799</v>
      </c>
      <c r="R84" s="92"/>
    </row>
    <row r="85" spans="2:18" s="6" customFormat="1" ht="20.100000000000001" customHeight="1" x14ac:dyDescent="0.3">
      <c r="B85" s="155" t="s">
        <v>910</v>
      </c>
      <c r="C85" s="132">
        <v>44412</v>
      </c>
      <c r="D85" s="127" t="s">
        <v>769</v>
      </c>
      <c r="E85" s="132" t="s">
        <v>59</v>
      </c>
      <c r="F85" s="138" t="s">
        <v>69</v>
      </c>
      <c r="G85" s="138" t="s">
        <v>558</v>
      </c>
      <c r="H85" s="138" t="s">
        <v>385</v>
      </c>
      <c r="I85" s="138" t="s">
        <v>10</v>
      </c>
      <c r="J85" s="138">
        <v>1</v>
      </c>
      <c r="K85" s="138" t="s">
        <v>768</v>
      </c>
      <c r="L85" s="139">
        <v>830</v>
      </c>
      <c r="M85" s="131">
        <f t="shared" si="4"/>
        <v>830</v>
      </c>
      <c r="N85" s="140" t="s">
        <v>770</v>
      </c>
      <c r="O85" s="139">
        <v>60</v>
      </c>
      <c r="P85" s="131">
        <f t="shared" si="5"/>
        <v>770</v>
      </c>
      <c r="Q85" s="141" t="s">
        <v>799</v>
      </c>
      <c r="R85" s="92"/>
    </row>
    <row r="86" spans="2:18" s="6" customFormat="1" ht="20.100000000000001" customHeight="1" x14ac:dyDescent="0.3">
      <c r="B86" s="155" t="s">
        <v>910</v>
      </c>
      <c r="C86" s="132">
        <v>44422</v>
      </c>
      <c r="D86" s="127" t="s">
        <v>239</v>
      </c>
      <c r="E86" s="138" t="s">
        <v>59</v>
      </c>
      <c r="F86" s="138" t="s">
        <v>69</v>
      </c>
      <c r="G86" s="138" t="s">
        <v>339</v>
      </c>
      <c r="H86" s="138" t="s">
        <v>673</v>
      </c>
      <c r="I86" s="138" t="s">
        <v>10</v>
      </c>
      <c r="J86" s="138">
        <v>1</v>
      </c>
      <c r="K86" s="138" t="s">
        <v>674</v>
      </c>
      <c r="L86" s="139">
        <v>706</v>
      </c>
      <c r="M86" s="131">
        <f t="shared" si="4"/>
        <v>706</v>
      </c>
      <c r="N86" s="140" t="s">
        <v>836</v>
      </c>
      <c r="O86" s="139">
        <v>70.599999999999994</v>
      </c>
      <c r="P86" s="131">
        <f t="shared" si="5"/>
        <v>635.4</v>
      </c>
      <c r="Q86" s="141" t="s">
        <v>808</v>
      </c>
      <c r="R86" s="92"/>
    </row>
    <row r="87" spans="2:18" s="6" customFormat="1" ht="20.100000000000001" customHeight="1" x14ac:dyDescent="0.3">
      <c r="B87" s="155" t="s">
        <v>910</v>
      </c>
      <c r="C87" s="132">
        <v>44425</v>
      </c>
      <c r="D87" s="127" t="s">
        <v>239</v>
      </c>
      <c r="E87" s="138" t="s">
        <v>57</v>
      </c>
      <c r="F87" s="138" t="s">
        <v>69</v>
      </c>
      <c r="G87" s="138" t="s">
        <v>339</v>
      </c>
      <c r="H87" s="138" t="s">
        <v>673</v>
      </c>
      <c r="I87" s="138" t="s">
        <v>10</v>
      </c>
      <c r="J87" s="138">
        <v>1</v>
      </c>
      <c r="K87" s="138" t="s">
        <v>674</v>
      </c>
      <c r="L87" s="139">
        <v>711</v>
      </c>
      <c r="M87" s="131">
        <f t="shared" si="4"/>
        <v>711</v>
      </c>
      <c r="N87" s="140" t="s">
        <v>836</v>
      </c>
      <c r="O87" s="139">
        <v>71.099999999999994</v>
      </c>
      <c r="P87" s="131">
        <f t="shared" si="5"/>
        <v>639.9</v>
      </c>
      <c r="Q87" s="141" t="s">
        <v>808</v>
      </c>
      <c r="R87" s="92"/>
    </row>
    <row r="88" spans="2:18" s="6" customFormat="1" ht="20.100000000000001" customHeight="1" x14ac:dyDescent="0.3">
      <c r="B88" s="155" t="s">
        <v>910</v>
      </c>
      <c r="C88" s="132">
        <v>44429</v>
      </c>
      <c r="D88" s="127" t="s">
        <v>239</v>
      </c>
      <c r="E88" s="138" t="s">
        <v>821</v>
      </c>
      <c r="F88" s="138" t="s">
        <v>69</v>
      </c>
      <c r="G88" s="138" t="s">
        <v>339</v>
      </c>
      <c r="H88" s="138" t="s">
        <v>673</v>
      </c>
      <c r="I88" s="138" t="s">
        <v>10</v>
      </c>
      <c r="J88" s="138">
        <v>1</v>
      </c>
      <c r="K88" s="138" t="s">
        <v>674</v>
      </c>
      <c r="L88" s="139">
        <v>1134.5</v>
      </c>
      <c r="M88" s="131">
        <f t="shared" si="4"/>
        <v>1134.5</v>
      </c>
      <c r="N88" s="140" t="s">
        <v>836</v>
      </c>
      <c r="O88" s="139">
        <v>113.45</v>
      </c>
      <c r="P88" s="131">
        <f t="shared" si="5"/>
        <v>1021.05</v>
      </c>
      <c r="Q88" s="141" t="s">
        <v>808</v>
      </c>
      <c r="R88" s="92"/>
    </row>
    <row r="89" spans="2:18" s="6" customFormat="1" ht="20.100000000000001" customHeight="1" x14ac:dyDescent="0.3">
      <c r="K89" s="40"/>
      <c r="L89" s="82"/>
      <c r="M89" s="190">
        <f>SUM(M7:M88)</f>
        <v>47290.3</v>
      </c>
      <c r="N89" s="82"/>
      <c r="O89" s="213">
        <f>SUM(O7:O88)</f>
        <v>945.45</v>
      </c>
      <c r="P89" s="167">
        <f>SUM(P7:P88)</f>
        <v>46344.850000000006</v>
      </c>
      <c r="Q89" s="82"/>
      <c r="R89" s="92"/>
    </row>
    <row r="90" spans="2:18" s="6" customFormat="1" ht="20.100000000000001" customHeight="1" x14ac:dyDescent="0.3">
      <c r="C90" s="4"/>
      <c r="D90" s="4"/>
      <c r="E90" s="4"/>
      <c r="F90" s="4"/>
      <c r="G90" s="4"/>
      <c r="H90" s="4"/>
      <c r="I90" s="4"/>
      <c r="J90" s="4"/>
      <c r="K90" s="40"/>
      <c r="L90" s="22"/>
      <c r="M90" s="22"/>
      <c r="N90" s="22"/>
      <c r="O90" s="94" t="s">
        <v>876</v>
      </c>
      <c r="P90" s="113">
        <f>P89-P78-P79-P80-P81-P82-P83-P84-P85-P86</f>
        <v>36175.450000000004</v>
      </c>
      <c r="Q90" s="22"/>
      <c r="R90" s="92"/>
    </row>
    <row r="91" spans="2:18" s="6" customFormat="1" ht="20.100000000000001" customHeight="1" x14ac:dyDescent="0.3">
      <c r="C91" s="4"/>
      <c r="D91" s="4"/>
      <c r="E91" s="4"/>
      <c r="F91" s="4"/>
      <c r="G91" s="4"/>
      <c r="H91" s="4"/>
      <c r="I91" s="4"/>
      <c r="J91" s="4"/>
      <c r="K91" s="40"/>
      <c r="L91" s="22"/>
      <c r="M91" s="22"/>
      <c r="N91" s="22"/>
      <c r="O91" s="22"/>
      <c r="P91" s="22"/>
      <c r="Q91" s="22"/>
      <c r="R91" s="92"/>
    </row>
    <row r="92" spans="2:18" s="6" customFormat="1" ht="20.100000000000001" customHeight="1" x14ac:dyDescent="0.3">
      <c r="C92" s="4"/>
      <c r="D92" s="4"/>
      <c r="E92" s="4"/>
      <c r="F92" s="4"/>
      <c r="G92" s="4"/>
      <c r="H92" s="4"/>
      <c r="I92" s="4"/>
      <c r="J92" s="4"/>
      <c r="K92" s="40"/>
      <c r="L92" s="22"/>
      <c r="M92" s="22"/>
      <c r="N92" s="22"/>
      <c r="O92" s="22"/>
      <c r="P92" s="22"/>
      <c r="Q92" s="22"/>
      <c r="R92" s="93"/>
    </row>
    <row r="93" spans="2:18" s="6" customFormat="1" ht="20.100000000000001" customHeight="1" x14ac:dyDescent="0.3">
      <c r="C93" s="4"/>
      <c r="D93" s="4"/>
      <c r="E93" s="4"/>
      <c r="F93" s="4"/>
      <c r="G93" s="4"/>
      <c r="H93" s="4"/>
      <c r="I93" s="4"/>
      <c r="J93" s="4"/>
      <c r="K93" s="40"/>
      <c r="L93" s="22"/>
      <c r="M93" s="22"/>
      <c r="N93" s="22"/>
      <c r="O93" s="22"/>
      <c r="P93" s="22"/>
      <c r="Q93" s="22"/>
    </row>
    <row r="94" spans="2:18" x14ac:dyDescent="0.3">
      <c r="K94" s="40"/>
    </row>
  </sheetData>
  <autoFilter ref="B6:Q6" xr:uid="{00000000-0009-0000-0000-00000E000000}">
    <sortState xmlns:xlrd2="http://schemas.microsoft.com/office/spreadsheetml/2017/richdata2" ref="B7:Q90">
      <sortCondition ref="F6"/>
    </sortState>
  </autoFilter>
  <pageMargins left="0.511811024" right="0.511811024" top="0.78740157499999996" bottom="0.78740157499999996" header="0.31496062000000002" footer="0.31496062000000002"/>
  <pageSetup paperSize="9" scale="41" fitToHeight="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2">
    <tabColor rgb="FF002060"/>
    <pageSetUpPr fitToPage="1"/>
  </sheetPr>
  <dimension ref="B2:R77"/>
  <sheetViews>
    <sheetView showGridLines="0" zoomScale="84" zoomScaleNormal="84" workbookViewId="0">
      <pane ySplit="4" topLeftCell="A53" activePane="bottomLeft" state="frozen"/>
      <selection activeCell="I6" sqref="I6:I46"/>
      <selection pane="bottomLeft" activeCell="I6" sqref="I6:I46"/>
    </sheetView>
  </sheetViews>
  <sheetFormatPr defaultColWidth="9.109375" defaultRowHeight="14.4" x14ac:dyDescent="0.3"/>
  <cols>
    <col min="1" max="1" width="3.6640625" style="4" customWidth="1"/>
    <col min="2" max="3" width="13.109375" style="4" customWidth="1"/>
    <col min="4" max="4" width="31" style="4" customWidth="1"/>
    <col min="5" max="5" width="11.109375" style="4" customWidth="1"/>
    <col min="6" max="6" width="13.6640625" style="4" customWidth="1"/>
    <col min="7" max="7" width="16.44140625" style="4" bestFit="1" customWidth="1"/>
    <col min="8" max="9" width="16.44140625" style="4" customWidth="1"/>
    <col min="10" max="10" width="6.44140625" style="4" customWidth="1"/>
    <col min="11" max="11" width="82.109375" style="4" customWidth="1"/>
    <col min="12" max="12" width="12.88671875" style="22" bestFit="1" customWidth="1"/>
    <col min="13" max="13" width="14.109375" style="22" customWidth="1"/>
    <col min="14" max="14" width="12.88671875" style="22" customWidth="1"/>
    <col min="15" max="15" width="12" style="22" customWidth="1"/>
    <col min="16" max="16" width="15.88671875" style="22" customWidth="1"/>
    <col min="17" max="17" width="44.109375" style="22" customWidth="1"/>
    <col min="18" max="18" width="43.6640625" style="4" hidden="1" customWidth="1"/>
    <col min="19" max="16384" width="9.109375" style="4"/>
  </cols>
  <sheetData>
    <row r="2" spans="2:18" ht="27.75" customHeight="1" x14ac:dyDescent="0.3"/>
    <row r="3" spans="2:18" x14ac:dyDescent="0.3"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1"/>
      <c r="N3" s="41"/>
      <c r="O3" s="41"/>
      <c r="P3" s="41"/>
      <c r="Q3" s="41"/>
      <c r="R3" s="40"/>
    </row>
    <row r="4" spans="2:18" ht="39" customHeight="1" x14ac:dyDescent="0.3">
      <c r="B4" s="166" t="s">
        <v>904</v>
      </c>
      <c r="C4" s="156" t="s">
        <v>310</v>
      </c>
      <c r="D4" s="157" t="s">
        <v>9</v>
      </c>
      <c r="E4" s="157" t="s">
        <v>19</v>
      </c>
      <c r="F4" s="157" t="s">
        <v>4</v>
      </c>
      <c r="G4" s="158" t="s">
        <v>381</v>
      </c>
      <c r="H4" s="158" t="s">
        <v>382</v>
      </c>
      <c r="I4" s="158" t="s">
        <v>383</v>
      </c>
      <c r="J4" s="157" t="s">
        <v>13</v>
      </c>
      <c r="K4" s="157" t="s">
        <v>10</v>
      </c>
      <c r="L4" s="159" t="s">
        <v>16</v>
      </c>
      <c r="M4" s="161" t="s">
        <v>311</v>
      </c>
      <c r="N4" s="161" t="s">
        <v>585</v>
      </c>
      <c r="O4" s="159" t="s">
        <v>313</v>
      </c>
      <c r="P4" s="159" t="s">
        <v>312</v>
      </c>
      <c r="Q4" s="159" t="s">
        <v>314</v>
      </c>
      <c r="R4" s="83" t="s">
        <v>1</v>
      </c>
    </row>
    <row r="5" spans="2:18" s="6" customFormat="1" ht="20.100000000000001" customHeight="1" x14ac:dyDescent="0.3">
      <c r="B5" s="155" t="s">
        <v>919</v>
      </c>
      <c r="C5" s="132">
        <v>44440</v>
      </c>
      <c r="D5" s="133" t="s">
        <v>492</v>
      </c>
      <c r="E5" s="138" t="s">
        <v>26</v>
      </c>
      <c r="F5" s="138" t="s">
        <v>5</v>
      </c>
      <c r="G5" s="138" t="s">
        <v>182</v>
      </c>
      <c r="H5" s="138" t="s">
        <v>385</v>
      </c>
      <c r="I5" s="138" t="s">
        <v>238</v>
      </c>
      <c r="J5" s="138">
        <v>1</v>
      </c>
      <c r="K5" s="138" t="s">
        <v>899</v>
      </c>
      <c r="L5" s="139">
        <v>820</v>
      </c>
      <c r="M5" s="131">
        <f t="shared" ref="M5:M36" si="0">J5*L5</f>
        <v>820</v>
      </c>
      <c r="N5" s="140" t="s">
        <v>599</v>
      </c>
      <c r="O5" s="139"/>
      <c r="P5" s="131">
        <f t="shared" ref="P5:P36" si="1">M5-O5</f>
        <v>820</v>
      </c>
      <c r="Q5" s="169" t="s">
        <v>928</v>
      </c>
      <c r="R5" s="92"/>
    </row>
    <row r="6" spans="2:18" s="6" customFormat="1" ht="20.100000000000001" customHeight="1" x14ac:dyDescent="0.3">
      <c r="B6" s="155" t="s">
        <v>919</v>
      </c>
      <c r="C6" s="128">
        <v>44443</v>
      </c>
      <c r="D6" s="127" t="s">
        <v>492</v>
      </c>
      <c r="E6" s="150" t="s">
        <v>60</v>
      </c>
      <c r="F6" s="150" t="s">
        <v>5</v>
      </c>
      <c r="G6" s="150" t="s">
        <v>558</v>
      </c>
      <c r="H6" s="150" t="s">
        <v>385</v>
      </c>
      <c r="I6" s="150" t="s">
        <v>238</v>
      </c>
      <c r="J6" s="150">
        <v>1</v>
      </c>
      <c r="K6" s="150" t="s">
        <v>938</v>
      </c>
      <c r="L6" s="151">
        <v>950</v>
      </c>
      <c r="M6" s="129">
        <f t="shared" si="0"/>
        <v>950</v>
      </c>
      <c r="N6" s="152" t="s">
        <v>599</v>
      </c>
      <c r="O6" s="151"/>
      <c r="P6" s="129">
        <f t="shared" si="1"/>
        <v>950</v>
      </c>
      <c r="Q6" s="169" t="s">
        <v>962</v>
      </c>
      <c r="R6" s="92"/>
    </row>
    <row r="7" spans="2:18" s="6" customFormat="1" ht="20.100000000000001" customHeight="1" x14ac:dyDescent="0.3">
      <c r="B7" s="155" t="s">
        <v>919</v>
      </c>
      <c r="C7" s="128">
        <v>44449</v>
      </c>
      <c r="D7" s="127" t="s">
        <v>492</v>
      </c>
      <c r="E7" s="150" t="s">
        <v>20</v>
      </c>
      <c r="F7" s="150" t="s">
        <v>5</v>
      </c>
      <c r="G7" s="150" t="s">
        <v>558</v>
      </c>
      <c r="H7" s="150" t="s">
        <v>385</v>
      </c>
      <c r="I7" s="150" t="s">
        <v>238</v>
      </c>
      <c r="J7" s="150">
        <v>1</v>
      </c>
      <c r="K7" s="150" t="s">
        <v>953</v>
      </c>
      <c r="L7" s="151">
        <v>450</v>
      </c>
      <c r="M7" s="129">
        <f t="shared" si="0"/>
        <v>450</v>
      </c>
      <c r="N7" s="152" t="s">
        <v>599</v>
      </c>
      <c r="O7" s="151"/>
      <c r="P7" s="129">
        <f t="shared" si="1"/>
        <v>450</v>
      </c>
      <c r="Q7" s="169" t="s">
        <v>968</v>
      </c>
      <c r="R7" s="92"/>
    </row>
    <row r="8" spans="2:18" s="6" customFormat="1" ht="20.100000000000001" customHeight="1" x14ac:dyDescent="0.3">
      <c r="B8" s="155" t="s">
        <v>919</v>
      </c>
      <c r="C8" s="128">
        <v>44450</v>
      </c>
      <c r="D8" s="127" t="s">
        <v>408</v>
      </c>
      <c r="E8" s="150" t="s">
        <v>252</v>
      </c>
      <c r="F8" s="150" t="s">
        <v>5</v>
      </c>
      <c r="G8" s="150" t="s">
        <v>558</v>
      </c>
      <c r="H8" s="150" t="s">
        <v>384</v>
      </c>
      <c r="I8" s="150" t="s">
        <v>238</v>
      </c>
      <c r="J8" s="150">
        <v>1</v>
      </c>
      <c r="K8" s="150" t="s">
        <v>957</v>
      </c>
      <c r="L8" s="151">
        <v>60</v>
      </c>
      <c r="M8" s="129">
        <f t="shared" si="0"/>
        <v>60</v>
      </c>
      <c r="N8" s="152" t="s">
        <v>984</v>
      </c>
      <c r="O8" s="151"/>
      <c r="P8" s="129">
        <f t="shared" si="1"/>
        <v>60</v>
      </c>
      <c r="Q8" s="169" t="s">
        <v>1140</v>
      </c>
      <c r="R8" s="92"/>
    </row>
    <row r="9" spans="2:18" s="6" customFormat="1" ht="20.100000000000001" customHeight="1" x14ac:dyDescent="0.3">
      <c r="B9" s="155" t="s">
        <v>919</v>
      </c>
      <c r="C9" s="128">
        <v>44450</v>
      </c>
      <c r="D9" s="127" t="s">
        <v>408</v>
      </c>
      <c r="E9" s="150" t="s">
        <v>60</v>
      </c>
      <c r="F9" s="150" t="s">
        <v>5</v>
      </c>
      <c r="G9" s="150" t="s">
        <v>558</v>
      </c>
      <c r="H9" s="150" t="s">
        <v>384</v>
      </c>
      <c r="I9" s="150" t="s">
        <v>238</v>
      </c>
      <c r="J9" s="150">
        <v>1</v>
      </c>
      <c r="K9" s="150" t="s">
        <v>958</v>
      </c>
      <c r="L9" s="151">
        <v>60</v>
      </c>
      <c r="M9" s="129">
        <f t="shared" si="0"/>
        <v>60</v>
      </c>
      <c r="N9" s="152" t="s">
        <v>984</v>
      </c>
      <c r="O9" s="151"/>
      <c r="P9" s="129">
        <f t="shared" si="1"/>
        <v>60</v>
      </c>
      <c r="Q9" s="169" t="s">
        <v>1140</v>
      </c>
      <c r="R9" s="92"/>
    </row>
    <row r="10" spans="2:18" s="6" customFormat="1" ht="20.100000000000001" customHeight="1" x14ac:dyDescent="0.3">
      <c r="B10" s="155" t="s">
        <v>919</v>
      </c>
      <c r="C10" s="128">
        <v>44450</v>
      </c>
      <c r="D10" s="127" t="s">
        <v>408</v>
      </c>
      <c r="E10" s="150" t="s">
        <v>348</v>
      </c>
      <c r="F10" s="150" t="s">
        <v>5</v>
      </c>
      <c r="G10" s="150" t="s">
        <v>558</v>
      </c>
      <c r="H10" s="150" t="s">
        <v>384</v>
      </c>
      <c r="I10" s="150" t="s">
        <v>238</v>
      </c>
      <c r="J10" s="150">
        <v>1</v>
      </c>
      <c r="K10" s="150" t="s">
        <v>957</v>
      </c>
      <c r="L10" s="151">
        <v>80</v>
      </c>
      <c r="M10" s="129">
        <f t="shared" si="0"/>
        <v>80</v>
      </c>
      <c r="N10" s="152" t="s">
        <v>984</v>
      </c>
      <c r="O10" s="151"/>
      <c r="P10" s="129">
        <f t="shared" si="1"/>
        <v>80</v>
      </c>
      <c r="Q10" s="169" t="s">
        <v>1140</v>
      </c>
      <c r="R10" s="92"/>
    </row>
    <row r="11" spans="2:18" s="6" customFormat="1" ht="20.100000000000001" customHeight="1" x14ac:dyDescent="0.3">
      <c r="B11" s="155" t="s">
        <v>919</v>
      </c>
      <c r="C11" s="128">
        <v>44450</v>
      </c>
      <c r="D11" s="127" t="s">
        <v>408</v>
      </c>
      <c r="E11" s="150" t="s">
        <v>26</v>
      </c>
      <c r="F11" s="150" t="s">
        <v>5</v>
      </c>
      <c r="G11" s="150" t="s">
        <v>558</v>
      </c>
      <c r="H11" s="150" t="s">
        <v>384</v>
      </c>
      <c r="I11" s="150" t="s">
        <v>238</v>
      </c>
      <c r="J11" s="150">
        <v>1</v>
      </c>
      <c r="K11" s="150" t="s">
        <v>959</v>
      </c>
      <c r="L11" s="151">
        <v>180</v>
      </c>
      <c r="M11" s="129">
        <f t="shared" si="0"/>
        <v>180</v>
      </c>
      <c r="N11" s="152" t="s">
        <v>984</v>
      </c>
      <c r="O11" s="151"/>
      <c r="P11" s="129">
        <f t="shared" si="1"/>
        <v>180</v>
      </c>
      <c r="Q11" s="169" t="s">
        <v>1140</v>
      </c>
      <c r="R11" s="92"/>
    </row>
    <row r="12" spans="2:18" s="6" customFormat="1" ht="20.100000000000001" customHeight="1" x14ac:dyDescent="0.3">
      <c r="B12" s="155" t="s">
        <v>919</v>
      </c>
      <c r="C12" s="128">
        <v>44463</v>
      </c>
      <c r="D12" s="127" t="s">
        <v>912</v>
      </c>
      <c r="E12" s="138" t="s">
        <v>60</v>
      </c>
      <c r="F12" s="150" t="s">
        <v>5</v>
      </c>
      <c r="G12" s="150" t="s">
        <v>558</v>
      </c>
      <c r="H12" s="127" t="s">
        <v>911</v>
      </c>
      <c r="I12" s="150" t="s">
        <v>238</v>
      </c>
      <c r="J12" s="150">
        <v>1</v>
      </c>
      <c r="K12" s="138" t="s">
        <v>980</v>
      </c>
      <c r="L12" s="139">
        <v>350</v>
      </c>
      <c r="M12" s="131">
        <f t="shared" si="0"/>
        <v>350</v>
      </c>
      <c r="N12" s="140" t="s">
        <v>981</v>
      </c>
      <c r="O12" s="139"/>
      <c r="P12" s="131">
        <f t="shared" si="1"/>
        <v>350</v>
      </c>
      <c r="Q12" s="169" t="s">
        <v>973</v>
      </c>
      <c r="R12" s="92"/>
    </row>
    <row r="13" spans="2:18" s="6" customFormat="1" ht="20.100000000000001" customHeight="1" x14ac:dyDescent="0.3">
      <c r="B13" s="155" t="s">
        <v>919</v>
      </c>
      <c r="C13" s="132">
        <v>44435</v>
      </c>
      <c r="D13" s="127" t="s">
        <v>515</v>
      </c>
      <c r="E13" s="138" t="s">
        <v>97</v>
      </c>
      <c r="F13" s="138" t="s">
        <v>70</v>
      </c>
      <c r="G13" s="138" t="s">
        <v>558</v>
      </c>
      <c r="H13" s="138" t="s">
        <v>208</v>
      </c>
      <c r="I13" s="138" t="s">
        <v>238</v>
      </c>
      <c r="J13" s="138">
        <v>1</v>
      </c>
      <c r="K13" s="138" t="s">
        <v>805</v>
      </c>
      <c r="L13" s="139">
        <v>500</v>
      </c>
      <c r="M13" s="131">
        <f t="shared" si="0"/>
        <v>500</v>
      </c>
      <c r="N13" s="140" t="s">
        <v>843</v>
      </c>
      <c r="O13" s="139"/>
      <c r="P13" s="131">
        <f t="shared" si="1"/>
        <v>500</v>
      </c>
      <c r="Q13" s="169" t="s">
        <v>928</v>
      </c>
      <c r="R13" s="92"/>
    </row>
    <row r="14" spans="2:18" s="6" customFormat="1" ht="20.100000000000001" customHeight="1" x14ac:dyDescent="0.3">
      <c r="B14" s="155" t="s">
        <v>919</v>
      </c>
      <c r="C14" s="132">
        <v>44435</v>
      </c>
      <c r="D14" s="133" t="s">
        <v>574</v>
      </c>
      <c r="E14" s="138" t="s">
        <v>178</v>
      </c>
      <c r="F14" s="138" t="s">
        <v>70</v>
      </c>
      <c r="G14" s="138" t="s">
        <v>558</v>
      </c>
      <c r="H14" s="138" t="s">
        <v>385</v>
      </c>
      <c r="I14" s="138" t="s">
        <v>238</v>
      </c>
      <c r="J14" s="138">
        <v>1</v>
      </c>
      <c r="K14" s="138" t="s">
        <v>884</v>
      </c>
      <c r="L14" s="139">
        <v>2900</v>
      </c>
      <c r="M14" s="131">
        <f t="shared" si="0"/>
        <v>2900</v>
      </c>
      <c r="N14" s="140" t="s">
        <v>860</v>
      </c>
      <c r="O14" s="139"/>
      <c r="P14" s="131">
        <f t="shared" si="1"/>
        <v>2900</v>
      </c>
      <c r="Q14" s="169" t="s">
        <v>989</v>
      </c>
      <c r="R14" s="92"/>
    </row>
    <row r="15" spans="2:18" s="6" customFormat="1" ht="20.100000000000001" customHeight="1" x14ac:dyDescent="0.3">
      <c r="B15" s="155" t="s">
        <v>919</v>
      </c>
      <c r="C15" s="132">
        <v>44439</v>
      </c>
      <c r="D15" s="133" t="s">
        <v>574</v>
      </c>
      <c r="E15" s="138" t="s">
        <v>178</v>
      </c>
      <c r="F15" s="138" t="s">
        <v>70</v>
      </c>
      <c r="G15" s="138" t="s">
        <v>558</v>
      </c>
      <c r="H15" s="138" t="s">
        <v>385</v>
      </c>
      <c r="I15" s="138" t="s">
        <v>238</v>
      </c>
      <c r="J15" s="138">
        <v>1</v>
      </c>
      <c r="K15" s="138" t="s">
        <v>886</v>
      </c>
      <c r="L15" s="139">
        <v>520</v>
      </c>
      <c r="M15" s="131">
        <f t="shared" si="0"/>
        <v>520</v>
      </c>
      <c r="N15" s="140" t="s">
        <v>888</v>
      </c>
      <c r="O15" s="139"/>
      <c r="P15" s="131">
        <f t="shared" si="1"/>
        <v>520</v>
      </c>
      <c r="Q15" s="169" t="s">
        <v>889</v>
      </c>
      <c r="R15" s="92"/>
    </row>
    <row r="16" spans="2:18" s="6" customFormat="1" ht="20.100000000000001" customHeight="1" x14ac:dyDescent="0.3">
      <c r="B16" s="155" t="s">
        <v>919</v>
      </c>
      <c r="C16" s="132">
        <v>44439</v>
      </c>
      <c r="D16" s="133" t="s">
        <v>492</v>
      </c>
      <c r="E16" s="171" t="s">
        <v>743</v>
      </c>
      <c r="F16" s="138" t="s">
        <v>70</v>
      </c>
      <c r="G16" s="138" t="s">
        <v>558</v>
      </c>
      <c r="H16" s="138" t="s">
        <v>385</v>
      </c>
      <c r="I16" s="138" t="s">
        <v>238</v>
      </c>
      <c r="J16" s="138">
        <v>1</v>
      </c>
      <c r="K16" s="138" t="s">
        <v>898</v>
      </c>
      <c r="L16" s="139">
        <v>300</v>
      </c>
      <c r="M16" s="131">
        <f t="shared" si="0"/>
        <v>300</v>
      </c>
      <c r="N16" s="140" t="s">
        <v>599</v>
      </c>
      <c r="O16" s="139"/>
      <c r="P16" s="131">
        <f t="shared" si="1"/>
        <v>300</v>
      </c>
      <c r="Q16" s="169" t="s">
        <v>928</v>
      </c>
      <c r="R16" s="92"/>
    </row>
    <row r="17" spans="2:18" s="6" customFormat="1" ht="20.100000000000001" customHeight="1" x14ac:dyDescent="0.3">
      <c r="B17" s="155" t="s">
        <v>919</v>
      </c>
      <c r="C17" s="132">
        <v>44440</v>
      </c>
      <c r="D17" s="133" t="s">
        <v>492</v>
      </c>
      <c r="E17" s="138" t="s">
        <v>80</v>
      </c>
      <c r="F17" s="138" t="s">
        <v>70</v>
      </c>
      <c r="G17" s="138" t="s">
        <v>558</v>
      </c>
      <c r="H17" s="138" t="s">
        <v>385</v>
      </c>
      <c r="I17" s="138" t="s">
        <v>238</v>
      </c>
      <c r="J17" s="138">
        <v>1</v>
      </c>
      <c r="K17" s="138" t="s">
        <v>900</v>
      </c>
      <c r="L17" s="139">
        <v>150</v>
      </c>
      <c r="M17" s="131">
        <f t="shared" si="0"/>
        <v>150</v>
      </c>
      <c r="N17" s="140" t="s">
        <v>599</v>
      </c>
      <c r="O17" s="139"/>
      <c r="P17" s="131">
        <f t="shared" si="1"/>
        <v>150</v>
      </c>
      <c r="Q17" s="169" t="s">
        <v>928</v>
      </c>
      <c r="R17" s="92"/>
    </row>
    <row r="18" spans="2:18" s="6" customFormat="1" ht="20.100000000000001" customHeight="1" x14ac:dyDescent="0.3">
      <c r="B18" s="155" t="s">
        <v>919</v>
      </c>
      <c r="C18" s="132">
        <v>44441</v>
      </c>
      <c r="D18" s="133" t="s">
        <v>492</v>
      </c>
      <c r="E18" s="138" t="s">
        <v>784</v>
      </c>
      <c r="F18" s="138" t="s">
        <v>70</v>
      </c>
      <c r="G18" s="138" t="s">
        <v>558</v>
      </c>
      <c r="H18" s="138" t="s">
        <v>385</v>
      </c>
      <c r="I18" s="138" t="s">
        <v>238</v>
      </c>
      <c r="J18" s="138">
        <v>1</v>
      </c>
      <c r="K18" s="138" t="s">
        <v>901</v>
      </c>
      <c r="L18" s="139">
        <v>230</v>
      </c>
      <c r="M18" s="131">
        <f t="shared" si="0"/>
        <v>230</v>
      </c>
      <c r="N18" s="140" t="s">
        <v>599</v>
      </c>
      <c r="O18" s="139"/>
      <c r="P18" s="131">
        <f t="shared" si="1"/>
        <v>230</v>
      </c>
      <c r="Q18" s="169" t="s">
        <v>928</v>
      </c>
      <c r="R18" s="92"/>
    </row>
    <row r="19" spans="2:18" s="6" customFormat="1" ht="20.100000000000001" customHeight="1" x14ac:dyDescent="0.3">
      <c r="B19" s="155" t="s">
        <v>919</v>
      </c>
      <c r="C19" s="128">
        <v>44456</v>
      </c>
      <c r="D19" s="127" t="s">
        <v>946</v>
      </c>
      <c r="E19" s="150" t="s">
        <v>80</v>
      </c>
      <c r="F19" s="150" t="s">
        <v>70</v>
      </c>
      <c r="G19" s="150" t="s">
        <v>182</v>
      </c>
      <c r="H19" s="150" t="s">
        <v>557</v>
      </c>
      <c r="I19" s="150" t="s">
        <v>238</v>
      </c>
      <c r="J19" s="150">
        <v>1</v>
      </c>
      <c r="K19" s="150" t="s">
        <v>947</v>
      </c>
      <c r="L19" s="151">
        <v>5500</v>
      </c>
      <c r="M19" s="129">
        <f t="shared" si="0"/>
        <v>5500</v>
      </c>
      <c r="N19" s="152" t="s">
        <v>967</v>
      </c>
      <c r="O19" s="151"/>
      <c r="P19" s="129">
        <f t="shared" si="1"/>
        <v>5500</v>
      </c>
      <c r="Q19" s="169" t="s">
        <v>968</v>
      </c>
      <c r="R19" s="92"/>
    </row>
    <row r="20" spans="2:18" s="6" customFormat="1" ht="20.100000000000001" customHeight="1" x14ac:dyDescent="0.3">
      <c r="B20" s="155" t="s">
        <v>919</v>
      </c>
      <c r="C20" s="128">
        <v>44450</v>
      </c>
      <c r="D20" s="127" t="s">
        <v>492</v>
      </c>
      <c r="E20" s="150" t="s">
        <v>74</v>
      </c>
      <c r="F20" s="150" t="s">
        <v>70</v>
      </c>
      <c r="G20" s="150" t="s">
        <v>558</v>
      </c>
      <c r="H20" s="150" t="s">
        <v>385</v>
      </c>
      <c r="I20" s="150" t="s">
        <v>238</v>
      </c>
      <c r="J20" s="150">
        <v>1</v>
      </c>
      <c r="K20" s="150" t="s">
        <v>954</v>
      </c>
      <c r="L20" s="151">
        <v>600</v>
      </c>
      <c r="M20" s="129">
        <f t="shared" si="0"/>
        <v>600</v>
      </c>
      <c r="N20" s="152" t="s">
        <v>599</v>
      </c>
      <c r="O20" s="151"/>
      <c r="P20" s="129">
        <f t="shared" si="1"/>
        <v>600</v>
      </c>
      <c r="Q20" s="169" t="s">
        <v>968</v>
      </c>
      <c r="R20" s="92"/>
    </row>
    <row r="21" spans="2:18" s="6" customFormat="1" ht="20.100000000000001" customHeight="1" x14ac:dyDescent="0.3">
      <c r="B21" s="155" t="s">
        <v>919</v>
      </c>
      <c r="C21" s="128">
        <v>44450</v>
      </c>
      <c r="D21" s="127" t="s">
        <v>492</v>
      </c>
      <c r="E21" s="150" t="s">
        <v>197</v>
      </c>
      <c r="F21" s="150" t="s">
        <v>70</v>
      </c>
      <c r="G21" s="150" t="s">
        <v>558</v>
      </c>
      <c r="H21" s="150" t="s">
        <v>385</v>
      </c>
      <c r="I21" s="150" t="s">
        <v>238</v>
      </c>
      <c r="J21" s="150">
        <v>1</v>
      </c>
      <c r="K21" s="150" t="s">
        <v>955</v>
      </c>
      <c r="L21" s="151">
        <v>400</v>
      </c>
      <c r="M21" s="129">
        <f t="shared" si="0"/>
        <v>400</v>
      </c>
      <c r="N21" s="152" t="s">
        <v>599</v>
      </c>
      <c r="O21" s="151"/>
      <c r="P21" s="129">
        <f t="shared" si="1"/>
        <v>400</v>
      </c>
      <c r="Q21" s="169" t="s">
        <v>968</v>
      </c>
      <c r="R21" s="92"/>
    </row>
    <row r="22" spans="2:18" s="6" customFormat="1" ht="20.100000000000001" customHeight="1" x14ac:dyDescent="0.3">
      <c r="B22" s="155" t="s">
        <v>919</v>
      </c>
      <c r="C22" s="128">
        <v>44450</v>
      </c>
      <c r="D22" s="127" t="s">
        <v>408</v>
      </c>
      <c r="E22" s="171" t="s">
        <v>742</v>
      </c>
      <c r="F22" s="150" t="s">
        <v>70</v>
      </c>
      <c r="G22" s="150" t="s">
        <v>558</v>
      </c>
      <c r="H22" s="150" t="s">
        <v>384</v>
      </c>
      <c r="I22" s="150" t="s">
        <v>238</v>
      </c>
      <c r="J22" s="150">
        <v>1</v>
      </c>
      <c r="K22" s="150" t="s">
        <v>956</v>
      </c>
      <c r="L22" s="151">
        <v>80</v>
      </c>
      <c r="M22" s="129">
        <f t="shared" si="0"/>
        <v>80</v>
      </c>
      <c r="N22" s="152" t="s">
        <v>984</v>
      </c>
      <c r="O22" s="151"/>
      <c r="P22" s="129">
        <f t="shared" si="1"/>
        <v>80</v>
      </c>
      <c r="Q22" s="169" t="s">
        <v>1140</v>
      </c>
      <c r="R22" s="92"/>
    </row>
    <row r="23" spans="2:18" s="6" customFormat="1" ht="20.100000000000001" customHeight="1" x14ac:dyDescent="0.3">
      <c r="B23" s="155" t="s">
        <v>919</v>
      </c>
      <c r="C23" s="128">
        <v>40790</v>
      </c>
      <c r="D23" s="127" t="s">
        <v>492</v>
      </c>
      <c r="E23" s="150" t="s">
        <v>179</v>
      </c>
      <c r="F23" s="150" t="s">
        <v>179</v>
      </c>
      <c r="G23" s="150" t="s">
        <v>182</v>
      </c>
      <c r="H23" s="150" t="s">
        <v>665</v>
      </c>
      <c r="I23" s="150" t="s">
        <v>238</v>
      </c>
      <c r="J23" s="150">
        <v>1</v>
      </c>
      <c r="K23" s="150" t="s">
        <v>940</v>
      </c>
      <c r="L23" s="151">
        <v>250</v>
      </c>
      <c r="M23" s="129">
        <f t="shared" si="0"/>
        <v>250</v>
      </c>
      <c r="N23" s="152" t="s">
        <v>599</v>
      </c>
      <c r="O23" s="151"/>
      <c r="P23" s="129">
        <f t="shared" si="1"/>
        <v>250</v>
      </c>
      <c r="Q23" s="169" t="s">
        <v>962</v>
      </c>
      <c r="R23" s="92"/>
    </row>
    <row r="24" spans="2:18" s="6" customFormat="1" ht="20.100000000000001" customHeight="1" x14ac:dyDescent="0.3">
      <c r="B24" s="155" t="s">
        <v>919</v>
      </c>
      <c r="C24" s="128">
        <v>44463</v>
      </c>
      <c r="D24" s="127" t="s">
        <v>923</v>
      </c>
      <c r="E24" s="150" t="s">
        <v>179</v>
      </c>
      <c r="F24" s="150" t="s">
        <v>179</v>
      </c>
      <c r="G24" s="150" t="s">
        <v>397</v>
      </c>
      <c r="H24" s="150" t="s">
        <v>924</v>
      </c>
      <c r="I24" s="150" t="s">
        <v>238</v>
      </c>
      <c r="J24" s="150">
        <v>14</v>
      </c>
      <c r="K24" s="150" t="s">
        <v>944</v>
      </c>
      <c r="L24" s="151">
        <v>110</v>
      </c>
      <c r="M24" s="129">
        <f t="shared" si="0"/>
        <v>1540</v>
      </c>
      <c r="N24" s="152" t="s">
        <v>990</v>
      </c>
      <c r="O24" s="151"/>
      <c r="P24" s="129">
        <f t="shared" si="1"/>
        <v>1540</v>
      </c>
      <c r="Q24" s="169" t="s">
        <v>973</v>
      </c>
      <c r="R24" s="92"/>
    </row>
    <row r="25" spans="2:18" s="6" customFormat="1" ht="20.100000000000001" customHeight="1" x14ac:dyDescent="0.3">
      <c r="B25" s="155" t="s">
        <v>919</v>
      </c>
      <c r="C25" s="132">
        <v>44422</v>
      </c>
      <c r="D25" s="127" t="s">
        <v>418</v>
      </c>
      <c r="E25" s="138" t="s">
        <v>59</v>
      </c>
      <c r="F25" s="138" t="s">
        <v>69</v>
      </c>
      <c r="G25" s="138" t="s">
        <v>558</v>
      </c>
      <c r="H25" s="138" t="s">
        <v>429</v>
      </c>
      <c r="I25" s="138" t="s">
        <v>238</v>
      </c>
      <c r="J25" s="138">
        <v>1</v>
      </c>
      <c r="K25" s="138" t="s">
        <v>823</v>
      </c>
      <c r="L25" s="139">
        <v>694</v>
      </c>
      <c r="M25" s="131">
        <f t="shared" si="0"/>
        <v>694</v>
      </c>
      <c r="N25" s="140" t="s">
        <v>825</v>
      </c>
      <c r="O25" s="139"/>
      <c r="P25" s="131">
        <f t="shared" si="1"/>
        <v>694</v>
      </c>
      <c r="Q25" s="169" t="s">
        <v>964</v>
      </c>
      <c r="R25" s="92"/>
    </row>
    <row r="26" spans="2:18" s="6" customFormat="1" ht="20.100000000000001" customHeight="1" x14ac:dyDescent="0.3">
      <c r="B26" s="155" t="s">
        <v>919</v>
      </c>
      <c r="C26" s="132">
        <v>44441</v>
      </c>
      <c r="D26" s="133" t="s">
        <v>358</v>
      </c>
      <c r="E26" s="138" t="s">
        <v>821</v>
      </c>
      <c r="F26" s="138" t="s">
        <v>69</v>
      </c>
      <c r="G26" s="138" t="s">
        <v>558</v>
      </c>
      <c r="H26" s="138" t="s">
        <v>384</v>
      </c>
      <c r="I26" s="138" t="s">
        <v>238</v>
      </c>
      <c r="J26" s="138">
        <v>1</v>
      </c>
      <c r="K26" s="138" t="s">
        <v>892</v>
      </c>
      <c r="L26" s="139">
        <v>2150</v>
      </c>
      <c r="M26" s="131">
        <f t="shared" si="0"/>
        <v>2150</v>
      </c>
      <c r="N26" s="140" t="s">
        <v>894</v>
      </c>
      <c r="O26" s="139"/>
      <c r="P26" s="131">
        <f t="shared" si="1"/>
        <v>2150</v>
      </c>
      <c r="Q26" s="169" t="s">
        <v>928</v>
      </c>
      <c r="R26" s="92"/>
    </row>
    <row r="27" spans="2:18" s="6" customFormat="1" ht="20.100000000000001" customHeight="1" x14ac:dyDescent="0.3">
      <c r="B27" s="155" t="s">
        <v>919</v>
      </c>
      <c r="C27" s="132">
        <v>44438</v>
      </c>
      <c r="D27" s="133" t="s">
        <v>492</v>
      </c>
      <c r="E27" s="138" t="s">
        <v>57</v>
      </c>
      <c r="F27" s="138" t="s">
        <v>69</v>
      </c>
      <c r="G27" s="138" t="s">
        <v>558</v>
      </c>
      <c r="H27" s="138" t="s">
        <v>385</v>
      </c>
      <c r="I27" s="138" t="s">
        <v>238</v>
      </c>
      <c r="J27" s="138">
        <v>1</v>
      </c>
      <c r="K27" s="138" t="s">
        <v>897</v>
      </c>
      <c r="L27" s="139">
        <v>150</v>
      </c>
      <c r="M27" s="131">
        <f t="shared" si="0"/>
        <v>150</v>
      </c>
      <c r="N27" s="140" t="s">
        <v>599</v>
      </c>
      <c r="O27" s="139"/>
      <c r="P27" s="131">
        <f t="shared" si="1"/>
        <v>150</v>
      </c>
      <c r="Q27" s="169" t="s">
        <v>928</v>
      </c>
      <c r="R27" s="92"/>
    </row>
    <row r="28" spans="2:18" s="6" customFormat="1" ht="20.100000000000001" customHeight="1" x14ac:dyDescent="0.3">
      <c r="B28" s="155" t="s">
        <v>919</v>
      </c>
      <c r="C28" s="128">
        <v>44445</v>
      </c>
      <c r="D28" s="127" t="s">
        <v>492</v>
      </c>
      <c r="E28" s="150" t="s">
        <v>59</v>
      </c>
      <c r="F28" s="138" t="s">
        <v>69</v>
      </c>
      <c r="G28" s="150" t="s">
        <v>558</v>
      </c>
      <c r="H28" s="150" t="s">
        <v>385</v>
      </c>
      <c r="I28" s="150" t="s">
        <v>238</v>
      </c>
      <c r="J28" s="150">
        <v>1</v>
      </c>
      <c r="K28" s="150" t="s">
        <v>939</v>
      </c>
      <c r="L28" s="151">
        <v>150</v>
      </c>
      <c r="M28" s="129">
        <f t="shared" si="0"/>
        <v>150</v>
      </c>
      <c r="N28" s="152" t="s">
        <v>599</v>
      </c>
      <c r="O28" s="151"/>
      <c r="P28" s="129">
        <f t="shared" si="1"/>
        <v>150</v>
      </c>
      <c r="Q28" s="169" t="s">
        <v>962</v>
      </c>
      <c r="R28" s="92"/>
    </row>
    <row r="29" spans="2:18" s="6" customFormat="1" ht="20.100000000000001" customHeight="1" x14ac:dyDescent="0.3">
      <c r="B29" s="155" t="s">
        <v>919</v>
      </c>
      <c r="C29" s="128">
        <v>44452</v>
      </c>
      <c r="D29" s="127" t="s">
        <v>408</v>
      </c>
      <c r="E29" s="150" t="s">
        <v>57</v>
      </c>
      <c r="F29" s="138" t="s">
        <v>69</v>
      </c>
      <c r="G29" s="150" t="s">
        <v>558</v>
      </c>
      <c r="H29" s="150" t="s">
        <v>384</v>
      </c>
      <c r="I29" s="150" t="s">
        <v>238</v>
      </c>
      <c r="J29" s="150">
        <v>1</v>
      </c>
      <c r="K29" s="150" t="s">
        <v>960</v>
      </c>
      <c r="L29" s="151">
        <v>200</v>
      </c>
      <c r="M29" s="129">
        <f t="shared" si="0"/>
        <v>200</v>
      </c>
      <c r="N29" s="152" t="s">
        <v>984</v>
      </c>
      <c r="O29" s="151"/>
      <c r="P29" s="129">
        <f t="shared" si="1"/>
        <v>200</v>
      </c>
      <c r="Q29" s="169" t="s">
        <v>1140</v>
      </c>
      <c r="R29" s="92"/>
    </row>
    <row r="30" spans="2:18" s="6" customFormat="1" ht="20.100000000000001" customHeight="1" x14ac:dyDescent="0.3">
      <c r="B30" s="155" t="s">
        <v>919</v>
      </c>
      <c r="C30" s="132">
        <v>44428</v>
      </c>
      <c r="D30" s="133" t="s">
        <v>358</v>
      </c>
      <c r="E30" s="138" t="s">
        <v>26</v>
      </c>
      <c r="F30" s="138" t="s">
        <v>5</v>
      </c>
      <c r="G30" s="138" t="s">
        <v>182</v>
      </c>
      <c r="H30" s="138" t="s">
        <v>384</v>
      </c>
      <c r="I30" s="138" t="s">
        <v>10</v>
      </c>
      <c r="J30" s="138">
        <v>1</v>
      </c>
      <c r="K30" s="138" t="s">
        <v>864</v>
      </c>
      <c r="L30" s="139">
        <v>1040</v>
      </c>
      <c r="M30" s="131">
        <f t="shared" si="0"/>
        <v>1040</v>
      </c>
      <c r="N30" s="140" t="s">
        <v>890</v>
      </c>
      <c r="O30" s="139"/>
      <c r="P30" s="131">
        <f t="shared" si="1"/>
        <v>1040</v>
      </c>
      <c r="Q30" s="169" t="s">
        <v>928</v>
      </c>
      <c r="R30" s="92"/>
    </row>
    <row r="31" spans="2:18" s="6" customFormat="1" ht="20.100000000000001" customHeight="1" x14ac:dyDescent="0.3">
      <c r="B31" s="155" t="s">
        <v>919</v>
      </c>
      <c r="C31" s="132">
        <v>44428</v>
      </c>
      <c r="D31" s="133" t="s">
        <v>358</v>
      </c>
      <c r="E31" s="138" t="s">
        <v>29</v>
      </c>
      <c r="F31" s="138" t="s">
        <v>5</v>
      </c>
      <c r="G31" s="138" t="s">
        <v>182</v>
      </c>
      <c r="H31" s="138" t="s">
        <v>384</v>
      </c>
      <c r="I31" s="138" t="s">
        <v>10</v>
      </c>
      <c r="J31" s="138">
        <v>1</v>
      </c>
      <c r="K31" s="138" t="s">
        <v>864</v>
      </c>
      <c r="L31" s="139">
        <v>1040</v>
      </c>
      <c r="M31" s="131">
        <f t="shared" si="0"/>
        <v>1040</v>
      </c>
      <c r="N31" s="140" t="s">
        <v>890</v>
      </c>
      <c r="O31" s="139"/>
      <c r="P31" s="131">
        <f t="shared" si="1"/>
        <v>1040</v>
      </c>
      <c r="Q31" s="169" t="s">
        <v>928</v>
      </c>
      <c r="R31" s="92"/>
    </row>
    <row r="32" spans="2:18" s="6" customFormat="1" ht="20.100000000000001" customHeight="1" x14ac:dyDescent="0.3">
      <c r="B32" s="155" t="s">
        <v>919</v>
      </c>
      <c r="C32" s="132">
        <v>44428</v>
      </c>
      <c r="D32" s="133" t="s">
        <v>358</v>
      </c>
      <c r="E32" s="138" t="s">
        <v>348</v>
      </c>
      <c r="F32" s="138" t="s">
        <v>5</v>
      </c>
      <c r="G32" s="138" t="s">
        <v>182</v>
      </c>
      <c r="H32" s="138" t="s">
        <v>384</v>
      </c>
      <c r="I32" s="138" t="s">
        <v>10</v>
      </c>
      <c r="J32" s="138">
        <v>1</v>
      </c>
      <c r="K32" s="138" t="s">
        <v>864</v>
      </c>
      <c r="L32" s="139">
        <v>1040</v>
      </c>
      <c r="M32" s="131">
        <f t="shared" si="0"/>
        <v>1040</v>
      </c>
      <c r="N32" s="140" t="s">
        <v>890</v>
      </c>
      <c r="O32" s="139"/>
      <c r="P32" s="131">
        <f t="shared" si="1"/>
        <v>1040</v>
      </c>
      <c r="Q32" s="169" t="s">
        <v>928</v>
      </c>
      <c r="R32" s="92"/>
    </row>
    <row r="33" spans="2:18" s="6" customFormat="1" ht="20.100000000000001" customHeight="1" x14ac:dyDescent="0.3">
      <c r="B33" s="155" t="s">
        <v>919</v>
      </c>
      <c r="C33" s="128">
        <v>44447</v>
      </c>
      <c r="D33" s="127" t="s">
        <v>515</v>
      </c>
      <c r="E33" s="150" t="s">
        <v>213</v>
      </c>
      <c r="F33" s="150" t="s">
        <v>5</v>
      </c>
      <c r="G33" s="150" t="s">
        <v>182</v>
      </c>
      <c r="H33" s="150" t="s">
        <v>208</v>
      </c>
      <c r="I33" s="150" t="s">
        <v>10</v>
      </c>
      <c r="J33" s="150">
        <v>1</v>
      </c>
      <c r="K33" s="150" t="s">
        <v>932</v>
      </c>
      <c r="L33" s="151">
        <v>335</v>
      </c>
      <c r="M33" s="129">
        <f t="shared" si="0"/>
        <v>335</v>
      </c>
      <c r="N33" s="152" t="s">
        <v>930</v>
      </c>
      <c r="O33" s="151"/>
      <c r="P33" s="129">
        <f t="shared" si="1"/>
        <v>335</v>
      </c>
      <c r="Q33" s="169" t="s">
        <v>968</v>
      </c>
      <c r="R33" s="92"/>
    </row>
    <row r="34" spans="2:18" s="6" customFormat="1" ht="20.100000000000001" customHeight="1" x14ac:dyDescent="0.3">
      <c r="B34" s="155" t="s">
        <v>919</v>
      </c>
      <c r="C34" s="128">
        <v>44440</v>
      </c>
      <c r="D34" s="127" t="s">
        <v>515</v>
      </c>
      <c r="E34" s="150" t="s">
        <v>26</v>
      </c>
      <c r="F34" s="150" t="s">
        <v>5</v>
      </c>
      <c r="G34" s="150" t="s">
        <v>558</v>
      </c>
      <c r="H34" s="150" t="s">
        <v>208</v>
      </c>
      <c r="I34" s="150" t="s">
        <v>10</v>
      </c>
      <c r="J34" s="150">
        <v>1</v>
      </c>
      <c r="K34" s="150" t="s">
        <v>933</v>
      </c>
      <c r="L34" s="151">
        <v>780</v>
      </c>
      <c r="M34" s="129">
        <f t="shared" si="0"/>
        <v>780</v>
      </c>
      <c r="N34" s="152" t="s">
        <v>931</v>
      </c>
      <c r="O34" s="151"/>
      <c r="P34" s="129">
        <f t="shared" si="1"/>
        <v>780</v>
      </c>
      <c r="Q34" s="169" t="s">
        <v>968</v>
      </c>
      <c r="R34" s="92"/>
    </row>
    <row r="35" spans="2:18" s="6" customFormat="1" ht="20.100000000000001" customHeight="1" x14ac:dyDescent="0.3">
      <c r="B35" s="155" t="s">
        <v>919</v>
      </c>
      <c r="C35" s="128">
        <v>44443</v>
      </c>
      <c r="D35" s="127" t="s">
        <v>759</v>
      </c>
      <c r="E35" s="150" t="s">
        <v>60</v>
      </c>
      <c r="F35" s="150" t="s">
        <v>5</v>
      </c>
      <c r="G35" s="150" t="s">
        <v>558</v>
      </c>
      <c r="H35" s="150" t="s">
        <v>385</v>
      </c>
      <c r="I35" s="150" t="s">
        <v>10</v>
      </c>
      <c r="J35" s="150">
        <v>1</v>
      </c>
      <c r="K35" s="150" t="s">
        <v>934</v>
      </c>
      <c r="L35" s="151">
        <v>144</v>
      </c>
      <c r="M35" s="129">
        <f t="shared" si="0"/>
        <v>144</v>
      </c>
      <c r="N35" s="152" t="s">
        <v>985</v>
      </c>
      <c r="O35" s="151"/>
      <c r="P35" s="129">
        <f t="shared" si="1"/>
        <v>144</v>
      </c>
      <c r="Q35" s="169" t="s">
        <v>1140</v>
      </c>
      <c r="R35" s="92"/>
    </row>
    <row r="36" spans="2:18" s="6" customFormat="1" ht="20.100000000000001" customHeight="1" x14ac:dyDescent="0.3">
      <c r="B36" s="155" t="s">
        <v>919</v>
      </c>
      <c r="C36" s="128">
        <v>44443</v>
      </c>
      <c r="D36" s="127" t="s">
        <v>231</v>
      </c>
      <c r="E36" s="150" t="s">
        <v>60</v>
      </c>
      <c r="F36" s="150" t="s">
        <v>5</v>
      </c>
      <c r="G36" s="150" t="s">
        <v>558</v>
      </c>
      <c r="H36" s="150" t="s">
        <v>385</v>
      </c>
      <c r="I36" s="150" t="s">
        <v>10</v>
      </c>
      <c r="J36" s="150">
        <v>1</v>
      </c>
      <c r="K36" s="150" t="s">
        <v>935</v>
      </c>
      <c r="L36" s="151">
        <v>252.5</v>
      </c>
      <c r="M36" s="129">
        <f t="shared" si="0"/>
        <v>252.5</v>
      </c>
      <c r="N36" s="152" t="s">
        <v>983</v>
      </c>
      <c r="O36" s="151"/>
      <c r="P36" s="129">
        <f t="shared" si="1"/>
        <v>252.5</v>
      </c>
      <c r="Q36" s="169" t="s">
        <v>1140</v>
      </c>
      <c r="R36" s="92"/>
    </row>
    <row r="37" spans="2:18" s="6" customFormat="1" ht="20.100000000000001" customHeight="1" x14ac:dyDescent="0.3">
      <c r="B37" s="155" t="s">
        <v>919</v>
      </c>
      <c r="C37" s="128">
        <v>44443</v>
      </c>
      <c r="D37" s="127" t="s">
        <v>712</v>
      </c>
      <c r="E37" s="150" t="s">
        <v>60</v>
      </c>
      <c r="F37" s="150" t="s">
        <v>5</v>
      </c>
      <c r="G37" s="150" t="s">
        <v>558</v>
      </c>
      <c r="H37" s="150" t="s">
        <v>385</v>
      </c>
      <c r="I37" s="150" t="s">
        <v>10</v>
      </c>
      <c r="J37" s="150">
        <v>1</v>
      </c>
      <c r="K37" s="150" t="s">
        <v>508</v>
      </c>
      <c r="L37" s="151">
        <v>140</v>
      </c>
      <c r="M37" s="129">
        <f t="shared" ref="M37:M68" si="2">J37*L37</f>
        <v>140</v>
      </c>
      <c r="N37" s="152" t="s">
        <v>936</v>
      </c>
      <c r="O37" s="151"/>
      <c r="P37" s="129">
        <f t="shared" ref="P37:P68" si="3">M37-O37</f>
        <v>140</v>
      </c>
      <c r="Q37" s="169" t="s">
        <v>937</v>
      </c>
      <c r="R37" s="92"/>
    </row>
    <row r="38" spans="2:18" s="6" customFormat="1" ht="20.100000000000001" customHeight="1" x14ac:dyDescent="0.3">
      <c r="B38" s="155" t="s">
        <v>919</v>
      </c>
      <c r="C38" s="128">
        <v>44450</v>
      </c>
      <c r="D38" s="127" t="s">
        <v>231</v>
      </c>
      <c r="E38" s="150" t="s">
        <v>26</v>
      </c>
      <c r="F38" s="150" t="s">
        <v>5</v>
      </c>
      <c r="G38" s="150" t="s">
        <v>558</v>
      </c>
      <c r="H38" s="150" t="s">
        <v>384</v>
      </c>
      <c r="I38" s="150" t="s">
        <v>10</v>
      </c>
      <c r="J38" s="150">
        <v>1</v>
      </c>
      <c r="K38" s="150" t="s">
        <v>949</v>
      </c>
      <c r="L38" s="151">
        <v>1720</v>
      </c>
      <c r="M38" s="129">
        <f t="shared" si="2"/>
        <v>1720</v>
      </c>
      <c r="N38" s="152" t="s">
        <v>983</v>
      </c>
      <c r="O38" s="151">
        <v>341</v>
      </c>
      <c r="P38" s="129">
        <f t="shared" si="3"/>
        <v>1379</v>
      </c>
      <c r="Q38" s="169" t="s">
        <v>1140</v>
      </c>
      <c r="R38" s="92"/>
    </row>
    <row r="39" spans="2:18" s="6" customFormat="1" ht="20.100000000000001" customHeight="1" x14ac:dyDescent="0.3">
      <c r="B39" s="155" t="s">
        <v>919</v>
      </c>
      <c r="C39" s="132">
        <v>44435</v>
      </c>
      <c r="D39" s="127" t="s">
        <v>515</v>
      </c>
      <c r="E39" s="138" t="s">
        <v>97</v>
      </c>
      <c r="F39" s="138" t="s">
        <v>70</v>
      </c>
      <c r="G39" s="138" t="s">
        <v>558</v>
      </c>
      <c r="H39" s="138" t="s">
        <v>208</v>
      </c>
      <c r="I39" s="138" t="s">
        <v>10</v>
      </c>
      <c r="J39" s="138">
        <v>1</v>
      </c>
      <c r="K39" s="138" t="s">
        <v>839</v>
      </c>
      <c r="L39" s="139">
        <v>3800</v>
      </c>
      <c r="M39" s="131">
        <f t="shared" si="2"/>
        <v>3800</v>
      </c>
      <c r="N39" s="140" t="s">
        <v>843</v>
      </c>
      <c r="O39" s="139"/>
      <c r="P39" s="131">
        <f t="shared" si="3"/>
        <v>3800</v>
      </c>
      <c r="Q39" s="169" t="s">
        <v>928</v>
      </c>
      <c r="R39" s="92"/>
    </row>
    <row r="40" spans="2:18" s="6" customFormat="1" ht="20.100000000000001" customHeight="1" x14ac:dyDescent="0.3">
      <c r="B40" s="155" t="s">
        <v>919</v>
      </c>
      <c r="C40" s="132">
        <v>44435</v>
      </c>
      <c r="D40" s="133" t="s">
        <v>574</v>
      </c>
      <c r="E40" s="138" t="s">
        <v>178</v>
      </c>
      <c r="F40" s="138" t="s">
        <v>70</v>
      </c>
      <c r="G40" s="138" t="s">
        <v>558</v>
      </c>
      <c r="H40" s="138" t="s">
        <v>385</v>
      </c>
      <c r="I40" s="138" t="s">
        <v>10</v>
      </c>
      <c r="J40" s="138">
        <v>1</v>
      </c>
      <c r="K40" s="138" t="s">
        <v>885</v>
      </c>
      <c r="L40" s="139">
        <v>5714</v>
      </c>
      <c r="M40" s="131">
        <f t="shared" si="2"/>
        <v>5714</v>
      </c>
      <c r="N40" s="140" t="s">
        <v>861</v>
      </c>
      <c r="O40" s="139"/>
      <c r="P40" s="131">
        <f t="shared" si="3"/>
        <v>5714</v>
      </c>
      <c r="Q40" s="169" t="s">
        <v>887</v>
      </c>
      <c r="R40" s="92"/>
    </row>
    <row r="41" spans="2:18" s="6" customFormat="1" ht="20.100000000000001" customHeight="1" x14ac:dyDescent="0.3">
      <c r="B41" s="155" t="s">
        <v>919</v>
      </c>
      <c r="C41" s="128">
        <v>44455</v>
      </c>
      <c r="D41" s="127" t="s">
        <v>515</v>
      </c>
      <c r="E41" s="150" t="s">
        <v>24</v>
      </c>
      <c r="F41" s="150" t="s">
        <v>70</v>
      </c>
      <c r="G41" s="150" t="s">
        <v>558</v>
      </c>
      <c r="H41" s="150" t="s">
        <v>208</v>
      </c>
      <c r="I41" s="150" t="s">
        <v>10</v>
      </c>
      <c r="J41" s="150">
        <v>1</v>
      </c>
      <c r="K41" s="150" t="s">
        <v>945</v>
      </c>
      <c r="L41" s="151">
        <v>3960</v>
      </c>
      <c r="M41" s="129">
        <f t="shared" si="2"/>
        <v>3960</v>
      </c>
      <c r="N41" s="152" t="s">
        <v>952</v>
      </c>
      <c r="O41" s="151"/>
      <c r="P41" s="129">
        <f t="shared" si="3"/>
        <v>3960</v>
      </c>
      <c r="Q41" s="169" t="s">
        <v>968</v>
      </c>
      <c r="R41" s="92"/>
    </row>
    <row r="42" spans="2:18" s="6" customFormat="1" ht="20.100000000000001" customHeight="1" x14ac:dyDescent="0.3">
      <c r="B42" s="155" t="s">
        <v>919</v>
      </c>
      <c r="C42" s="128">
        <v>44450</v>
      </c>
      <c r="D42" s="127" t="s">
        <v>231</v>
      </c>
      <c r="E42" s="150" t="s">
        <v>74</v>
      </c>
      <c r="F42" s="150" t="s">
        <v>70</v>
      </c>
      <c r="G42" s="150" t="s">
        <v>558</v>
      </c>
      <c r="H42" s="150" t="s">
        <v>385</v>
      </c>
      <c r="I42" s="150" t="s">
        <v>10</v>
      </c>
      <c r="J42" s="150">
        <v>1</v>
      </c>
      <c r="K42" s="150" t="s">
        <v>950</v>
      </c>
      <c r="L42" s="151">
        <v>300</v>
      </c>
      <c r="M42" s="129">
        <f t="shared" si="2"/>
        <v>300</v>
      </c>
      <c r="N42" s="152" t="s">
        <v>983</v>
      </c>
      <c r="O42" s="151"/>
      <c r="P42" s="129">
        <f t="shared" si="3"/>
        <v>300</v>
      </c>
      <c r="Q42" s="169" t="s">
        <v>1140</v>
      </c>
      <c r="R42" s="92"/>
    </row>
    <row r="43" spans="2:18" s="6" customFormat="1" ht="20.100000000000001" customHeight="1" x14ac:dyDescent="0.3">
      <c r="B43" s="155" t="s">
        <v>919</v>
      </c>
      <c r="C43" s="128">
        <v>44452</v>
      </c>
      <c r="D43" s="127" t="s">
        <v>231</v>
      </c>
      <c r="E43" s="150" t="s">
        <v>754</v>
      </c>
      <c r="F43" s="150" t="s">
        <v>70</v>
      </c>
      <c r="G43" s="150" t="s">
        <v>182</v>
      </c>
      <c r="H43" s="150" t="s">
        <v>665</v>
      </c>
      <c r="I43" s="150" t="s">
        <v>10</v>
      </c>
      <c r="J43" s="150">
        <v>1</v>
      </c>
      <c r="K43" s="150" t="s">
        <v>951</v>
      </c>
      <c r="L43" s="151">
        <v>100</v>
      </c>
      <c r="M43" s="129">
        <f t="shared" si="2"/>
        <v>100</v>
      </c>
      <c r="N43" s="152" t="s">
        <v>983</v>
      </c>
      <c r="O43" s="151"/>
      <c r="P43" s="129">
        <f t="shared" si="3"/>
        <v>100</v>
      </c>
      <c r="Q43" s="169" t="s">
        <v>1140</v>
      </c>
      <c r="R43" s="92"/>
    </row>
    <row r="44" spans="2:18" s="6" customFormat="1" ht="20.100000000000001" customHeight="1" x14ac:dyDescent="0.3">
      <c r="B44" s="155" t="s">
        <v>919</v>
      </c>
      <c r="C44" s="128">
        <v>44468</v>
      </c>
      <c r="D44" s="133" t="s">
        <v>574</v>
      </c>
      <c r="E44" s="138" t="s">
        <v>178</v>
      </c>
      <c r="F44" s="138" t="s">
        <v>70</v>
      </c>
      <c r="G44" s="150" t="s">
        <v>558</v>
      </c>
      <c r="H44" s="138" t="s">
        <v>385</v>
      </c>
      <c r="I44" s="138" t="s">
        <v>10</v>
      </c>
      <c r="J44" s="138">
        <v>1</v>
      </c>
      <c r="K44" s="138" t="s">
        <v>970</v>
      </c>
      <c r="L44" s="139">
        <v>350</v>
      </c>
      <c r="M44" s="131">
        <f t="shared" si="2"/>
        <v>350</v>
      </c>
      <c r="N44" s="140" t="s">
        <v>971</v>
      </c>
      <c r="O44" s="139"/>
      <c r="P44" s="131">
        <f t="shared" si="3"/>
        <v>350</v>
      </c>
      <c r="Q44" s="169" t="s">
        <v>969</v>
      </c>
      <c r="R44" s="92"/>
    </row>
    <row r="45" spans="2:18" s="6" customFormat="1" ht="20.100000000000001" customHeight="1" x14ac:dyDescent="0.3">
      <c r="B45" s="155" t="s">
        <v>919</v>
      </c>
      <c r="C45" s="128">
        <v>44463</v>
      </c>
      <c r="D45" s="127" t="s">
        <v>515</v>
      </c>
      <c r="E45" s="138" t="s">
        <v>74</v>
      </c>
      <c r="F45" s="138" t="s">
        <v>70</v>
      </c>
      <c r="G45" s="138" t="s">
        <v>182</v>
      </c>
      <c r="H45" s="138" t="s">
        <v>208</v>
      </c>
      <c r="I45" s="138" t="s">
        <v>10</v>
      </c>
      <c r="J45" s="138">
        <v>1</v>
      </c>
      <c r="K45" s="138" t="s">
        <v>975</v>
      </c>
      <c r="L45" s="139">
        <v>310</v>
      </c>
      <c r="M45" s="131">
        <f t="shared" si="2"/>
        <v>310</v>
      </c>
      <c r="N45" s="140" t="s">
        <v>976</v>
      </c>
      <c r="O45" s="139"/>
      <c r="P45" s="131">
        <f t="shared" si="3"/>
        <v>310</v>
      </c>
      <c r="Q45" s="169" t="s">
        <v>973</v>
      </c>
      <c r="R45" s="92"/>
    </row>
    <row r="46" spans="2:18" s="6" customFormat="1" ht="20.100000000000001" customHeight="1" x14ac:dyDescent="0.3">
      <c r="B46" s="155" t="s">
        <v>919</v>
      </c>
      <c r="C46" s="128">
        <v>44463</v>
      </c>
      <c r="D46" s="127" t="s">
        <v>515</v>
      </c>
      <c r="E46" s="138" t="s">
        <v>81</v>
      </c>
      <c r="F46" s="138" t="s">
        <v>70</v>
      </c>
      <c r="G46" s="138" t="s">
        <v>558</v>
      </c>
      <c r="H46" s="138" t="s">
        <v>208</v>
      </c>
      <c r="I46" s="138" t="s">
        <v>10</v>
      </c>
      <c r="J46" s="138">
        <v>1</v>
      </c>
      <c r="K46" s="138" t="s">
        <v>977</v>
      </c>
      <c r="L46" s="139">
        <v>1400</v>
      </c>
      <c r="M46" s="131">
        <f t="shared" si="2"/>
        <v>1400</v>
      </c>
      <c r="N46" s="140" t="s">
        <v>978</v>
      </c>
      <c r="O46" s="139"/>
      <c r="P46" s="131">
        <f t="shared" si="3"/>
        <v>1400</v>
      </c>
      <c r="Q46" s="169" t="s">
        <v>973</v>
      </c>
      <c r="R46" s="92"/>
    </row>
    <row r="47" spans="2:18" s="6" customFormat="1" ht="20.100000000000001" customHeight="1" x14ac:dyDescent="0.3">
      <c r="B47" s="155" t="s">
        <v>919</v>
      </c>
      <c r="C47" s="128">
        <v>44463</v>
      </c>
      <c r="D47" s="127" t="s">
        <v>515</v>
      </c>
      <c r="E47" s="138" t="s">
        <v>213</v>
      </c>
      <c r="F47" s="138" t="s">
        <v>70</v>
      </c>
      <c r="G47" s="138" t="s">
        <v>558</v>
      </c>
      <c r="H47" s="138" t="s">
        <v>208</v>
      </c>
      <c r="I47" s="138" t="s">
        <v>10</v>
      </c>
      <c r="J47" s="138">
        <v>1</v>
      </c>
      <c r="K47" s="138" t="s">
        <v>979</v>
      </c>
      <c r="L47" s="139">
        <v>1400</v>
      </c>
      <c r="M47" s="131">
        <f t="shared" si="2"/>
        <v>1400</v>
      </c>
      <c r="N47" s="140" t="s">
        <v>978</v>
      </c>
      <c r="O47" s="139"/>
      <c r="P47" s="131">
        <f t="shared" si="3"/>
        <v>1400</v>
      </c>
      <c r="Q47" s="169" t="s">
        <v>973</v>
      </c>
      <c r="R47" s="92"/>
    </row>
    <row r="48" spans="2:18" s="6" customFormat="1" ht="20.25" customHeight="1" x14ac:dyDescent="0.3">
      <c r="B48" s="155" t="s">
        <v>919</v>
      </c>
      <c r="C48" s="128">
        <v>44459</v>
      </c>
      <c r="D48" s="127" t="s">
        <v>231</v>
      </c>
      <c r="E48" s="138" t="s">
        <v>197</v>
      </c>
      <c r="F48" s="138" t="s">
        <v>70</v>
      </c>
      <c r="G48" s="138" t="s">
        <v>558</v>
      </c>
      <c r="H48" s="138" t="s">
        <v>384</v>
      </c>
      <c r="I48" s="138" t="s">
        <v>10</v>
      </c>
      <c r="J48" s="138">
        <v>1</v>
      </c>
      <c r="K48" s="138" t="s">
        <v>982</v>
      </c>
      <c r="L48" s="139">
        <v>170</v>
      </c>
      <c r="M48" s="131">
        <f t="shared" si="2"/>
        <v>170</v>
      </c>
      <c r="N48" s="152" t="s">
        <v>983</v>
      </c>
      <c r="O48" s="139"/>
      <c r="P48" s="131">
        <f t="shared" si="3"/>
        <v>170</v>
      </c>
      <c r="Q48" s="169" t="s">
        <v>1140</v>
      </c>
      <c r="R48" s="92"/>
    </row>
    <row r="49" spans="2:18" s="6" customFormat="1" ht="20.25" customHeight="1" x14ac:dyDescent="0.3">
      <c r="B49" s="155" t="s">
        <v>919</v>
      </c>
      <c r="C49" s="132">
        <v>44426</v>
      </c>
      <c r="D49" s="127" t="s">
        <v>826</v>
      </c>
      <c r="E49" s="138" t="s">
        <v>179</v>
      </c>
      <c r="F49" s="138" t="s">
        <v>179</v>
      </c>
      <c r="G49" s="138" t="s">
        <v>339</v>
      </c>
      <c r="H49" s="138" t="s">
        <v>755</v>
      </c>
      <c r="I49" s="138" t="s">
        <v>10</v>
      </c>
      <c r="J49" s="138">
        <v>1</v>
      </c>
      <c r="K49" s="138" t="s">
        <v>841</v>
      </c>
      <c r="L49" s="139">
        <v>1482.08</v>
      </c>
      <c r="M49" s="131">
        <f t="shared" si="2"/>
        <v>1482.08</v>
      </c>
      <c r="N49" s="140" t="s">
        <v>827</v>
      </c>
      <c r="O49" s="139"/>
      <c r="P49" s="131">
        <f t="shared" si="3"/>
        <v>1482.08</v>
      </c>
      <c r="Q49" s="169" t="s">
        <v>828</v>
      </c>
      <c r="R49" s="92"/>
    </row>
    <row r="50" spans="2:18" s="6" customFormat="1" ht="20.25" customHeight="1" x14ac:dyDescent="0.3">
      <c r="B50" s="155" t="s">
        <v>919</v>
      </c>
      <c r="C50" s="128">
        <v>44469</v>
      </c>
      <c r="D50" s="127" t="s">
        <v>921</v>
      </c>
      <c r="E50" s="150" t="s">
        <v>179</v>
      </c>
      <c r="F50" s="150" t="s">
        <v>179</v>
      </c>
      <c r="G50" s="150" t="s">
        <v>339</v>
      </c>
      <c r="H50" s="150" t="s">
        <v>316</v>
      </c>
      <c r="I50" s="150" t="s">
        <v>10</v>
      </c>
      <c r="J50" s="150">
        <v>1</v>
      </c>
      <c r="K50" s="150" t="s">
        <v>917</v>
      </c>
      <c r="L50" s="151">
        <v>6930</v>
      </c>
      <c r="M50" s="129">
        <f t="shared" si="2"/>
        <v>6930</v>
      </c>
      <c r="N50" s="152"/>
      <c r="O50" s="151"/>
      <c r="P50" s="129">
        <f t="shared" si="3"/>
        <v>6930</v>
      </c>
      <c r="Q50" s="169" t="s">
        <v>965</v>
      </c>
      <c r="R50" s="92"/>
    </row>
    <row r="51" spans="2:18" s="6" customFormat="1" ht="20.25" customHeight="1" x14ac:dyDescent="0.3">
      <c r="B51" s="155" t="s">
        <v>919</v>
      </c>
      <c r="C51" s="128">
        <v>44442</v>
      </c>
      <c r="D51" s="127" t="s">
        <v>231</v>
      </c>
      <c r="E51" s="150" t="s">
        <v>179</v>
      </c>
      <c r="F51" s="150" t="s">
        <v>179</v>
      </c>
      <c r="G51" s="150" t="s">
        <v>339</v>
      </c>
      <c r="H51" s="150" t="s">
        <v>665</v>
      </c>
      <c r="I51" s="150" t="s">
        <v>10</v>
      </c>
      <c r="J51" s="150">
        <v>156</v>
      </c>
      <c r="K51" s="150" t="s">
        <v>927</v>
      </c>
      <c r="L51" s="151">
        <v>5.56</v>
      </c>
      <c r="M51" s="129">
        <f t="shared" si="2"/>
        <v>867.3599999999999</v>
      </c>
      <c r="N51" s="152" t="s">
        <v>983</v>
      </c>
      <c r="O51" s="151"/>
      <c r="P51" s="129">
        <f t="shared" si="3"/>
        <v>867.3599999999999</v>
      </c>
      <c r="Q51" s="169" t="s">
        <v>1140</v>
      </c>
      <c r="R51" s="92"/>
    </row>
    <row r="52" spans="2:18" s="6" customFormat="1" ht="20.25" customHeight="1" x14ac:dyDescent="0.3">
      <c r="B52" s="155" t="s">
        <v>919</v>
      </c>
      <c r="C52" s="128">
        <v>44469</v>
      </c>
      <c r="D52" s="127" t="s">
        <v>687</v>
      </c>
      <c r="E52" s="138" t="s">
        <v>179</v>
      </c>
      <c r="F52" s="138" t="s">
        <v>179</v>
      </c>
      <c r="G52" s="138" t="s">
        <v>339</v>
      </c>
      <c r="H52" s="138" t="s">
        <v>316</v>
      </c>
      <c r="I52" s="138" t="s">
        <v>10</v>
      </c>
      <c r="J52" s="138">
        <v>1</v>
      </c>
      <c r="K52" s="138" t="s">
        <v>986</v>
      </c>
      <c r="L52" s="139">
        <v>1200</v>
      </c>
      <c r="M52" s="131">
        <f t="shared" si="2"/>
        <v>1200</v>
      </c>
      <c r="N52" s="140" t="s">
        <v>599</v>
      </c>
      <c r="O52" s="139"/>
      <c r="P52" s="131">
        <f t="shared" si="3"/>
        <v>1200</v>
      </c>
      <c r="Q52" s="169" t="s">
        <v>1140</v>
      </c>
      <c r="R52" s="92"/>
    </row>
    <row r="53" spans="2:18" s="6" customFormat="1" ht="20.25" customHeight="1" x14ac:dyDescent="0.3">
      <c r="B53" s="155" t="s">
        <v>919</v>
      </c>
      <c r="C53" s="128">
        <v>44469</v>
      </c>
      <c r="D53" s="127" t="s">
        <v>687</v>
      </c>
      <c r="E53" s="138" t="s">
        <v>179</v>
      </c>
      <c r="F53" s="138" t="s">
        <v>179</v>
      </c>
      <c r="G53" s="138" t="s">
        <v>988</v>
      </c>
      <c r="H53" s="138" t="s">
        <v>316</v>
      </c>
      <c r="I53" s="138" t="s">
        <v>10</v>
      </c>
      <c r="J53" s="138">
        <v>1</v>
      </c>
      <c r="K53" s="138" t="s">
        <v>987</v>
      </c>
      <c r="L53" s="139">
        <v>585</v>
      </c>
      <c r="M53" s="131">
        <f t="shared" si="2"/>
        <v>585</v>
      </c>
      <c r="N53" s="140" t="s">
        <v>599</v>
      </c>
      <c r="O53" s="139"/>
      <c r="P53" s="131">
        <f t="shared" si="3"/>
        <v>585</v>
      </c>
      <c r="Q53" s="169" t="s">
        <v>1140</v>
      </c>
      <c r="R53" s="92"/>
    </row>
    <row r="54" spans="2:18" s="6" customFormat="1" ht="20.25" customHeight="1" x14ac:dyDescent="0.3">
      <c r="B54" s="155" t="s">
        <v>919</v>
      </c>
      <c r="C54" s="132">
        <v>44438</v>
      </c>
      <c r="D54" s="133" t="s">
        <v>484</v>
      </c>
      <c r="E54" s="138" t="s">
        <v>57</v>
      </c>
      <c r="F54" s="138" t="s">
        <v>69</v>
      </c>
      <c r="G54" s="138" t="s">
        <v>558</v>
      </c>
      <c r="H54" s="138" t="s">
        <v>385</v>
      </c>
      <c r="I54" s="138" t="s">
        <v>10</v>
      </c>
      <c r="J54" s="138">
        <v>1</v>
      </c>
      <c r="K54" s="138" t="s">
        <v>868</v>
      </c>
      <c r="L54" s="139">
        <v>225</v>
      </c>
      <c r="M54" s="131">
        <f t="shared" si="2"/>
        <v>225</v>
      </c>
      <c r="N54" s="140"/>
      <c r="O54" s="139"/>
      <c r="P54" s="131">
        <f t="shared" si="3"/>
        <v>225</v>
      </c>
      <c r="Q54" s="169" t="s">
        <v>928</v>
      </c>
      <c r="R54" s="92"/>
    </row>
    <row r="55" spans="2:18" s="6" customFormat="1" ht="20.25" customHeight="1" x14ac:dyDescent="0.3">
      <c r="B55" s="155" t="s">
        <v>919</v>
      </c>
      <c r="C55" s="132">
        <v>44441</v>
      </c>
      <c r="D55" s="133" t="s">
        <v>358</v>
      </c>
      <c r="E55" s="138" t="s">
        <v>821</v>
      </c>
      <c r="F55" s="138" t="s">
        <v>69</v>
      </c>
      <c r="G55" s="138" t="s">
        <v>558</v>
      </c>
      <c r="H55" s="138" t="s">
        <v>384</v>
      </c>
      <c r="I55" s="138" t="s">
        <v>10</v>
      </c>
      <c r="J55" s="138">
        <v>1</v>
      </c>
      <c r="K55" s="138" t="s">
        <v>891</v>
      </c>
      <c r="L55" s="139">
        <v>185</v>
      </c>
      <c r="M55" s="131">
        <f t="shared" si="2"/>
        <v>185</v>
      </c>
      <c r="N55" s="140" t="s">
        <v>893</v>
      </c>
      <c r="O55" s="139"/>
      <c r="P55" s="131">
        <f t="shared" si="3"/>
        <v>185</v>
      </c>
      <c r="Q55" s="169" t="s">
        <v>928</v>
      </c>
      <c r="R55" s="92"/>
    </row>
    <row r="56" spans="2:18" s="6" customFormat="1" ht="20.25" customHeight="1" x14ac:dyDescent="0.3">
      <c r="B56" s="155" t="s">
        <v>919</v>
      </c>
      <c r="C56" s="128">
        <v>44452</v>
      </c>
      <c r="D56" s="127" t="s">
        <v>408</v>
      </c>
      <c r="E56" s="150" t="s">
        <v>57</v>
      </c>
      <c r="F56" s="138" t="s">
        <v>69</v>
      </c>
      <c r="G56" s="150" t="s">
        <v>558</v>
      </c>
      <c r="H56" s="150" t="s">
        <v>384</v>
      </c>
      <c r="I56" s="150" t="s">
        <v>10</v>
      </c>
      <c r="J56" s="150">
        <v>1</v>
      </c>
      <c r="K56" s="150" t="s">
        <v>961</v>
      </c>
      <c r="L56" s="151">
        <v>365</v>
      </c>
      <c r="M56" s="129">
        <f t="shared" si="2"/>
        <v>365</v>
      </c>
      <c r="N56" s="152" t="s">
        <v>984</v>
      </c>
      <c r="O56" s="151"/>
      <c r="P56" s="129">
        <f t="shared" si="3"/>
        <v>365</v>
      </c>
      <c r="Q56" s="169" t="s">
        <v>1140</v>
      </c>
      <c r="R56" s="92"/>
    </row>
    <row r="57" spans="2:18" s="6" customFormat="1" ht="20.25" customHeight="1" x14ac:dyDescent="0.3">
      <c r="B57" s="155" t="s">
        <v>919</v>
      </c>
      <c r="C57" s="128">
        <v>44463</v>
      </c>
      <c r="D57" s="127" t="s">
        <v>515</v>
      </c>
      <c r="E57" s="138" t="s">
        <v>59</v>
      </c>
      <c r="F57" s="138" t="s">
        <v>69</v>
      </c>
      <c r="G57" s="150" t="s">
        <v>558</v>
      </c>
      <c r="H57" s="138" t="s">
        <v>208</v>
      </c>
      <c r="I57" s="138" t="s">
        <v>10</v>
      </c>
      <c r="J57" s="138">
        <v>1</v>
      </c>
      <c r="K57" s="138" t="s">
        <v>972</v>
      </c>
      <c r="L57" s="139">
        <v>1280</v>
      </c>
      <c r="M57" s="131">
        <f t="shared" si="2"/>
        <v>1280</v>
      </c>
      <c r="N57" s="140" t="s">
        <v>974</v>
      </c>
      <c r="O57" s="139"/>
      <c r="P57" s="131">
        <f t="shared" si="3"/>
        <v>1280</v>
      </c>
      <c r="Q57" s="169" t="s">
        <v>973</v>
      </c>
      <c r="R57" s="92"/>
    </row>
    <row r="58" spans="2:18" s="6" customFormat="1" ht="20.25" customHeight="1" x14ac:dyDescent="0.3">
      <c r="B58" s="155" t="s">
        <v>919</v>
      </c>
      <c r="C58" s="132">
        <v>44440</v>
      </c>
      <c r="D58" s="133" t="s">
        <v>239</v>
      </c>
      <c r="E58" s="138" t="s">
        <v>26</v>
      </c>
      <c r="F58" s="138" t="s">
        <v>5</v>
      </c>
      <c r="G58" s="138" t="s">
        <v>339</v>
      </c>
      <c r="H58" s="138" t="s">
        <v>673</v>
      </c>
      <c r="I58" s="138" t="s">
        <v>673</v>
      </c>
      <c r="J58" s="138">
        <v>1</v>
      </c>
      <c r="K58" s="138" t="s">
        <v>840</v>
      </c>
      <c r="L58" s="139">
        <v>716</v>
      </c>
      <c r="M58" s="131">
        <f t="shared" si="2"/>
        <v>716</v>
      </c>
      <c r="N58" s="140" t="s">
        <v>929</v>
      </c>
      <c r="O58" s="139">
        <v>71.599999999999994</v>
      </c>
      <c r="P58" s="131">
        <f t="shared" si="3"/>
        <v>644.4</v>
      </c>
      <c r="Q58" s="169" t="s">
        <v>963</v>
      </c>
      <c r="R58" s="92"/>
    </row>
    <row r="59" spans="2:18" s="6" customFormat="1" ht="20.25" customHeight="1" x14ac:dyDescent="0.3">
      <c r="B59" s="155" t="s">
        <v>919</v>
      </c>
      <c r="C59" s="132">
        <v>44412</v>
      </c>
      <c r="D59" s="133" t="s">
        <v>239</v>
      </c>
      <c r="E59" s="138" t="s">
        <v>55</v>
      </c>
      <c r="F59" s="138" t="s">
        <v>5</v>
      </c>
      <c r="G59" s="138" t="s">
        <v>339</v>
      </c>
      <c r="H59" s="138" t="s">
        <v>673</v>
      </c>
      <c r="I59" s="138" t="s">
        <v>673</v>
      </c>
      <c r="J59" s="138">
        <v>1</v>
      </c>
      <c r="K59" s="138" t="s">
        <v>840</v>
      </c>
      <c r="L59" s="139">
        <v>751</v>
      </c>
      <c r="M59" s="131">
        <f t="shared" si="2"/>
        <v>751</v>
      </c>
      <c r="N59" s="140" t="s">
        <v>929</v>
      </c>
      <c r="O59" s="139">
        <v>75.099999999999994</v>
      </c>
      <c r="P59" s="131">
        <f t="shared" si="3"/>
        <v>675.9</v>
      </c>
      <c r="Q59" s="169" t="s">
        <v>963</v>
      </c>
      <c r="R59" s="92"/>
    </row>
    <row r="60" spans="2:18" s="6" customFormat="1" ht="20.25" customHeight="1" x14ac:dyDescent="0.3">
      <c r="B60" s="155" t="s">
        <v>919</v>
      </c>
      <c r="C60" s="132">
        <v>44412</v>
      </c>
      <c r="D60" s="133" t="s">
        <v>239</v>
      </c>
      <c r="E60" s="138" t="s">
        <v>213</v>
      </c>
      <c r="F60" s="138" t="s">
        <v>5</v>
      </c>
      <c r="G60" s="138" t="s">
        <v>339</v>
      </c>
      <c r="H60" s="138" t="s">
        <v>673</v>
      </c>
      <c r="I60" s="138" t="s">
        <v>673</v>
      </c>
      <c r="J60" s="138">
        <v>1</v>
      </c>
      <c r="K60" s="138" t="s">
        <v>840</v>
      </c>
      <c r="L60" s="139">
        <v>733.5</v>
      </c>
      <c r="M60" s="131">
        <f t="shared" si="2"/>
        <v>733.5</v>
      </c>
      <c r="N60" s="140" t="s">
        <v>929</v>
      </c>
      <c r="O60" s="139">
        <v>73.349999999999994</v>
      </c>
      <c r="P60" s="131">
        <f t="shared" si="3"/>
        <v>660.15</v>
      </c>
      <c r="Q60" s="169" t="s">
        <v>963</v>
      </c>
      <c r="R60" s="92"/>
    </row>
    <row r="61" spans="2:18" s="6" customFormat="1" ht="20.25" customHeight="1" x14ac:dyDescent="0.3">
      <c r="B61" s="155" t="s">
        <v>919</v>
      </c>
      <c r="C61" s="132">
        <v>44448</v>
      </c>
      <c r="D61" s="133" t="s">
        <v>239</v>
      </c>
      <c r="E61" s="138" t="s">
        <v>29</v>
      </c>
      <c r="F61" s="138" t="s">
        <v>5</v>
      </c>
      <c r="G61" s="138" t="s">
        <v>339</v>
      </c>
      <c r="H61" s="138" t="s">
        <v>673</v>
      </c>
      <c r="I61" s="138" t="s">
        <v>673</v>
      </c>
      <c r="J61" s="138">
        <v>1</v>
      </c>
      <c r="K61" s="138" t="s">
        <v>840</v>
      </c>
      <c r="L61" s="139">
        <v>716</v>
      </c>
      <c r="M61" s="131">
        <f t="shared" si="2"/>
        <v>716</v>
      </c>
      <c r="N61" s="140" t="s">
        <v>966</v>
      </c>
      <c r="O61" s="139">
        <v>71.599999999999994</v>
      </c>
      <c r="P61" s="131">
        <f t="shared" si="3"/>
        <v>644.4</v>
      </c>
      <c r="Q61" s="169" t="s">
        <v>968</v>
      </c>
      <c r="R61" s="92"/>
    </row>
    <row r="62" spans="2:18" s="6" customFormat="1" ht="20.100000000000001" customHeight="1" x14ac:dyDescent="0.3">
      <c r="B62" s="155" t="s">
        <v>919</v>
      </c>
      <c r="C62" s="132">
        <v>44450</v>
      </c>
      <c r="D62" s="133" t="s">
        <v>239</v>
      </c>
      <c r="E62" s="138" t="s">
        <v>348</v>
      </c>
      <c r="F62" s="138" t="s">
        <v>5</v>
      </c>
      <c r="G62" s="138" t="s">
        <v>339</v>
      </c>
      <c r="H62" s="138" t="s">
        <v>673</v>
      </c>
      <c r="I62" s="138" t="s">
        <v>673</v>
      </c>
      <c r="J62" s="138">
        <v>1</v>
      </c>
      <c r="K62" s="138" t="s">
        <v>840</v>
      </c>
      <c r="L62" s="139">
        <v>721</v>
      </c>
      <c r="M62" s="131">
        <f t="shared" si="2"/>
        <v>721</v>
      </c>
      <c r="N62" s="140" t="s">
        <v>966</v>
      </c>
      <c r="O62" s="139">
        <v>72.099999999999994</v>
      </c>
      <c r="P62" s="131">
        <f t="shared" si="3"/>
        <v>648.9</v>
      </c>
      <c r="Q62" s="169" t="s">
        <v>968</v>
      </c>
      <c r="R62" s="92"/>
    </row>
    <row r="63" spans="2:18" s="6" customFormat="1" ht="20.100000000000001" customHeight="1" x14ac:dyDescent="0.3">
      <c r="B63" s="155" t="s">
        <v>919</v>
      </c>
      <c r="C63" s="132">
        <v>44455</v>
      </c>
      <c r="D63" s="133" t="s">
        <v>239</v>
      </c>
      <c r="E63" s="138" t="s">
        <v>20</v>
      </c>
      <c r="F63" s="138" t="s">
        <v>5</v>
      </c>
      <c r="G63" s="138" t="s">
        <v>339</v>
      </c>
      <c r="H63" s="138" t="s">
        <v>673</v>
      </c>
      <c r="I63" s="138" t="s">
        <v>673</v>
      </c>
      <c r="J63" s="138">
        <v>1</v>
      </c>
      <c r="K63" s="138" t="s">
        <v>840</v>
      </c>
      <c r="L63" s="139">
        <v>726</v>
      </c>
      <c r="M63" s="131">
        <f t="shared" si="2"/>
        <v>726</v>
      </c>
      <c r="N63" s="140" t="s">
        <v>966</v>
      </c>
      <c r="O63" s="139">
        <v>72.599999999999994</v>
      </c>
      <c r="P63" s="131">
        <f t="shared" si="3"/>
        <v>653.4</v>
      </c>
      <c r="Q63" s="169" t="s">
        <v>968</v>
      </c>
      <c r="R63" s="92"/>
    </row>
    <row r="64" spans="2:18" s="6" customFormat="1" ht="20.100000000000001" customHeight="1" x14ac:dyDescent="0.3">
      <c r="B64" s="155" t="s">
        <v>919</v>
      </c>
      <c r="C64" s="132">
        <v>44434</v>
      </c>
      <c r="D64" s="133" t="s">
        <v>239</v>
      </c>
      <c r="E64" s="138" t="s">
        <v>370</v>
      </c>
      <c r="F64" s="138" t="s">
        <v>70</v>
      </c>
      <c r="G64" s="138" t="s">
        <v>339</v>
      </c>
      <c r="H64" s="138" t="s">
        <v>673</v>
      </c>
      <c r="I64" s="138" t="s">
        <v>673</v>
      </c>
      <c r="J64" s="138">
        <v>1</v>
      </c>
      <c r="K64" s="138" t="s">
        <v>840</v>
      </c>
      <c r="L64" s="139">
        <v>807</v>
      </c>
      <c r="M64" s="131">
        <f t="shared" si="2"/>
        <v>807</v>
      </c>
      <c r="N64" s="140" t="s">
        <v>929</v>
      </c>
      <c r="O64" s="139">
        <v>80.7</v>
      </c>
      <c r="P64" s="131">
        <f t="shared" si="3"/>
        <v>726.3</v>
      </c>
      <c r="Q64" s="169" t="s">
        <v>963</v>
      </c>
      <c r="R64" s="92"/>
    </row>
    <row r="65" spans="2:18" s="6" customFormat="1" ht="20.100000000000001" customHeight="1" x14ac:dyDescent="0.3">
      <c r="B65" s="155" t="s">
        <v>919</v>
      </c>
      <c r="C65" s="132">
        <v>44435</v>
      </c>
      <c r="D65" s="133" t="s">
        <v>239</v>
      </c>
      <c r="E65" s="171" t="s">
        <v>743</v>
      </c>
      <c r="F65" s="138" t="s">
        <v>70</v>
      </c>
      <c r="G65" s="138" t="s">
        <v>339</v>
      </c>
      <c r="H65" s="138" t="s">
        <v>673</v>
      </c>
      <c r="I65" s="138" t="s">
        <v>673</v>
      </c>
      <c r="J65" s="138">
        <v>1</v>
      </c>
      <c r="K65" s="138" t="s">
        <v>840</v>
      </c>
      <c r="L65" s="139">
        <v>742</v>
      </c>
      <c r="M65" s="131">
        <f t="shared" si="2"/>
        <v>742</v>
      </c>
      <c r="N65" s="140" t="s">
        <v>929</v>
      </c>
      <c r="O65" s="139">
        <v>74.2</v>
      </c>
      <c r="P65" s="131">
        <f t="shared" si="3"/>
        <v>667.8</v>
      </c>
      <c r="Q65" s="169" t="s">
        <v>963</v>
      </c>
      <c r="R65" s="92"/>
    </row>
    <row r="66" spans="2:18" s="6" customFormat="1" ht="20.100000000000001" customHeight="1" x14ac:dyDescent="0.3">
      <c r="B66" s="155" t="s">
        <v>919</v>
      </c>
      <c r="C66" s="132">
        <v>44435</v>
      </c>
      <c r="D66" s="133" t="s">
        <v>239</v>
      </c>
      <c r="E66" s="171" t="s">
        <v>742</v>
      </c>
      <c r="F66" s="138" t="s">
        <v>70</v>
      </c>
      <c r="G66" s="138" t="s">
        <v>339</v>
      </c>
      <c r="H66" s="138" t="s">
        <v>673</v>
      </c>
      <c r="I66" s="138" t="s">
        <v>673</v>
      </c>
      <c r="J66" s="138">
        <v>1</v>
      </c>
      <c r="K66" s="138" t="s">
        <v>840</v>
      </c>
      <c r="L66" s="139">
        <v>742</v>
      </c>
      <c r="M66" s="131">
        <f t="shared" si="2"/>
        <v>742</v>
      </c>
      <c r="N66" s="140" t="s">
        <v>929</v>
      </c>
      <c r="O66" s="139">
        <v>74.2</v>
      </c>
      <c r="P66" s="131">
        <f t="shared" si="3"/>
        <v>667.8</v>
      </c>
      <c r="Q66" s="169" t="s">
        <v>963</v>
      </c>
      <c r="R66" s="92"/>
    </row>
    <row r="67" spans="2:18" s="6" customFormat="1" ht="20.100000000000001" customHeight="1" x14ac:dyDescent="0.3">
      <c r="B67" s="155" t="s">
        <v>919</v>
      </c>
      <c r="C67" s="132">
        <v>44412</v>
      </c>
      <c r="D67" s="133" t="s">
        <v>239</v>
      </c>
      <c r="E67" s="138" t="s">
        <v>74</v>
      </c>
      <c r="F67" s="138" t="s">
        <v>70</v>
      </c>
      <c r="G67" s="138" t="s">
        <v>339</v>
      </c>
      <c r="H67" s="138" t="s">
        <v>673</v>
      </c>
      <c r="I67" s="138" t="s">
        <v>673</v>
      </c>
      <c r="J67" s="138">
        <v>1</v>
      </c>
      <c r="K67" s="138" t="s">
        <v>840</v>
      </c>
      <c r="L67" s="139">
        <v>1016.5</v>
      </c>
      <c r="M67" s="131">
        <f t="shared" si="2"/>
        <v>1016.5</v>
      </c>
      <c r="N67" s="140" t="s">
        <v>929</v>
      </c>
      <c r="O67" s="139">
        <v>101.65</v>
      </c>
      <c r="P67" s="131">
        <f t="shared" si="3"/>
        <v>914.85</v>
      </c>
      <c r="Q67" s="169" t="s">
        <v>963</v>
      </c>
      <c r="R67" s="92"/>
    </row>
    <row r="68" spans="2:18" s="6" customFormat="1" ht="20.100000000000001" customHeight="1" x14ac:dyDescent="0.3">
      <c r="B68" s="155" t="s">
        <v>919</v>
      </c>
      <c r="C68" s="132">
        <v>44450</v>
      </c>
      <c r="D68" s="133" t="s">
        <v>239</v>
      </c>
      <c r="E68" s="138" t="s">
        <v>754</v>
      </c>
      <c r="F68" s="138" t="s">
        <v>70</v>
      </c>
      <c r="G68" s="138" t="s">
        <v>339</v>
      </c>
      <c r="H68" s="138" t="s">
        <v>673</v>
      </c>
      <c r="I68" s="138" t="s">
        <v>673</v>
      </c>
      <c r="J68" s="138">
        <v>1</v>
      </c>
      <c r="K68" s="138" t="s">
        <v>840</v>
      </c>
      <c r="L68" s="139">
        <v>977</v>
      </c>
      <c r="M68" s="131">
        <f t="shared" si="2"/>
        <v>977</v>
      </c>
      <c r="N68" s="140" t="s">
        <v>966</v>
      </c>
      <c r="O68" s="139">
        <v>97.7</v>
      </c>
      <c r="P68" s="131">
        <f t="shared" si="3"/>
        <v>879.3</v>
      </c>
      <c r="Q68" s="169" t="s">
        <v>968</v>
      </c>
      <c r="R68" s="92"/>
    </row>
    <row r="69" spans="2:18" s="6" customFormat="1" ht="20.100000000000001" customHeight="1" x14ac:dyDescent="0.3">
      <c r="B69" s="155" t="s">
        <v>919</v>
      </c>
      <c r="C69" s="132">
        <v>44455</v>
      </c>
      <c r="D69" s="133" t="s">
        <v>239</v>
      </c>
      <c r="E69" s="138" t="s">
        <v>97</v>
      </c>
      <c r="F69" s="138" t="s">
        <v>70</v>
      </c>
      <c r="G69" s="138" t="s">
        <v>339</v>
      </c>
      <c r="H69" s="138" t="s">
        <v>673</v>
      </c>
      <c r="I69" s="138" t="s">
        <v>673</v>
      </c>
      <c r="J69" s="138">
        <v>1</v>
      </c>
      <c r="K69" s="138" t="s">
        <v>840</v>
      </c>
      <c r="L69" s="139">
        <v>977</v>
      </c>
      <c r="M69" s="131">
        <f>J69*L69</f>
        <v>977</v>
      </c>
      <c r="N69" s="140" t="s">
        <v>966</v>
      </c>
      <c r="O69" s="139">
        <v>97.7</v>
      </c>
      <c r="P69" s="131">
        <f>M69-O69</f>
        <v>879.3</v>
      </c>
      <c r="Q69" s="169" t="s">
        <v>968</v>
      </c>
      <c r="R69" s="92"/>
    </row>
    <row r="70" spans="2:18" s="6" customFormat="1" ht="20.100000000000001" customHeight="1" x14ac:dyDescent="0.3">
      <c r="B70" s="155" t="s">
        <v>919</v>
      </c>
      <c r="C70" s="128">
        <v>44468</v>
      </c>
      <c r="D70" s="133" t="s">
        <v>574</v>
      </c>
      <c r="E70" s="138" t="s">
        <v>178</v>
      </c>
      <c r="F70" s="138" t="s">
        <v>70</v>
      </c>
      <c r="G70" s="138" t="s">
        <v>339</v>
      </c>
      <c r="H70" s="138" t="s">
        <v>673</v>
      </c>
      <c r="I70" s="138" t="s">
        <v>673</v>
      </c>
      <c r="J70" s="138">
        <v>1</v>
      </c>
      <c r="K70" s="138" t="s">
        <v>840</v>
      </c>
      <c r="L70" s="139">
        <v>915</v>
      </c>
      <c r="M70" s="131">
        <f>J70*L70</f>
        <v>915</v>
      </c>
      <c r="N70" s="140" t="s">
        <v>971</v>
      </c>
      <c r="O70" s="139"/>
      <c r="P70" s="131">
        <f>M70-O70</f>
        <v>915</v>
      </c>
      <c r="Q70" s="169" t="s">
        <v>969</v>
      </c>
      <c r="R70" s="92"/>
    </row>
    <row r="71" spans="2:18" s="6" customFormat="1" ht="20.100000000000001" customHeight="1" x14ac:dyDescent="0.3">
      <c r="B71" s="155" t="s">
        <v>919</v>
      </c>
      <c r="C71" s="132">
        <v>44441</v>
      </c>
      <c r="D71" s="133" t="s">
        <v>239</v>
      </c>
      <c r="E71" s="138" t="s">
        <v>784</v>
      </c>
      <c r="F71" s="138" t="s">
        <v>69</v>
      </c>
      <c r="G71" s="138" t="s">
        <v>339</v>
      </c>
      <c r="H71" s="138" t="s">
        <v>673</v>
      </c>
      <c r="I71" s="138" t="s">
        <v>673</v>
      </c>
      <c r="J71" s="138">
        <v>1</v>
      </c>
      <c r="K71" s="138" t="s">
        <v>840</v>
      </c>
      <c r="L71" s="139">
        <v>831</v>
      </c>
      <c r="M71" s="131">
        <f>J71*L71</f>
        <v>831</v>
      </c>
      <c r="N71" s="140" t="s">
        <v>929</v>
      </c>
      <c r="O71" s="139">
        <v>83.1</v>
      </c>
      <c r="P71" s="131">
        <f>M71-O71</f>
        <v>747.9</v>
      </c>
      <c r="Q71" s="169" t="s">
        <v>963</v>
      </c>
      <c r="R71" s="92"/>
    </row>
    <row r="72" spans="2:18" s="6" customFormat="1" ht="20.100000000000001" customHeight="1" x14ac:dyDescent="0.3">
      <c r="K72" s="40"/>
      <c r="L72" s="82"/>
      <c r="M72" s="172">
        <f>SUM(M5:M71)</f>
        <v>67749.94</v>
      </c>
      <c r="N72" s="82"/>
      <c r="O72" s="172">
        <f>SUM(O5:O62)</f>
        <v>704.75000000000011</v>
      </c>
      <c r="P72" s="172">
        <f>SUM(P5:P71)</f>
        <v>66363.340000000026</v>
      </c>
      <c r="Q72" s="82"/>
      <c r="R72" s="92"/>
    </row>
    <row r="73" spans="2:18" s="6" customFormat="1" ht="20.100000000000001" customHeight="1" x14ac:dyDescent="0.3">
      <c r="C73" s="4"/>
      <c r="D73" s="4"/>
      <c r="E73" s="4"/>
      <c r="F73" s="4"/>
      <c r="G73" s="4"/>
      <c r="H73" s="4"/>
      <c r="I73" s="4"/>
      <c r="J73" s="4"/>
      <c r="K73" s="40"/>
      <c r="L73" s="22"/>
      <c r="M73" s="22"/>
      <c r="N73" s="22"/>
      <c r="O73" s="22"/>
      <c r="P73" s="22"/>
      <c r="Q73" s="22"/>
      <c r="R73" s="93"/>
    </row>
    <row r="74" spans="2:18" s="6" customFormat="1" ht="20.100000000000001" customHeight="1" x14ac:dyDescent="0.3">
      <c r="C74" s="4"/>
      <c r="D74" s="4"/>
      <c r="E74" s="4"/>
      <c r="F74" s="4"/>
      <c r="G74" s="4"/>
      <c r="H74" s="4"/>
      <c r="I74" s="4"/>
      <c r="J74" s="4"/>
      <c r="K74" s="40"/>
      <c r="L74" s="22"/>
      <c r="M74" s="22"/>
      <c r="N74" s="22"/>
      <c r="O74" s="22"/>
      <c r="P74" s="22">
        <f>P72-P55-P15-P16</f>
        <v>65358.340000000026</v>
      </c>
      <c r="Q74" s="22"/>
    </row>
    <row r="75" spans="2:18" x14ac:dyDescent="0.3">
      <c r="K75" s="40"/>
    </row>
    <row r="76" spans="2:18" x14ac:dyDescent="0.3">
      <c r="K76" s="40"/>
    </row>
    <row r="77" spans="2:18" x14ac:dyDescent="0.3">
      <c r="K77" s="40"/>
    </row>
  </sheetData>
  <autoFilter ref="B4:Q72" xr:uid="{00000000-0009-0000-0000-00000F000000}">
    <sortState xmlns:xlrd2="http://schemas.microsoft.com/office/spreadsheetml/2017/richdata2" ref="B5:Q72">
      <sortCondition ref="I4:I72"/>
    </sortState>
  </autoFilter>
  <pageMargins left="0.511811024" right="0.511811024" top="0.78740157499999996" bottom="0.78740157499999996" header="0.31496062000000002" footer="0.31496062000000002"/>
  <pageSetup paperSize="9" scale="41" fitToHeight="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22">
    <tabColor rgb="FF002060"/>
    <pageSetUpPr fitToPage="1"/>
  </sheetPr>
  <dimension ref="B2:R93"/>
  <sheetViews>
    <sheetView showGridLines="0" zoomScale="85" zoomScaleNormal="85" workbookViewId="0">
      <pane ySplit="6" topLeftCell="A61" activePane="bottomLeft" state="frozen"/>
      <selection activeCell="I6" sqref="I6:I46"/>
      <selection pane="bottomLeft" activeCell="I6" sqref="I6:I46"/>
    </sheetView>
  </sheetViews>
  <sheetFormatPr defaultColWidth="9.109375" defaultRowHeight="14.4" x14ac:dyDescent="0.3"/>
  <cols>
    <col min="1" max="1" width="2.6640625" style="4" customWidth="1"/>
    <col min="2" max="2" width="14" style="4" customWidth="1"/>
    <col min="3" max="3" width="13.109375" style="4" customWidth="1"/>
    <col min="4" max="4" width="36" style="4" customWidth="1"/>
    <col min="5" max="5" width="11.109375" style="4" customWidth="1"/>
    <col min="6" max="6" width="13.6640625" style="4" customWidth="1"/>
    <col min="7" max="7" width="16.44140625" style="4" bestFit="1" customWidth="1"/>
    <col min="8" max="9" width="16.44140625" style="4" customWidth="1"/>
    <col min="10" max="10" width="5.6640625" style="4" bestFit="1" customWidth="1"/>
    <col min="11" max="11" width="77.109375" style="4" customWidth="1"/>
    <col min="12" max="12" width="12.88671875" style="22" bestFit="1" customWidth="1"/>
    <col min="13" max="13" width="12.6640625" style="22" bestFit="1" customWidth="1"/>
    <col min="14" max="14" width="12.88671875" style="22" customWidth="1"/>
    <col min="15" max="15" width="12" style="22" customWidth="1"/>
    <col min="16" max="16" width="15.88671875" style="22" customWidth="1"/>
    <col min="17" max="17" width="36.44140625" style="22" customWidth="1"/>
    <col min="18" max="18" width="43.6640625" style="4" hidden="1" customWidth="1"/>
    <col min="19" max="16384" width="9.109375" style="4"/>
  </cols>
  <sheetData>
    <row r="2" spans="2:18" ht="27.75" customHeight="1" x14ac:dyDescent="0.3"/>
    <row r="3" spans="2:18" x14ac:dyDescent="0.3"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1"/>
      <c r="N3" s="41"/>
      <c r="O3" s="41"/>
      <c r="P3" s="41"/>
      <c r="Q3" s="41"/>
      <c r="R3" s="40"/>
    </row>
    <row r="4" spans="2:18" x14ac:dyDescent="0.3">
      <c r="B4" s="40"/>
      <c r="C4" s="40"/>
      <c r="D4" s="40"/>
      <c r="E4" s="40"/>
      <c r="F4" s="40"/>
      <c r="G4" s="40"/>
      <c r="H4" s="40"/>
      <c r="I4" s="40"/>
      <c r="J4" s="40"/>
      <c r="K4" s="40"/>
      <c r="L4" s="41"/>
      <c r="M4" s="41"/>
      <c r="N4" s="41"/>
      <c r="O4" s="41"/>
      <c r="P4" s="41"/>
      <c r="Q4" s="41"/>
      <c r="R4" s="40"/>
    </row>
    <row r="5" spans="2:18" x14ac:dyDescent="0.3">
      <c r="B5" s="40"/>
      <c r="C5" s="40"/>
      <c r="D5" s="40"/>
      <c r="E5" s="40"/>
      <c r="F5" s="40"/>
      <c r="G5" s="40"/>
      <c r="H5" s="40"/>
      <c r="I5" s="40"/>
      <c r="J5" s="40"/>
      <c r="K5" s="40"/>
      <c r="L5" s="41"/>
      <c r="M5" s="41"/>
      <c r="N5" s="41"/>
      <c r="O5" s="41"/>
      <c r="P5" s="41"/>
      <c r="Q5" s="41"/>
      <c r="R5" s="40"/>
    </row>
    <row r="6" spans="2:18" ht="28.8" x14ac:dyDescent="0.3">
      <c r="B6" s="166" t="s">
        <v>904</v>
      </c>
      <c r="C6" s="156" t="s">
        <v>310</v>
      </c>
      <c r="D6" s="157" t="s">
        <v>9</v>
      </c>
      <c r="E6" s="157" t="s">
        <v>19</v>
      </c>
      <c r="F6" s="157" t="s">
        <v>4</v>
      </c>
      <c r="G6" s="158" t="s">
        <v>381</v>
      </c>
      <c r="H6" s="158" t="s">
        <v>382</v>
      </c>
      <c r="I6" s="158" t="s">
        <v>383</v>
      </c>
      <c r="J6" s="157" t="s">
        <v>13</v>
      </c>
      <c r="K6" s="157" t="s">
        <v>10</v>
      </c>
      <c r="L6" s="159" t="s">
        <v>16</v>
      </c>
      <c r="M6" s="161" t="s">
        <v>311</v>
      </c>
      <c r="N6" s="161" t="s">
        <v>585</v>
      </c>
      <c r="O6" s="159" t="s">
        <v>313</v>
      </c>
      <c r="P6" s="159" t="s">
        <v>312</v>
      </c>
      <c r="Q6" s="159" t="s">
        <v>314</v>
      </c>
      <c r="R6" s="83" t="s">
        <v>1</v>
      </c>
    </row>
    <row r="7" spans="2:18" s="6" customFormat="1" ht="20.100000000000001" customHeight="1" x14ac:dyDescent="0.3">
      <c r="B7" s="155" t="s">
        <v>920</v>
      </c>
      <c r="C7" s="132">
        <v>44471</v>
      </c>
      <c r="D7" s="127" t="s">
        <v>418</v>
      </c>
      <c r="E7" s="138" t="s">
        <v>26</v>
      </c>
      <c r="F7" s="138" t="s">
        <v>5</v>
      </c>
      <c r="G7" s="138" t="s">
        <v>339</v>
      </c>
      <c r="H7" s="138" t="s">
        <v>429</v>
      </c>
      <c r="I7" s="138" t="s">
        <v>238</v>
      </c>
      <c r="J7" s="138">
        <v>1</v>
      </c>
      <c r="K7" s="138" t="s">
        <v>417</v>
      </c>
      <c r="L7" s="139">
        <v>572</v>
      </c>
      <c r="M7" s="131">
        <f t="shared" ref="M7:M20" si="0">J7*L7</f>
        <v>572</v>
      </c>
      <c r="N7" s="140" t="s">
        <v>1017</v>
      </c>
      <c r="O7" s="139"/>
      <c r="P7" s="131">
        <v>567</v>
      </c>
      <c r="Q7" s="168" t="s">
        <v>804</v>
      </c>
      <c r="R7" s="92"/>
    </row>
    <row r="8" spans="2:18" s="6" customFormat="1" ht="20.100000000000001" customHeight="1" x14ac:dyDescent="0.3">
      <c r="B8" s="155" t="s">
        <v>920</v>
      </c>
      <c r="C8" s="132">
        <v>44471</v>
      </c>
      <c r="D8" s="127" t="s">
        <v>418</v>
      </c>
      <c r="E8" s="138" t="s">
        <v>29</v>
      </c>
      <c r="F8" s="138" t="s">
        <v>5</v>
      </c>
      <c r="G8" s="138" t="s">
        <v>339</v>
      </c>
      <c r="H8" s="138" t="s">
        <v>429</v>
      </c>
      <c r="I8" s="138" t="s">
        <v>238</v>
      </c>
      <c r="J8" s="138">
        <v>1</v>
      </c>
      <c r="K8" s="138" t="s">
        <v>417</v>
      </c>
      <c r="L8" s="139">
        <v>572</v>
      </c>
      <c r="M8" s="131">
        <f t="shared" si="0"/>
        <v>572</v>
      </c>
      <c r="N8" s="140" t="s">
        <v>1019</v>
      </c>
      <c r="O8" s="139"/>
      <c r="P8" s="131">
        <v>567</v>
      </c>
      <c r="Q8" s="168" t="s">
        <v>824</v>
      </c>
      <c r="R8" s="92"/>
    </row>
    <row r="9" spans="2:18" s="6" customFormat="1" ht="20.100000000000001" customHeight="1" x14ac:dyDescent="0.3">
      <c r="B9" s="155" t="s">
        <v>920</v>
      </c>
      <c r="C9" s="132">
        <v>44471</v>
      </c>
      <c r="D9" s="127" t="s">
        <v>418</v>
      </c>
      <c r="E9" s="138" t="s">
        <v>20</v>
      </c>
      <c r="F9" s="138" t="s">
        <v>5</v>
      </c>
      <c r="G9" s="138" t="s">
        <v>339</v>
      </c>
      <c r="H9" s="138" t="s">
        <v>429</v>
      </c>
      <c r="I9" s="138" t="s">
        <v>238</v>
      </c>
      <c r="J9" s="138">
        <v>1</v>
      </c>
      <c r="K9" s="138" t="s">
        <v>417</v>
      </c>
      <c r="L9" s="139">
        <v>572</v>
      </c>
      <c r="M9" s="131">
        <f t="shared" si="0"/>
        <v>572</v>
      </c>
      <c r="N9" s="140" t="s">
        <v>1018</v>
      </c>
      <c r="O9" s="139"/>
      <c r="P9" s="131">
        <v>567</v>
      </c>
      <c r="Q9" s="169" t="s">
        <v>828</v>
      </c>
      <c r="R9" s="92"/>
    </row>
    <row r="10" spans="2:18" s="6" customFormat="1" ht="20.100000000000001" customHeight="1" x14ac:dyDescent="0.3">
      <c r="B10" s="155" t="s">
        <v>920</v>
      </c>
      <c r="C10" s="132">
        <v>44462</v>
      </c>
      <c r="D10" s="127" t="s">
        <v>492</v>
      </c>
      <c r="E10" s="138" t="s">
        <v>996</v>
      </c>
      <c r="F10" s="138" t="s">
        <v>5</v>
      </c>
      <c r="G10" s="138" t="s">
        <v>558</v>
      </c>
      <c r="H10" s="138" t="s">
        <v>385</v>
      </c>
      <c r="I10" s="138" t="s">
        <v>238</v>
      </c>
      <c r="J10" s="138">
        <v>1</v>
      </c>
      <c r="K10" s="138" t="s">
        <v>999</v>
      </c>
      <c r="L10" s="139">
        <v>700</v>
      </c>
      <c r="M10" s="131">
        <f t="shared" si="0"/>
        <v>700</v>
      </c>
      <c r="N10" s="140" t="s">
        <v>599</v>
      </c>
      <c r="O10" s="139"/>
      <c r="P10" s="131">
        <f t="shared" ref="P10:P19" si="1">M10-O10</f>
        <v>700</v>
      </c>
      <c r="Q10" s="169" t="s">
        <v>1007</v>
      </c>
      <c r="R10" s="92"/>
    </row>
    <row r="11" spans="2:18" s="6" customFormat="1" ht="20.100000000000001" customHeight="1" x14ac:dyDescent="0.3">
      <c r="B11" s="155" t="s">
        <v>920</v>
      </c>
      <c r="C11" s="132">
        <v>44463</v>
      </c>
      <c r="D11" s="127" t="s">
        <v>492</v>
      </c>
      <c r="E11" s="138" t="s">
        <v>56</v>
      </c>
      <c r="F11" s="138" t="s">
        <v>5</v>
      </c>
      <c r="G11" s="138" t="s">
        <v>558</v>
      </c>
      <c r="H11" s="138" t="s">
        <v>385</v>
      </c>
      <c r="I11" s="138" t="s">
        <v>238</v>
      </c>
      <c r="J11" s="138">
        <v>1</v>
      </c>
      <c r="K11" s="138" t="s">
        <v>1000</v>
      </c>
      <c r="L11" s="139">
        <v>150</v>
      </c>
      <c r="M11" s="131">
        <f t="shared" si="0"/>
        <v>150</v>
      </c>
      <c r="N11" s="140" t="s">
        <v>599</v>
      </c>
      <c r="O11" s="139"/>
      <c r="P11" s="131">
        <f t="shared" si="1"/>
        <v>150</v>
      </c>
      <c r="Q11" s="169" t="s">
        <v>1007</v>
      </c>
      <c r="R11" s="92"/>
    </row>
    <row r="12" spans="2:18" s="6" customFormat="1" ht="20.100000000000001" customHeight="1" x14ac:dyDescent="0.3">
      <c r="B12" s="155" t="s">
        <v>920</v>
      </c>
      <c r="C12" s="132">
        <v>44468</v>
      </c>
      <c r="D12" s="127" t="s">
        <v>492</v>
      </c>
      <c r="E12" s="138" t="s">
        <v>51</v>
      </c>
      <c r="F12" s="138" t="s">
        <v>5</v>
      </c>
      <c r="G12" s="138" t="s">
        <v>558</v>
      </c>
      <c r="H12" s="138" t="s">
        <v>385</v>
      </c>
      <c r="I12" s="138" t="s">
        <v>238</v>
      </c>
      <c r="J12" s="138">
        <v>1</v>
      </c>
      <c r="K12" s="138" t="s">
        <v>1002</v>
      </c>
      <c r="L12" s="139">
        <v>610</v>
      </c>
      <c r="M12" s="131">
        <f t="shared" si="0"/>
        <v>610</v>
      </c>
      <c r="N12" s="140" t="s">
        <v>599</v>
      </c>
      <c r="O12" s="139"/>
      <c r="P12" s="131">
        <f t="shared" si="1"/>
        <v>610</v>
      </c>
      <c r="Q12" s="169" t="s">
        <v>1007</v>
      </c>
      <c r="R12" s="92"/>
    </row>
    <row r="13" spans="2:18" s="6" customFormat="1" ht="20.100000000000001" customHeight="1" x14ac:dyDescent="0.3">
      <c r="B13" s="155" t="s">
        <v>920</v>
      </c>
      <c r="C13" s="132">
        <v>44498</v>
      </c>
      <c r="D13" s="133" t="s">
        <v>408</v>
      </c>
      <c r="E13" s="138" t="s">
        <v>213</v>
      </c>
      <c r="F13" s="138" t="s">
        <v>5</v>
      </c>
      <c r="G13" s="138" t="s">
        <v>558</v>
      </c>
      <c r="H13" s="138" t="s">
        <v>385</v>
      </c>
      <c r="I13" s="138" t="s">
        <v>238</v>
      </c>
      <c r="J13" s="138">
        <v>1</v>
      </c>
      <c r="K13" s="138" t="s">
        <v>1036</v>
      </c>
      <c r="L13" s="139">
        <v>200</v>
      </c>
      <c r="M13" s="131">
        <f t="shared" si="0"/>
        <v>200</v>
      </c>
      <c r="N13" s="140" t="s">
        <v>1098</v>
      </c>
      <c r="O13" s="139"/>
      <c r="P13" s="131">
        <f t="shared" si="1"/>
        <v>200</v>
      </c>
      <c r="Q13" s="173" t="s">
        <v>1031</v>
      </c>
      <c r="R13" s="92"/>
    </row>
    <row r="14" spans="2:18" s="6" customFormat="1" ht="20.100000000000001" customHeight="1" x14ac:dyDescent="0.3">
      <c r="B14" s="155" t="s">
        <v>920</v>
      </c>
      <c r="C14" s="132">
        <v>44483</v>
      </c>
      <c r="D14" s="127" t="s">
        <v>492</v>
      </c>
      <c r="E14" s="138" t="s">
        <v>29</v>
      </c>
      <c r="F14" s="150" t="s">
        <v>5</v>
      </c>
      <c r="G14" s="138" t="s">
        <v>558</v>
      </c>
      <c r="H14" s="138" t="s">
        <v>385</v>
      </c>
      <c r="I14" s="138" t="s">
        <v>238</v>
      </c>
      <c r="J14" s="138">
        <v>1</v>
      </c>
      <c r="K14" s="138" t="s">
        <v>1053</v>
      </c>
      <c r="L14" s="139">
        <v>1560</v>
      </c>
      <c r="M14" s="131">
        <f t="shared" si="0"/>
        <v>1560</v>
      </c>
      <c r="N14" s="140" t="s">
        <v>599</v>
      </c>
      <c r="O14" s="139"/>
      <c r="P14" s="131">
        <f t="shared" si="1"/>
        <v>1560</v>
      </c>
      <c r="Q14" s="169" t="s">
        <v>1052</v>
      </c>
      <c r="R14" s="92"/>
    </row>
    <row r="15" spans="2:18" s="6" customFormat="1" ht="20.100000000000001" customHeight="1" x14ac:dyDescent="0.3">
      <c r="B15" s="155" t="s">
        <v>920</v>
      </c>
      <c r="C15" s="132">
        <v>44488</v>
      </c>
      <c r="D15" s="127" t="s">
        <v>515</v>
      </c>
      <c r="E15" s="138" t="s">
        <v>51</v>
      </c>
      <c r="F15" s="150" t="s">
        <v>5</v>
      </c>
      <c r="G15" s="150" t="s">
        <v>664</v>
      </c>
      <c r="H15" s="150" t="s">
        <v>208</v>
      </c>
      <c r="I15" s="138" t="s">
        <v>238</v>
      </c>
      <c r="J15" s="138">
        <v>1</v>
      </c>
      <c r="K15" s="138" t="s">
        <v>1060</v>
      </c>
      <c r="L15" s="139">
        <v>480</v>
      </c>
      <c r="M15" s="131">
        <f t="shared" si="0"/>
        <v>480</v>
      </c>
      <c r="N15" s="140" t="s">
        <v>1061</v>
      </c>
      <c r="O15" s="139"/>
      <c r="P15" s="131">
        <f t="shared" si="1"/>
        <v>480</v>
      </c>
      <c r="Q15" s="169" t="s">
        <v>1056</v>
      </c>
      <c r="R15" s="92"/>
    </row>
    <row r="16" spans="2:18" s="6" customFormat="1" ht="20.100000000000001" customHeight="1" x14ac:dyDescent="0.3">
      <c r="B16" s="155" t="s">
        <v>920</v>
      </c>
      <c r="C16" s="132">
        <v>44490</v>
      </c>
      <c r="D16" s="127" t="s">
        <v>492</v>
      </c>
      <c r="E16" s="138" t="s">
        <v>51</v>
      </c>
      <c r="F16" s="150" t="s">
        <v>5</v>
      </c>
      <c r="G16" s="150" t="s">
        <v>558</v>
      </c>
      <c r="H16" s="150" t="s">
        <v>385</v>
      </c>
      <c r="I16" s="138" t="s">
        <v>238</v>
      </c>
      <c r="J16" s="138">
        <v>1</v>
      </c>
      <c r="K16" s="138" t="s">
        <v>1064</v>
      </c>
      <c r="L16" s="139">
        <v>700</v>
      </c>
      <c r="M16" s="131">
        <f t="shared" si="0"/>
        <v>700</v>
      </c>
      <c r="N16" s="140" t="s">
        <v>599</v>
      </c>
      <c r="O16" s="139"/>
      <c r="P16" s="131">
        <f t="shared" si="1"/>
        <v>700</v>
      </c>
      <c r="Q16" s="169" t="s">
        <v>1056</v>
      </c>
      <c r="R16" s="92"/>
    </row>
    <row r="17" spans="2:18" s="6" customFormat="1" ht="20.100000000000001" customHeight="1" x14ac:dyDescent="0.3">
      <c r="B17" s="155" t="s">
        <v>920</v>
      </c>
      <c r="C17" s="132">
        <v>44485</v>
      </c>
      <c r="D17" s="127" t="s">
        <v>492</v>
      </c>
      <c r="E17" s="138" t="s">
        <v>348</v>
      </c>
      <c r="F17" s="150" t="s">
        <v>5</v>
      </c>
      <c r="G17" s="150" t="s">
        <v>558</v>
      </c>
      <c r="H17" s="150" t="s">
        <v>385</v>
      </c>
      <c r="I17" s="138" t="s">
        <v>238</v>
      </c>
      <c r="J17" s="138">
        <v>1</v>
      </c>
      <c r="K17" s="138" t="s">
        <v>1063</v>
      </c>
      <c r="L17" s="139">
        <v>170</v>
      </c>
      <c r="M17" s="131">
        <f t="shared" si="0"/>
        <v>170</v>
      </c>
      <c r="N17" s="140" t="s">
        <v>599</v>
      </c>
      <c r="O17" s="139"/>
      <c r="P17" s="131">
        <f t="shared" si="1"/>
        <v>170</v>
      </c>
      <c r="Q17" s="169" t="s">
        <v>1056</v>
      </c>
      <c r="R17" s="92"/>
    </row>
    <row r="18" spans="2:18" s="6" customFormat="1" ht="20.100000000000001" customHeight="1" x14ac:dyDescent="0.3">
      <c r="B18" s="155" t="s">
        <v>920</v>
      </c>
      <c r="C18" s="132">
        <v>44494</v>
      </c>
      <c r="D18" s="127" t="s">
        <v>492</v>
      </c>
      <c r="E18" s="138" t="s">
        <v>348</v>
      </c>
      <c r="F18" s="150" t="s">
        <v>5</v>
      </c>
      <c r="G18" s="150" t="s">
        <v>558</v>
      </c>
      <c r="H18" s="150" t="s">
        <v>385</v>
      </c>
      <c r="I18" s="138" t="s">
        <v>238</v>
      </c>
      <c r="J18" s="138">
        <v>1</v>
      </c>
      <c r="K18" s="138" t="s">
        <v>1093</v>
      </c>
      <c r="L18" s="139">
        <v>850</v>
      </c>
      <c r="M18" s="131">
        <f t="shared" si="0"/>
        <v>850</v>
      </c>
      <c r="N18" s="140" t="s">
        <v>599</v>
      </c>
      <c r="O18" s="139"/>
      <c r="P18" s="131">
        <f t="shared" si="1"/>
        <v>850</v>
      </c>
      <c r="Q18" s="169" t="s">
        <v>1097</v>
      </c>
      <c r="R18" s="92"/>
    </row>
    <row r="19" spans="2:18" s="6" customFormat="1" ht="20.100000000000001" customHeight="1" x14ac:dyDescent="0.3">
      <c r="B19" s="155" t="s">
        <v>920</v>
      </c>
      <c r="C19" s="132">
        <v>44498</v>
      </c>
      <c r="D19" s="127" t="s">
        <v>492</v>
      </c>
      <c r="E19" s="138" t="s">
        <v>26</v>
      </c>
      <c r="F19" s="150" t="s">
        <v>5</v>
      </c>
      <c r="G19" s="150" t="s">
        <v>558</v>
      </c>
      <c r="H19" s="150" t="s">
        <v>385</v>
      </c>
      <c r="I19" s="138" t="s">
        <v>238</v>
      </c>
      <c r="J19" s="138">
        <v>1</v>
      </c>
      <c r="K19" s="138" t="s">
        <v>1094</v>
      </c>
      <c r="L19" s="139">
        <v>250</v>
      </c>
      <c r="M19" s="131">
        <f t="shared" si="0"/>
        <v>250</v>
      </c>
      <c r="N19" s="140" t="s">
        <v>599</v>
      </c>
      <c r="O19" s="139"/>
      <c r="P19" s="131">
        <f t="shared" si="1"/>
        <v>250</v>
      </c>
      <c r="Q19" s="169" t="s">
        <v>1097</v>
      </c>
      <c r="R19" s="92"/>
    </row>
    <row r="20" spans="2:18" s="6" customFormat="1" ht="20.100000000000001" customHeight="1" x14ac:dyDescent="0.3">
      <c r="B20" s="155" t="s">
        <v>920</v>
      </c>
      <c r="C20" s="132">
        <v>44469</v>
      </c>
      <c r="D20" s="127" t="s">
        <v>418</v>
      </c>
      <c r="E20" s="138" t="s">
        <v>24</v>
      </c>
      <c r="F20" s="138" t="s">
        <v>70</v>
      </c>
      <c r="G20" s="138" t="s">
        <v>339</v>
      </c>
      <c r="H20" s="138" t="s">
        <v>429</v>
      </c>
      <c r="I20" s="138" t="s">
        <v>238</v>
      </c>
      <c r="J20" s="138">
        <v>1</v>
      </c>
      <c r="K20" s="138" t="s">
        <v>417</v>
      </c>
      <c r="L20" s="139">
        <v>572</v>
      </c>
      <c r="M20" s="131">
        <f t="shared" si="0"/>
        <v>572</v>
      </c>
      <c r="N20" s="140" t="s">
        <v>1016</v>
      </c>
      <c r="O20" s="139"/>
      <c r="P20" s="131">
        <v>567</v>
      </c>
      <c r="Q20" s="168" t="s">
        <v>835</v>
      </c>
      <c r="R20" s="92"/>
    </row>
    <row r="21" spans="2:18" s="6" customFormat="1" ht="20.100000000000001" customHeight="1" x14ac:dyDescent="0.3">
      <c r="B21" s="155" t="s">
        <v>920</v>
      </c>
      <c r="C21" s="132">
        <v>44461</v>
      </c>
      <c r="D21" s="133" t="s">
        <v>347</v>
      </c>
      <c r="E21" s="138" t="s">
        <v>77</v>
      </c>
      <c r="F21" s="150" t="s">
        <v>70</v>
      </c>
      <c r="G21" s="150" t="s">
        <v>558</v>
      </c>
      <c r="H21" s="138" t="s">
        <v>385</v>
      </c>
      <c r="I21" s="138" t="s">
        <v>238</v>
      </c>
      <c r="J21" s="138">
        <v>1</v>
      </c>
      <c r="K21" s="138" t="s">
        <v>993</v>
      </c>
      <c r="L21" s="139">
        <v>200</v>
      </c>
      <c r="M21" s="131">
        <v>320</v>
      </c>
      <c r="N21" s="140" t="s">
        <v>1014</v>
      </c>
      <c r="O21" s="139"/>
      <c r="P21" s="131">
        <f t="shared" ref="P21:P35" si="2">M21-O21</f>
        <v>320</v>
      </c>
      <c r="Q21" s="169" t="s">
        <v>1008</v>
      </c>
      <c r="R21" s="92"/>
    </row>
    <row r="22" spans="2:18" s="6" customFormat="1" ht="20.100000000000001" customHeight="1" x14ac:dyDescent="0.3">
      <c r="B22" s="155" t="s">
        <v>920</v>
      </c>
      <c r="C22" s="132">
        <v>44450</v>
      </c>
      <c r="D22" s="133" t="s">
        <v>347</v>
      </c>
      <c r="E22" s="138" t="s">
        <v>77</v>
      </c>
      <c r="F22" s="150" t="s">
        <v>70</v>
      </c>
      <c r="G22" s="150" t="s">
        <v>558</v>
      </c>
      <c r="H22" s="138" t="s">
        <v>385</v>
      </c>
      <c r="I22" s="138" t="s">
        <v>238</v>
      </c>
      <c r="J22" s="138">
        <v>1</v>
      </c>
      <c r="K22" s="138" t="s">
        <v>993</v>
      </c>
      <c r="L22" s="139">
        <v>90</v>
      </c>
      <c r="M22" s="131">
        <f t="shared" ref="M22:M35" si="3">J22*L22</f>
        <v>90</v>
      </c>
      <c r="N22" s="140" t="s">
        <v>1012</v>
      </c>
      <c r="O22" s="139"/>
      <c r="P22" s="131">
        <f t="shared" si="2"/>
        <v>90</v>
      </c>
      <c r="Q22" s="169" t="s">
        <v>1008</v>
      </c>
      <c r="R22" s="92"/>
    </row>
    <row r="23" spans="2:18" s="6" customFormat="1" ht="20.100000000000001" customHeight="1" x14ac:dyDescent="0.3">
      <c r="B23" s="155" t="s">
        <v>920</v>
      </c>
      <c r="C23" s="132">
        <v>44468</v>
      </c>
      <c r="D23" s="127" t="s">
        <v>492</v>
      </c>
      <c r="E23" s="138" t="s">
        <v>754</v>
      </c>
      <c r="F23" s="150" t="s">
        <v>70</v>
      </c>
      <c r="G23" s="150" t="s">
        <v>558</v>
      </c>
      <c r="H23" s="138" t="s">
        <v>385</v>
      </c>
      <c r="I23" s="138" t="s">
        <v>238</v>
      </c>
      <c r="J23" s="138">
        <v>1</v>
      </c>
      <c r="K23" s="138" t="s">
        <v>1001</v>
      </c>
      <c r="L23" s="139">
        <v>300</v>
      </c>
      <c r="M23" s="131">
        <f t="shared" si="3"/>
        <v>300</v>
      </c>
      <c r="N23" s="140" t="s">
        <v>599</v>
      </c>
      <c r="O23" s="139"/>
      <c r="P23" s="131">
        <f t="shared" si="2"/>
        <v>300</v>
      </c>
      <c r="Q23" s="169" t="s">
        <v>1007</v>
      </c>
      <c r="R23" s="92"/>
    </row>
    <row r="24" spans="2:18" s="6" customFormat="1" ht="20.100000000000001" customHeight="1" x14ac:dyDescent="0.3">
      <c r="B24" s="155" t="s">
        <v>920</v>
      </c>
      <c r="C24" s="132">
        <v>44470</v>
      </c>
      <c r="D24" s="133" t="s">
        <v>817</v>
      </c>
      <c r="E24" s="138" t="s">
        <v>370</v>
      </c>
      <c r="F24" s="150" t="s">
        <v>70</v>
      </c>
      <c r="G24" s="150" t="s">
        <v>558</v>
      </c>
      <c r="H24" s="138" t="s">
        <v>385</v>
      </c>
      <c r="I24" s="138" t="s">
        <v>238</v>
      </c>
      <c r="J24" s="138">
        <v>1</v>
      </c>
      <c r="K24" s="138" t="s">
        <v>1004</v>
      </c>
      <c r="L24" s="139">
        <v>800</v>
      </c>
      <c r="M24" s="131">
        <f t="shared" si="3"/>
        <v>800</v>
      </c>
      <c r="N24" s="140" t="s">
        <v>599</v>
      </c>
      <c r="O24" s="139"/>
      <c r="P24" s="131">
        <f t="shared" si="2"/>
        <v>800</v>
      </c>
      <c r="Q24" s="169" t="s">
        <v>1007</v>
      </c>
      <c r="R24" s="92"/>
    </row>
    <row r="25" spans="2:18" s="6" customFormat="1" ht="20.100000000000001" customHeight="1" x14ac:dyDescent="0.3">
      <c r="B25" s="155" t="s">
        <v>920</v>
      </c>
      <c r="C25" s="132">
        <v>44471</v>
      </c>
      <c r="D25" s="127" t="s">
        <v>492</v>
      </c>
      <c r="E25" s="138" t="s">
        <v>370</v>
      </c>
      <c r="F25" s="150" t="s">
        <v>70</v>
      </c>
      <c r="G25" s="138" t="s">
        <v>558</v>
      </c>
      <c r="H25" s="138" t="s">
        <v>385</v>
      </c>
      <c r="I25" s="138" t="s">
        <v>238</v>
      </c>
      <c r="J25" s="138">
        <v>1</v>
      </c>
      <c r="K25" s="138" t="s">
        <v>1037</v>
      </c>
      <c r="L25" s="139">
        <v>800</v>
      </c>
      <c r="M25" s="131">
        <f t="shared" si="3"/>
        <v>800</v>
      </c>
      <c r="N25" s="140" t="s">
        <v>599</v>
      </c>
      <c r="O25" s="139"/>
      <c r="P25" s="131">
        <f t="shared" si="2"/>
        <v>800</v>
      </c>
      <c r="Q25" s="169" t="s">
        <v>1048</v>
      </c>
      <c r="R25" s="92"/>
    </row>
    <row r="26" spans="2:18" s="6" customFormat="1" ht="20.100000000000001" customHeight="1" x14ac:dyDescent="0.3">
      <c r="B26" s="155" t="s">
        <v>920</v>
      </c>
      <c r="C26" s="132">
        <v>44485</v>
      </c>
      <c r="D26" s="127" t="s">
        <v>492</v>
      </c>
      <c r="E26" s="138" t="s">
        <v>77</v>
      </c>
      <c r="F26" s="150" t="s">
        <v>70</v>
      </c>
      <c r="G26" s="150" t="s">
        <v>558</v>
      </c>
      <c r="H26" s="150" t="s">
        <v>385</v>
      </c>
      <c r="I26" s="138" t="s">
        <v>238</v>
      </c>
      <c r="J26" s="138">
        <v>1</v>
      </c>
      <c r="K26" s="138" t="s">
        <v>1063</v>
      </c>
      <c r="L26" s="139">
        <v>170</v>
      </c>
      <c r="M26" s="131">
        <f t="shared" si="3"/>
        <v>170</v>
      </c>
      <c r="N26" s="140" t="s">
        <v>599</v>
      </c>
      <c r="O26" s="139"/>
      <c r="P26" s="131">
        <f t="shared" si="2"/>
        <v>170</v>
      </c>
      <c r="Q26" s="169" t="s">
        <v>1056</v>
      </c>
      <c r="R26" s="92"/>
    </row>
    <row r="27" spans="2:18" s="6" customFormat="1" ht="20.100000000000001" customHeight="1" x14ac:dyDescent="0.3">
      <c r="B27" s="155" t="s">
        <v>920</v>
      </c>
      <c r="C27" s="128">
        <v>44491</v>
      </c>
      <c r="D27" s="127" t="s">
        <v>923</v>
      </c>
      <c r="E27" s="150" t="s">
        <v>179</v>
      </c>
      <c r="F27" s="150" t="s">
        <v>179</v>
      </c>
      <c r="G27" s="150" t="s">
        <v>397</v>
      </c>
      <c r="H27" s="150" t="s">
        <v>924</v>
      </c>
      <c r="I27" s="150" t="s">
        <v>238</v>
      </c>
      <c r="J27" s="138">
        <v>14</v>
      </c>
      <c r="K27" s="150" t="s">
        <v>944</v>
      </c>
      <c r="L27" s="139">
        <v>110</v>
      </c>
      <c r="M27" s="131">
        <f t="shared" si="3"/>
        <v>1540</v>
      </c>
      <c r="N27" s="140" t="s">
        <v>1058</v>
      </c>
      <c r="O27" s="139"/>
      <c r="P27" s="131">
        <f t="shared" si="2"/>
        <v>1540</v>
      </c>
      <c r="Q27" s="169" t="s">
        <v>1056</v>
      </c>
      <c r="R27" s="92"/>
    </row>
    <row r="28" spans="2:18" s="6" customFormat="1" ht="20.100000000000001" customHeight="1" x14ac:dyDescent="0.3">
      <c r="B28" s="155" t="s">
        <v>920</v>
      </c>
      <c r="C28" s="132">
        <v>44485</v>
      </c>
      <c r="D28" s="133" t="s">
        <v>408</v>
      </c>
      <c r="E28" s="138" t="s">
        <v>179</v>
      </c>
      <c r="F28" s="150" t="s">
        <v>179</v>
      </c>
      <c r="G28" s="150" t="s">
        <v>558</v>
      </c>
      <c r="H28" s="150" t="s">
        <v>384</v>
      </c>
      <c r="I28" s="138" t="s">
        <v>238</v>
      </c>
      <c r="J28" s="138">
        <v>1</v>
      </c>
      <c r="K28" s="138" t="s">
        <v>1065</v>
      </c>
      <c r="L28" s="139">
        <v>240</v>
      </c>
      <c r="M28" s="131">
        <f t="shared" si="3"/>
        <v>240</v>
      </c>
      <c r="N28" s="140" t="s">
        <v>1098</v>
      </c>
      <c r="O28" s="139"/>
      <c r="P28" s="131">
        <f t="shared" si="2"/>
        <v>240</v>
      </c>
      <c r="Q28" s="173" t="s">
        <v>1031</v>
      </c>
      <c r="R28" s="92"/>
    </row>
    <row r="29" spans="2:18" s="6" customFormat="1" ht="20.100000000000001" customHeight="1" x14ac:dyDescent="0.3">
      <c r="B29" s="155" t="s">
        <v>920</v>
      </c>
      <c r="C29" s="132">
        <v>44498</v>
      </c>
      <c r="D29" s="127" t="s">
        <v>1095</v>
      </c>
      <c r="E29" s="127" t="s">
        <v>179</v>
      </c>
      <c r="F29" s="127" t="s">
        <v>179</v>
      </c>
      <c r="G29" s="133" t="s">
        <v>339</v>
      </c>
      <c r="H29" s="133" t="s">
        <v>316</v>
      </c>
      <c r="I29" s="138" t="s">
        <v>238</v>
      </c>
      <c r="J29" s="138">
        <v>1</v>
      </c>
      <c r="K29" s="127" t="s">
        <v>1096</v>
      </c>
      <c r="L29" s="129">
        <v>270</v>
      </c>
      <c r="M29" s="131">
        <f t="shared" si="3"/>
        <v>270</v>
      </c>
      <c r="N29" s="140" t="s">
        <v>599</v>
      </c>
      <c r="O29" s="134"/>
      <c r="P29" s="131">
        <f t="shared" si="2"/>
        <v>270</v>
      </c>
      <c r="Q29" s="169" t="s">
        <v>1097</v>
      </c>
      <c r="R29" s="92"/>
    </row>
    <row r="30" spans="2:18" s="6" customFormat="1" ht="20.100000000000001" customHeight="1" x14ac:dyDescent="0.3">
      <c r="B30" s="155" t="s">
        <v>920</v>
      </c>
      <c r="C30" s="132">
        <v>44457</v>
      </c>
      <c r="D30" s="133" t="s">
        <v>347</v>
      </c>
      <c r="E30" s="138" t="s">
        <v>784</v>
      </c>
      <c r="F30" s="138" t="s">
        <v>69</v>
      </c>
      <c r="G30" s="138" t="s">
        <v>558</v>
      </c>
      <c r="H30" s="138" t="s">
        <v>385</v>
      </c>
      <c r="I30" s="138" t="s">
        <v>238</v>
      </c>
      <c r="J30" s="138">
        <v>1</v>
      </c>
      <c r="K30" s="138" t="s">
        <v>993</v>
      </c>
      <c r="L30" s="139">
        <v>320</v>
      </c>
      <c r="M30" s="131">
        <f t="shared" si="3"/>
        <v>320</v>
      </c>
      <c r="N30" s="140" t="s">
        <v>1013</v>
      </c>
      <c r="O30" s="139"/>
      <c r="P30" s="131">
        <f t="shared" si="2"/>
        <v>320</v>
      </c>
      <c r="Q30" s="169" t="s">
        <v>1008</v>
      </c>
      <c r="R30" s="92"/>
    </row>
    <row r="31" spans="2:18" s="6" customFormat="1" ht="20.100000000000001" customHeight="1" x14ac:dyDescent="0.3">
      <c r="B31" s="155" t="s">
        <v>920</v>
      </c>
      <c r="C31" s="132">
        <v>44474</v>
      </c>
      <c r="D31" s="127" t="s">
        <v>492</v>
      </c>
      <c r="E31" s="138" t="s">
        <v>821</v>
      </c>
      <c r="F31" s="138" t="s">
        <v>69</v>
      </c>
      <c r="G31" s="138" t="s">
        <v>558</v>
      </c>
      <c r="H31" s="138" t="s">
        <v>385</v>
      </c>
      <c r="I31" s="138" t="s">
        <v>238</v>
      </c>
      <c r="J31" s="138">
        <v>1</v>
      </c>
      <c r="K31" s="138" t="s">
        <v>1038</v>
      </c>
      <c r="L31" s="139">
        <v>500</v>
      </c>
      <c r="M31" s="131">
        <f t="shared" si="3"/>
        <v>500</v>
      </c>
      <c r="N31" s="140" t="s">
        <v>599</v>
      </c>
      <c r="O31" s="139"/>
      <c r="P31" s="131">
        <f t="shared" si="2"/>
        <v>500</v>
      </c>
      <c r="Q31" s="169" t="s">
        <v>1048</v>
      </c>
      <c r="R31" s="92"/>
    </row>
    <row r="32" spans="2:18" s="6" customFormat="1" ht="20.100000000000001" customHeight="1" x14ac:dyDescent="0.3">
      <c r="B32" s="155" t="s">
        <v>920</v>
      </c>
      <c r="C32" s="132">
        <v>44485</v>
      </c>
      <c r="D32" s="127" t="s">
        <v>492</v>
      </c>
      <c r="E32" s="138" t="s">
        <v>59</v>
      </c>
      <c r="F32" s="138" t="s">
        <v>69</v>
      </c>
      <c r="G32" s="138" t="s">
        <v>558</v>
      </c>
      <c r="H32" s="150" t="s">
        <v>385</v>
      </c>
      <c r="I32" s="138" t="s">
        <v>238</v>
      </c>
      <c r="J32" s="138">
        <v>1</v>
      </c>
      <c r="K32" s="138" t="s">
        <v>1062</v>
      </c>
      <c r="L32" s="139">
        <v>1010</v>
      </c>
      <c r="M32" s="131">
        <f t="shared" si="3"/>
        <v>1010</v>
      </c>
      <c r="N32" s="140" t="s">
        <v>599</v>
      </c>
      <c r="O32" s="139"/>
      <c r="P32" s="131">
        <f t="shared" si="2"/>
        <v>1010</v>
      </c>
      <c r="Q32" s="169" t="s">
        <v>1056</v>
      </c>
      <c r="R32" s="92"/>
    </row>
    <row r="33" spans="2:18" s="6" customFormat="1" ht="20.100000000000001" customHeight="1" x14ac:dyDescent="0.3">
      <c r="B33" s="155" t="s">
        <v>920</v>
      </c>
      <c r="C33" s="132">
        <v>44497</v>
      </c>
      <c r="D33" s="127" t="s">
        <v>492</v>
      </c>
      <c r="E33" s="138" t="s">
        <v>59</v>
      </c>
      <c r="F33" s="138" t="s">
        <v>69</v>
      </c>
      <c r="G33" s="150" t="s">
        <v>558</v>
      </c>
      <c r="H33" s="150" t="s">
        <v>385</v>
      </c>
      <c r="I33" s="138" t="s">
        <v>238</v>
      </c>
      <c r="J33" s="138">
        <v>1</v>
      </c>
      <c r="K33" s="138" t="s">
        <v>1092</v>
      </c>
      <c r="L33" s="139">
        <v>400</v>
      </c>
      <c r="M33" s="131">
        <f t="shared" si="3"/>
        <v>400</v>
      </c>
      <c r="N33" s="140" t="s">
        <v>599</v>
      </c>
      <c r="O33" s="139"/>
      <c r="P33" s="131">
        <f t="shared" si="2"/>
        <v>400</v>
      </c>
      <c r="Q33" s="169" t="s">
        <v>1097</v>
      </c>
      <c r="R33" s="92"/>
    </row>
    <row r="34" spans="2:18" s="6" customFormat="1" ht="20.100000000000001" customHeight="1" x14ac:dyDescent="0.3">
      <c r="B34" s="155" t="s">
        <v>920</v>
      </c>
      <c r="C34" s="132">
        <v>44432</v>
      </c>
      <c r="D34" s="133" t="s">
        <v>692</v>
      </c>
      <c r="E34" s="138" t="s">
        <v>252</v>
      </c>
      <c r="F34" s="138" t="s">
        <v>5</v>
      </c>
      <c r="G34" s="138" t="s">
        <v>558</v>
      </c>
      <c r="H34" s="138" t="s">
        <v>385</v>
      </c>
      <c r="I34" s="138" t="s">
        <v>10</v>
      </c>
      <c r="J34" s="138">
        <v>1</v>
      </c>
      <c r="K34" s="138" t="s">
        <v>849</v>
      </c>
      <c r="L34" s="139">
        <v>1988</v>
      </c>
      <c r="M34" s="131">
        <f t="shared" si="3"/>
        <v>1988</v>
      </c>
      <c r="N34" s="140" t="s">
        <v>867</v>
      </c>
      <c r="O34" s="139"/>
      <c r="P34" s="131">
        <f t="shared" si="2"/>
        <v>1988</v>
      </c>
      <c r="Q34" s="169" t="s">
        <v>1020</v>
      </c>
      <c r="R34" s="92"/>
    </row>
    <row r="35" spans="2:18" s="6" customFormat="1" ht="20.100000000000001" customHeight="1" x14ac:dyDescent="0.3">
      <c r="B35" s="155" t="s">
        <v>920</v>
      </c>
      <c r="C35" s="132">
        <v>44440</v>
      </c>
      <c r="D35" s="133" t="s">
        <v>692</v>
      </c>
      <c r="E35" s="138" t="s">
        <v>26</v>
      </c>
      <c r="F35" s="138" t="s">
        <v>5</v>
      </c>
      <c r="G35" s="138" t="s">
        <v>558</v>
      </c>
      <c r="H35" s="138" t="s">
        <v>385</v>
      </c>
      <c r="I35" s="138" t="s">
        <v>10</v>
      </c>
      <c r="J35" s="138">
        <v>1</v>
      </c>
      <c r="K35" s="138" t="s">
        <v>895</v>
      </c>
      <c r="L35" s="139">
        <v>2128</v>
      </c>
      <c r="M35" s="131">
        <f t="shared" si="3"/>
        <v>2128</v>
      </c>
      <c r="N35" s="140" t="s">
        <v>896</v>
      </c>
      <c r="O35" s="139"/>
      <c r="P35" s="131">
        <f t="shared" si="2"/>
        <v>2128</v>
      </c>
      <c r="Q35" s="169" t="s">
        <v>1022</v>
      </c>
      <c r="R35" s="92"/>
    </row>
    <row r="36" spans="2:18" s="6" customFormat="1" ht="20.100000000000001" customHeight="1" x14ac:dyDescent="0.3">
      <c r="B36" s="155" t="s">
        <v>920</v>
      </c>
      <c r="C36" s="132">
        <v>44449</v>
      </c>
      <c r="D36" s="133" t="s">
        <v>484</v>
      </c>
      <c r="E36" s="138" t="s">
        <v>20</v>
      </c>
      <c r="F36" s="138" t="s">
        <v>5</v>
      </c>
      <c r="G36" s="138" t="s">
        <v>558</v>
      </c>
      <c r="H36" s="138" t="s">
        <v>385</v>
      </c>
      <c r="I36" s="138" t="s">
        <v>10</v>
      </c>
      <c r="J36" s="138">
        <v>1</v>
      </c>
      <c r="K36" s="138" t="s">
        <v>943</v>
      </c>
      <c r="L36" s="139">
        <v>2035</v>
      </c>
      <c r="M36" s="131">
        <v>2035</v>
      </c>
      <c r="N36" s="140" t="s">
        <v>941</v>
      </c>
      <c r="O36" s="139">
        <v>415</v>
      </c>
      <c r="P36" s="131">
        <v>1620</v>
      </c>
      <c r="Q36" s="168" t="s">
        <v>942</v>
      </c>
      <c r="R36" s="92"/>
    </row>
    <row r="37" spans="2:18" s="6" customFormat="1" ht="20.100000000000001" customHeight="1" x14ac:dyDescent="0.3">
      <c r="B37" s="155" t="s">
        <v>920</v>
      </c>
      <c r="C37" s="132">
        <v>44462</v>
      </c>
      <c r="D37" s="127" t="s">
        <v>492</v>
      </c>
      <c r="E37" s="138" t="s">
        <v>996</v>
      </c>
      <c r="F37" s="138" t="s">
        <v>5</v>
      </c>
      <c r="G37" s="138" t="s">
        <v>558</v>
      </c>
      <c r="H37" s="138" t="s">
        <v>385</v>
      </c>
      <c r="I37" s="138" t="s">
        <v>10</v>
      </c>
      <c r="J37" s="138">
        <v>1</v>
      </c>
      <c r="K37" s="138" t="s">
        <v>997</v>
      </c>
      <c r="L37" s="139">
        <v>1650</v>
      </c>
      <c r="M37" s="131">
        <f t="shared" ref="M37:M46" si="4">J37*L37</f>
        <v>1650</v>
      </c>
      <c r="N37" s="140" t="s">
        <v>998</v>
      </c>
      <c r="O37" s="139"/>
      <c r="P37" s="131">
        <f t="shared" ref="P37:P75" si="5">M37-O37</f>
        <v>1650</v>
      </c>
      <c r="Q37" s="169" t="s">
        <v>1007</v>
      </c>
      <c r="R37" s="92"/>
    </row>
    <row r="38" spans="2:18" s="6" customFormat="1" ht="20.100000000000001" customHeight="1" x14ac:dyDescent="0.3">
      <c r="B38" s="155" t="s">
        <v>920</v>
      </c>
      <c r="C38" s="132">
        <v>44468</v>
      </c>
      <c r="D38" s="127" t="s">
        <v>358</v>
      </c>
      <c r="E38" s="138" t="s">
        <v>56</v>
      </c>
      <c r="F38" s="138" t="s">
        <v>5</v>
      </c>
      <c r="G38" s="138" t="s">
        <v>558</v>
      </c>
      <c r="H38" s="138" t="s">
        <v>385</v>
      </c>
      <c r="I38" s="138" t="s">
        <v>10</v>
      </c>
      <c r="J38" s="138">
        <v>3</v>
      </c>
      <c r="K38" s="138" t="s">
        <v>1003</v>
      </c>
      <c r="L38" s="139">
        <v>155</v>
      </c>
      <c r="M38" s="131">
        <f t="shared" si="4"/>
        <v>465</v>
      </c>
      <c r="N38" s="140" t="s">
        <v>991</v>
      </c>
      <c r="O38" s="139"/>
      <c r="P38" s="131">
        <f t="shared" si="5"/>
        <v>465</v>
      </c>
      <c r="Q38" s="169" t="s">
        <v>1007</v>
      </c>
      <c r="R38" s="92"/>
    </row>
    <row r="39" spans="2:18" s="6" customFormat="1" ht="20.100000000000001" customHeight="1" x14ac:dyDescent="0.3">
      <c r="B39" s="155" t="s">
        <v>920</v>
      </c>
      <c r="C39" s="132">
        <v>44468</v>
      </c>
      <c r="D39" s="133" t="s">
        <v>231</v>
      </c>
      <c r="E39" s="144" t="s">
        <v>213</v>
      </c>
      <c r="F39" s="138" t="s">
        <v>5</v>
      </c>
      <c r="G39" s="138" t="s">
        <v>558</v>
      </c>
      <c r="H39" s="138" t="s">
        <v>385</v>
      </c>
      <c r="I39" s="138" t="s">
        <v>10</v>
      </c>
      <c r="J39" s="138">
        <v>1</v>
      </c>
      <c r="K39" s="138" t="s">
        <v>1033</v>
      </c>
      <c r="L39" s="139">
        <v>1710</v>
      </c>
      <c r="M39" s="131">
        <f t="shared" si="4"/>
        <v>1710</v>
      </c>
      <c r="N39" s="140" t="s">
        <v>1099</v>
      </c>
      <c r="O39" s="139"/>
      <c r="P39" s="131">
        <f t="shared" si="5"/>
        <v>1710</v>
      </c>
      <c r="Q39" s="173" t="s">
        <v>1031</v>
      </c>
      <c r="R39" s="92"/>
    </row>
    <row r="40" spans="2:18" s="6" customFormat="1" ht="20.100000000000001" customHeight="1" x14ac:dyDescent="0.3">
      <c r="B40" s="155" t="s">
        <v>920</v>
      </c>
      <c r="C40" s="132">
        <v>44468</v>
      </c>
      <c r="D40" s="133" t="s">
        <v>231</v>
      </c>
      <c r="E40" s="144" t="s">
        <v>51</v>
      </c>
      <c r="F40" s="138" t="s">
        <v>5</v>
      </c>
      <c r="G40" s="138" t="s">
        <v>558</v>
      </c>
      <c r="H40" s="138" t="s">
        <v>385</v>
      </c>
      <c r="I40" s="138" t="s">
        <v>10</v>
      </c>
      <c r="J40" s="138">
        <v>1</v>
      </c>
      <c r="K40" s="138" t="s">
        <v>1034</v>
      </c>
      <c r="L40" s="139">
        <v>258</v>
      </c>
      <c r="M40" s="131">
        <f t="shared" si="4"/>
        <v>258</v>
      </c>
      <c r="N40" s="140" t="s">
        <v>1099</v>
      </c>
      <c r="O40" s="139"/>
      <c r="P40" s="131">
        <f t="shared" si="5"/>
        <v>258</v>
      </c>
      <c r="Q40" s="173" t="s">
        <v>1031</v>
      </c>
      <c r="R40" s="92"/>
    </row>
    <row r="41" spans="2:18" s="6" customFormat="1" ht="20.100000000000001" customHeight="1" x14ac:dyDescent="0.3">
      <c r="B41" s="155" t="s">
        <v>920</v>
      </c>
      <c r="C41" s="132">
        <v>44474</v>
      </c>
      <c r="D41" s="133" t="s">
        <v>231</v>
      </c>
      <c r="E41" s="144" t="s">
        <v>60</v>
      </c>
      <c r="F41" s="138" t="s">
        <v>5</v>
      </c>
      <c r="G41" s="138" t="s">
        <v>558</v>
      </c>
      <c r="H41" s="138" t="s">
        <v>385</v>
      </c>
      <c r="I41" s="138" t="s">
        <v>10</v>
      </c>
      <c r="J41" s="138">
        <v>4</v>
      </c>
      <c r="K41" s="138" t="s">
        <v>1032</v>
      </c>
      <c r="L41" s="139">
        <v>15</v>
      </c>
      <c r="M41" s="131">
        <f t="shared" si="4"/>
        <v>60</v>
      </c>
      <c r="N41" s="140" t="s">
        <v>1099</v>
      </c>
      <c r="O41" s="139"/>
      <c r="P41" s="131">
        <f t="shared" si="5"/>
        <v>60</v>
      </c>
      <c r="Q41" s="173" t="s">
        <v>1031</v>
      </c>
      <c r="R41" s="92"/>
    </row>
    <row r="42" spans="2:18" s="6" customFormat="1" ht="20.100000000000001" customHeight="1" x14ac:dyDescent="0.3">
      <c r="B42" s="155" t="s">
        <v>920</v>
      </c>
      <c r="C42" s="132">
        <v>44471</v>
      </c>
      <c r="D42" s="133" t="s">
        <v>286</v>
      </c>
      <c r="E42" s="138" t="s">
        <v>213</v>
      </c>
      <c r="F42" s="138" t="s">
        <v>5</v>
      </c>
      <c r="G42" s="138" t="s">
        <v>558</v>
      </c>
      <c r="H42" s="138" t="s">
        <v>385</v>
      </c>
      <c r="I42" s="138" t="s">
        <v>10</v>
      </c>
      <c r="J42" s="138">
        <v>1</v>
      </c>
      <c r="K42" s="138" t="s">
        <v>1035</v>
      </c>
      <c r="L42" s="139">
        <v>320</v>
      </c>
      <c r="M42" s="131">
        <f t="shared" si="4"/>
        <v>320</v>
      </c>
      <c r="N42" s="140"/>
      <c r="O42" s="139"/>
      <c r="P42" s="131">
        <f t="shared" si="5"/>
        <v>320</v>
      </c>
      <c r="Q42" s="173" t="s">
        <v>1031</v>
      </c>
      <c r="R42" s="92"/>
    </row>
    <row r="43" spans="2:18" s="6" customFormat="1" ht="20.100000000000001" customHeight="1" x14ac:dyDescent="0.3">
      <c r="B43" s="155" t="s">
        <v>920</v>
      </c>
      <c r="C43" s="132">
        <v>44473</v>
      </c>
      <c r="D43" s="133" t="s">
        <v>515</v>
      </c>
      <c r="E43" s="138" t="s">
        <v>55</v>
      </c>
      <c r="F43" s="150" t="s">
        <v>5</v>
      </c>
      <c r="G43" s="138" t="s">
        <v>664</v>
      </c>
      <c r="H43" s="138" t="s">
        <v>208</v>
      </c>
      <c r="I43" s="138" t="s">
        <v>10</v>
      </c>
      <c r="J43" s="138">
        <v>1</v>
      </c>
      <c r="K43" s="138" t="s">
        <v>1039</v>
      </c>
      <c r="L43" s="139">
        <v>380</v>
      </c>
      <c r="M43" s="131">
        <f t="shared" si="4"/>
        <v>380</v>
      </c>
      <c r="N43" s="140" t="s">
        <v>1043</v>
      </c>
      <c r="O43" s="139"/>
      <c r="P43" s="131">
        <f t="shared" si="5"/>
        <v>380</v>
      </c>
      <c r="Q43" s="169" t="s">
        <v>1048</v>
      </c>
      <c r="R43" s="92"/>
    </row>
    <row r="44" spans="2:18" s="6" customFormat="1" ht="20.100000000000001" customHeight="1" x14ac:dyDescent="0.3">
      <c r="B44" s="155" t="s">
        <v>920</v>
      </c>
      <c r="C44" s="132">
        <v>44488</v>
      </c>
      <c r="D44" s="127" t="s">
        <v>515</v>
      </c>
      <c r="E44" s="138" t="s">
        <v>348</v>
      </c>
      <c r="F44" s="150" t="s">
        <v>5</v>
      </c>
      <c r="G44" s="150" t="s">
        <v>664</v>
      </c>
      <c r="H44" s="150" t="s">
        <v>208</v>
      </c>
      <c r="I44" s="138" t="s">
        <v>10</v>
      </c>
      <c r="J44" s="138">
        <v>1</v>
      </c>
      <c r="K44" s="138" t="s">
        <v>1057</v>
      </c>
      <c r="L44" s="139">
        <v>1165</v>
      </c>
      <c r="M44" s="131">
        <f t="shared" si="4"/>
        <v>1165</v>
      </c>
      <c r="N44" s="140" t="s">
        <v>1059</v>
      </c>
      <c r="O44" s="139"/>
      <c r="P44" s="131">
        <f t="shared" si="5"/>
        <v>1165</v>
      </c>
      <c r="Q44" s="169" t="s">
        <v>1056</v>
      </c>
      <c r="R44" s="92"/>
    </row>
    <row r="45" spans="2:18" s="6" customFormat="1" ht="20.100000000000001" customHeight="1" x14ac:dyDescent="0.3">
      <c r="B45" s="155" t="s">
        <v>920</v>
      </c>
      <c r="C45" s="132">
        <v>44483</v>
      </c>
      <c r="D45" s="127" t="s">
        <v>231</v>
      </c>
      <c r="E45" s="150" t="s">
        <v>29</v>
      </c>
      <c r="F45" s="150" t="s">
        <v>5</v>
      </c>
      <c r="G45" s="150" t="s">
        <v>558</v>
      </c>
      <c r="H45" s="150" t="s">
        <v>385</v>
      </c>
      <c r="I45" s="138" t="s">
        <v>10</v>
      </c>
      <c r="J45" s="138">
        <v>1</v>
      </c>
      <c r="K45" s="138" t="s">
        <v>1073</v>
      </c>
      <c r="L45" s="139">
        <v>180</v>
      </c>
      <c r="M45" s="131">
        <f t="shared" si="4"/>
        <v>180</v>
      </c>
      <c r="N45" s="140" t="s">
        <v>1099</v>
      </c>
      <c r="O45" s="139"/>
      <c r="P45" s="131">
        <f t="shared" si="5"/>
        <v>180</v>
      </c>
      <c r="Q45" s="173" t="s">
        <v>1031</v>
      </c>
      <c r="R45" s="92"/>
    </row>
    <row r="46" spans="2:18" s="6" customFormat="1" ht="20.100000000000001" customHeight="1" x14ac:dyDescent="0.3">
      <c r="B46" s="155" t="s">
        <v>920</v>
      </c>
      <c r="C46" s="132">
        <v>44484</v>
      </c>
      <c r="D46" s="127" t="s">
        <v>231</v>
      </c>
      <c r="E46" s="150" t="s">
        <v>348</v>
      </c>
      <c r="F46" s="150" t="s">
        <v>5</v>
      </c>
      <c r="G46" s="150" t="s">
        <v>558</v>
      </c>
      <c r="H46" s="150" t="s">
        <v>385</v>
      </c>
      <c r="I46" s="138" t="s">
        <v>10</v>
      </c>
      <c r="J46" s="138">
        <v>1</v>
      </c>
      <c r="K46" s="138" t="s">
        <v>1067</v>
      </c>
      <c r="L46" s="139">
        <v>80</v>
      </c>
      <c r="M46" s="131">
        <f t="shared" si="4"/>
        <v>80</v>
      </c>
      <c r="N46" s="140" t="s">
        <v>1099</v>
      </c>
      <c r="O46" s="139"/>
      <c r="P46" s="131">
        <f t="shared" si="5"/>
        <v>80</v>
      </c>
      <c r="Q46" s="173" t="s">
        <v>1031</v>
      </c>
      <c r="R46" s="92"/>
    </row>
    <row r="47" spans="2:18" s="6" customFormat="1" ht="20.100000000000001" customHeight="1" x14ac:dyDescent="0.3">
      <c r="B47" s="155" t="s">
        <v>920</v>
      </c>
      <c r="C47" s="132">
        <v>44461</v>
      </c>
      <c r="D47" s="133" t="s">
        <v>347</v>
      </c>
      <c r="E47" s="138" t="s">
        <v>77</v>
      </c>
      <c r="F47" s="150" t="s">
        <v>70</v>
      </c>
      <c r="G47" s="150" t="s">
        <v>558</v>
      </c>
      <c r="H47" s="138" t="s">
        <v>385</v>
      </c>
      <c r="I47" s="138" t="s">
        <v>10</v>
      </c>
      <c r="J47" s="138">
        <v>1</v>
      </c>
      <c r="K47" s="138" t="s">
        <v>992</v>
      </c>
      <c r="L47" s="139">
        <v>3240</v>
      </c>
      <c r="M47" s="131">
        <v>3120</v>
      </c>
      <c r="N47" s="140" t="s">
        <v>1009</v>
      </c>
      <c r="O47" s="139">
        <v>312</v>
      </c>
      <c r="P47" s="131">
        <f t="shared" si="5"/>
        <v>2808</v>
      </c>
      <c r="Q47" s="169" t="s">
        <v>1008</v>
      </c>
      <c r="R47" s="92"/>
    </row>
    <row r="48" spans="2:18" s="6" customFormat="1" ht="20.100000000000001" customHeight="1" x14ac:dyDescent="0.3">
      <c r="B48" s="155" t="s">
        <v>920</v>
      </c>
      <c r="C48" s="132">
        <v>44450</v>
      </c>
      <c r="D48" s="133" t="s">
        <v>347</v>
      </c>
      <c r="E48" s="138" t="s">
        <v>77</v>
      </c>
      <c r="F48" s="150" t="s">
        <v>70</v>
      </c>
      <c r="G48" s="150" t="s">
        <v>558</v>
      </c>
      <c r="H48" s="138" t="s">
        <v>385</v>
      </c>
      <c r="I48" s="138" t="s">
        <v>10</v>
      </c>
      <c r="J48" s="138">
        <v>1</v>
      </c>
      <c r="K48" s="138" t="s">
        <v>994</v>
      </c>
      <c r="L48" s="139">
        <v>820</v>
      </c>
      <c r="M48" s="131">
        <f t="shared" ref="M48:M75" si="6">J48*L48</f>
        <v>820</v>
      </c>
      <c r="N48" s="140" t="s">
        <v>1011</v>
      </c>
      <c r="O48" s="139">
        <v>82</v>
      </c>
      <c r="P48" s="131">
        <f t="shared" si="5"/>
        <v>738</v>
      </c>
      <c r="Q48" s="169" t="s">
        <v>1008</v>
      </c>
      <c r="R48" s="92"/>
    </row>
    <row r="49" spans="2:18" s="6" customFormat="1" ht="20.100000000000001" customHeight="1" x14ac:dyDescent="0.3">
      <c r="B49" s="155" t="s">
        <v>920</v>
      </c>
      <c r="C49" s="132" t="s">
        <v>1025</v>
      </c>
      <c r="D49" s="133" t="s">
        <v>371</v>
      </c>
      <c r="E49" s="138" t="s">
        <v>754</v>
      </c>
      <c r="F49" s="150" t="s">
        <v>70</v>
      </c>
      <c r="G49" s="138" t="s">
        <v>558</v>
      </c>
      <c r="H49" s="138" t="s">
        <v>385</v>
      </c>
      <c r="I49" s="138" t="s">
        <v>10</v>
      </c>
      <c r="J49" s="138">
        <v>1</v>
      </c>
      <c r="K49" s="138" t="s">
        <v>1023</v>
      </c>
      <c r="L49" s="139">
        <v>1300</v>
      </c>
      <c r="M49" s="131">
        <f t="shared" si="6"/>
        <v>1300</v>
      </c>
      <c r="N49" s="140" t="s">
        <v>1026</v>
      </c>
      <c r="O49" s="139"/>
      <c r="P49" s="131">
        <f t="shared" si="5"/>
        <v>1300</v>
      </c>
      <c r="Q49" s="168" t="s">
        <v>1024</v>
      </c>
      <c r="R49" s="92"/>
    </row>
    <row r="50" spans="2:18" s="6" customFormat="1" ht="20.100000000000001" customHeight="1" x14ac:dyDescent="0.3">
      <c r="B50" s="155" t="s">
        <v>920</v>
      </c>
      <c r="C50" s="132">
        <v>44469</v>
      </c>
      <c r="D50" s="133" t="s">
        <v>456</v>
      </c>
      <c r="E50" s="138" t="s">
        <v>80</v>
      </c>
      <c r="F50" s="150" t="s">
        <v>70</v>
      </c>
      <c r="G50" s="138" t="s">
        <v>558</v>
      </c>
      <c r="H50" s="138" t="s">
        <v>385</v>
      </c>
      <c r="I50" s="138" t="s">
        <v>10</v>
      </c>
      <c r="J50" s="138">
        <v>1</v>
      </c>
      <c r="K50" s="138" t="s">
        <v>1027</v>
      </c>
      <c r="L50" s="139">
        <v>800</v>
      </c>
      <c r="M50" s="131">
        <f t="shared" si="6"/>
        <v>800</v>
      </c>
      <c r="N50" s="140" t="s">
        <v>1028</v>
      </c>
      <c r="O50" s="139"/>
      <c r="P50" s="131">
        <f t="shared" si="5"/>
        <v>800</v>
      </c>
      <c r="Q50" s="168" t="s">
        <v>1029</v>
      </c>
      <c r="R50" s="92"/>
    </row>
    <row r="51" spans="2:18" s="6" customFormat="1" ht="20.100000000000001" customHeight="1" x14ac:dyDescent="0.3">
      <c r="B51" s="155" t="s">
        <v>920</v>
      </c>
      <c r="C51" s="132">
        <v>44475</v>
      </c>
      <c r="D51" s="133" t="s">
        <v>231</v>
      </c>
      <c r="E51" s="144" t="s">
        <v>821</v>
      </c>
      <c r="F51" s="150" t="s">
        <v>70</v>
      </c>
      <c r="G51" s="138" t="s">
        <v>558</v>
      </c>
      <c r="H51" s="138" t="s">
        <v>385</v>
      </c>
      <c r="I51" s="138" t="s">
        <v>10</v>
      </c>
      <c r="J51" s="138">
        <v>1</v>
      </c>
      <c r="K51" s="138" t="s">
        <v>1030</v>
      </c>
      <c r="L51" s="139">
        <v>234</v>
      </c>
      <c r="M51" s="131">
        <f t="shared" si="6"/>
        <v>234</v>
      </c>
      <c r="N51" s="140" t="s">
        <v>1099</v>
      </c>
      <c r="O51" s="139"/>
      <c r="P51" s="131">
        <f t="shared" si="5"/>
        <v>234</v>
      </c>
      <c r="Q51" s="173" t="s">
        <v>1031</v>
      </c>
      <c r="R51" s="92"/>
    </row>
    <row r="52" spans="2:18" s="6" customFormat="1" ht="20.100000000000001" customHeight="1" x14ac:dyDescent="0.3">
      <c r="B52" s="155" t="s">
        <v>920</v>
      </c>
      <c r="C52" s="132">
        <v>44474</v>
      </c>
      <c r="D52" s="133" t="s">
        <v>515</v>
      </c>
      <c r="E52" s="138" t="s">
        <v>595</v>
      </c>
      <c r="F52" s="150" t="s">
        <v>70</v>
      </c>
      <c r="G52" s="138" t="s">
        <v>558</v>
      </c>
      <c r="H52" s="138" t="s">
        <v>208</v>
      </c>
      <c r="I52" s="138" t="s">
        <v>10</v>
      </c>
      <c r="J52" s="138">
        <v>2</v>
      </c>
      <c r="K52" s="138" t="s">
        <v>1040</v>
      </c>
      <c r="L52" s="139">
        <v>50</v>
      </c>
      <c r="M52" s="131">
        <f t="shared" si="6"/>
        <v>100</v>
      </c>
      <c r="N52" s="140" t="s">
        <v>1044</v>
      </c>
      <c r="O52" s="139"/>
      <c r="P52" s="131">
        <f t="shared" si="5"/>
        <v>100</v>
      </c>
      <c r="Q52" s="169" t="s">
        <v>1048</v>
      </c>
      <c r="R52" s="92"/>
    </row>
    <row r="53" spans="2:18" s="6" customFormat="1" ht="20.100000000000001" customHeight="1" x14ac:dyDescent="0.3">
      <c r="B53" s="155" t="s">
        <v>920</v>
      </c>
      <c r="C53" s="132">
        <v>44473</v>
      </c>
      <c r="D53" s="133" t="s">
        <v>515</v>
      </c>
      <c r="E53" s="138" t="s">
        <v>742</v>
      </c>
      <c r="F53" s="150" t="s">
        <v>70</v>
      </c>
      <c r="G53" s="138" t="s">
        <v>558</v>
      </c>
      <c r="H53" s="138" t="s">
        <v>208</v>
      </c>
      <c r="I53" s="138" t="s">
        <v>10</v>
      </c>
      <c r="J53" s="138">
        <v>1</v>
      </c>
      <c r="K53" s="138" t="s">
        <v>1041</v>
      </c>
      <c r="L53" s="139">
        <v>1815</v>
      </c>
      <c r="M53" s="131">
        <f t="shared" si="6"/>
        <v>1815</v>
      </c>
      <c r="N53" s="140" t="s">
        <v>1045</v>
      </c>
      <c r="O53" s="139"/>
      <c r="P53" s="131">
        <f t="shared" si="5"/>
        <v>1815</v>
      </c>
      <c r="Q53" s="169" t="s">
        <v>1048</v>
      </c>
      <c r="R53" s="92"/>
    </row>
    <row r="54" spans="2:18" s="6" customFormat="1" ht="20.100000000000001" customHeight="1" x14ac:dyDescent="0.3">
      <c r="B54" s="155" t="s">
        <v>920</v>
      </c>
      <c r="C54" s="132">
        <v>44484</v>
      </c>
      <c r="D54" s="133" t="s">
        <v>1049</v>
      </c>
      <c r="E54" s="138" t="s">
        <v>24</v>
      </c>
      <c r="F54" s="150" t="s">
        <v>70</v>
      </c>
      <c r="G54" s="138" t="s">
        <v>558</v>
      </c>
      <c r="H54" s="138" t="s">
        <v>385</v>
      </c>
      <c r="I54" s="138" t="s">
        <v>10</v>
      </c>
      <c r="J54" s="138">
        <v>1</v>
      </c>
      <c r="K54" s="138" t="s">
        <v>1050</v>
      </c>
      <c r="L54" s="139">
        <v>1100</v>
      </c>
      <c r="M54" s="131">
        <f t="shared" si="6"/>
        <v>1100</v>
      </c>
      <c r="N54" s="140" t="s">
        <v>1051</v>
      </c>
      <c r="O54" s="139"/>
      <c r="P54" s="131">
        <f t="shared" si="5"/>
        <v>1100</v>
      </c>
      <c r="Q54" s="169" t="s">
        <v>1052</v>
      </c>
      <c r="R54" s="92"/>
    </row>
    <row r="55" spans="2:18" s="6" customFormat="1" ht="20.100000000000001" customHeight="1" x14ac:dyDescent="0.3">
      <c r="B55" s="155" t="s">
        <v>920</v>
      </c>
      <c r="C55" s="132">
        <v>44484</v>
      </c>
      <c r="D55" s="127" t="s">
        <v>231</v>
      </c>
      <c r="E55" s="150" t="s">
        <v>743</v>
      </c>
      <c r="F55" s="150" t="s">
        <v>70</v>
      </c>
      <c r="G55" s="150" t="s">
        <v>558</v>
      </c>
      <c r="H55" s="150" t="s">
        <v>385</v>
      </c>
      <c r="I55" s="138" t="s">
        <v>10</v>
      </c>
      <c r="J55" s="138">
        <v>1</v>
      </c>
      <c r="K55" s="138" t="s">
        <v>1071</v>
      </c>
      <c r="L55" s="139">
        <v>230</v>
      </c>
      <c r="M55" s="131">
        <f t="shared" si="6"/>
        <v>230</v>
      </c>
      <c r="N55" s="140" t="s">
        <v>1099</v>
      </c>
      <c r="O55" s="139"/>
      <c r="P55" s="131">
        <f t="shared" si="5"/>
        <v>230</v>
      </c>
      <c r="Q55" s="173" t="s">
        <v>1031</v>
      </c>
      <c r="R55" s="92"/>
    </row>
    <row r="56" spans="2:18" s="6" customFormat="1" ht="20.100000000000001" customHeight="1" x14ac:dyDescent="0.3">
      <c r="B56" s="155" t="s">
        <v>920</v>
      </c>
      <c r="C56" s="132">
        <v>44484</v>
      </c>
      <c r="D56" s="127" t="s">
        <v>231</v>
      </c>
      <c r="E56" s="150" t="s">
        <v>742</v>
      </c>
      <c r="F56" s="150" t="s">
        <v>70</v>
      </c>
      <c r="G56" s="150" t="s">
        <v>558</v>
      </c>
      <c r="H56" s="138" t="s">
        <v>385</v>
      </c>
      <c r="I56" s="138" t="s">
        <v>10</v>
      </c>
      <c r="J56" s="138">
        <v>1</v>
      </c>
      <c r="K56" s="138" t="s">
        <v>1071</v>
      </c>
      <c r="L56" s="139">
        <v>230</v>
      </c>
      <c r="M56" s="131">
        <f t="shared" si="6"/>
        <v>230</v>
      </c>
      <c r="N56" s="140" t="s">
        <v>1099</v>
      </c>
      <c r="O56" s="139"/>
      <c r="P56" s="131">
        <f t="shared" si="5"/>
        <v>230</v>
      </c>
      <c r="Q56" s="173" t="s">
        <v>1031</v>
      </c>
      <c r="R56" s="92"/>
    </row>
    <row r="57" spans="2:18" s="6" customFormat="1" ht="20.100000000000001" customHeight="1" x14ac:dyDescent="0.3">
      <c r="B57" s="155" t="s">
        <v>920</v>
      </c>
      <c r="C57" s="132">
        <v>44484</v>
      </c>
      <c r="D57" s="127" t="s">
        <v>231</v>
      </c>
      <c r="E57" s="150" t="s">
        <v>80</v>
      </c>
      <c r="F57" s="150" t="s">
        <v>70</v>
      </c>
      <c r="G57" s="150" t="s">
        <v>558</v>
      </c>
      <c r="H57" s="138" t="s">
        <v>385</v>
      </c>
      <c r="I57" s="138" t="s">
        <v>10</v>
      </c>
      <c r="J57" s="138">
        <v>1</v>
      </c>
      <c r="K57" s="138" t="s">
        <v>1071</v>
      </c>
      <c r="L57" s="139">
        <v>230</v>
      </c>
      <c r="M57" s="131">
        <f t="shared" si="6"/>
        <v>230</v>
      </c>
      <c r="N57" s="140" t="s">
        <v>1099</v>
      </c>
      <c r="O57" s="139"/>
      <c r="P57" s="131">
        <f t="shared" si="5"/>
        <v>230</v>
      </c>
      <c r="Q57" s="173" t="s">
        <v>1031</v>
      </c>
      <c r="R57" s="92"/>
    </row>
    <row r="58" spans="2:18" s="6" customFormat="1" ht="20.100000000000001" customHeight="1" x14ac:dyDescent="0.3">
      <c r="B58" s="155" t="s">
        <v>920</v>
      </c>
      <c r="C58" s="132">
        <v>44484</v>
      </c>
      <c r="D58" s="127" t="s">
        <v>231</v>
      </c>
      <c r="E58" s="150" t="s">
        <v>81</v>
      </c>
      <c r="F58" s="150" t="s">
        <v>70</v>
      </c>
      <c r="G58" s="150" t="s">
        <v>558</v>
      </c>
      <c r="H58" s="138" t="s">
        <v>385</v>
      </c>
      <c r="I58" s="138" t="s">
        <v>10</v>
      </c>
      <c r="J58" s="138">
        <v>2</v>
      </c>
      <c r="K58" s="138" t="s">
        <v>1071</v>
      </c>
      <c r="L58" s="139">
        <v>230</v>
      </c>
      <c r="M58" s="131">
        <f t="shared" si="6"/>
        <v>460</v>
      </c>
      <c r="N58" s="140" t="s">
        <v>1099</v>
      </c>
      <c r="O58" s="139"/>
      <c r="P58" s="131">
        <f t="shared" si="5"/>
        <v>460</v>
      </c>
      <c r="Q58" s="173" t="s">
        <v>1031</v>
      </c>
      <c r="R58" s="92"/>
    </row>
    <row r="59" spans="2:18" s="6" customFormat="1" ht="20.100000000000001" customHeight="1" x14ac:dyDescent="0.3">
      <c r="B59" s="155" t="s">
        <v>920</v>
      </c>
      <c r="C59" s="132">
        <v>44485</v>
      </c>
      <c r="D59" s="127" t="s">
        <v>231</v>
      </c>
      <c r="E59" s="150" t="s">
        <v>77</v>
      </c>
      <c r="F59" s="150" t="s">
        <v>70</v>
      </c>
      <c r="G59" s="150" t="s">
        <v>558</v>
      </c>
      <c r="H59" s="150" t="s">
        <v>385</v>
      </c>
      <c r="I59" s="138" t="s">
        <v>10</v>
      </c>
      <c r="J59" s="138">
        <v>1</v>
      </c>
      <c r="K59" s="138" t="s">
        <v>1067</v>
      </c>
      <c r="L59" s="139">
        <v>202</v>
      </c>
      <c r="M59" s="131">
        <f t="shared" si="6"/>
        <v>202</v>
      </c>
      <c r="N59" s="140" t="s">
        <v>1099</v>
      </c>
      <c r="O59" s="139"/>
      <c r="P59" s="131">
        <f t="shared" si="5"/>
        <v>202</v>
      </c>
      <c r="Q59" s="173" t="s">
        <v>1031</v>
      </c>
      <c r="R59" s="92"/>
    </row>
    <row r="60" spans="2:18" s="6" customFormat="1" ht="20.100000000000001" customHeight="1" x14ac:dyDescent="0.3">
      <c r="B60" s="155" t="s">
        <v>920</v>
      </c>
      <c r="C60" s="132">
        <v>44485</v>
      </c>
      <c r="D60" s="127" t="s">
        <v>231</v>
      </c>
      <c r="E60" s="150" t="s">
        <v>74</v>
      </c>
      <c r="F60" s="150" t="s">
        <v>70</v>
      </c>
      <c r="G60" s="150" t="s">
        <v>558</v>
      </c>
      <c r="H60" s="150" t="s">
        <v>385</v>
      </c>
      <c r="I60" s="138" t="s">
        <v>10</v>
      </c>
      <c r="J60" s="138">
        <v>2</v>
      </c>
      <c r="K60" s="138" t="s">
        <v>1068</v>
      </c>
      <c r="L60" s="139">
        <v>60</v>
      </c>
      <c r="M60" s="131">
        <f t="shared" si="6"/>
        <v>120</v>
      </c>
      <c r="N60" s="140" t="s">
        <v>1099</v>
      </c>
      <c r="O60" s="139"/>
      <c r="P60" s="131">
        <f t="shared" si="5"/>
        <v>120</v>
      </c>
      <c r="Q60" s="173" t="s">
        <v>1031</v>
      </c>
      <c r="R60" s="92"/>
    </row>
    <row r="61" spans="2:18" s="6" customFormat="1" ht="20.100000000000001" customHeight="1" x14ac:dyDescent="0.3">
      <c r="B61" s="155" t="s">
        <v>920</v>
      </c>
      <c r="C61" s="132">
        <v>44485</v>
      </c>
      <c r="D61" s="127" t="s">
        <v>231</v>
      </c>
      <c r="E61" s="150" t="s">
        <v>24</v>
      </c>
      <c r="F61" s="150" t="s">
        <v>70</v>
      </c>
      <c r="G61" s="150" t="s">
        <v>558</v>
      </c>
      <c r="H61" s="150" t="s">
        <v>385</v>
      </c>
      <c r="I61" s="138" t="s">
        <v>10</v>
      </c>
      <c r="J61" s="138">
        <v>1</v>
      </c>
      <c r="K61" s="138" t="s">
        <v>1069</v>
      </c>
      <c r="L61" s="139">
        <v>65</v>
      </c>
      <c r="M61" s="131">
        <f t="shared" si="6"/>
        <v>65</v>
      </c>
      <c r="N61" s="140" t="s">
        <v>1099</v>
      </c>
      <c r="O61" s="139"/>
      <c r="P61" s="131">
        <f t="shared" si="5"/>
        <v>65</v>
      </c>
      <c r="Q61" s="173" t="s">
        <v>1031</v>
      </c>
      <c r="R61" s="92"/>
    </row>
    <row r="62" spans="2:18" s="6" customFormat="1" ht="20.100000000000001" customHeight="1" x14ac:dyDescent="0.3">
      <c r="B62" s="155" t="s">
        <v>920</v>
      </c>
      <c r="C62" s="132">
        <v>44489</v>
      </c>
      <c r="D62" s="127" t="s">
        <v>231</v>
      </c>
      <c r="E62" s="150" t="s">
        <v>742</v>
      </c>
      <c r="F62" s="150" t="s">
        <v>70</v>
      </c>
      <c r="G62" s="150" t="s">
        <v>558</v>
      </c>
      <c r="H62" s="138" t="s">
        <v>385</v>
      </c>
      <c r="I62" s="138" t="s">
        <v>10</v>
      </c>
      <c r="J62" s="138">
        <v>1</v>
      </c>
      <c r="K62" s="138" t="s">
        <v>1075</v>
      </c>
      <c r="L62" s="139">
        <v>50</v>
      </c>
      <c r="M62" s="131">
        <f t="shared" si="6"/>
        <v>50</v>
      </c>
      <c r="N62" s="140" t="s">
        <v>1099</v>
      </c>
      <c r="O62" s="139"/>
      <c r="P62" s="131">
        <f t="shared" si="5"/>
        <v>50</v>
      </c>
      <c r="Q62" s="173" t="s">
        <v>1031</v>
      </c>
      <c r="R62" s="92"/>
    </row>
    <row r="63" spans="2:18" s="6" customFormat="1" ht="20.100000000000001" customHeight="1" x14ac:dyDescent="0.3">
      <c r="B63" s="155" t="s">
        <v>920</v>
      </c>
      <c r="C63" s="132">
        <v>44426</v>
      </c>
      <c r="D63" s="127" t="s">
        <v>826</v>
      </c>
      <c r="E63" s="138" t="s">
        <v>179</v>
      </c>
      <c r="F63" s="138" t="s">
        <v>179</v>
      </c>
      <c r="G63" s="138" t="s">
        <v>339</v>
      </c>
      <c r="H63" s="138" t="s">
        <v>384</v>
      </c>
      <c r="I63" s="138" t="s">
        <v>10</v>
      </c>
      <c r="J63" s="138">
        <v>1</v>
      </c>
      <c r="K63" s="138" t="s">
        <v>842</v>
      </c>
      <c r="L63" s="139">
        <v>1482.08</v>
      </c>
      <c r="M63" s="131">
        <f t="shared" si="6"/>
        <v>1482.08</v>
      </c>
      <c r="N63" s="140" t="s">
        <v>827</v>
      </c>
      <c r="O63" s="139"/>
      <c r="P63" s="131">
        <f t="shared" si="5"/>
        <v>1482.08</v>
      </c>
      <c r="Q63" s="169" t="s">
        <v>828</v>
      </c>
      <c r="R63" s="92"/>
    </row>
    <row r="64" spans="2:18" s="6" customFormat="1" ht="20.100000000000001" customHeight="1" x14ac:dyDescent="0.3">
      <c r="B64" s="155" t="s">
        <v>920</v>
      </c>
      <c r="C64" s="132">
        <v>44441</v>
      </c>
      <c r="D64" s="133" t="s">
        <v>865</v>
      </c>
      <c r="E64" s="138" t="s">
        <v>179</v>
      </c>
      <c r="F64" s="138" t="s">
        <v>179</v>
      </c>
      <c r="G64" s="138" t="s">
        <v>339</v>
      </c>
      <c r="H64" s="138" t="s">
        <v>665</v>
      </c>
      <c r="I64" s="138" t="s">
        <v>10</v>
      </c>
      <c r="J64" s="138">
        <v>10</v>
      </c>
      <c r="K64" s="138" t="s">
        <v>866</v>
      </c>
      <c r="L64" s="139">
        <v>114</v>
      </c>
      <c r="M64" s="131">
        <f t="shared" si="6"/>
        <v>1140</v>
      </c>
      <c r="N64" s="140" t="s">
        <v>926</v>
      </c>
      <c r="O64" s="139"/>
      <c r="P64" s="131">
        <f t="shared" si="5"/>
        <v>1140</v>
      </c>
      <c r="Q64" s="169" t="s">
        <v>1021</v>
      </c>
      <c r="R64" s="92"/>
    </row>
    <row r="65" spans="2:18" s="6" customFormat="1" ht="20.100000000000001" customHeight="1" x14ac:dyDescent="0.3">
      <c r="B65" s="155" t="s">
        <v>920</v>
      </c>
      <c r="C65" s="128">
        <v>44499</v>
      </c>
      <c r="D65" s="127" t="s">
        <v>921</v>
      </c>
      <c r="E65" s="150" t="s">
        <v>179</v>
      </c>
      <c r="F65" s="150" t="s">
        <v>179</v>
      </c>
      <c r="G65" s="150" t="s">
        <v>339</v>
      </c>
      <c r="H65" s="150" t="s">
        <v>316</v>
      </c>
      <c r="I65" s="150" t="s">
        <v>10</v>
      </c>
      <c r="J65" s="150">
        <v>1</v>
      </c>
      <c r="K65" s="150" t="s">
        <v>918</v>
      </c>
      <c r="L65" s="151">
        <v>6930</v>
      </c>
      <c r="M65" s="129">
        <f t="shared" si="6"/>
        <v>6930</v>
      </c>
      <c r="N65" s="140" t="s">
        <v>1005</v>
      </c>
      <c r="O65" s="151"/>
      <c r="P65" s="131">
        <f t="shared" si="5"/>
        <v>6930</v>
      </c>
      <c r="Q65" s="142" t="s">
        <v>1006</v>
      </c>
      <c r="R65" s="92"/>
    </row>
    <row r="66" spans="2:18" s="6" customFormat="1" ht="20.100000000000001" customHeight="1" x14ac:dyDescent="0.3">
      <c r="B66" s="155" t="s">
        <v>920</v>
      </c>
      <c r="C66" s="132">
        <v>44484</v>
      </c>
      <c r="D66" s="133" t="s">
        <v>1055</v>
      </c>
      <c r="E66" s="138" t="s">
        <v>179</v>
      </c>
      <c r="F66" s="150" t="s">
        <v>179</v>
      </c>
      <c r="G66" s="150" t="s">
        <v>339</v>
      </c>
      <c r="H66" s="150" t="s">
        <v>316</v>
      </c>
      <c r="I66" s="138" t="s">
        <v>10</v>
      </c>
      <c r="J66" s="138">
        <v>14</v>
      </c>
      <c r="K66" s="138" t="s">
        <v>1054</v>
      </c>
      <c r="L66" s="139">
        <v>350</v>
      </c>
      <c r="M66" s="131">
        <f t="shared" si="6"/>
        <v>4900</v>
      </c>
      <c r="N66" s="140" t="s">
        <v>599</v>
      </c>
      <c r="O66" s="139"/>
      <c r="P66" s="131">
        <f t="shared" si="5"/>
        <v>4900</v>
      </c>
      <c r="Q66" s="169" t="s">
        <v>1052</v>
      </c>
      <c r="R66" s="92"/>
    </row>
    <row r="67" spans="2:18" s="6" customFormat="1" ht="20.100000000000001" customHeight="1" x14ac:dyDescent="0.3">
      <c r="B67" s="155" t="s">
        <v>920</v>
      </c>
      <c r="C67" s="132">
        <v>44484</v>
      </c>
      <c r="D67" s="127" t="s">
        <v>231</v>
      </c>
      <c r="E67" s="150" t="s">
        <v>179</v>
      </c>
      <c r="F67" s="150" t="s">
        <v>179</v>
      </c>
      <c r="G67" s="150" t="s">
        <v>558</v>
      </c>
      <c r="H67" s="150" t="s">
        <v>384</v>
      </c>
      <c r="I67" s="138" t="s">
        <v>10</v>
      </c>
      <c r="J67" s="138">
        <v>1</v>
      </c>
      <c r="K67" s="138" t="s">
        <v>1070</v>
      </c>
      <c r="L67" s="139">
        <v>508</v>
      </c>
      <c r="M67" s="131">
        <f t="shared" si="6"/>
        <v>508</v>
      </c>
      <c r="N67" s="140" t="s">
        <v>1099</v>
      </c>
      <c r="O67" s="139"/>
      <c r="P67" s="131">
        <f t="shared" si="5"/>
        <v>508</v>
      </c>
      <c r="Q67" s="173" t="s">
        <v>1031</v>
      </c>
      <c r="R67" s="92"/>
    </row>
    <row r="68" spans="2:18" s="6" customFormat="1" ht="20.100000000000001" customHeight="1" x14ac:dyDescent="0.3">
      <c r="B68" s="155" t="s">
        <v>920</v>
      </c>
      <c r="C68" s="132">
        <v>44485</v>
      </c>
      <c r="D68" s="127" t="s">
        <v>231</v>
      </c>
      <c r="E68" s="150" t="s">
        <v>179</v>
      </c>
      <c r="F68" s="150" t="s">
        <v>179</v>
      </c>
      <c r="G68" s="150" t="s">
        <v>558</v>
      </c>
      <c r="H68" s="150" t="s">
        <v>385</v>
      </c>
      <c r="I68" s="138" t="s">
        <v>10</v>
      </c>
      <c r="J68" s="138">
        <v>5</v>
      </c>
      <c r="K68" s="138" t="s">
        <v>1072</v>
      </c>
      <c r="L68" s="139">
        <v>32</v>
      </c>
      <c r="M68" s="131">
        <f t="shared" si="6"/>
        <v>160</v>
      </c>
      <c r="N68" s="140" t="s">
        <v>1099</v>
      </c>
      <c r="O68" s="139"/>
      <c r="P68" s="131">
        <f t="shared" si="5"/>
        <v>160</v>
      </c>
      <c r="Q68" s="173" t="s">
        <v>1031</v>
      </c>
      <c r="R68" s="92"/>
    </row>
    <row r="69" spans="2:18" s="6" customFormat="1" ht="20.100000000000001" customHeight="1" x14ac:dyDescent="0.3">
      <c r="B69" s="155" t="s">
        <v>920</v>
      </c>
      <c r="C69" s="132">
        <v>44457</v>
      </c>
      <c r="D69" s="133" t="s">
        <v>347</v>
      </c>
      <c r="E69" s="138" t="s">
        <v>784</v>
      </c>
      <c r="F69" s="138" t="s">
        <v>69</v>
      </c>
      <c r="G69" s="138" t="s">
        <v>558</v>
      </c>
      <c r="H69" s="138" t="s">
        <v>385</v>
      </c>
      <c r="I69" s="138" t="s">
        <v>10</v>
      </c>
      <c r="J69" s="138">
        <v>1</v>
      </c>
      <c r="K69" s="138" t="s">
        <v>995</v>
      </c>
      <c r="L69" s="139">
        <v>4138.8</v>
      </c>
      <c r="M69" s="131">
        <f t="shared" si="6"/>
        <v>4138.8</v>
      </c>
      <c r="N69" s="140" t="s">
        <v>1010</v>
      </c>
      <c r="O69" s="139">
        <v>413.88</v>
      </c>
      <c r="P69" s="131">
        <f t="shared" si="5"/>
        <v>3724.92</v>
      </c>
      <c r="Q69" s="169" t="s">
        <v>1008</v>
      </c>
      <c r="R69" s="92"/>
    </row>
    <row r="70" spans="2:18" s="6" customFormat="1" ht="20.100000000000001" customHeight="1" x14ac:dyDescent="0.3">
      <c r="B70" s="155" t="s">
        <v>920</v>
      </c>
      <c r="C70" s="132">
        <v>44470</v>
      </c>
      <c r="D70" s="133" t="s">
        <v>515</v>
      </c>
      <c r="E70" s="138" t="s">
        <v>57</v>
      </c>
      <c r="F70" s="138" t="s">
        <v>69</v>
      </c>
      <c r="G70" s="138" t="s">
        <v>664</v>
      </c>
      <c r="H70" s="138" t="s">
        <v>208</v>
      </c>
      <c r="I70" s="138" t="s">
        <v>10</v>
      </c>
      <c r="J70" s="138">
        <v>1</v>
      </c>
      <c r="K70" s="138" t="s">
        <v>1039</v>
      </c>
      <c r="L70" s="139">
        <v>410</v>
      </c>
      <c r="M70" s="131">
        <f t="shared" si="6"/>
        <v>410</v>
      </c>
      <c r="N70" s="140" t="s">
        <v>1042</v>
      </c>
      <c r="O70" s="139"/>
      <c r="P70" s="131">
        <f t="shared" si="5"/>
        <v>410</v>
      </c>
      <c r="Q70" s="169" t="s">
        <v>1048</v>
      </c>
      <c r="R70" s="92"/>
    </row>
    <row r="71" spans="2:18" s="6" customFormat="1" ht="20.100000000000001" customHeight="1" x14ac:dyDescent="0.3">
      <c r="B71" s="155" t="s">
        <v>920</v>
      </c>
      <c r="C71" s="132">
        <v>44485</v>
      </c>
      <c r="D71" s="127" t="s">
        <v>231</v>
      </c>
      <c r="E71" s="150" t="s">
        <v>59</v>
      </c>
      <c r="F71" s="138" t="s">
        <v>69</v>
      </c>
      <c r="G71" s="150" t="s">
        <v>558</v>
      </c>
      <c r="H71" s="150" t="s">
        <v>385</v>
      </c>
      <c r="I71" s="138" t="s">
        <v>10</v>
      </c>
      <c r="J71" s="138">
        <v>1</v>
      </c>
      <c r="K71" s="138" t="s">
        <v>1074</v>
      </c>
      <c r="L71" s="139">
        <v>279</v>
      </c>
      <c r="M71" s="131">
        <f t="shared" si="6"/>
        <v>279</v>
      </c>
      <c r="N71" s="140" t="s">
        <v>1099</v>
      </c>
      <c r="O71" s="139"/>
      <c r="P71" s="131">
        <f t="shared" si="5"/>
        <v>279</v>
      </c>
      <c r="Q71" s="173" t="s">
        <v>1031</v>
      </c>
      <c r="R71" s="92"/>
    </row>
    <row r="72" spans="2:18" s="6" customFormat="1" ht="20.100000000000001" customHeight="1" x14ac:dyDescent="0.3">
      <c r="B72" s="155" t="s">
        <v>920</v>
      </c>
      <c r="C72" s="132">
        <v>44463</v>
      </c>
      <c r="D72" s="133" t="s">
        <v>239</v>
      </c>
      <c r="E72" s="138" t="s">
        <v>56</v>
      </c>
      <c r="F72" s="150" t="s">
        <v>5</v>
      </c>
      <c r="G72" s="150" t="s">
        <v>339</v>
      </c>
      <c r="H72" s="138" t="s">
        <v>673</v>
      </c>
      <c r="I72" s="138" t="s">
        <v>10</v>
      </c>
      <c r="J72" s="138">
        <v>1</v>
      </c>
      <c r="K72" s="138" t="s">
        <v>840</v>
      </c>
      <c r="L72" s="139">
        <v>811</v>
      </c>
      <c r="M72" s="131">
        <f t="shared" si="6"/>
        <v>811</v>
      </c>
      <c r="N72" s="140" t="s">
        <v>1047</v>
      </c>
      <c r="O72" s="139">
        <v>81.099999999999994</v>
      </c>
      <c r="P72" s="131">
        <f t="shared" si="5"/>
        <v>729.9</v>
      </c>
      <c r="Q72" s="169" t="s">
        <v>284</v>
      </c>
      <c r="R72" s="92"/>
    </row>
    <row r="73" spans="2:18" s="6" customFormat="1" ht="20.100000000000001" customHeight="1" x14ac:dyDescent="0.3">
      <c r="B73" s="155" t="s">
        <v>920</v>
      </c>
      <c r="C73" s="132">
        <v>44476</v>
      </c>
      <c r="D73" s="133" t="s">
        <v>239</v>
      </c>
      <c r="E73" s="138" t="s">
        <v>88</v>
      </c>
      <c r="F73" s="150" t="s">
        <v>70</v>
      </c>
      <c r="G73" s="150" t="s">
        <v>339</v>
      </c>
      <c r="H73" s="138" t="s">
        <v>673</v>
      </c>
      <c r="I73" s="138" t="s">
        <v>10</v>
      </c>
      <c r="J73" s="138">
        <v>1</v>
      </c>
      <c r="K73" s="138" t="s">
        <v>840</v>
      </c>
      <c r="L73" s="139">
        <v>767</v>
      </c>
      <c r="M73" s="131">
        <f t="shared" si="6"/>
        <v>767</v>
      </c>
      <c r="N73" s="140" t="s">
        <v>1047</v>
      </c>
      <c r="O73" s="139">
        <v>76.7</v>
      </c>
      <c r="P73" s="131">
        <f t="shared" si="5"/>
        <v>690.3</v>
      </c>
      <c r="Q73" s="169" t="s">
        <v>284</v>
      </c>
      <c r="R73" s="92"/>
    </row>
    <row r="74" spans="2:18" s="6" customFormat="1" ht="20.100000000000001" customHeight="1" x14ac:dyDescent="0.3">
      <c r="B74" s="155" t="s">
        <v>920</v>
      </c>
      <c r="C74" s="132">
        <v>44473</v>
      </c>
      <c r="D74" s="133" t="s">
        <v>239</v>
      </c>
      <c r="E74" s="138" t="s">
        <v>77</v>
      </c>
      <c r="F74" s="150" t="s">
        <v>70</v>
      </c>
      <c r="G74" s="150" t="s">
        <v>339</v>
      </c>
      <c r="H74" s="138" t="s">
        <v>673</v>
      </c>
      <c r="I74" s="138" t="s">
        <v>10</v>
      </c>
      <c r="J74" s="138">
        <v>1</v>
      </c>
      <c r="K74" s="138" t="s">
        <v>840</v>
      </c>
      <c r="L74" s="139">
        <v>982</v>
      </c>
      <c r="M74" s="131">
        <f t="shared" si="6"/>
        <v>982</v>
      </c>
      <c r="N74" s="140" t="s">
        <v>1047</v>
      </c>
      <c r="O74" s="139">
        <v>98.2</v>
      </c>
      <c r="P74" s="131">
        <f t="shared" si="5"/>
        <v>883.8</v>
      </c>
      <c r="Q74" s="169" t="s">
        <v>284</v>
      </c>
      <c r="R74" s="92"/>
    </row>
    <row r="75" spans="2:18" s="6" customFormat="1" ht="20.100000000000001" customHeight="1" x14ac:dyDescent="0.3">
      <c r="B75" s="155" t="s">
        <v>920</v>
      </c>
      <c r="C75" s="128">
        <v>44456</v>
      </c>
      <c r="D75" s="127" t="s">
        <v>946</v>
      </c>
      <c r="E75" s="150" t="s">
        <v>80</v>
      </c>
      <c r="F75" s="150" t="s">
        <v>70</v>
      </c>
      <c r="G75" s="150" t="s">
        <v>558</v>
      </c>
      <c r="H75" s="150"/>
      <c r="I75" s="150"/>
      <c r="J75" s="150">
        <v>1</v>
      </c>
      <c r="K75" s="150" t="s">
        <v>947</v>
      </c>
      <c r="L75" s="139">
        <v>2750</v>
      </c>
      <c r="M75" s="131">
        <f t="shared" si="6"/>
        <v>2750</v>
      </c>
      <c r="N75" s="140" t="s">
        <v>1015</v>
      </c>
      <c r="O75" s="139"/>
      <c r="P75" s="131">
        <f t="shared" si="5"/>
        <v>2750</v>
      </c>
      <c r="Q75" s="169" t="s">
        <v>1008</v>
      </c>
      <c r="R75" s="93"/>
    </row>
    <row r="76" spans="2:18" s="6" customFormat="1" ht="20.100000000000001" customHeight="1" x14ac:dyDescent="0.3">
      <c r="K76" s="40"/>
      <c r="L76" s="82"/>
      <c r="M76" s="82"/>
      <c r="N76" s="82"/>
      <c r="O76" s="201">
        <f>SUM(O7:O75)</f>
        <v>1478.88</v>
      </c>
      <c r="P76" s="191">
        <f>SUM(P7:P75)</f>
        <v>61772.000000000007</v>
      </c>
      <c r="Q76" s="82"/>
    </row>
    <row r="77" spans="2:18" x14ac:dyDescent="0.3">
      <c r="K77" s="40"/>
    </row>
    <row r="78" spans="2:18" x14ac:dyDescent="0.3">
      <c r="K78" s="40"/>
    </row>
    <row r="79" spans="2:18" x14ac:dyDescent="0.3">
      <c r="K79" s="40"/>
    </row>
    <row r="80" spans="2:18" x14ac:dyDescent="0.3">
      <c r="K80" s="40"/>
    </row>
    <row r="81" spans="11:12" x14ac:dyDescent="0.3">
      <c r="K81" s="40"/>
    </row>
    <row r="93" spans="11:12" x14ac:dyDescent="0.3">
      <c r="L93" s="184" t="s">
        <v>1136</v>
      </c>
    </row>
  </sheetData>
  <autoFilter ref="B6:Q76" xr:uid="{00000000-0009-0000-0000-000010000000}">
    <sortState xmlns:xlrd2="http://schemas.microsoft.com/office/spreadsheetml/2017/richdata2" ref="B7:Q76">
      <sortCondition ref="I6:I76"/>
    </sortState>
  </autoFilter>
  <pageMargins left="0.511811024" right="0.511811024" top="0.78740157499999996" bottom="0.78740157499999996" header="0.31496062000000002" footer="0.31496062000000002"/>
  <pageSetup paperSize="9" scale="41" fitToHeight="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25">
    <tabColor theme="7"/>
    <pageSetUpPr fitToPage="1"/>
  </sheetPr>
  <dimension ref="B2:R58"/>
  <sheetViews>
    <sheetView showGridLines="0" topLeftCell="B1" zoomScale="84" zoomScaleNormal="84" workbookViewId="0">
      <pane ySplit="6" topLeftCell="A7" activePane="bottomLeft" state="frozen"/>
      <selection pane="bottomLeft" activeCell="K22" sqref="K22"/>
    </sheetView>
  </sheetViews>
  <sheetFormatPr defaultColWidth="9.109375" defaultRowHeight="14.4" x14ac:dyDescent="0.3"/>
  <cols>
    <col min="1" max="1" width="6.6640625" style="4" customWidth="1"/>
    <col min="2" max="2" width="14" style="4" customWidth="1"/>
    <col min="3" max="3" width="13.109375" style="4" customWidth="1"/>
    <col min="4" max="4" width="36" style="4" customWidth="1"/>
    <col min="5" max="5" width="11.109375" style="4" customWidth="1"/>
    <col min="6" max="6" width="13.6640625" style="4" customWidth="1"/>
    <col min="7" max="7" width="16.44140625" style="4" bestFit="1" customWidth="1"/>
    <col min="8" max="9" width="16.44140625" style="4" customWidth="1"/>
    <col min="10" max="10" width="5.6640625" style="4" bestFit="1" customWidth="1"/>
    <col min="11" max="11" width="69.88671875" style="4" customWidth="1"/>
    <col min="12" max="12" width="12.88671875" style="22" bestFit="1" customWidth="1"/>
    <col min="13" max="13" width="14.6640625" style="22" customWidth="1"/>
    <col min="14" max="14" width="12.88671875" style="22" customWidth="1"/>
    <col min="15" max="15" width="12" style="22" customWidth="1"/>
    <col min="16" max="16" width="15.88671875" style="22" customWidth="1"/>
    <col min="17" max="17" width="36.44140625" style="22" customWidth="1"/>
    <col min="18" max="18" width="43.6640625" style="4" hidden="1" customWidth="1"/>
    <col min="19" max="16384" width="9.109375" style="4"/>
  </cols>
  <sheetData>
    <row r="2" spans="2:18" ht="27.75" customHeight="1" x14ac:dyDescent="0.3"/>
    <row r="3" spans="2:18" x14ac:dyDescent="0.3"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1"/>
      <c r="N3" s="41"/>
      <c r="O3" s="41"/>
      <c r="P3" s="41"/>
      <c r="Q3" s="41"/>
      <c r="R3" s="40"/>
    </row>
    <row r="4" spans="2:18" x14ac:dyDescent="0.3">
      <c r="B4" s="40"/>
      <c r="C4" s="40"/>
      <c r="D4" s="40"/>
      <c r="E4" s="40"/>
      <c r="F4" s="40"/>
      <c r="G4" s="40"/>
      <c r="H4" s="40"/>
      <c r="I4" s="40"/>
      <c r="J4" s="40"/>
      <c r="K4" s="40"/>
      <c r="L4" s="41"/>
      <c r="M4" s="41"/>
      <c r="N4" s="41"/>
      <c r="O4" s="41"/>
      <c r="P4" s="41"/>
      <c r="Q4" s="41"/>
      <c r="R4" s="40"/>
    </row>
    <row r="5" spans="2:18" x14ac:dyDescent="0.3">
      <c r="B5" s="40"/>
      <c r="C5" s="40"/>
      <c r="D5" s="40"/>
      <c r="E5" s="40"/>
      <c r="F5" s="40"/>
      <c r="G5" s="40"/>
      <c r="H5" s="40"/>
      <c r="I5" s="40"/>
      <c r="J5" s="40"/>
      <c r="K5" s="40"/>
      <c r="L5" s="41"/>
      <c r="M5" s="41"/>
      <c r="N5" s="41"/>
      <c r="O5" s="41"/>
      <c r="P5" s="41"/>
      <c r="Q5" s="41"/>
      <c r="R5" s="40"/>
    </row>
    <row r="6" spans="2:18" ht="28.8" x14ac:dyDescent="0.3">
      <c r="B6" s="166" t="s">
        <v>904</v>
      </c>
      <c r="C6" s="156" t="s">
        <v>310</v>
      </c>
      <c r="D6" s="157" t="s">
        <v>9</v>
      </c>
      <c r="E6" s="157" t="s">
        <v>19</v>
      </c>
      <c r="F6" s="157" t="s">
        <v>4</v>
      </c>
      <c r="G6" s="158" t="s">
        <v>381</v>
      </c>
      <c r="H6" s="158" t="s">
        <v>382</v>
      </c>
      <c r="I6" s="158" t="s">
        <v>383</v>
      </c>
      <c r="J6" s="157" t="s">
        <v>13</v>
      </c>
      <c r="K6" s="157" t="s">
        <v>10</v>
      </c>
      <c r="L6" s="159" t="s">
        <v>16</v>
      </c>
      <c r="M6" s="161" t="s">
        <v>311</v>
      </c>
      <c r="N6" s="161" t="s">
        <v>585</v>
      </c>
      <c r="O6" s="159" t="s">
        <v>313</v>
      </c>
      <c r="P6" s="159" t="s">
        <v>312</v>
      </c>
      <c r="Q6" s="159" t="s">
        <v>314</v>
      </c>
      <c r="R6" s="83" t="s">
        <v>1</v>
      </c>
    </row>
    <row r="7" spans="2:18" s="6" customFormat="1" ht="20.100000000000001" customHeight="1" x14ac:dyDescent="0.3">
      <c r="B7" s="155" t="s">
        <v>1046</v>
      </c>
      <c r="C7" s="132">
        <v>44504</v>
      </c>
      <c r="D7" s="127" t="s">
        <v>511</v>
      </c>
      <c r="E7" s="138" t="s">
        <v>60</v>
      </c>
      <c r="F7" s="138" t="s">
        <v>5</v>
      </c>
      <c r="G7" s="138" t="s">
        <v>558</v>
      </c>
      <c r="H7" s="138" t="s">
        <v>911</v>
      </c>
      <c r="I7" s="138" t="s">
        <v>238</v>
      </c>
      <c r="J7" s="138">
        <v>1</v>
      </c>
      <c r="K7" s="138" t="s">
        <v>1163</v>
      </c>
      <c r="L7" s="139">
        <v>1100</v>
      </c>
      <c r="M7" s="131">
        <f t="shared" ref="M7:M43" si="0">J7*L7</f>
        <v>1100</v>
      </c>
      <c r="N7" s="140" t="s">
        <v>1164</v>
      </c>
      <c r="O7" s="139"/>
      <c r="P7" s="131">
        <f t="shared" ref="P7:P43" si="1">M7-O7</f>
        <v>1100</v>
      </c>
      <c r="Q7" s="169" t="s">
        <v>1169</v>
      </c>
      <c r="R7" s="92"/>
    </row>
    <row r="8" spans="2:18" s="6" customFormat="1" ht="20.100000000000001" customHeight="1" x14ac:dyDescent="0.3">
      <c r="B8" s="155" t="s">
        <v>1046</v>
      </c>
      <c r="C8" s="132">
        <v>44494</v>
      </c>
      <c r="D8" s="127" t="s">
        <v>515</v>
      </c>
      <c r="E8" s="138" t="s">
        <v>60</v>
      </c>
      <c r="F8" s="138" t="s">
        <v>5</v>
      </c>
      <c r="G8" s="138" t="s">
        <v>558</v>
      </c>
      <c r="H8" s="138" t="s">
        <v>208</v>
      </c>
      <c r="I8" s="138" t="s">
        <v>10</v>
      </c>
      <c r="J8" s="138">
        <v>1</v>
      </c>
      <c r="K8" s="138" t="s">
        <v>1145</v>
      </c>
      <c r="L8" s="139">
        <v>3975</v>
      </c>
      <c r="M8" s="131">
        <f t="shared" si="0"/>
        <v>3975</v>
      </c>
      <c r="N8" s="140" t="s">
        <v>1154</v>
      </c>
      <c r="O8" s="139">
        <v>600</v>
      </c>
      <c r="P8" s="131">
        <f t="shared" si="1"/>
        <v>3375</v>
      </c>
      <c r="Q8" s="169" t="s">
        <v>1170</v>
      </c>
      <c r="R8" s="92"/>
    </row>
    <row r="9" spans="2:18" s="6" customFormat="1" ht="20.100000000000001" customHeight="1" x14ac:dyDescent="0.3">
      <c r="B9" s="155" t="s">
        <v>1046</v>
      </c>
      <c r="C9" s="132">
        <v>44494</v>
      </c>
      <c r="D9" s="127" t="s">
        <v>515</v>
      </c>
      <c r="E9" s="138" t="s">
        <v>754</v>
      </c>
      <c r="F9" s="138" t="s">
        <v>70</v>
      </c>
      <c r="G9" s="138" t="s">
        <v>558</v>
      </c>
      <c r="H9" s="138" t="s">
        <v>208</v>
      </c>
      <c r="I9" s="138" t="s">
        <v>10</v>
      </c>
      <c r="J9" s="138">
        <v>1</v>
      </c>
      <c r="K9" s="138" t="s">
        <v>1149</v>
      </c>
      <c r="L9" s="139">
        <v>1450</v>
      </c>
      <c r="M9" s="131">
        <f t="shared" si="0"/>
        <v>1450</v>
      </c>
      <c r="N9" s="140" t="s">
        <v>1158</v>
      </c>
      <c r="O9" s="139"/>
      <c r="P9" s="131">
        <f t="shared" si="1"/>
        <v>1450</v>
      </c>
      <c r="Q9" s="169" t="s">
        <v>1170</v>
      </c>
      <c r="R9" s="92"/>
    </row>
    <row r="10" spans="2:18" s="6" customFormat="1" ht="20.100000000000001" customHeight="1" x14ac:dyDescent="0.3">
      <c r="B10" s="155" t="s">
        <v>1046</v>
      </c>
      <c r="C10" s="132">
        <v>44496</v>
      </c>
      <c r="D10" s="127" t="s">
        <v>515</v>
      </c>
      <c r="E10" s="138" t="s">
        <v>55</v>
      </c>
      <c r="F10" s="138" t="s">
        <v>5</v>
      </c>
      <c r="G10" s="138" t="s">
        <v>664</v>
      </c>
      <c r="H10" s="138" t="s">
        <v>208</v>
      </c>
      <c r="I10" s="138" t="s">
        <v>10</v>
      </c>
      <c r="J10" s="138">
        <v>1</v>
      </c>
      <c r="K10" s="138" t="s">
        <v>1146</v>
      </c>
      <c r="L10" s="139">
        <v>530</v>
      </c>
      <c r="M10" s="131">
        <f t="shared" si="0"/>
        <v>530</v>
      </c>
      <c r="N10" s="140" t="s">
        <v>1156</v>
      </c>
      <c r="O10" s="139"/>
      <c r="P10" s="131">
        <f t="shared" si="1"/>
        <v>530</v>
      </c>
      <c r="Q10" s="169" t="s">
        <v>1170</v>
      </c>
      <c r="R10" s="92"/>
    </row>
    <row r="11" spans="2:18" s="6" customFormat="1" ht="20.100000000000001" customHeight="1" x14ac:dyDescent="0.3">
      <c r="B11" s="155" t="s">
        <v>1046</v>
      </c>
      <c r="C11" s="132">
        <v>44497</v>
      </c>
      <c r="D11" s="127" t="s">
        <v>515</v>
      </c>
      <c r="E11" s="138" t="s">
        <v>252</v>
      </c>
      <c r="F11" s="138" t="s">
        <v>5</v>
      </c>
      <c r="G11" s="138" t="s">
        <v>664</v>
      </c>
      <c r="H11" s="138" t="s">
        <v>208</v>
      </c>
      <c r="I11" s="138" t="s">
        <v>10</v>
      </c>
      <c r="J11" s="138">
        <v>1</v>
      </c>
      <c r="K11" s="138" t="s">
        <v>1147</v>
      </c>
      <c r="L11" s="139">
        <v>1445</v>
      </c>
      <c r="M11" s="131">
        <f t="shared" si="0"/>
        <v>1445</v>
      </c>
      <c r="N11" s="140" t="s">
        <v>1155</v>
      </c>
      <c r="O11" s="139"/>
      <c r="P11" s="131">
        <f t="shared" si="1"/>
        <v>1445</v>
      </c>
      <c r="Q11" s="169" t="s">
        <v>1170</v>
      </c>
      <c r="R11" s="92"/>
    </row>
    <row r="12" spans="2:18" s="6" customFormat="1" ht="20.100000000000001" customHeight="1" x14ac:dyDescent="0.3">
      <c r="B12" s="155" t="s">
        <v>1046</v>
      </c>
      <c r="C12" s="132">
        <v>44505</v>
      </c>
      <c r="D12" s="127" t="s">
        <v>515</v>
      </c>
      <c r="E12" s="138" t="s">
        <v>26</v>
      </c>
      <c r="F12" s="138" t="s">
        <v>5</v>
      </c>
      <c r="G12" s="138" t="s">
        <v>558</v>
      </c>
      <c r="H12" s="138" t="s">
        <v>208</v>
      </c>
      <c r="I12" s="138" t="s">
        <v>10</v>
      </c>
      <c r="J12" s="138">
        <v>1</v>
      </c>
      <c r="K12" s="138"/>
      <c r="L12" s="139">
        <v>300</v>
      </c>
      <c r="M12" s="131">
        <f t="shared" si="0"/>
        <v>300</v>
      </c>
      <c r="N12" s="140" t="s">
        <v>1167</v>
      </c>
      <c r="O12" s="139"/>
      <c r="P12" s="131">
        <f t="shared" si="1"/>
        <v>300</v>
      </c>
      <c r="Q12" s="169" t="s">
        <v>1170</v>
      </c>
      <c r="R12" s="92"/>
    </row>
    <row r="13" spans="2:18" s="6" customFormat="1" ht="20.100000000000001" customHeight="1" x14ac:dyDescent="0.3">
      <c r="B13" s="155" t="s">
        <v>1046</v>
      </c>
      <c r="C13" s="128">
        <v>44498</v>
      </c>
      <c r="D13" s="127" t="s">
        <v>510</v>
      </c>
      <c r="E13" s="150" t="s">
        <v>74</v>
      </c>
      <c r="F13" s="138" t="s">
        <v>70</v>
      </c>
      <c r="G13" s="138" t="s">
        <v>558</v>
      </c>
      <c r="H13" s="138" t="s">
        <v>385</v>
      </c>
      <c r="I13" s="138" t="s">
        <v>10</v>
      </c>
      <c r="J13" s="138">
        <v>1</v>
      </c>
      <c r="K13" s="138" t="s">
        <v>455</v>
      </c>
      <c r="L13" s="139">
        <v>650</v>
      </c>
      <c r="M13" s="131">
        <f t="shared" si="0"/>
        <v>650</v>
      </c>
      <c r="N13" s="140" t="s">
        <v>1086</v>
      </c>
      <c r="O13" s="139"/>
      <c r="P13" s="131">
        <f t="shared" si="1"/>
        <v>650</v>
      </c>
      <c r="Q13" s="168" t="s">
        <v>1087</v>
      </c>
      <c r="R13" s="92"/>
    </row>
    <row r="14" spans="2:18" s="6" customFormat="1" ht="20.100000000000001" customHeight="1" x14ac:dyDescent="0.3">
      <c r="B14" s="155" t="s">
        <v>1046</v>
      </c>
      <c r="C14" s="128">
        <v>44495</v>
      </c>
      <c r="D14" s="127" t="s">
        <v>1112</v>
      </c>
      <c r="E14" s="150" t="s">
        <v>784</v>
      </c>
      <c r="F14" s="138" t="s">
        <v>597</v>
      </c>
      <c r="G14" s="138" t="s">
        <v>558</v>
      </c>
      <c r="H14" s="150" t="s">
        <v>208</v>
      </c>
      <c r="I14" s="150" t="s">
        <v>238</v>
      </c>
      <c r="J14" s="150">
        <v>1</v>
      </c>
      <c r="K14" s="150" t="s">
        <v>1113</v>
      </c>
      <c r="L14" s="139">
        <v>220</v>
      </c>
      <c r="M14" s="131">
        <f t="shared" si="0"/>
        <v>220</v>
      </c>
      <c r="N14" s="140" t="s">
        <v>1115</v>
      </c>
      <c r="O14" s="139"/>
      <c r="P14" s="131">
        <f t="shared" si="1"/>
        <v>220</v>
      </c>
      <c r="Q14" s="168" t="s">
        <v>1078</v>
      </c>
      <c r="R14" s="92"/>
    </row>
    <row r="15" spans="2:18" s="6" customFormat="1" ht="20.100000000000001" customHeight="1" x14ac:dyDescent="0.3">
      <c r="B15" s="155" t="s">
        <v>1046</v>
      </c>
      <c r="C15" s="128">
        <v>44495</v>
      </c>
      <c r="D15" s="127" t="s">
        <v>1112</v>
      </c>
      <c r="E15" s="150" t="s">
        <v>784</v>
      </c>
      <c r="F15" s="138" t="s">
        <v>597</v>
      </c>
      <c r="G15" s="138" t="s">
        <v>558</v>
      </c>
      <c r="H15" s="150" t="s">
        <v>208</v>
      </c>
      <c r="I15" s="150" t="s">
        <v>10</v>
      </c>
      <c r="J15" s="150">
        <v>1</v>
      </c>
      <c r="K15" s="150" t="s">
        <v>245</v>
      </c>
      <c r="L15" s="139">
        <v>75</v>
      </c>
      <c r="M15" s="131">
        <f t="shared" si="0"/>
        <v>75</v>
      </c>
      <c r="N15" s="140" t="s">
        <v>1114</v>
      </c>
      <c r="O15" s="139"/>
      <c r="P15" s="131">
        <f t="shared" si="1"/>
        <v>75</v>
      </c>
      <c r="Q15" s="168" t="s">
        <v>1078</v>
      </c>
      <c r="R15" s="92"/>
    </row>
    <row r="16" spans="2:18" s="6" customFormat="1" ht="20.100000000000001" customHeight="1" x14ac:dyDescent="0.3">
      <c r="B16" s="155" t="s">
        <v>1046</v>
      </c>
      <c r="C16" s="132">
        <v>44499</v>
      </c>
      <c r="D16" s="133" t="s">
        <v>1143</v>
      </c>
      <c r="E16" s="138" t="s">
        <v>348</v>
      </c>
      <c r="F16" s="138" t="s">
        <v>179</v>
      </c>
      <c r="G16" s="138" t="s">
        <v>664</v>
      </c>
      <c r="H16" s="138" t="s">
        <v>385</v>
      </c>
      <c r="I16" s="138" t="s">
        <v>10</v>
      </c>
      <c r="J16" s="138">
        <v>1</v>
      </c>
      <c r="K16" s="138" t="s">
        <v>1142</v>
      </c>
      <c r="L16" s="139">
        <v>1650</v>
      </c>
      <c r="M16" s="131">
        <f t="shared" si="0"/>
        <v>1650</v>
      </c>
      <c r="N16" s="140" t="s">
        <v>1144</v>
      </c>
      <c r="O16" s="139"/>
      <c r="P16" s="131">
        <f t="shared" si="1"/>
        <v>1650</v>
      </c>
      <c r="Q16" s="169" t="s">
        <v>1171</v>
      </c>
      <c r="R16" s="92"/>
    </row>
    <row r="17" spans="2:18" s="6" customFormat="1" ht="20.100000000000001" customHeight="1" x14ac:dyDescent="0.3">
      <c r="B17" s="155" t="s">
        <v>1046</v>
      </c>
      <c r="C17" s="128">
        <v>44490</v>
      </c>
      <c r="D17" s="127" t="s">
        <v>1100</v>
      </c>
      <c r="E17" s="150" t="s">
        <v>51</v>
      </c>
      <c r="F17" s="138" t="s">
        <v>5</v>
      </c>
      <c r="G17" s="138" t="s">
        <v>664</v>
      </c>
      <c r="H17" s="138" t="s">
        <v>385</v>
      </c>
      <c r="I17" s="138" t="s">
        <v>10</v>
      </c>
      <c r="J17" s="138">
        <v>1</v>
      </c>
      <c r="K17" s="150" t="s">
        <v>1101</v>
      </c>
      <c r="L17" s="139">
        <v>2250</v>
      </c>
      <c r="M17" s="131">
        <f t="shared" si="0"/>
        <v>2250</v>
      </c>
      <c r="N17" s="140" t="s">
        <v>1102</v>
      </c>
      <c r="O17" s="139"/>
      <c r="P17" s="131">
        <f t="shared" si="1"/>
        <v>2250</v>
      </c>
      <c r="Q17" s="168" t="s">
        <v>1195</v>
      </c>
      <c r="R17" s="92"/>
    </row>
    <row r="18" spans="2:18" s="6" customFormat="1" ht="20.100000000000001" customHeight="1" x14ac:dyDescent="0.3">
      <c r="B18" s="155" t="s">
        <v>1046</v>
      </c>
      <c r="C18" s="128">
        <v>44494</v>
      </c>
      <c r="D18" s="127" t="s">
        <v>1116</v>
      </c>
      <c r="E18" s="150" t="s">
        <v>348</v>
      </c>
      <c r="F18" s="138" t="s">
        <v>5</v>
      </c>
      <c r="G18" s="138" t="s">
        <v>558</v>
      </c>
      <c r="H18" s="138" t="s">
        <v>385</v>
      </c>
      <c r="I18" s="138" t="s">
        <v>238</v>
      </c>
      <c r="J18" s="150">
        <v>1</v>
      </c>
      <c r="K18" s="138" t="s">
        <v>1119</v>
      </c>
      <c r="L18" s="139">
        <v>300</v>
      </c>
      <c r="M18" s="131">
        <f t="shared" si="0"/>
        <v>300</v>
      </c>
      <c r="N18" s="140" t="s">
        <v>1120</v>
      </c>
      <c r="O18" s="139"/>
      <c r="P18" s="131">
        <f t="shared" si="1"/>
        <v>300</v>
      </c>
      <c r="Q18" s="168" t="s">
        <v>1194</v>
      </c>
      <c r="R18" s="92"/>
    </row>
    <row r="19" spans="2:18" s="6" customFormat="1" ht="20.100000000000001" customHeight="1" x14ac:dyDescent="0.3">
      <c r="B19" s="155" t="s">
        <v>1046</v>
      </c>
      <c r="C19" s="128">
        <v>44494</v>
      </c>
      <c r="D19" s="127" t="s">
        <v>1116</v>
      </c>
      <c r="E19" s="150" t="s">
        <v>348</v>
      </c>
      <c r="F19" s="138" t="s">
        <v>5</v>
      </c>
      <c r="G19" s="138" t="s">
        <v>558</v>
      </c>
      <c r="H19" s="138" t="s">
        <v>385</v>
      </c>
      <c r="I19" s="138" t="s">
        <v>10</v>
      </c>
      <c r="J19" s="150">
        <v>1</v>
      </c>
      <c r="K19" s="150" t="s">
        <v>1117</v>
      </c>
      <c r="L19" s="139">
        <v>2132</v>
      </c>
      <c r="M19" s="131">
        <f t="shared" si="0"/>
        <v>2132</v>
      </c>
      <c r="N19" s="140" t="s">
        <v>1118</v>
      </c>
      <c r="O19" s="139"/>
      <c r="P19" s="131">
        <f t="shared" si="1"/>
        <v>2132</v>
      </c>
      <c r="Q19" s="168" t="s">
        <v>1194</v>
      </c>
      <c r="R19" s="92"/>
    </row>
    <row r="20" spans="2:18" s="6" customFormat="1" ht="20.100000000000001" customHeight="1" x14ac:dyDescent="0.3">
      <c r="B20" s="155" t="s">
        <v>1046</v>
      </c>
      <c r="C20" s="128">
        <v>44456</v>
      </c>
      <c r="D20" s="127" t="s">
        <v>946</v>
      </c>
      <c r="E20" s="150" t="s">
        <v>80</v>
      </c>
      <c r="F20" s="150" t="s">
        <v>70</v>
      </c>
      <c r="G20" s="150" t="s">
        <v>558</v>
      </c>
      <c r="H20" s="150" t="s">
        <v>557</v>
      </c>
      <c r="I20" s="150" t="s">
        <v>238</v>
      </c>
      <c r="J20" s="150">
        <v>1</v>
      </c>
      <c r="K20" s="150" t="s">
        <v>947</v>
      </c>
      <c r="L20" s="139">
        <v>5250</v>
      </c>
      <c r="M20" s="131">
        <f t="shared" si="0"/>
        <v>5250</v>
      </c>
      <c r="N20" s="140" t="s">
        <v>1141</v>
      </c>
      <c r="O20" s="139"/>
      <c r="P20" s="131">
        <f t="shared" si="1"/>
        <v>5250</v>
      </c>
      <c r="Q20" s="168" t="s">
        <v>948</v>
      </c>
      <c r="R20" s="92"/>
    </row>
    <row r="21" spans="2:18" s="6" customFormat="1" ht="20.100000000000001" customHeight="1" x14ac:dyDescent="0.3">
      <c r="B21" s="155" t="s">
        <v>1046</v>
      </c>
      <c r="C21" s="132">
        <v>44505</v>
      </c>
      <c r="D21" s="127" t="s">
        <v>492</v>
      </c>
      <c r="E21" s="138" t="s">
        <v>178</v>
      </c>
      <c r="F21" s="138" t="s">
        <v>70</v>
      </c>
      <c r="G21" s="138" t="s">
        <v>558</v>
      </c>
      <c r="H21" s="138" t="s">
        <v>385</v>
      </c>
      <c r="I21" s="138" t="s">
        <v>238</v>
      </c>
      <c r="J21" s="138">
        <v>1</v>
      </c>
      <c r="K21" s="138" t="s">
        <v>1168</v>
      </c>
      <c r="L21" s="139">
        <v>420</v>
      </c>
      <c r="M21" s="131">
        <f t="shared" si="0"/>
        <v>420</v>
      </c>
      <c r="N21" s="140" t="s">
        <v>599</v>
      </c>
      <c r="O21" s="139"/>
      <c r="P21" s="131">
        <f t="shared" si="1"/>
        <v>420</v>
      </c>
      <c r="Q21" s="169" t="s">
        <v>1192</v>
      </c>
      <c r="R21" s="92"/>
    </row>
    <row r="22" spans="2:18" s="6" customFormat="1" ht="20.100000000000001" customHeight="1" x14ac:dyDescent="0.3">
      <c r="B22" s="155" t="s">
        <v>1046</v>
      </c>
      <c r="C22" s="132">
        <v>44509</v>
      </c>
      <c r="D22" s="127" t="s">
        <v>492</v>
      </c>
      <c r="E22" s="138" t="s">
        <v>88</v>
      </c>
      <c r="F22" s="138" t="s">
        <v>70</v>
      </c>
      <c r="G22" s="150" t="s">
        <v>558</v>
      </c>
      <c r="H22" s="138" t="s">
        <v>385</v>
      </c>
      <c r="I22" s="138" t="s">
        <v>238</v>
      </c>
      <c r="J22" s="138">
        <v>1</v>
      </c>
      <c r="K22" s="138" t="s">
        <v>1183</v>
      </c>
      <c r="L22" s="139">
        <v>150</v>
      </c>
      <c r="M22" s="131">
        <f t="shared" si="0"/>
        <v>150</v>
      </c>
      <c r="N22" s="140" t="s">
        <v>599</v>
      </c>
      <c r="O22" s="139"/>
      <c r="P22" s="131">
        <f t="shared" si="1"/>
        <v>150</v>
      </c>
      <c r="Q22" s="169" t="s">
        <v>1192</v>
      </c>
      <c r="R22" s="92"/>
    </row>
    <row r="23" spans="2:18" s="6" customFormat="1" ht="20.100000000000001" customHeight="1" x14ac:dyDescent="0.3">
      <c r="B23" s="155" t="s">
        <v>1046</v>
      </c>
      <c r="C23" s="132">
        <v>44512</v>
      </c>
      <c r="D23" s="127" t="s">
        <v>492</v>
      </c>
      <c r="E23" s="138" t="s">
        <v>348</v>
      </c>
      <c r="F23" s="138" t="s">
        <v>5</v>
      </c>
      <c r="G23" s="150" t="s">
        <v>558</v>
      </c>
      <c r="H23" s="138" t="s">
        <v>385</v>
      </c>
      <c r="I23" s="138" t="s">
        <v>238</v>
      </c>
      <c r="J23" s="138">
        <v>1</v>
      </c>
      <c r="K23" s="138" t="s">
        <v>1185</v>
      </c>
      <c r="L23" s="139">
        <v>100</v>
      </c>
      <c r="M23" s="131">
        <f t="shared" si="0"/>
        <v>100</v>
      </c>
      <c r="N23" s="140" t="s">
        <v>599</v>
      </c>
      <c r="O23" s="139"/>
      <c r="P23" s="131">
        <f t="shared" si="1"/>
        <v>100</v>
      </c>
      <c r="Q23" s="169" t="s">
        <v>1192</v>
      </c>
      <c r="R23" s="92"/>
    </row>
    <row r="24" spans="2:18" s="6" customFormat="1" ht="20.100000000000001" customHeight="1" x14ac:dyDescent="0.3">
      <c r="B24" s="155" t="s">
        <v>1046</v>
      </c>
      <c r="C24" s="132">
        <v>44516</v>
      </c>
      <c r="D24" s="127" t="s">
        <v>554</v>
      </c>
      <c r="E24" s="138" t="s">
        <v>784</v>
      </c>
      <c r="F24" s="138" t="s">
        <v>597</v>
      </c>
      <c r="G24" s="150" t="s">
        <v>558</v>
      </c>
      <c r="H24" s="138" t="s">
        <v>385</v>
      </c>
      <c r="I24" s="138" t="s">
        <v>238</v>
      </c>
      <c r="J24" s="138">
        <v>1</v>
      </c>
      <c r="K24" s="138" t="s">
        <v>1196</v>
      </c>
      <c r="L24" s="139">
        <v>1254.75</v>
      </c>
      <c r="M24" s="131">
        <f t="shared" si="0"/>
        <v>1254.75</v>
      </c>
      <c r="N24" s="140" t="s">
        <v>1197</v>
      </c>
      <c r="O24" s="139"/>
      <c r="P24" s="131">
        <f t="shared" si="1"/>
        <v>1254.75</v>
      </c>
      <c r="Q24" s="169" t="s">
        <v>1193</v>
      </c>
      <c r="R24" s="92"/>
    </row>
    <row r="25" spans="2:18" s="6" customFormat="1" ht="20.100000000000001" customHeight="1" x14ac:dyDescent="0.3">
      <c r="B25" s="155" t="s">
        <v>1046</v>
      </c>
      <c r="C25" s="132">
        <v>44516</v>
      </c>
      <c r="D25" s="127" t="s">
        <v>554</v>
      </c>
      <c r="E25" s="138" t="s">
        <v>784</v>
      </c>
      <c r="F25" s="138" t="s">
        <v>597</v>
      </c>
      <c r="G25" s="150" t="s">
        <v>558</v>
      </c>
      <c r="H25" s="138" t="s">
        <v>385</v>
      </c>
      <c r="I25" s="138" t="s">
        <v>10</v>
      </c>
      <c r="J25" s="138">
        <v>1</v>
      </c>
      <c r="K25" s="138" t="s">
        <v>1191</v>
      </c>
      <c r="L25" s="139">
        <v>525</v>
      </c>
      <c r="M25" s="131">
        <f t="shared" si="0"/>
        <v>525</v>
      </c>
      <c r="N25" s="140" t="s">
        <v>1197</v>
      </c>
      <c r="O25" s="139"/>
      <c r="P25" s="131">
        <f t="shared" si="1"/>
        <v>525</v>
      </c>
      <c r="Q25" s="169" t="s">
        <v>1193</v>
      </c>
      <c r="R25" s="92"/>
    </row>
    <row r="26" spans="2:18" s="6" customFormat="1" ht="20.100000000000001" customHeight="1" x14ac:dyDescent="0.3">
      <c r="B26" s="155" t="s">
        <v>1046</v>
      </c>
      <c r="C26" s="128">
        <v>44495</v>
      </c>
      <c r="D26" s="127" t="s">
        <v>1090</v>
      </c>
      <c r="E26" s="150" t="s">
        <v>179</v>
      </c>
      <c r="F26" s="150" t="s">
        <v>179</v>
      </c>
      <c r="G26" s="150" t="s">
        <v>316</v>
      </c>
      <c r="H26" s="150" t="s">
        <v>316</v>
      </c>
      <c r="I26" s="150" t="s">
        <v>10</v>
      </c>
      <c r="J26" s="150">
        <v>1</v>
      </c>
      <c r="K26" s="150" t="s">
        <v>1088</v>
      </c>
      <c r="L26" s="139">
        <v>4020</v>
      </c>
      <c r="M26" s="131">
        <f t="shared" si="0"/>
        <v>4020</v>
      </c>
      <c r="N26" s="140" t="s">
        <v>1089</v>
      </c>
      <c r="O26" s="139"/>
      <c r="P26" s="131">
        <f t="shared" si="1"/>
        <v>4020</v>
      </c>
      <c r="Q26" s="168" t="s">
        <v>1091</v>
      </c>
      <c r="R26" s="92"/>
    </row>
    <row r="27" spans="2:18" s="6" customFormat="1" ht="20.100000000000001" customHeight="1" x14ac:dyDescent="0.3">
      <c r="B27" s="155" t="s">
        <v>1046</v>
      </c>
      <c r="C27" s="132">
        <v>44478</v>
      </c>
      <c r="D27" s="133" t="s">
        <v>347</v>
      </c>
      <c r="E27" s="138" t="s">
        <v>97</v>
      </c>
      <c r="F27" s="138" t="s">
        <v>70</v>
      </c>
      <c r="G27" s="138" t="s">
        <v>664</v>
      </c>
      <c r="H27" s="138" t="s">
        <v>385</v>
      </c>
      <c r="I27" s="138" t="s">
        <v>238</v>
      </c>
      <c r="J27" s="138">
        <v>1</v>
      </c>
      <c r="K27" s="138" t="s">
        <v>1123</v>
      </c>
      <c r="L27" s="139">
        <v>270</v>
      </c>
      <c r="M27" s="131">
        <f t="shared" si="0"/>
        <v>270</v>
      </c>
      <c r="N27" s="140" t="s">
        <v>1124</v>
      </c>
      <c r="O27" s="139"/>
      <c r="P27" s="131">
        <f t="shared" si="1"/>
        <v>270</v>
      </c>
      <c r="Q27" s="168" t="s">
        <v>1126</v>
      </c>
      <c r="R27" s="92"/>
    </row>
    <row r="28" spans="2:18" s="6" customFormat="1" ht="20.100000000000001" customHeight="1" x14ac:dyDescent="0.3">
      <c r="B28" s="155" t="s">
        <v>1046</v>
      </c>
      <c r="C28" s="132">
        <v>44478</v>
      </c>
      <c r="D28" s="133" t="s">
        <v>347</v>
      </c>
      <c r="E28" s="138" t="s">
        <v>197</v>
      </c>
      <c r="F28" s="138" t="s">
        <v>70</v>
      </c>
      <c r="G28" s="138" t="s">
        <v>664</v>
      </c>
      <c r="H28" s="138" t="s">
        <v>385</v>
      </c>
      <c r="I28" s="138" t="s">
        <v>238</v>
      </c>
      <c r="J28" s="138">
        <v>1</v>
      </c>
      <c r="K28" s="138" t="s">
        <v>1123</v>
      </c>
      <c r="L28" s="139">
        <v>270</v>
      </c>
      <c r="M28" s="131">
        <f t="shared" si="0"/>
        <v>270</v>
      </c>
      <c r="N28" s="140" t="s">
        <v>1124</v>
      </c>
      <c r="O28" s="139"/>
      <c r="P28" s="131">
        <f t="shared" si="1"/>
        <v>270</v>
      </c>
      <c r="Q28" s="168" t="s">
        <v>1126</v>
      </c>
      <c r="R28" s="92"/>
    </row>
    <row r="29" spans="2:18" s="6" customFormat="1" ht="20.100000000000001" customHeight="1" x14ac:dyDescent="0.3">
      <c r="B29" s="155" t="s">
        <v>1046</v>
      </c>
      <c r="C29" s="132">
        <v>44478</v>
      </c>
      <c r="D29" s="133" t="s">
        <v>347</v>
      </c>
      <c r="E29" s="138" t="s">
        <v>97</v>
      </c>
      <c r="F29" s="138" t="s">
        <v>70</v>
      </c>
      <c r="G29" s="138" t="s">
        <v>664</v>
      </c>
      <c r="H29" s="138" t="s">
        <v>385</v>
      </c>
      <c r="I29" s="138" t="s">
        <v>10</v>
      </c>
      <c r="J29" s="138">
        <v>1</v>
      </c>
      <c r="K29" s="138" t="s">
        <v>1121</v>
      </c>
      <c r="L29" s="139">
        <v>2136</v>
      </c>
      <c r="M29" s="131">
        <f t="shared" si="0"/>
        <v>2136</v>
      </c>
      <c r="N29" s="140" t="s">
        <v>1122</v>
      </c>
      <c r="O29" s="139">
        <v>106.8</v>
      </c>
      <c r="P29" s="131">
        <f t="shared" si="1"/>
        <v>2029.2</v>
      </c>
      <c r="Q29" s="168" t="s">
        <v>1126</v>
      </c>
      <c r="R29" s="92"/>
    </row>
    <row r="30" spans="2:18" s="6" customFormat="1" ht="20.100000000000001" customHeight="1" x14ac:dyDescent="0.3">
      <c r="B30" s="155" t="s">
        <v>1046</v>
      </c>
      <c r="C30" s="132">
        <v>44478</v>
      </c>
      <c r="D30" s="133" t="s">
        <v>347</v>
      </c>
      <c r="E30" s="138" t="s">
        <v>197</v>
      </c>
      <c r="F30" s="138" t="s">
        <v>70</v>
      </c>
      <c r="G30" s="138" t="s">
        <v>664</v>
      </c>
      <c r="H30" s="138" t="s">
        <v>385</v>
      </c>
      <c r="I30" s="138" t="s">
        <v>10</v>
      </c>
      <c r="J30" s="138">
        <v>1</v>
      </c>
      <c r="K30" s="138" t="s">
        <v>1121</v>
      </c>
      <c r="L30" s="139">
        <v>2136</v>
      </c>
      <c r="M30" s="131">
        <f t="shared" si="0"/>
        <v>2136</v>
      </c>
      <c r="N30" s="140" t="s">
        <v>1122</v>
      </c>
      <c r="O30" s="139">
        <v>106.8</v>
      </c>
      <c r="P30" s="131">
        <f t="shared" si="1"/>
        <v>2029.2</v>
      </c>
      <c r="Q30" s="168" t="s">
        <v>1126</v>
      </c>
      <c r="R30" s="92"/>
    </row>
    <row r="31" spans="2:18" s="6" customFormat="1" ht="20.100000000000001" customHeight="1" x14ac:dyDescent="0.3">
      <c r="B31" s="155" t="s">
        <v>1046</v>
      </c>
      <c r="C31" s="132">
        <v>44498</v>
      </c>
      <c r="D31" s="133" t="s">
        <v>347</v>
      </c>
      <c r="E31" s="138" t="s">
        <v>348</v>
      </c>
      <c r="F31" s="138" t="s">
        <v>70</v>
      </c>
      <c r="G31" s="138" t="s">
        <v>664</v>
      </c>
      <c r="H31" s="138" t="s">
        <v>385</v>
      </c>
      <c r="I31" s="138" t="s">
        <v>238</v>
      </c>
      <c r="J31" s="138">
        <v>1</v>
      </c>
      <c r="K31" s="138" t="s">
        <v>1129</v>
      </c>
      <c r="L31" s="139">
        <v>200</v>
      </c>
      <c r="M31" s="131">
        <f t="shared" si="0"/>
        <v>200</v>
      </c>
      <c r="N31" s="140" t="s">
        <v>1130</v>
      </c>
      <c r="O31" s="139"/>
      <c r="P31" s="131">
        <f t="shared" si="1"/>
        <v>200</v>
      </c>
      <c r="Q31" s="168" t="s">
        <v>1126</v>
      </c>
      <c r="R31" s="92"/>
    </row>
    <row r="32" spans="2:18" s="6" customFormat="1" ht="20.100000000000001" customHeight="1" x14ac:dyDescent="0.3">
      <c r="B32" s="155" t="s">
        <v>1046</v>
      </c>
      <c r="C32" s="132">
        <v>44498</v>
      </c>
      <c r="D32" s="133" t="s">
        <v>347</v>
      </c>
      <c r="E32" s="138" t="s">
        <v>348</v>
      </c>
      <c r="F32" s="138" t="s">
        <v>70</v>
      </c>
      <c r="G32" s="138" t="s">
        <v>664</v>
      </c>
      <c r="H32" s="138" t="s">
        <v>385</v>
      </c>
      <c r="I32" s="138" t="s">
        <v>10</v>
      </c>
      <c r="J32" s="138">
        <v>1</v>
      </c>
      <c r="K32" s="138" t="s">
        <v>1127</v>
      </c>
      <c r="L32" s="139">
        <v>451</v>
      </c>
      <c r="M32" s="131">
        <f t="shared" si="0"/>
        <v>451</v>
      </c>
      <c r="N32" s="140" t="s">
        <v>1128</v>
      </c>
      <c r="O32" s="139">
        <v>45.1</v>
      </c>
      <c r="P32" s="131">
        <f t="shared" si="1"/>
        <v>405.9</v>
      </c>
      <c r="Q32" s="168" t="s">
        <v>1126</v>
      </c>
      <c r="R32" s="92"/>
    </row>
    <row r="33" spans="2:18" s="6" customFormat="1" ht="20.100000000000001" customHeight="1" x14ac:dyDescent="0.3">
      <c r="B33" s="155" t="s">
        <v>1046</v>
      </c>
      <c r="C33" s="128">
        <v>44485</v>
      </c>
      <c r="D33" s="127" t="s">
        <v>418</v>
      </c>
      <c r="E33" s="150" t="s">
        <v>55</v>
      </c>
      <c r="F33" s="138" t="s">
        <v>5</v>
      </c>
      <c r="G33" s="138" t="s">
        <v>339</v>
      </c>
      <c r="H33" s="138" t="s">
        <v>429</v>
      </c>
      <c r="I33" s="138" t="s">
        <v>238</v>
      </c>
      <c r="J33" s="150">
        <v>1</v>
      </c>
      <c r="K33" s="138" t="s">
        <v>1082</v>
      </c>
      <c r="L33" s="139">
        <f>360+207.34</f>
        <v>567.34</v>
      </c>
      <c r="M33" s="131">
        <f t="shared" si="0"/>
        <v>567.34</v>
      </c>
      <c r="N33" s="140" t="s">
        <v>1084</v>
      </c>
      <c r="O33" s="139"/>
      <c r="P33" s="131">
        <f t="shared" si="1"/>
        <v>567.34</v>
      </c>
      <c r="Q33" s="168" t="s">
        <v>1078</v>
      </c>
      <c r="R33" s="92"/>
    </row>
    <row r="34" spans="2:18" s="6" customFormat="1" ht="20.100000000000001" customHeight="1" x14ac:dyDescent="0.3">
      <c r="B34" s="155" t="s">
        <v>1046</v>
      </c>
      <c r="C34" s="128">
        <v>44485</v>
      </c>
      <c r="D34" s="127" t="s">
        <v>418</v>
      </c>
      <c r="E34" s="150" t="s">
        <v>743</v>
      </c>
      <c r="F34" s="138" t="s">
        <v>70</v>
      </c>
      <c r="G34" s="138" t="s">
        <v>339</v>
      </c>
      <c r="H34" s="138" t="s">
        <v>429</v>
      </c>
      <c r="I34" s="138" t="s">
        <v>238</v>
      </c>
      <c r="J34" s="138">
        <v>1</v>
      </c>
      <c r="K34" s="138" t="s">
        <v>1081</v>
      </c>
      <c r="L34" s="139">
        <f>508+207.34</f>
        <v>715.34</v>
      </c>
      <c r="M34" s="131">
        <f t="shared" si="0"/>
        <v>715.34</v>
      </c>
      <c r="N34" s="140" t="s">
        <v>1079</v>
      </c>
      <c r="O34" s="139"/>
      <c r="P34" s="131">
        <f t="shared" si="1"/>
        <v>715.34</v>
      </c>
      <c r="Q34" s="168" t="s">
        <v>1078</v>
      </c>
      <c r="R34" s="92"/>
    </row>
    <row r="35" spans="2:18" s="6" customFormat="1" ht="20.100000000000001" customHeight="1" x14ac:dyDescent="0.3">
      <c r="B35" s="155" t="s">
        <v>1046</v>
      </c>
      <c r="C35" s="128">
        <v>44485</v>
      </c>
      <c r="D35" s="127" t="s">
        <v>418</v>
      </c>
      <c r="E35" s="150" t="s">
        <v>742</v>
      </c>
      <c r="F35" s="138" t="s">
        <v>70</v>
      </c>
      <c r="G35" s="138" t="s">
        <v>339</v>
      </c>
      <c r="H35" s="138" t="s">
        <v>429</v>
      </c>
      <c r="I35" s="138" t="s">
        <v>238</v>
      </c>
      <c r="J35" s="138">
        <v>1</v>
      </c>
      <c r="K35" s="138" t="s">
        <v>417</v>
      </c>
      <c r="L35" s="139">
        <f>360+207.34</f>
        <v>567.34</v>
      </c>
      <c r="M35" s="131">
        <f t="shared" si="0"/>
        <v>567.34</v>
      </c>
      <c r="N35" s="140" t="s">
        <v>1080</v>
      </c>
      <c r="O35" s="139"/>
      <c r="P35" s="131">
        <f t="shared" si="1"/>
        <v>567.34</v>
      </c>
      <c r="Q35" s="168" t="s">
        <v>1078</v>
      </c>
      <c r="R35" s="92"/>
    </row>
    <row r="36" spans="2:18" s="6" customFormat="1" ht="20.100000000000001" customHeight="1" x14ac:dyDescent="0.3">
      <c r="B36" s="155" t="s">
        <v>1046</v>
      </c>
      <c r="C36" s="128">
        <v>44485</v>
      </c>
      <c r="D36" s="127" t="s">
        <v>418</v>
      </c>
      <c r="E36" s="150" t="s">
        <v>55</v>
      </c>
      <c r="F36" s="138" t="s">
        <v>5</v>
      </c>
      <c r="G36" s="138" t="s">
        <v>558</v>
      </c>
      <c r="H36" s="138" t="s">
        <v>429</v>
      </c>
      <c r="I36" s="138" t="s">
        <v>10</v>
      </c>
      <c r="J36" s="150">
        <v>1</v>
      </c>
      <c r="K36" s="138" t="s">
        <v>1083</v>
      </c>
      <c r="L36" s="139">
        <v>42</v>
      </c>
      <c r="M36" s="131">
        <f t="shared" si="0"/>
        <v>42</v>
      </c>
      <c r="N36" s="140" t="s">
        <v>1085</v>
      </c>
      <c r="O36" s="139"/>
      <c r="P36" s="131">
        <f t="shared" si="1"/>
        <v>42</v>
      </c>
      <c r="Q36" s="168" t="s">
        <v>1078</v>
      </c>
      <c r="R36" s="92"/>
    </row>
    <row r="37" spans="2:18" s="6" customFormat="1" ht="20.100000000000001" customHeight="1" x14ac:dyDescent="0.3">
      <c r="B37" s="155" t="s">
        <v>1046</v>
      </c>
      <c r="C37" s="128">
        <v>44485</v>
      </c>
      <c r="D37" s="127" t="s">
        <v>418</v>
      </c>
      <c r="E37" s="150" t="s">
        <v>743</v>
      </c>
      <c r="F37" s="138" t="s">
        <v>70</v>
      </c>
      <c r="G37" s="138" t="s">
        <v>558</v>
      </c>
      <c r="H37" s="138" t="s">
        <v>429</v>
      </c>
      <c r="I37" s="150" t="s">
        <v>10</v>
      </c>
      <c r="J37" s="150">
        <v>1</v>
      </c>
      <c r="K37" s="150" t="s">
        <v>1076</v>
      </c>
      <c r="L37" s="139">
        <v>99</v>
      </c>
      <c r="M37" s="131">
        <f t="shared" si="0"/>
        <v>99</v>
      </c>
      <c r="N37" s="140" t="s">
        <v>1077</v>
      </c>
      <c r="O37" s="139"/>
      <c r="P37" s="131">
        <f t="shared" si="1"/>
        <v>99</v>
      </c>
      <c r="Q37" s="168" t="s">
        <v>1078</v>
      </c>
      <c r="R37" s="92"/>
    </row>
    <row r="38" spans="2:18" s="6" customFormat="1" ht="20.100000000000001" customHeight="1" x14ac:dyDescent="0.3">
      <c r="B38" s="155" t="s">
        <v>1046</v>
      </c>
      <c r="C38" s="132">
        <v>44504</v>
      </c>
      <c r="D38" s="127" t="s">
        <v>418</v>
      </c>
      <c r="E38" s="138" t="s">
        <v>348</v>
      </c>
      <c r="F38" s="138" t="s">
        <v>5</v>
      </c>
      <c r="G38" s="138" t="s">
        <v>339</v>
      </c>
      <c r="H38" s="138" t="s">
        <v>429</v>
      </c>
      <c r="I38" s="138" t="s">
        <v>238</v>
      </c>
      <c r="J38" s="138">
        <v>1</v>
      </c>
      <c r="K38" s="138" t="s">
        <v>1150</v>
      </c>
      <c r="L38" s="139">
        <v>207.34</v>
      </c>
      <c r="M38" s="131">
        <f t="shared" si="0"/>
        <v>207.34</v>
      </c>
      <c r="N38" s="140"/>
      <c r="O38" s="139"/>
      <c r="P38" s="131">
        <f t="shared" si="1"/>
        <v>207.34</v>
      </c>
      <c r="Q38" s="168" t="s">
        <v>1078</v>
      </c>
      <c r="R38" s="92"/>
    </row>
    <row r="39" spans="2:18" s="6" customFormat="1" ht="20.100000000000001" customHeight="1" x14ac:dyDescent="0.3">
      <c r="B39" s="155" t="s">
        <v>1046</v>
      </c>
      <c r="C39" s="132">
        <v>44504</v>
      </c>
      <c r="D39" s="127" t="s">
        <v>418</v>
      </c>
      <c r="E39" s="138" t="s">
        <v>51</v>
      </c>
      <c r="F39" s="138" t="s">
        <v>5</v>
      </c>
      <c r="G39" s="138" t="s">
        <v>339</v>
      </c>
      <c r="H39" s="138" t="s">
        <v>429</v>
      </c>
      <c r="I39" s="138" t="s">
        <v>238</v>
      </c>
      <c r="J39" s="138">
        <v>1</v>
      </c>
      <c r="K39" s="138" t="s">
        <v>1150</v>
      </c>
      <c r="L39" s="139">
        <v>207.34</v>
      </c>
      <c r="M39" s="131">
        <f t="shared" si="0"/>
        <v>207.34</v>
      </c>
      <c r="N39" s="140"/>
      <c r="O39" s="139"/>
      <c r="P39" s="131">
        <f t="shared" si="1"/>
        <v>207.34</v>
      </c>
      <c r="Q39" s="168" t="s">
        <v>1078</v>
      </c>
      <c r="R39" s="92"/>
    </row>
    <row r="40" spans="2:18" s="6" customFormat="1" ht="20.100000000000001" customHeight="1" x14ac:dyDescent="0.3">
      <c r="B40" s="155" t="s">
        <v>1046</v>
      </c>
      <c r="C40" s="132">
        <v>44504</v>
      </c>
      <c r="D40" s="127" t="s">
        <v>418</v>
      </c>
      <c r="E40" s="138" t="s">
        <v>213</v>
      </c>
      <c r="F40" s="138" t="s">
        <v>5</v>
      </c>
      <c r="G40" s="138" t="s">
        <v>339</v>
      </c>
      <c r="H40" s="138" t="s">
        <v>429</v>
      </c>
      <c r="I40" s="138" t="s">
        <v>238</v>
      </c>
      <c r="J40" s="138">
        <v>1</v>
      </c>
      <c r="K40" s="138" t="s">
        <v>1150</v>
      </c>
      <c r="L40" s="139">
        <v>207.34</v>
      </c>
      <c r="M40" s="131">
        <f t="shared" si="0"/>
        <v>207.34</v>
      </c>
      <c r="N40" s="140"/>
      <c r="O40" s="139"/>
      <c r="P40" s="131">
        <f t="shared" si="1"/>
        <v>207.34</v>
      </c>
      <c r="Q40" s="168" t="s">
        <v>1078</v>
      </c>
      <c r="R40" s="92"/>
    </row>
    <row r="41" spans="2:18" s="6" customFormat="1" ht="20.100000000000001" customHeight="1" x14ac:dyDescent="0.3">
      <c r="B41" s="155" t="s">
        <v>1046</v>
      </c>
      <c r="C41" s="132">
        <v>44497</v>
      </c>
      <c r="D41" s="133" t="s">
        <v>239</v>
      </c>
      <c r="E41" s="150" t="s">
        <v>51</v>
      </c>
      <c r="F41" s="138" t="s">
        <v>5</v>
      </c>
      <c r="G41" s="150" t="s">
        <v>339</v>
      </c>
      <c r="H41" s="138" t="s">
        <v>673</v>
      </c>
      <c r="I41" s="138" t="s">
        <v>10</v>
      </c>
      <c r="J41" s="138">
        <v>1</v>
      </c>
      <c r="K41" s="138" t="s">
        <v>1131</v>
      </c>
      <c r="L41" s="139">
        <v>775</v>
      </c>
      <c r="M41" s="131">
        <f t="shared" si="0"/>
        <v>775</v>
      </c>
      <c r="N41" s="140" t="s">
        <v>1153</v>
      </c>
      <c r="O41" s="139">
        <v>77.5</v>
      </c>
      <c r="P41" s="131">
        <f t="shared" si="1"/>
        <v>697.5</v>
      </c>
      <c r="Q41" s="169" t="s">
        <v>1184</v>
      </c>
      <c r="R41" s="92"/>
    </row>
    <row r="42" spans="2:18" s="6" customFormat="1" ht="20.100000000000001" customHeight="1" x14ac:dyDescent="0.3">
      <c r="B42" s="155" t="s">
        <v>1046</v>
      </c>
      <c r="C42" s="132">
        <v>44499</v>
      </c>
      <c r="D42" s="133" t="s">
        <v>239</v>
      </c>
      <c r="E42" s="138" t="s">
        <v>80</v>
      </c>
      <c r="F42" s="138" t="s">
        <v>70</v>
      </c>
      <c r="G42" s="150" t="s">
        <v>339</v>
      </c>
      <c r="H42" s="138" t="s">
        <v>673</v>
      </c>
      <c r="I42" s="138" t="s">
        <v>10</v>
      </c>
      <c r="J42" s="138">
        <v>1</v>
      </c>
      <c r="K42" s="138" t="s">
        <v>1131</v>
      </c>
      <c r="L42" s="139">
        <v>794</v>
      </c>
      <c r="M42" s="131">
        <f t="shared" si="0"/>
        <v>794</v>
      </c>
      <c r="N42" s="140" t="s">
        <v>1153</v>
      </c>
      <c r="O42" s="139">
        <v>79.400000000000006</v>
      </c>
      <c r="P42" s="131">
        <f t="shared" si="1"/>
        <v>714.6</v>
      </c>
      <c r="Q42" s="169" t="s">
        <v>1184</v>
      </c>
      <c r="R42" s="92"/>
    </row>
    <row r="43" spans="2:18" s="6" customFormat="1" ht="20.100000000000001" customHeight="1" x14ac:dyDescent="0.3">
      <c r="B43" s="155" t="s">
        <v>1046</v>
      </c>
      <c r="C43" s="132">
        <v>44506</v>
      </c>
      <c r="D43" s="127" t="s">
        <v>1176</v>
      </c>
      <c r="E43" s="138" t="s">
        <v>179</v>
      </c>
      <c r="F43" s="138" t="s">
        <v>179</v>
      </c>
      <c r="G43" s="138" t="s">
        <v>558</v>
      </c>
      <c r="H43" s="138" t="s">
        <v>384</v>
      </c>
      <c r="I43" s="138" t="s">
        <v>238</v>
      </c>
      <c r="J43" s="138">
        <v>1</v>
      </c>
      <c r="K43" s="138" t="s">
        <v>1175</v>
      </c>
      <c r="L43" s="139">
        <v>600</v>
      </c>
      <c r="M43" s="131">
        <f t="shared" si="0"/>
        <v>600</v>
      </c>
      <c r="N43" s="140" t="s">
        <v>599</v>
      </c>
      <c r="O43" s="139"/>
      <c r="P43" s="131">
        <f t="shared" si="1"/>
        <v>600</v>
      </c>
      <c r="Q43" s="169" t="s">
        <v>1192</v>
      </c>
      <c r="R43" s="92"/>
    </row>
    <row r="44" spans="2:18" s="6" customFormat="1" ht="20.100000000000001" customHeight="1" x14ac:dyDescent="0.3">
      <c r="K44" s="40"/>
      <c r="L44" s="82"/>
      <c r="M44" s="201">
        <f>SUM(M7:M43)</f>
        <v>38041.789999999979</v>
      </c>
      <c r="N44" s="82"/>
      <c r="O44" s="201">
        <f>SUM(O7:O43)</f>
        <v>1015.5999999999999</v>
      </c>
      <c r="P44" s="191">
        <f>SUM(P7:P43)</f>
        <v>37026.189999999981</v>
      </c>
      <c r="Q44" s="82"/>
      <c r="R44" s="92"/>
    </row>
    <row r="45" spans="2:18" s="6" customFormat="1" ht="20.100000000000001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0"/>
      <c r="L45" s="22"/>
      <c r="M45" s="22"/>
      <c r="N45" s="22"/>
      <c r="O45" s="22"/>
      <c r="P45" s="22"/>
      <c r="Q45" s="22"/>
      <c r="R45" s="92"/>
    </row>
    <row r="46" spans="2:18" s="6" customFormat="1" ht="20.100000000000001" customHeight="1" x14ac:dyDescent="0.3">
      <c r="B46" s="4"/>
      <c r="C46" s="4"/>
      <c r="D46" s="4"/>
      <c r="E46" s="4"/>
      <c r="F46" s="4"/>
      <c r="G46" s="4"/>
      <c r="H46" s="4"/>
      <c r="I46" s="4"/>
      <c r="J46" s="4"/>
      <c r="K46" s="40"/>
      <c r="L46" s="22"/>
      <c r="M46" s="22"/>
      <c r="N46" s="22"/>
      <c r="O46" s="22"/>
      <c r="P46" s="22"/>
      <c r="Q46" s="22"/>
      <c r="R46" s="92"/>
    </row>
    <row r="47" spans="2:18" s="6" customFormat="1" ht="20.100000000000001" customHeight="1" x14ac:dyDescent="0.3">
      <c r="B47" s="4"/>
      <c r="C47" s="4"/>
      <c r="D47" s="4"/>
      <c r="E47" s="4"/>
      <c r="F47" s="4"/>
      <c r="G47" s="4"/>
      <c r="H47" s="4"/>
      <c r="I47" s="4"/>
      <c r="J47" s="4"/>
      <c r="K47" s="40"/>
      <c r="L47" s="22"/>
      <c r="M47" s="22"/>
      <c r="N47" s="22"/>
      <c r="O47" s="22"/>
      <c r="P47" s="22"/>
      <c r="Q47" s="22"/>
      <c r="R47" s="92"/>
    </row>
    <row r="48" spans="2:18" s="6" customFormat="1" ht="20.100000000000001" customHeight="1" x14ac:dyDescent="0.3">
      <c r="B48" s="4"/>
      <c r="C48" s="4"/>
      <c r="D48" s="4"/>
      <c r="E48" s="4"/>
      <c r="F48" s="4"/>
      <c r="G48" s="4"/>
      <c r="H48" s="4"/>
      <c r="I48" s="4"/>
      <c r="J48" s="4"/>
      <c r="K48" s="40"/>
      <c r="L48" s="22"/>
      <c r="M48" s="22"/>
      <c r="N48" s="22"/>
      <c r="O48" s="22"/>
      <c r="P48" s="22"/>
      <c r="Q48" s="22"/>
      <c r="R48" s="92"/>
    </row>
    <row r="49" spans="2:18" s="6" customFormat="1" ht="20.100000000000001" customHeight="1" x14ac:dyDescent="0.3">
      <c r="B49" s="4"/>
      <c r="C49" s="4"/>
      <c r="D49" s="4"/>
      <c r="E49" s="4"/>
      <c r="F49" s="4"/>
      <c r="G49" s="4"/>
      <c r="H49" s="4"/>
      <c r="I49" s="4"/>
      <c r="J49" s="4"/>
      <c r="K49" s="40"/>
      <c r="L49" s="22"/>
      <c r="M49" s="22"/>
      <c r="N49" s="22"/>
      <c r="O49" s="22"/>
      <c r="P49" s="22"/>
      <c r="Q49" s="22"/>
      <c r="R49" s="92"/>
    </row>
    <row r="50" spans="2:18" s="6" customFormat="1" ht="20.100000000000001" customHeight="1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22"/>
      <c r="M50" s="22"/>
      <c r="N50" s="22"/>
      <c r="O50" s="22"/>
      <c r="P50" s="22"/>
      <c r="Q50" s="22"/>
      <c r="R50" s="92"/>
    </row>
    <row r="51" spans="2:18" s="6" customFormat="1" ht="20.100000000000001" customHeight="1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22"/>
      <c r="M51" s="22"/>
      <c r="N51" s="22"/>
      <c r="O51" s="22"/>
      <c r="P51" s="22"/>
      <c r="Q51" s="22"/>
      <c r="R51" s="92"/>
    </row>
    <row r="52" spans="2:18" s="6" customFormat="1" ht="20.100000000000001" customHeight="1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22"/>
      <c r="M52" s="22"/>
      <c r="N52" s="22"/>
      <c r="O52" s="22"/>
      <c r="P52" s="22"/>
      <c r="Q52" s="22"/>
      <c r="R52" s="92"/>
    </row>
    <row r="53" spans="2:18" s="6" customFormat="1" ht="20.100000000000001" customHeight="1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22"/>
      <c r="M53" s="22"/>
      <c r="N53" s="22"/>
      <c r="O53" s="22"/>
      <c r="P53" s="22"/>
      <c r="Q53" s="22"/>
      <c r="R53" s="92"/>
    </row>
    <row r="54" spans="2:18" s="6" customFormat="1" ht="20.100000000000001" customHeight="1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22"/>
      <c r="M54" s="22"/>
      <c r="N54" s="22"/>
      <c r="O54" s="22"/>
      <c r="P54" s="22"/>
      <c r="Q54" s="22"/>
      <c r="R54" s="92"/>
    </row>
    <row r="55" spans="2:18" s="6" customFormat="1" ht="20.100000000000001" customHeight="1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22"/>
      <c r="M55" s="22"/>
      <c r="N55" s="22"/>
      <c r="O55" s="22"/>
      <c r="P55" s="22"/>
      <c r="Q55" s="22"/>
      <c r="R55" s="92"/>
    </row>
    <row r="56" spans="2:18" s="6" customFormat="1" ht="20.100000000000001" customHeight="1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22"/>
      <c r="M56" s="22"/>
      <c r="N56" s="22"/>
      <c r="O56" s="22"/>
      <c r="P56" s="22"/>
      <c r="Q56" s="22"/>
      <c r="R56" s="92"/>
    </row>
    <row r="57" spans="2:18" s="6" customFormat="1" ht="20.100000000000001" customHeight="1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22"/>
      <c r="M57" s="22"/>
      <c r="N57" s="22"/>
      <c r="O57" s="22"/>
      <c r="P57" s="22"/>
      <c r="Q57" s="22"/>
      <c r="R57" s="93"/>
    </row>
    <row r="58" spans="2:18" s="6" customFormat="1" ht="20.100000000000001" customHeight="1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22"/>
      <c r="M58" s="22"/>
      <c r="N58" s="22"/>
      <c r="O58" s="22"/>
      <c r="P58" s="22"/>
      <c r="Q58" s="22"/>
    </row>
  </sheetData>
  <autoFilter ref="B6:Q44" xr:uid="{00000000-0009-0000-0000-000011000000}">
    <sortState xmlns:xlrd2="http://schemas.microsoft.com/office/spreadsheetml/2017/richdata2" ref="B7:Q60">
      <sortCondition ref="D6:D60"/>
    </sortState>
  </autoFilter>
  <pageMargins left="0.511811024" right="0.511811024" top="0.78740157499999996" bottom="0.78740157499999996" header="0.31496062000000002" footer="0.31496062000000002"/>
  <pageSetup paperSize="9" scale="41" fitToHeight="0" orientation="landscape" horizontalDpi="0" verticalDpi="0" r:id="rId1"/>
  <ignoredErrors>
    <ignoredError sqref="L34" formula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6">
    <tabColor theme="7"/>
    <pageSetUpPr fitToPage="1"/>
  </sheetPr>
  <dimension ref="B2:R80"/>
  <sheetViews>
    <sheetView showGridLines="0" zoomScale="84" zoomScaleNormal="84" workbookViewId="0">
      <pane ySplit="6" topLeftCell="A31" activePane="bottomLeft" state="frozen"/>
      <selection pane="bottomLeft" activeCell="D34" sqref="D34"/>
    </sheetView>
  </sheetViews>
  <sheetFormatPr defaultColWidth="9.109375" defaultRowHeight="14.4" x14ac:dyDescent="0.3"/>
  <cols>
    <col min="1" max="1" width="2.88671875" style="4" customWidth="1"/>
    <col min="2" max="2" width="14" style="4" customWidth="1"/>
    <col min="3" max="3" width="13.109375" style="4" customWidth="1"/>
    <col min="4" max="4" width="32.44140625" style="4" customWidth="1"/>
    <col min="5" max="5" width="11.109375" style="4" customWidth="1"/>
    <col min="6" max="6" width="13.6640625" style="4" customWidth="1"/>
    <col min="7" max="7" width="16.44140625" style="4" bestFit="1" customWidth="1"/>
    <col min="8" max="9" width="16.44140625" style="4" customWidth="1"/>
    <col min="10" max="10" width="5.6640625" style="4" bestFit="1" customWidth="1"/>
    <col min="11" max="11" width="76" style="4" customWidth="1"/>
    <col min="12" max="12" width="12.88671875" style="22" bestFit="1" customWidth="1"/>
    <col min="13" max="13" width="12.6640625" style="22" bestFit="1" customWidth="1"/>
    <col min="14" max="14" width="12.88671875" style="22" customWidth="1"/>
    <col min="15" max="15" width="13" style="22" customWidth="1"/>
    <col min="16" max="16" width="15.88671875" style="22" customWidth="1"/>
    <col min="17" max="17" width="40.88671875" style="22" customWidth="1"/>
    <col min="18" max="18" width="43.6640625" style="4" hidden="1" customWidth="1"/>
    <col min="19" max="16384" width="9.109375" style="4"/>
  </cols>
  <sheetData>
    <row r="2" spans="2:18" ht="27.75" customHeight="1" x14ac:dyDescent="0.3"/>
    <row r="3" spans="2:18" x14ac:dyDescent="0.3"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1"/>
      <c r="N3" s="41"/>
      <c r="O3" s="41"/>
      <c r="P3" s="41"/>
      <c r="Q3" s="41"/>
      <c r="R3" s="40"/>
    </row>
    <row r="4" spans="2:18" x14ac:dyDescent="0.3">
      <c r="B4" s="40"/>
      <c r="C4" s="40"/>
      <c r="D4" s="40"/>
      <c r="E4" s="40"/>
      <c r="F4" s="40"/>
      <c r="G4" s="40"/>
      <c r="H4" s="40"/>
      <c r="I4" s="40"/>
      <c r="J4" s="40"/>
      <c r="K4" s="40"/>
      <c r="L4" s="41"/>
      <c r="M4" s="41"/>
      <c r="N4" s="41"/>
      <c r="O4" s="41"/>
      <c r="P4" s="41"/>
      <c r="Q4" s="41"/>
      <c r="R4" s="40"/>
    </row>
    <row r="5" spans="2:18" x14ac:dyDescent="0.3">
      <c r="B5" s="40"/>
      <c r="C5" s="40"/>
      <c r="D5" s="40"/>
      <c r="E5" s="40"/>
      <c r="F5" s="40"/>
      <c r="G5" s="40"/>
      <c r="H5" s="40"/>
      <c r="I5" s="40"/>
      <c r="J5" s="40"/>
      <c r="K5" s="40"/>
      <c r="L5" s="41"/>
      <c r="M5" s="41"/>
      <c r="N5" s="41"/>
      <c r="O5" s="41"/>
      <c r="P5" s="41"/>
      <c r="Q5" s="41"/>
      <c r="R5" s="40"/>
    </row>
    <row r="6" spans="2:18" ht="28.8" x14ac:dyDescent="0.3">
      <c r="B6" s="166" t="s">
        <v>904</v>
      </c>
      <c r="C6" s="156" t="s">
        <v>310</v>
      </c>
      <c r="D6" s="157" t="s">
        <v>9</v>
      </c>
      <c r="E6" s="157" t="s">
        <v>19</v>
      </c>
      <c r="F6" s="157" t="s">
        <v>4</v>
      </c>
      <c r="G6" s="158" t="s">
        <v>381</v>
      </c>
      <c r="H6" s="158" t="s">
        <v>382</v>
      </c>
      <c r="I6" s="158" t="s">
        <v>383</v>
      </c>
      <c r="J6" s="157" t="s">
        <v>13</v>
      </c>
      <c r="K6" s="157" t="s">
        <v>10</v>
      </c>
      <c r="L6" s="159" t="s">
        <v>16</v>
      </c>
      <c r="M6" s="161" t="s">
        <v>311</v>
      </c>
      <c r="N6" s="161" t="s">
        <v>585</v>
      </c>
      <c r="O6" s="159" t="s">
        <v>313</v>
      </c>
      <c r="P6" s="159" t="s">
        <v>312</v>
      </c>
      <c r="Q6" s="159" t="s">
        <v>314</v>
      </c>
      <c r="R6" s="83" t="s">
        <v>1</v>
      </c>
    </row>
    <row r="7" spans="2:18" s="6" customFormat="1" ht="20.100000000000001" customHeight="1" x14ac:dyDescent="0.3">
      <c r="B7" s="155" t="s">
        <v>1066</v>
      </c>
      <c r="C7" s="132">
        <v>44512</v>
      </c>
      <c r="D7" s="127" t="s">
        <v>408</v>
      </c>
      <c r="E7" s="138" t="s">
        <v>784</v>
      </c>
      <c r="F7" s="138" t="s">
        <v>597</v>
      </c>
      <c r="G7" s="150" t="s">
        <v>558</v>
      </c>
      <c r="H7" s="138" t="s">
        <v>384</v>
      </c>
      <c r="I7" s="138" t="s">
        <v>238</v>
      </c>
      <c r="J7" s="138">
        <v>1</v>
      </c>
      <c r="K7" s="138" t="s">
        <v>956</v>
      </c>
      <c r="L7" s="139">
        <v>80</v>
      </c>
      <c r="M7" s="131">
        <f t="shared" ref="M7:M38" si="0">J7*L7</f>
        <v>80</v>
      </c>
      <c r="N7" s="140" t="s">
        <v>1212</v>
      </c>
      <c r="O7" s="139"/>
      <c r="P7" s="131">
        <f t="shared" ref="P7:P38" si="1">M7-O7</f>
        <v>80</v>
      </c>
      <c r="Q7" s="219" t="s">
        <v>1228</v>
      </c>
      <c r="R7" s="92"/>
    </row>
    <row r="8" spans="2:18" s="6" customFormat="1" ht="20.100000000000001" customHeight="1" x14ac:dyDescent="0.3">
      <c r="B8" s="155" t="s">
        <v>1066</v>
      </c>
      <c r="C8" s="132">
        <v>44512</v>
      </c>
      <c r="D8" s="127" t="s">
        <v>408</v>
      </c>
      <c r="E8" s="138" t="s">
        <v>59</v>
      </c>
      <c r="F8" s="138" t="s">
        <v>597</v>
      </c>
      <c r="G8" s="150" t="s">
        <v>558</v>
      </c>
      <c r="H8" s="138" t="s">
        <v>384</v>
      </c>
      <c r="I8" s="138" t="s">
        <v>238</v>
      </c>
      <c r="J8" s="138">
        <v>1</v>
      </c>
      <c r="K8" s="138" t="s">
        <v>1190</v>
      </c>
      <c r="L8" s="139">
        <v>80</v>
      </c>
      <c r="M8" s="131">
        <f t="shared" si="0"/>
        <v>80</v>
      </c>
      <c r="N8" s="140" t="s">
        <v>1212</v>
      </c>
      <c r="O8" s="139"/>
      <c r="P8" s="131">
        <f t="shared" si="1"/>
        <v>80</v>
      </c>
      <c r="Q8" s="219" t="s">
        <v>1228</v>
      </c>
      <c r="R8" s="92"/>
    </row>
    <row r="9" spans="2:18" s="6" customFormat="1" ht="20.100000000000001" customHeight="1" x14ac:dyDescent="0.3">
      <c r="B9" s="155" t="s">
        <v>1066</v>
      </c>
      <c r="C9" s="132">
        <v>44526</v>
      </c>
      <c r="D9" s="127" t="s">
        <v>408</v>
      </c>
      <c r="E9" s="138" t="s">
        <v>80</v>
      </c>
      <c r="F9" s="138" t="s">
        <v>70</v>
      </c>
      <c r="G9" s="150" t="s">
        <v>558</v>
      </c>
      <c r="H9" s="138" t="s">
        <v>384</v>
      </c>
      <c r="I9" s="138" t="s">
        <v>238</v>
      </c>
      <c r="J9" s="138">
        <v>1</v>
      </c>
      <c r="K9" s="138" t="s">
        <v>1211</v>
      </c>
      <c r="L9" s="139">
        <v>40</v>
      </c>
      <c r="M9" s="131">
        <f t="shared" si="0"/>
        <v>40</v>
      </c>
      <c r="N9" s="140" t="s">
        <v>1212</v>
      </c>
      <c r="O9" s="139"/>
      <c r="P9" s="131">
        <f t="shared" si="1"/>
        <v>40</v>
      </c>
      <c r="Q9" s="219" t="s">
        <v>1228</v>
      </c>
      <c r="R9" s="92"/>
    </row>
    <row r="10" spans="2:18" s="6" customFormat="1" ht="20.100000000000001" customHeight="1" x14ac:dyDescent="0.3">
      <c r="B10" s="155" t="s">
        <v>1066</v>
      </c>
      <c r="C10" s="132">
        <v>44527</v>
      </c>
      <c r="D10" s="127" t="s">
        <v>408</v>
      </c>
      <c r="E10" s="138" t="s">
        <v>60</v>
      </c>
      <c r="F10" s="138" t="s">
        <v>5</v>
      </c>
      <c r="G10" s="150" t="s">
        <v>558</v>
      </c>
      <c r="H10" s="138" t="s">
        <v>384</v>
      </c>
      <c r="I10" s="138" t="s">
        <v>238</v>
      </c>
      <c r="J10" s="138">
        <v>2</v>
      </c>
      <c r="K10" s="138" t="s">
        <v>1213</v>
      </c>
      <c r="L10" s="139">
        <v>60</v>
      </c>
      <c r="M10" s="131">
        <f t="shared" si="0"/>
        <v>120</v>
      </c>
      <c r="N10" s="140" t="s">
        <v>1212</v>
      </c>
      <c r="O10" s="139"/>
      <c r="P10" s="131">
        <f t="shared" si="1"/>
        <v>120</v>
      </c>
      <c r="Q10" s="219" t="s">
        <v>1228</v>
      </c>
      <c r="R10" s="92"/>
    </row>
    <row r="11" spans="2:18" s="6" customFormat="1" ht="20.100000000000001" customHeight="1" x14ac:dyDescent="0.3">
      <c r="B11" s="155" t="s">
        <v>1066</v>
      </c>
      <c r="C11" s="132">
        <v>44498</v>
      </c>
      <c r="D11" s="133" t="s">
        <v>231</v>
      </c>
      <c r="E11" s="138" t="s">
        <v>26</v>
      </c>
      <c r="F11" s="138" t="s">
        <v>5</v>
      </c>
      <c r="G11" s="138" t="s">
        <v>558</v>
      </c>
      <c r="H11" s="138" t="s">
        <v>385</v>
      </c>
      <c r="I11" s="138" t="s">
        <v>10</v>
      </c>
      <c r="J11" s="138">
        <v>1</v>
      </c>
      <c r="K11" s="138" t="s">
        <v>1132</v>
      </c>
      <c r="L11" s="139">
        <v>180.5</v>
      </c>
      <c r="M11" s="131">
        <f t="shared" si="0"/>
        <v>180.5</v>
      </c>
      <c r="N11" s="140" t="s">
        <v>1227</v>
      </c>
      <c r="O11" s="139"/>
      <c r="P11" s="131">
        <f t="shared" si="1"/>
        <v>180.5</v>
      </c>
      <c r="Q11" s="219" t="s">
        <v>1228</v>
      </c>
      <c r="R11" s="92"/>
    </row>
    <row r="12" spans="2:18" s="6" customFormat="1" ht="20.100000000000001" customHeight="1" x14ac:dyDescent="0.3">
      <c r="B12" s="155" t="s">
        <v>1066</v>
      </c>
      <c r="C12" s="132">
        <v>44498</v>
      </c>
      <c r="D12" s="133" t="s">
        <v>231</v>
      </c>
      <c r="E12" s="138" t="s">
        <v>80</v>
      </c>
      <c r="F12" s="138" t="s">
        <v>70</v>
      </c>
      <c r="G12" s="138" t="s">
        <v>558</v>
      </c>
      <c r="H12" s="138" t="s">
        <v>385</v>
      </c>
      <c r="I12" s="138" t="s">
        <v>10</v>
      </c>
      <c r="J12" s="138">
        <v>1</v>
      </c>
      <c r="K12" s="138" t="s">
        <v>463</v>
      </c>
      <c r="L12" s="139">
        <v>84</v>
      </c>
      <c r="M12" s="131">
        <f t="shared" si="0"/>
        <v>84</v>
      </c>
      <c r="N12" s="140" t="s">
        <v>1227</v>
      </c>
      <c r="O12" s="139"/>
      <c r="P12" s="131">
        <f t="shared" si="1"/>
        <v>84</v>
      </c>
      <c r="Q12" s="219" t="s">
        <v>1228</v>
      </c>
      <c r="R12" s="92"/>
    </row>
    <row r="13" spans="2:18" s="6" customFormat="1" ht="20.100000000000001" customHeight="1" x14ac:dyDescent="0.3">
      <c r="B13" s="155" t="s">
        <v>1066</v>
      </c>
      <c r="C13" s="132">
        <v>44499</v>
      </c>
      <c r="D13" s="133" t="s">
        <v>231</v>
      </c>
      <c r="E13" s="138" t="s">
        <v>80</v>
      </c>
      <c r="F13" s="138" t="s">
        <v>70</v>
      </c>
      <c r="G13" s="138" t="s">
        <v>558</v>
      </c>
      <c r="H13" s="138" t="s">
        <v>385</v>
      </c>
      <c r="I13" s="138" t="s">
        <v>10</v>
      </c>
      <c r="J13" s="138">
        <v>1</v>
      </c>
      <c r="K13" s="138" t="s">
        <v>1134</v>
      </c>
      <c r="L13" s="139">
        <v>631.5</v>
      </c>
      <c r="M13" s="131">
        <f t="shared" si="0"/>
        <v>631.5</v>
      </c>
      <c r="N13" s="140" t="s">
        <v>1227</v>
      </c>
      <c r="O13" s="139">
        <v>317.25</v>
      </c>
      <c r="P13" s="131">
        <f t="shared" si="1"/>
        <v>314.25</v>
      </c>
      <c r="Q13" s="219" t="s">
        <v>1228</v>
      </c>
      <c r="R13" s="92"/>
    </row>
    <row r="14" spans="2:18" s="6" customFormat="1" ht="20.100000000000001" customHeight="1" x14ac:dyDescent="0.3">
      <c r="B14" s="155" t="s">
        <v>1066</v>
      </c>
      <c r="C14" s="132">
        <v>44499</v>
      </c>
      <c r="D14" s="133" t="s">
        <v>231</v>
      </c>
      <c r="E14" s="138" t="s">
        <v>742</v>
      </c>
      <c r="F14" s="138" t="s">
        <v>70</v>
      </c>
      <c r="G14" s="138" t="s">
        <v>558</v>
      </c>
      <c r="H14" s="138" t="s">
        <v>385</v>
      </c>
      <c r="I14" s="138" t="s">
        <v>10</v>
      </c>
      <c r="J14" s="138">
        <v>1</v>
      </c>
      <c r="K14" s="138" t="s">
        <v>1135</v>
      </c>
      <c r="L14" s="139">
        <v>65</v>
      </c>
      <c r="M14" s="131">
        <f t="shared" si="0"/>
        <v>65</v>
      </c>
      <c r="N14" s="140" t="s">
        <v>1227</v>
      </c>
      <c r="O14" s="139"/>
      <c r="P14" s="131">
        <f t="shared" si="1"/>
        <v>65</v>
      </c>
      <c r="Q14" s="219" t="s">
        <v>1228</v>
      </c>
      <c r="R14" s="92"/>
    </row>
    <row r="15" spans="2:18" s="6" customFormat="1" ht="20.100000000000001" customHeight="1" x14ac:dyDescent="0.3">
      <c r="B15" s="155" t="s">
        <v>1066</v>
      </c>
      <c r="C15" s="132">
        <v>44506</v>
      </c>
      <c r="D15" s="127" t="s">
        <v>231</v>
      </c>
      <c r="E15" s="138" t="s">
        <v>80</v>
      </c>
      <c r="F15" s="138" t="s">
        <v>70</v>
      </c>
      <c r="G15" s="138" t="s">
        <v>558</v>
      </c>
      <c r="H15" s="138" t="s">
        <v>384</v>
      </c>
      <c r="I15" s="138" t="s">
        <v>10</v>
      </c>
      <c r="J15" s="138">
        <v>1</v>
      </c>
      <c r="K15" s="138" t="s">
        <v>1172</v>
      </c>
      <c r="L15" s="139">
        <v>50</v>
      </c>
      <c r="M15" s="131">
        <f t="shared" si="0"/>
        <v>50</v>
      </c>
      <c r="N15" s="140" t="s">
        <v>1227</v>
      </c>
      <c r="O15" s="139"/>
      <c r="P15" s="131">
        <f t="shared" si="1"/>
        <v>50</v>
      </c>
      <c r="Q15" s="219" t="s">
        <v>1228</v>
      </c>
      <c r="R15" s="92"/>
    </row>
    <row r="16" spans="2:18" s="6" customFormat="1" ht="20.100000000000001" customHeight="1" x14ac:dyDescent="0.3">
      <c r="B16" s="155" t="s">
        <v>1066</v>
      </c>
      <c r="C16" s="132">
        <v>44506</v>
      </c>
      <c r="D16" s="127" t="s">
        <v>231</v>
      </c>
      <c r="E16" s="138" t="s">
        <v>179</v>
      </c>
      <c r="F16" s="138" t="s">
        <v>179</v>
      </c>
      <c r="G16" s="138" t="s">
        <v>558</v>
      </c>
      <c r="H16" s="138" t="s">
        <v>384</v>
      </c>
      <c r="I16" s="138" t="s">
        <v>10</v>
      </c>
      <c r="J16" s="138">
        <v>1</v>
      </c>
      <c r="K16" s="138" t="s">
        <v>1174</v>
      </c>
      <c r="L16" s="139">
        <v>371</v>
      </c>
      <c r="M16" s="131">
        <f t="shared" si="0"/>
        <v>371</v>
      </c>
      <c r="N16" s="140" t="s">
        <v>1227</v>
      </c>
      <c r="O16" s="139"/>
      <c r="P16" s="131">
        <f t="shared" si="1"/>
        <v>371</v>
      </c>
      <c r="Q16" s="219" t="s">
        <v>1228</v>
      </c>
      <c r="R16" s="92"/>
    </row>
    <row r="17" spans="2:18" s="6" customFormat="1" ht="20.100000000000001" customHeight="1" x14ac:dyDescent="0.3">
      <c r="B17" s="155" t="s">
        <v>1066</v>
      </c>
      <c r="C17" s="132">
        <v>44506</v>
      </c>
      <c r="D17" s="127" t="s">
        <v>231</v>
      </c>
      <c r="E17" s="138" t="s">
        <v>59</v>
      </c>
      <c r="F17" s="138" t="s">
        <v>597</v>
      </c>
      <c r="G17" s="138" t="s">
        <v>558</v>
      </c>
      <c r="H17" s="138" t="s">
        <v>384</v>
      </c>
      <c r="I17" s="138" t="s">
        <v>10</v>
      </c>
      <c r="J17" s="138">
        <v>1</v>
      </c>
      <c r="K17" s="138" t="s">
        <v>1173</v>
      </c>
      <c r="L17" s="139">
        <v>620</v>
      </c>
      <c r="M17" s="131">
        <f t="shared" si="0"/>
        <v>620</v>
      </c>
      <c r="N17" s="140" t="s">
        <v>1227</v>
      </c>
      <c r="O17" s="139"/>
      <c r="P17" s="131">
        <f t="shared" si="1"/>
        <v>620</v>
      </c>
      <c r="Q17" s="219" t="s">
        <v>1228</v>
      </c>
      <c r="R17" s="92"/>
    </row>
    <row r="18" spans="2:18" s="6" customFormat="1" ht="20.100000000000001" customHeight="1" x14ac:dyDescent="0.3">
      <c r="B18" s="155" t="s">
        <v>1066</v>
      </c>
      <c r="C18" s="132">
        <v>44511</v>
      </c>
      <c r="D18" s="133" t="s">
        <v>231</v>
      </c>
      <c r="E18" s="138" t="s">
        <v>784</v>
      </c>
      <c r="F18" s="138" t="s">
        <v>597</v>
      </c>
      <c r="G18" s="138" t="s">
        <v>558</v>
      </c>
      <c r="H18" s="138" t="s">
        <v>384</v>
      </c>
      <c r="I18" s="138" t="s">
        <v>10</v>
      </c>
      <c r="J18" s="138">
        <v>1</v>
      </c>
      <c r="K18" s="138" t="s">
        <v>1182</v>
      </c>
      <c r="L18" s="139">
        <v>170</v>
      </c>
      <c r="M18" s="131">
        <f t="shared" si="0"/>
        <v>170</v>
      </c>
      <c r="N18" s="140" t="s">
        <v>1227</v>
      </c>
      <c r="O18" s="139"/>
      <c r="P18" s="131">
        <f t="shared" si="1"/>
        <v>170</v>
      </c>
      <c r="Q18" s="219" t="s">
        <v>1228</v>
      </c>
      <c r="R18" s="92"/>
    </row>
    <row r="19" spans="2:18" s="6" customFormat="1" ht="20.100000000000001" customHeight="1" x14ac:dyDescent="0.3">
      <c r="B19" s="155" t="s">
        <v>1066</v>
      </c>
      <c r="C19" s="132">
        <v>44526</v>
      </c>
      <c r="D19" s="127" t="s">
        <v>231</v>
      </c>
      <c r="E19" s="138" t="s">
        <v>80</v>
      </c>
      <c r="F19" s="138" t="s">
        <v>70</v>
      </c>
      <c r="G19" s="138" t="s">
        <v>558</v>
      </c>
      <c r="H19" s="138" t="s">
        <v>384</v>
      </c>
      <c r="I19" s="138" t="s">
        <v>10</v>
      </c>
      <c r="J19" s="138">
        <v>1</v>
      </c>
      <c r="K19" s="138" t="s">
        <v>1221</v>
      </c>
      <c r="L19" s="139">
        <v>40</v>
      </c>
      <c r="M19" s="131">
        <f t="shared" si="0"/>
        <v>40</v>
      </c>
      <c r="N19" s="140" t="s">
        <v>1227</v>
      </c>
      <c r="O19" s="139"/>
      <c r="P19" s="131">
        <f t="shared" si="1"/>
        <v>40</v>
      </c>
      <c r="Q19" s="219" t="s">
        <v>1228</v>
      </c>
      <c r="R19" s="92"/>
    </row>
    <row r="20" spans="2:18" s="6" customFormat="1" ht="20.100000000000001" customHeight="1" x14ac:dyDescent="0.3">
      <c r="B20" s="155" t="s">
        <v>1066</v>
      </c>
      <c r="C20" s="132">
        <v>44518</v>
      </c>
      <c r="D20" s="127" t="s">
        <v>231</v>
      </c>
      <c r="E20" s="138" t="s">
        <v>20</v>
      </c>
      <c r="F20" s="138" t="s">
        <v>5</v>
      </c>
      <c r="G20" s="138" t="s">
        <v>558</v>
      </c>
      <c r="H20" s="138" t="s">
        <v>385</v>
      </c>
      <c r="I20" s="138" t="s">
        <v>10</v>
      </c>
      <c r="J20" s="138">
        <v>1</v>
      </c>
      <c r="K20" s="138" t="s">
        <v>1222</v>
      </c>
      <c r="L20" s="139">
        <v>283.2</v>
      </c>
      <c r="M20" s="131">
        <f t="shared" si="0"/>
        <v>283.2</v>
      </c>
      <c r="N20" s="140" t="s">
        <v>1227</v>
      </c>
      <c r="O20" s="139"/>
      <c r="P20" s="131">
        <f t="shared" si="1"/>
        <v>283.2</v>
      </c>
      <c r="Q20" s="219" t="s">
        <v>1228</v>
      </c>
      <c r="R20" s="92"/>
    </row>
    <row r="21" spans="2:18" s="6" customFormat="1" ht="20.100000000000001" customHeight="1" x14ac:dyDescent="0.3">
      <c r="B21" s="155" t="s">
        <v>1066</v>
      </c>
      <c r="C21" s="132">
        <v>44522</v>
      </c>
      <c r="D21" s="127" t="s">
        <v>231</v>
      </c>
      <c r="E21" s="138" t="s">
        <v>60</v>
      </c>
      <c r="F21" s="138" t="s">
        <v>5</v>
      </c>
      <c r="G21" s="138" t="s">
        <v>558</v>
      </c>
      <c r="H21" s="138" t="s">
        <v>385</v>
      </c>
      <c r="I21" s="138" t="s">
        <v>10</v>
      </c>
      <c r="J21" s="138">
        <v>1</v>
      </c>
      <c r="K21" s="138" t="s">
        <v>1223</v>
      </c>
      <c r="L21" s="139">
        <v>192</v>
      </c>
      <c r="M21" s="131">
        <f t="shared" si="0"/>
        <v>192</v>
      </c>
      <c r="N21" s="140" t="s">
        <v>1227</v>
      </c>
      <c r="O21" s="139"/>
      <c r="P21" s="131">
        <f t="shared" si="1"/>
        <v>192</v>
      </c>
      <c r="Q21" s="219" t="s">
        <v>1228</v>
      </c>
      <c r="R21" s="92"/>
    </row>
    <row r="22" spans="2:18" s="6" customFormat="1" ht="20.100000000000001" customHeight="1" x14ac:dyDescent="0.3">
      <c r="B22" s="155" t="s">
        <v>1066</v>
      </c>
      <c r="C22" s="132">
        <v>44529</v>
      </c>
      <c r="D22" s="133" t="s">
        <v>231</v>
      </c>
      <c r="E22" s="138" t="s">
        <v>742</v>
      </c>
      <c r="F22" s="138" t="s">
        <v>70</v>
      </c>
      <c r="G22" s="138" t="s">
        <v>558</v>
      </c>
      <c r="H22" s="138" t="s">
        <v>385</v>
      </c>
      <c r="I22" s="138" t="s">
        <v>10</v>
      </c>
      <c r="J22" s="138">
        <v>1</v>
      </c>
      <c r="K22" s="138" t="s">
        <v>1224</v>
      </c>
      <c r="L22" s="139">
        <v>255.3</v>
      </c>
      <c r="M22" s="131">
        <f t="shared" si="0"/>
        <v>255.3</v>
      </c>
      <c r="N22" s="140" t="s">
        <v>1227</v>
      </c>
      <c r="O22" s="139"/>
      <c r="P22" s="131">
        <f t="shared" si="1"/>
        <v>255.3</v>
      </c>
      <c r="Q22" s="219" t="s">
        <v>1228</v>
      </c>
      <c r="R22" s="92"/>
    </row>
    <row r="23" spans="2:18" s="6" customFormat="1" ht="20.100000000000001" customHeight="1" x14ac:dyDescent="0.3">
      <c r="B23" s="155" t="s">
        <v>1066</v>
      </c>
      <c r="C23" s="132">
        <v>44530</v>
      </c>
      <c r="D23" s="127" t="s">
        <v>231</v>
      </c>
      <c r="E23" s="138" t="s">
        <v>74</v>
      </c>
      <c r="F23" s="138" t="s">
        <v>70</v>
      </c>
      <c r="G23" s="138" t="s">
        <v>558</v>
      </c>
      <c r="H23" s="138" t="s">
        <v>384</v>
      </c>
      <c r="I23" s="138" t="s">
        <v>10</v>
      </c>
      <c r="J23" s="138">
        <v>1</v>
      </c>
      <c r="K23" s="138" t="s">
        <v>1225</v>
      </c>
      <c r="L23" s="139">
        <v>230</v>
      </c>
      <c r="M23" s="131">
        <f t="shared" si="0"/>
        <v>230</v>
      </c>
      <c r="N23" s="140" t="s">
        <v>1227</v>
      </c>
      <c r="O23" s="139"/>
      <c r="P23" s="131">
        <f t="shared" si="1"/>
        <v>230</v>
      </c>
      <c r="Q23" s="219" t="s">
        <v>1228</v>
      </c>
      <c r="R23" s="92"/>
    </row>
    <row r="24" spans="2:18" s="6" customFormat="1" ht="20.100000000000001" customHeight="1" x14ac:dyDescent="0.3">
      <c r="B24" s="155" t="s">
        <v>1066</v>
      </c>
      <c r="C24" s="132">
        <v>44504</v>
      </c>
      <c r="D24" s="127" t="s">
        <v>515</v>
      </c>
      <c r="E24" s="138" t="s">
        <v>213</v>
      </c>
      <c r="F24" s="138" t="s">
        <v>5</v>
      </c>
      <c r="G24" s="138" t="s">
        <v>558</v>
      </c>
      <c r="H24" s="138" t="s">
        <v>208</v>
      </c>
      <c r="I24" s="138" t="s">
        <v>10</v>
      </c>
      <c r="J24" s="138">
        <v>1</v>
      </c>
      <c r="K24" s="138" t="s">
        <v>1145</v>
      </c>
      <c r="L24" s="139">
        <v>5250</v>
      </c>
      <c r="M24" s="131">
        <f t="shared" si="0"/>
        <v>5250</v>
      </c>
      <c r="N24" s="140" t="s">
        <v>1166</v>
      </c>
      <c r="O24" s="139">
        <v>250</v>
      </c>
      <c r="P24" s="131">
        <f t="shared" si="1"/>
        <v>5000</v>
      </c>
      <c r="Q24" s="220" t="s">
        <v>1210</v>
      </c>
      <c r="R24" s="92"/>
    </row>
    <row r="25" spans="2:18" s="6" customFormat="1" ht="20.100000000000001" customHeight="1" x14ac:dyDescent="0.3">
      <c r="B25" s="155" t="s">
        <v>1066</v>
      </c>
      <c r="C25" s="132">
        <v>44511</v>
      </c>
      <c r="D25" s="133" t="s">
        <v>515</v>
      </c>
      <c r="E25" s="138" t="s">
        <v>56</v>
      </c>
      <c r="F25" s="138" t="s">
        <v>5</v>
      </c>
      <c r="G25" s="138" t="s">
        <v>558</v>
      </c>
      <c r="H25" s="138" t="s">
        <v>208</v>
      </c>
      <c r="I25" s="138" t="s">
        <v>10</v>
      </c>
      <c r="J25" s="138">
        <v>1</v>
      </c>
      <c r="K25" s="138" t="s">
        <v>1188</v>
      </c>
      <c r="L25" s="139">
        <v>500</v>
      </c>
      <c r="M25" s="131">
        <f t="shared" si="0"/>
        <v>500</v>
      </c>
      <c r="N25" s="140" t="s">
        <v>1189</v>
      </c>
      <c r="O25" s="139"/>
      <c r="P25" s="131">
        <f t="shared" si="1"/>
        <v>500</v>
      </c>
      <c r="Q25" s="220" t="s">
        <v>1210</v>
      </c>
      <c r="R25" s="92"/>
    </row>
    <row r="26" spans="2:18" s="6" customFormat="1" ht="20.100000000000001" customHeight="1" x14ac:dyDescent="0.3">
      <c r="B26" s="155" t="s">
        <v>1066</v>
      </c>
      <c r="C26" s="132">
        <v>44495</v>
      </c>
      <c r="D26" s="127" t="s">
        <v>515</v>
      </c>
      <c r="E26" s="138" t="s">
        <v>24</v>
      </c>
      <c r="F26" s="138" t="s">
        <v>70</v>
      </c>
      <c r="G26" s="138" t="s">
        <v>558</v>
      </c>
      <c r="H26" s="138" t="s">
        <v>208</v>
      </c>
      <c r="I26" s="138" t="s">
        <v>10</v>
      </c>
      <c r="J26" s="138">
        <v>1</v>
      </c>
      <c r="K26" s="138" t="s">
        <v>1148</v>
      </c>
      <c r="L26" s="139">
        <v>4250</v>
      </c>
      <c r="M26" s="131">
        <f t="shared" si="0"/>
        <v>4250</v>
      </c>
      <c r="N26" s="140" t="s">
        <v>1157</v>
      </c>
      <c r="O26" s="139">
        <v>250</v>
      </c>
      <c r="P26" s="131">
        <f t="shared" si="1"/>
        <v>4000</v>
      </c>
      <c r="Q26" s="219" t="s">
        <v>1228</v>
      </c>
      <c r="R26" s="92"/>
    </row>
    <row r="27" spans="2:18" s="6" customFormat="1" ht="20.100000000000001" customHeight="1" x14ac:dyDescent="0.3">
      <c r="B27" s="155" t="s">
        <v>1066</v>
      </c>
      <c r="C27" s="132">
        <v>44530</v>
      </c>
      <c r="D27" s="127" t="s">
        <v>852</v>
      </c>
      <c r="E27" s="150" t="s">
        <v>179</v>
      </c>
      <c r="F27" s="150" t="s">
        <v>179</v>
      </c>
      <c r="G27" s="150" t="s">
        <v>339</v>
      </c>
      <c r="H27" s="150" t="s">
        <v>315</v>
      </c>
      <c r="I27" s="150" t="s">
        <v>238</v>
      </c>
      <c r="J27" s="150">
        <v>1</v>
      </c>
      <c r="K27" s="138" t="s">
        <v>853</v>
      </c>
      <c r="L27" s="139">
        <v>365</v>
      </c>
      <c r="M27" s="131">
        <f t="shared" si="0"/>
        <v>365</v>
      </c>
      <c r="N27" s="140" t="s">
        <v>599</v>
      </c>
      <c r="O27" s="139"/>
      <c r="P27" s="131">
        <f t="shared" si="1"/>
        <v>365</v>
      </c>
      <c r="Q27" s="219" t="s">
        <v>1228</v>
      </c>
      <c r="R27" s="92"/>
    </row>
    <row r="28" spans="2:18" s="6" customFormat="1" ht="20.100000000000001" customHeight="1" x14ac:dyDescent="0.3">
      <c r="B28" s="155" t="s">
        <v>1066</v>
      </c>
      <c r="C28" s="132">
        <v>44530</v>
      </c>
      <c r="D28" s="127" t="s">
        <v>852</v>
      </c>
      <c r="E28" s="127" t="s">
        <v>179</v>
      </c>
      <c r="F28" s="127" t="s">
        <v>179</v>
      </c>
      <c r="G28" s="133" t="s">
        <v>339</v>
      </c>
      <c r="H28" s="133" t="s">
        <v>315</v>
      </c>
      <c r="I28" s="133" t="s">
        <v>238</v>
      </c>
      <c r="J28" s="127">
        <v>1</v>
      </c>
      <c r="K28" s="127" t="s">
        <v>1226</v>
      </c>
      <c r="L28" s="129">
        <v>690</v>
      </c>
      <c r="M28" s="131">
        <f t="shared" si="0"/>
        <v>690</v>
      </c>
      <c r="N28" s="140" t="s">
        <v>599</v>
      </c>
      <c r="O28" s="134"/>
      <c r="P28" s="131">
        <f t="shared" si="1"/>
        <v>690</v>
      </c>
      <c r="Q28" s="219" t="s">
        <v>1228</v>
      </c>
      <c r="R28" s="92"/>
    </row>
    <row r="29" spans="2:18" s="6" customFormat="1" ht="20.100000000000001" customHeight="1" x14ac:dyDescent="0.3">
      <c r="B29" s="155" t="s">
        <v>1066</v>
      </c>
      <c r="C29" s="128">
        <v>44484</v>
      </c>
      <c r="D29" s="127" t="s">
        <v>921</v>
      </c>
      <c r="E29" s="150" t="s">
        <v>179</v>
      </c>
      <c r="F29" s="138" t="s">
        <v>179</v>
      </c>
      <c r="G29" s="138" t="s">
        <v>339</v>
      </c>
      <c r="H29" s="138" t="s">
        <v>1109</v>
      </c>
      <c r="I29" s="150" t="s">
        <v>10</v>
      </c>
      <c r="J29" s="150">
        <v>1</v>
      </c>
      <c r="K29" s="150" t="s">
        <v>1110</v>
      </c>
      <c r="L29" s="139">
        <v>6566</v>
      </c>
      <c r="M29" s="131">
        <f t="shared" si="0"/>
        <v>6566</v>
      </c>
      <c r="N29" s="140" t="s">
        <v>1111</v>
      </c>
      <c r="O29" s="139"/>
      <c r="P29" s="131">
        <f t="shared" si="1"/>
        <v>6566</v>
      </c>
      <c r="Q29" s="168" t="s">
        <v>1108</v>
      </c>
      <c r="R29" s="92"/>
    </row>
    <row r="30" spans="2:18" s="6" customFormat="1" ht="20.100000000000001" customHeight="1" x14ac:dyDescent="0.3">
      <c r="B30" s="155" t="s">
        <v>1066</v>
      </c>
      <c r="C30" s="128">
        <v>44495</v>
      </c>
      <c r="D30" s="133" t="s">
        <v>692</v>
      </c>
      <c r="E30" s="150" t="s">
        <v>348</v>
      </c>
      <c r="F30" s="138" t="s">
        <v>5</v>
      </c>
      <c r="G30" s="138" t="s">
        <v>558</v>
      </c>
      <c r="H30" s="138" t="s">
        <v>385</v>
      </c>
      <c r="I30" s="138" t="s">
        <v>10</v>
      </c>
      <c r="J30" s="138">
        <v>1</v>
      </c>
      <c r="K30" s="150" t="s">
        <v>1103</v>
      </c>
      <c r="L30" s="139">
        <v>1985</v>
      </c>
      <c r="M30" s="131">
        <f t="shared" si="0"/>
        <v>1985</v>
      </c>
      <c r="N30" s="140" t="s">
        <v>1104</v>
      </c>
      <c r="O30" s="139"/>
      <c r="P30" s="131">
        <f t="shared" si="1"/>
        <v>1985</v>
      </c>
      <c r="Q30" s="168" t="s">
        <v>1105</v>
      </c>
      <c r="R30" s="92"/>
    </row>
    <row r="31" spans="2:18" s="6" customFormat="1" ht="20.100000000000001" customHeight="1" x14ac:dyDescent="0.3">
      <c r="B31" s="155" t="s">
        <v>1066</v>
      </c>
      <c r="C31" s="128">
        <v>44488</v>
      </c>
      <c r="D31" s="133" t="s">
        <v>692</v>
      </c>
      <c r="E31" s="150" t="s">
        <v>29</v>
      </c>
      <c r="F31" s="138" t="s">
        <v>5</v>
      </c>
      <c r="G31" s="138" t="s">
        <v>558</v>
      </c>
      <c r="H31" s="138" t="s">
        <v>385</v>
      </c>
      <c r="I31" s="138" t="s">
        <v>10</v>
      </c>
      <c r="J31" s="138">
        <v>1</v>
      </c>
      <c r="K31" s="150" t="s">
        <v>1106</v>
      </c>
      <c r="L31" s="139">
        <v>2085</v>
      </c>
      <c r="M31" s="131">
        <f t="shared" si="0"/>
        <v>2085</v>
      </c>
      <c r="N31" s="140" t="s">
        <v>1107</v>
      </c>
      <c r="O31" s="139"/>
      <c r="P31" s="131">
        <f t="shared" si="1"/>
        <v>2085</v>
      </c>
      <c r="Q31" s="168" t="s">
        <v>1108</v>
      </c>
      <c r="R31" s="92"/>
    </row>
    <row r="32" spans="2:18" s="6" customFormat="1" ht="20.100000000000001" customHeight="1" x14ac:dyDescent="0.3">
      <c r="B32" s="155" t="s">
        <v>1066</v>
      </c>
      <c r="C32" s="132">
        <v>44497</v>
      </c>
      <c r="D32" s="133" t="s">
        <v>692</v>
      </c>
      <c r="E32" s="138" t="s">
        <v>59</v>
      </c>
      <c r="F32" s="138" t="s">
        <v>597</v>
      </c>
      <c r="G32" s="138" t="s">
        <v>558</v>
      </c>
      <c r="H32" s="138" t="s">
        <v>385</v>
      </c>
      <c r="I32" s="138" t="s">
        <v>10</v>
      </c>
      <c r="J32" s="138">
        <v>1</v>
      </c>
      <c r="K32" s="138" t="s">
        <v>1133</v>
      </c>
      <c r="L32" s="139">
        <v>708</v>
      </c>
      <c r="M32" s="131">
        <f t="shared" si="0"/>
        <v>708</v>
      </c>
      <c r="N32" s="140" t="s">
        <v>1220</v>
      </c>
      <c r="O32" s="139"/>
      <c r="P32" s="131">
        <f t="shared" si="1"/>
        <v>708</v>
      </c>
      <c r="Q32" s="219" t="s">
        <v>1228</v>
      </c>
      <c r="R32" s="92"/>
    </row>
    <row r="33" spans="2:18" s="6" customFormat="1" ht="20.100000000000001" customHeight="1" x14ac:dyDescent="0.3">
      <c r="B33" s="155" t="s">
        <v>1066</v>
      </c>
      <c r="C33" s="132">
        <v>44553</v>
      </c>
      <c r="D33" s="127" t="s">
        <v>1143</v>
      </c>
      <c r="E33" s="127" t="s">
        <v>80</v>
      </c>
      <c r="F33" s="127" t="s">
        <v>70</v>
      </c>
      <c r="G33" s="150" t="s">
        <v>558</v>
      </c>
      <c r="H33" s="138" t="s">
        <v>385</v>
      </c>
      <c r="I33" s="138" t="s">
        <v>10</v>
      </c>
      <c r="J33" s="127">
        <v>1</v>
      </c>
      <c r="K33" s="127" t="s">
        <v>1243</v>
      </c>
      <c r="L33" s="129">
        <v>1100</v>
      </c>
      <c r="M33" s="131">
        <f t="shared" si="0"/>
        <v>1100</v>
      </c>
      <c r="N33" s="140" t="s">
        <v>1246</v>
      </c>
      <c r="O33" s="134"/>
      <c r="P33" s="131">
        <f t="shared" si="1"/>
        <v>1100</v>
      </c>
      <c r="Q33" s="219" t="s">
        <v>1244</v>
      </c>
      <c r="R33" s="92"/>
    </row>
    <row r="34" spans="2:18" s="6" customFormat="1" ht="20.100000000000001" customHeight="1" x14ac:dyDescent="0.3">
      <c r="B34" s="155" t="s">
        <v>1066</v>
      </c>
      <c r="C34" s="132">
        <v>44526</v>
      </c>
      <c r="D34" s="127" t="s">
        <v>358</v>
      </c>
      <c r="E34" s="138" t="s">
        <v>20</v>
      </c>
      <c r="F34" s="138" t="s">
        <v>5</v>
      </c>
      <c r="G34" s="138" t="s">
        <v>558</v>
      </c>
      <c r="H34" s="138" t="s">
        <v>385</v>
      </c>
      <c r="I34" s="138" t="s">
        <v>238</v>
      </c>
      <c r="J34" s="138">
        <v>1</v>
      </c>
      <c r="K34" s="138" t="s">
        <v>1201</v>
      </c>
      <c r="L34" s="139">
        <v>1800</v>
      </c>
      <c r="M34" s="131">
        <f t="shared" si="0"/>
        <v>1800</v>
      </c>
      <c r="N34" s="140" t="s">
        <v>1209</v>
      </c>
      <c r="O34" s="139"/>
      <c r="P34" s="131">
        <f t="shared" si="1"/>
        <v>1800</v>
      </c>
      <c r="Q34" s="219" t="s">
        <v>1210</v>
      </c>
      <c r="R34" s="92"/>
    </row>
    <row r="35" spans="2:18" s="6" customFormat="1" ht="20.100000000000001" customHeight="1" x14ac:dyDescent="0.3">
      <c r="B35" s="155" t="s">
        <v>1066</v>
      </c>
      <c r="C35" s="132">
        <v>44526</v>
      </c>
      <c r="D35" s="127" t="s">
        <v>358</v>
      </c>
      <c r="E35" s="138" t="s">
        <v>60</v>
      </c>
      <c r="F35" s="138" t="s">
        <v>5</v>
      </c>
      <c r="G35" s="138" t="s">
        <v>558</v>
      </c>
      <c r="H35" s="138" t="s">
        <v>385</v>
      </c>
      <c r="I35" s="138" t="s">
        <v>10</v>
      </c>
      <c r="J35" s="138">
        <v>1</v>
      </c>
      <c r="K35" s="138" t="s">
        <v>1206</v>
      </c>
      <c r="L35" s="139">
        <v>2305</v>
      </c>
      <c r="M35" s="131">
        <f t="shared" si="0"/>
        <v>2305</v>
      </c>
      <c r="N35" s="140" t="s">
        <v>1205</v>
      </c>
      <c r="O35" s="139"/>
      <c r="P35" s="131">
        <f t="shared" si="1"/>
        <v>2305</v>
      </c>
      <c r="Q35" s="219" t="s">
        <v>1210</v>
      </c>
      <c r="R35" s="92"/>
    </row>
    <row r="36" spans="2:18" s="6" customFormat="1" ht="20.100000000000001" customHeight="1" x14ac:dyDescent="0.3">
      <c r="B36" s="155" t="s">
        <v>1066</v>
      </c>
      <c r="C36" s="132">
        <v>44526</v>
      </c>
      <c r="D36" s="127" t="s">
        <v>358</v>
      </c>
      <c r="E36" s="138" t="s">
        <v>60</v>
      </c>
      <c r="F36" s="138" t="s">
        <v>5</v>
      </c>
      <c r="G36" s="138" t="s">
        <v>558</v>
      </c>
      <c r="H36" s="138" t="s">
        <v>385</v>
      </c>
      <c r="I36" s="138" t="s">
        <v>238</v>
      </c>
      <c r="J36" s="138">
        <v>1</v>
      </c>
      <c r="K36" s="138" t="s">
        <v>1207</v>
      </c>
      <c r="L36" s="139">
        <v>3330</v>
      </c>
      <c r="M36" s="131">
        <f t="shared" si="0"/>
        <v>3330</v>
      </c>
      <c r="N36" s="140" t="s">
        <v>1208</v>
      </c>
      <c r="O36" s="139"/>
      <c r="P36" s="131">
        <f t="shared" si="1"/>
        <v>3330</v>
      </c>
      <c r="Q36" s="219" t="s">
        <v>1210</v>
      </c>
      <c r="R36" s="92"/>
    </row>
    <row r="37" spans="2:18" s="6" customFormat="1" ht="20.100000000000001" customHeight="1" x14ac:dyDescent="0.3">
      <c r="B37" s="155" t="s">
        <v>1066</v>
      </c>
      <c r="C37" s="132">
        <v>44518</v>
      </c>
      <c r="D37" s="127" t="s">
        <v>492</v>
      </c>
      <c r="E37" s="150" t="s">
        <v>20</v>
      </c>
      <c r="F37" s="150" t="s">
        <v>5</v>
      </c>
      <c r="G37" s="150" t="s">
        <v>558</v>
      </c>
      <c r="H37" s="150" t="s">
        <v>385</v>
      </c>
      <c r="I37" s="150" t="s">
        <v>238</v>
      </c>
      <c r="J37" s="150">
        <v>1</v>
      </c>
      <c r="K37" s="138" t="s">
        <v>1214</v>
      </c>
      <c r="L37" s="139">
        <v>702</v>
      </c>
      <c r="M37" s="131">
        <f t="shared" si="0"/>
        <v>702</v>
      </c>
      <c r="N37" s="140" t="s">
        <v>599</v>
      </c>
      <c r="O37" s="139"/>
      <c r="P37" s="131">
        <f t="shared" si="1"/>
        <v>702</v>
      </c>
      <c r="Q37" s="219" t="s">
        <v>1218</v>
      </c>
      <c r="R37" s="92"/>
    </row>
    <row r="38" spans="2:18" s="6" customFormat="1" ht="20.100000000000001" customHeight="1" x14ac:dyDescent="0.3">
      <c r="B38" s="155" t="s">
        <v>1066</v>
      </c>
      <c r="C38" s="132">
        <v>44522</v>
      </c>
      <c r="D38" s="127" t="s">
        <v>492</v>
      </c>
      <c r="E38" s="150" t="s">
        <v>60</v>
      </c>
      <c r="F38" s="150" t="s">
        <v>5</v>
      </c>
      <c r="G38" s="150" t="s">
        <v>558</v>
      </c>
      <c r="H38" s="150" t="s">
        <v>385</v>
      </c>
      <c r="I38" s="150" t="s">
        <v>238</v>
      </c>
      <c r="J38" s="150">
        <v>1</v>
      </c>
      <c r="K38" s="138" t="s">
        <v>1215</v>
      </c>
      <c r="L38" s="139">
        <v>170</v>
      </c>
      <c r="M38" s="131">
        <f t="shared" si="0"/>
        <v>170</v>
      </c>
      <c r="N38" s="140" t="s">
        <v>599</v>
      </c>
      <c r="O38" s="139"/>
      <c r="P38" s="131">
        <f t="shared" si="1"/>
        <v>170</v>
      </c>
      <c r="Q38" s="219" t="s">
        <v>1218</v>
      </c>
      <c r="R38" s="92"/>
    </row>
    <row r="39" spans="2:18" s="6" customFormat="1" ht="20.100000000000001" customHeight="1" x14ac:dyDescent="0.3">
      <c r="B39" s="155" t="s">
        <v>1066</v>
      </c>
      <c r="C39" s="132">
        <v>44526</v>
      </c>
      <c r="D39" s="127" t="s">
        <v>492</v>
      </c>
      <c r="E39" s="150" t="s">
        <v>74</v>
      </c>
      <c r="F39" s="150" t="s">
        <v>70</v>
      </c>
      <c r="G39" s="150" t="s">
        <v>558</v>
      </c>
      <c r="H39" s="150" t="s">
        <v>385</v>
      </c>
      <c r="I39" s="150" t="s">
        <v>238</v>
      </c>
      <c r="J39" s="150">
        <v>1</v>
      </c>
      <c r="K39" s="138" t="s">
        <v>1216</v>
      </c>
      <c r="L39" s="139">
        <v>300</v>
      </c>
      <c r="M39" s="131">
        <f t="shared" ref="M39:M70" si="2">J39*L39</f>
        <v>300</v>
      </c>
      <c r="N39" s="140" t="s">
        <v>599</v>
      </c>
      <c r="O39" s="139"/>
      <c r="P39" s="131">
        <f t="shared" ref="P39:P70" si="3">M39-O39</f>
        <v>300</v>
      </c>
      <c r="Q39" s="219" t="s">
        <v>1218</v>
      </c>
      <c r="R39" s="92"/>
    </row>
    <row r="40" spans="2:18" s="6" customFormat="1" ht="20.100000000000001" customHeight="1" x14ac:dyDescent="0.3">
      <c r="B40" s="155" t="s">
        <v>1066</v>
      </c>
      <c r="C40" s="132">
        <v>44526</v>
      </c>
      <c r="D40" s="127" t="s">
        <v>492</v>
      </c>
      <c r="E40" s="150" t="s">
        <v>51</v>
      </c>
      <c r="F40" s="150" t="s">
        <v>5</v>
      </c>
      <c r="G40" s="150" t="s">
        <v>558</v>
      </c>
      <c r="H40" s="150" t="s">
        <v>385</v>
      </c>
      <c r="I40" s="150" t="s">
        <v>238</v>
      </c>
      <c r="J40" s="150">
        <v>1</v>
      </c>
      <c r="K40" s="138" t="s">
        <v>1217</v>
      </c>
      <c r="L40" s="139">
        <v>800</v>
      </c>
      <c r="M40" s="131">
        <f t="shared" si="2"/>
        <v>800</v>
      </c>
      <c r="N40" s="140" t="s">
        <v>599</v>
      </c>
      <c r="O40" s="139"/>
      <c r="P40" s="131">
        <f t="shared" si="3"/>
        <v>800</v>
      </c>
      <c r="Q40" s="219" t="s">
        <v>1218</v>
      </c>
      <c r="R40" s="92"/>
    </row>
    <row r="41" spans="2:18" s="6" customFormat="1" ht="20.100000000000001" customHeight="1" x14ac:dyDescent="0.3">
      <c r="B41" s="155" t="s">
        <v>1066</v>
      </c>
      <c r="C41" s="132">
        <v>44529</v>
      </c>
      <c r="D41" s="127" t="s">
        <v>492</v>
      </c>
      <c r="E41" s="138" t="s">
        <v>742</v>
      </c>
      <c r="F41" s="138" t="s">
        <v>70</v>
      </c>
      <c r="G41" s="150" t="s">
        <v>558</v>
      </c>
      <c r="H41" s="150" t="s">
        <v>385</v>
      </c>
      <c r="I41" s="150" t="s">
        <v>238</v>
      </c>
      <c r="J41" s="138">
        <v>1</v>
      </c>
      <c r="K41" s="138" t="s">
        <v>1219</v>
      </c>
      <c r="L41" s="139">
        <v>220</v>
      </c>
      <c r="M41" s="131">
        <f t="shared" si="2"/>
        <v>220</v>
      </c>
      <c r="N41" s="140" t="s">
        <v>599</v>
      </c>
      <c r="O41" s="139"/>
      <c r="P41" s="131">
        <f t="shared" si="3"/>
        <v>220</v>
      </c>
      <c r="Q41" s="219" t="s">
        <v>1218</v>
      </c>
      <c r="R41" s="92"/>
    </row>
    <row r="42" spans="2:18" s="6" customFormat="1" ht="20.100000000000001" customHeight="1" x14ac:dyDescent="0.3">
      <c r="B42" s="155" t="s">
        <v>1066</v>
      </c>
      <c r="C42" s="132">
        <v>44534</v>
      </c>
      <c r="D42" s="127" t="s">
        <v>492</v>
      </c>
      <c r="E42" s="127" t="s">
        <v>55</v>
      </c>
      <c r="F42" s="127" t="s">
        <v>5</v>
      </c>
      <c r="G42" s="133" t="s">
        <v>558</v>
      </c>
      <c r="H42" s="133" t="s">
        <v>385</v>
      </c>
      <c r="I42" s="133" t="s">
        <v>238</v>
      </c>
      <c r="J42" s="127">
        <v>1</v>
      </c>
      <c r="K42" s="127" t="s">
        <v>1229</v>
      </c>
      <c r="L42" s="129">
        <v>170</v>
      </c>
      <c r="M42" s="131">
        <f t="shared" si="2"/>
        <v>170</v>
      </c>
      <c r="N42" s="140" t="s">
        <v>599</v>
      </c>
      <c r="O42" s="134"/>
      <c r="P42" s="131">
        <f t="shared" si="3"/>
        <v>170</v>
      </c>
      <c r="Q42" s="219" t="s">
        <v>1237</v>
      </c>
      <c r="R42" s="92"/>
    </row>
    <row r="43" spans="2:18" s="6" customFormat="1" ht="20.100000000000001" customHeight="1" x14ac:dyDescent="0.3">
      <c r="B43" s="155" t="s">
        <v>1066</v>
      </c>
      <c r="C43" s="132">
        <v>44534</v>
      </c>
      <c r="D43" s="127" t="s">
        <v>492</v>
      </c>
      <c r="E43" s="127" t="s">
        <v>370</v>
      </c>
      <c r="F43" s="127" t="s">
        <v>70</v>
      </c>
      <c r="G43" s="133" t="s">
        <v>558</v>
      </c>
      <c r="H43" s="133" t="s">
        <v>385</v>
      </c>
      <c r="I43" s="133" t="s">
        <v>238</v>
      </c>
      <c r="J43" s="127">
        <v>1</v>
      </c>
      <c r="K43" s="127" t="s">
        <v>1230</v>
      </c>
      <c r="L43" s="129">
        <v>180</v>
      </c>
      <c r="M43" s="131">
        <f t="shared" si="2"/>
        <v>180</v>
      </c>
      <c r="N43" s="140" t="s">
        <v>599</v>
      </c>
      <c r="O43" s="134"/>
      <c r="P43" s="131">
        <f t="shared" si="3"/>
        <v>180</v>
      </c>
      <c r="Q43" s="219" t="s">
        <v>1237</v>
      </c>
      <c r="R43" s="92"/>
    </row>
    <row r="44" spans="2:18" s="6" customFormat="1" ht="20.100000000000001" customHeight="1" x14ac:dyDescent="0.3">
      <c r="B44" s="155" t="s">
        <v>1066</v>
      </c>
      <c r="C44" s="132">
        <v>44539</v>
      </c>
      <c r="D44" s="127" t="s">
        <v>492</v>
      </c>
      <c r="E44" s="127" t="s">
        <v>213</v>
      </c>
      <c r="F44" s="127" t="s">
        <v>70</v>
      </c>
      <c r="G44" s="133" t="s">
        <v>558</v>
      </c>
      <c r="H44" s="133" t="s">
        <v>385</v>
      </c>
      <c r="I44" s="133" t="s">
        <v>238</v>
      </c>
      <c r="J44" s="127">
        <v>1</v>
      </c>
      <c r="K44" s="127" t="s">
        <v>1231</v>
      </c>
      <c r="L44" s="129">
        <v>670</v>
      </c>
      <c r="M44" s="131">
        <f t="shared" si="2"/>
        <v>670</v>
      </c>
      <c r="N44" s="140" t="s">
        <v>599</v>
      </c>
      <c r="O44" s="134"/>
      <c r="P44" s="131">
        <f t="shared" si="3"/>
        <v>670</v>
      </c>
      <c r="Q44" s="219" t="s">
        <v>1237</v>
      </c>
      <c r="R44" s="92"/>
    </row>
    <row r="45" spans="2:18" s="6" customFormat="1" ht="20.100000000000001" customHeight="1" x14ac:dyDescent="0.3">
      <c r="B45" s="155" t="s">
        <v>1066</v>
      </c>
      <c r="C45" s="132">
        <v>44538</v>
      </c>
      <c r="D45" s="127" t="s">
        <v>492</v>
      </c>
      <c r="E45" s="127" t="s">
        <v>56</v>
      </c>
      <c r="F45" s="127" t="s">
        <v>5</v>
      </c>
      <c r="G45" s="133" t="s">
        <v>558</v>
      </c>
      <c r="H45" s="133" t="s">
        <v>385</v>
      </c>
      <c r="I45" s="133" t="s">
        <v>238</v>
      </c>
      <c r="J45" s="127">
        <v>1</v>
      </c>
      <c r="K45" s="127" t="s">
        <v>1232</v>
      </c>
      <c r="L45" s="129">
        <v>950</v>
      </c>
      <c r="M45" s="131">
        <f t="shared" si="2"/>
        <v>950</v>
      </c>
      <c r="N45" s="140" t="s">
        <v>599</v>
      </c>
      <c r="O45" s="134"/>
      <c r="P45" s="131">
        <f t="shared" si="3"/>
        <v>950</v>
      </c>
      <c r="Q45" s="219" t="s">
        <v>1237</v>
      </c>
      <c r="R45" s="92"/>
    </row>
    <row r="46" spans="2:18" s="6" customFormat="1" ht="20.100000000000001" customHeight="1" x14ac:dyDescent="0.3">
      <c r="B46" s="155" t="s">
        <v>1066</v>
      </c>
      <c r="C46" s="132">
        <v>44540</v>
      </c>
      <c r="D46" s="127" t="s">
        <v>492</v>
      </c>
      <c r="E46" s="127" t="s">
        <v>348</v>
      </c>
      <c r="F46" s="127" t="s">
        <v>5</v>
      </c>
      <c r="G46" s="133" t="s">
        <v>558</v>
      </c>
      <c r="H46" s="133" t="s">
        <v>385</v>
      </c>
      <c r="I46" s="133" t="s">
        <v>238</v>
      </c>
      <c r="J46" s="127">
        <v>1</v>
      </c>
      <c r="K46" s="127" t="s">
        <v>1233</v>
      </c>
      <c r="L46" s="129">
        <v>650</v>
      </c>
      <c r="M46" s="131">
        <f t="shared" si="2"/>
        <v>650</v>
      </c>
      <c r="N46" s="140" t="s">
        <v>599</v>
      </c>
      <c r="O46" s="134"/>
      <c r="P46" s="131">
        <f t="shared" si="3"/>
        <v>650</v>
      </c>
      <c r="Q46" s="219" t="s">
        <v>1245</v>
      </c>
      <c r="R46" s="92"/>
    </row>
    <row r="47" spans="2:18" s="6" customFormat="1" ht="20.100000000000001" customHeight="1" x14ac:dyDescent="0.3">
      <c r="B47" s="155" t="s">
        <v>1066</v>
      </c>
      <c r="C47" s="132">
        <v>44543</v>
      </c>
      <c r="D47" s="127" t="s">
        <v>492</v>
      </c>
      <c r="E47" s="127" t="s">
        <v>742</v>
      </c>
      <c r="F47" s="127" t="s">
        <v>70</v>
      </c>
      <c r="G47" s="150" t="s">
        <v>558</v>
      </c>
      <c r="H47" s="138" t="s">
        <v>385</v>
      </c>
      <c r="I47" s="138" t="s">
        <v>238</v>
      </c>
      <c r="J47" s="127">
        <v>1</v>
      </c>
      <c r="K47" s="127" t="s">
        <v>1236</v>
      </c>
      <c r="L47" s="129">
        <v>850</v>
      </c>
      <c r="M47" s="131">
        <f t="shared" si="2"/>
        <v>850</v>
      </c>
      <c r="N47" s="140" t="s">
        <v>599</v>
      </c>
      <c r="O47" s="134"/>
      <c r="P47" s="131">
        <f t="shared" si="3"/>
        <v>850</v>
      </c>
      <c r="Q47" s="219" t="s">
        <v>1245</v>
      </c>
      <c r="R47" s="92"/>
    </row>
    <row r="48" spans="2:18" s="6" customFormat="1" ht="20.100000000000001" customHeight="1" x14ac:dyDescent="0.3">
      <c r="B48" s="155" t="s">
        <v>1066</v>
      </c>
      <c r="C48" s="132">
        <v>44543</v>
      </c>
      <c r="D48" s="127" t="s">
        <v>492</v>
      </c>
      <c r="E48" s="127" t="s">
        <v>20</v>
      </c>
      <c r="F48" s="127" t="s">
        <v>5</v>
      </c>
      <c r="G48" s="150" t="s">
        <v>558</v>
      </c>
      <c r="H48" s="138" t="s">
        <v>385</v>
      </c>
      <c r="I48" s="138" t="s">
        <v>238</v>
      </c>
      <c r="J48" s="127">
        <v>1</v>
      </c>
      <c r="K48" s="127" t="s">
        <v>1238</v>
      </c>
      <c r="L48" s="129">
        <v>700</v>
      </c>
      <c r="M48" s="131">
        <f t="shared" si="2"/>
        <v>700</v>
      </c>
      <c r="N48" s="140" t="s">
        <v>599</v>
      </c>
      <c r="O48" s="134"/>
      <c r="P48" s="131">
        <f t="shared" si="3"/>
        <v>700</v>
      </c>
      <c r="Q48" s="219" t="s">
        <v>1245</v>
      </c>
      <c r="R48" s="92"/>
    </row>
    <row r="49" spans="2:18" s="6" customFormat="1" ht="20.100000000000001" customHeight="1" x14ac:dyDescent="0.3">
      <c r="B49" s="155" t="s">
        <v>1066</v>
      </c>
      <c r="C49" s="132">
        <v>44478</v>
      </c>
      <c r="D49" s="133" t="s">
        <v>347</v>
      </c>
      <c r="E49" s="138" t="s">
        <v>754</v>
      </c>
      <c r="F49" s="138" t="s">
        <v>70</v>
      </c>
      <c r="G49" s="138" t="s">
        <v>664</v>
      </c>
      <c r="H49" s="138" t="s">
        <v>385</v>
      </c>
      <c r="I49" s="138" t="s">
        <v>10</v>
      </c>
      <c r="J49" s="138">
        <v>1</v>
      </c>
      <c r="K49" s="138" t="s">
        <v>1121</v>
      </c>
      <c r="L49" s="139">
        <v>2136</v>
      </c>
      <c r="M49" s="131">
        <f t="shared" si="2"/>
        <v>2136</v>
      </c>
      <c r="N49" s="140" t="s">
        <v>1122</v>
      </c>
      <c r="O49" s="139">
        <v>106.8</v>
      </c>
      <c r="P49" s="131">
        <f t="shared" si="3"/>
        <v>2029.2</v>
      </c>
      <c r="Q49" s="168" t="s">
        <v>1125</v>
      </c>
      <c r="R49" s="92"/>
    </row>
    <row r="50" spans="2:18" s="6" customFormat="1" ht="20.100000000000001" customHeight="1" x14ac:dyDescent="0.3">
      <c r="B50" s="155" t="s">
        <v>1066</v>
      </c>
      <c r="C50" s="132">
        <v>44478</v>
      </c>
      <c r="D50" s="133" t="s">
        <v>347</v>
      </c>
      <c r="E50" s="138" t="s">
        <v>595</v>
      </c>
      <c r="F50" s="138" t="s">
        <v>70</v>
      </c>
      <c r="G50" s="138" t="s">
        <v>664</v>
      </c>
      <c r="H50" s="138" t="s">
        <v>385</v>
      </c>
      <c r="I50" s="138" t="s">
        <v>10</v>
      </c>
      <c r="J50" s="138">
        <v>1</v>
      </c>
      <c r="K50" s="138" t="s">
        <v>1121</v>
      </c>
      <c r="L50" s="139">
        <v>2136</v>
      </c>
      <c r="M50" s="131">
        <f t="shared" si="2"/>
        <v>2136</v>
      </c>
      <c r="N50" s="140" t="s">
        <v>1122</v>
      </c>
      <c r="O50" s="139">
        <v>106.8</v>
      </c>
      <c r="P50" s="131">
        <f t="shared" si="3"/>
        <v>2029.2</v>
      </c>
      <c r="Q50" s="168" t="s">
        <v>1125</v>
      </c>
      <c r="R50" s="92"/>
    </row>
    <row r="51" spans="2:18" s="6" customFormat="1" ht="20.100000000000001" customHeight="1" x14ac:dyDescent="0.3">
      <c r="B51" s="155" t="s">
        <v>1066</v>
      </c>
      <c r="C51" s="132">
        <v>44478</v>
      </c>
      <c r="D51" s="133" t="s">
        <v>347</v>
      </c>
      <c r="E51" s="138" t="s">
        <v>754</v>
      </c>
      <c r="F51" s="138" t="s">
        <v>70</v>
      </c>
      <c r="G51" s="138" t="s">
        <v>664</v>
      </c>
      <c r="H51" s="138" t="s">
        <v>385</v>
      </c>
      <c r="I51" s="138" t="s">
        <v>238</v>
      </c>
      <c r="J51" s="138">
        <v>1</v>
      </c>
      <c r="K51" s="138" t="s">
        <v>1123</v>
      </c>
      <c r="L51" s="139">
        <v>270</v>
      </c>
      <c r="M51" s="131">
        <f t="shared" si="2"/>
        <v>270</v>
      </c>
      <c r="N51" s="140" t="s">
        <v>1124</v>
      </c>
      <c r="O51" s="139"/>
      <c r="P51" s="131">
        <f t="shared" si="3"/>
        <v>270</v>
      </c>
      <c r="Q51" s="168" t="s">
        <v>1125</v>
      </c>
      <c r="R51" s="92"/>
    </row>
    <row r="52" spans="2:18" s="6" customFormat="1" ht="20.100000000000001" customHeight="1" x14ac:dyDescent="0.3">
      <c r="B52" s="155" t="s">
        <v>1066</v>
      </c>
      <c r="C52" s="132">
        <v>44478</v>
      </c>
      <c r="D52" s="133" t="s">
        <v>347</v>
      </c>
      <c r="E52" s="138" t="s">
        <v>595</v>
      </c>
      <c r="F52" s="138" t="s">
        <v>70</v>
      </c>
      <c r="G52" s="138" t="s">
        <v>664</v>
      </c>
      <c r="H52" s="138" t="s">
        <v>385</v>
      </c>
      <c r="I52" s="138" t="s">
        <v>238</v>
      </c>
      <c r="J52" s="138">
        <v>1</v>
      </c>
      <c r="K52" s="138" t="s">
        <v>1123</v>
      </c>
      <c r="L52" s="139">
        <v>270</v>
      </c>
      <c r="M52" s="131">
        <f t="shared" si="2"/>
        <v>270</v>
      </c>
      <c r="N52" s="140" t="s">
        <v>1124</v>
      </c>
      <c r="O52" s="139"/>
      <c r="P52" s="131">
        <f t="shared" si="3"/>
        <v>270</v>
      </c>
      <c r="Q52" s="168" t="s">
        <v>1125</v>
      </c>
      <c r="R52" s="92"/>
    </row>
    <row r="53" spans="2:18" s="6" customFormat="1" ht="20.100000000000001" customHeight="1" x14ac:dyDescent="0.3">
      <c r="B53" s="155" t="s">
        <v>1066</v>
      </c>
      <c r="C53" s="132">
        <v>44501</v>
      </c>
      <c r="D53" s="133" t="s">
        <v>347</v>
      </c>
      <c r="E53" s="138" t="s">
        <v>213</v>
      </c>
      <c r="F53" s="138" t="s">
        <v>5</v>
      </c>
      <c r="G53" s="138" t="s">
        <v>558</v>
      </c>
      <c r="H53" s="138" t="s">
        <v>385</v>
      </c>
      <c r="I53" s="138" t="s">
        <v>238</v>
      </c>
      <c r="J53" s="138">
        <v>1</v>
      </c>
      <c r="K53" s="138" t="s">
        <v>1152</v>
      </c>
      <c r="L53" s="139">
        <v>270</v>
      </c>
      <c r="M53" s="131">
        <f t="shared" si="2"/>
        <v>270</v>
      </c>
      <c r="N53" s="140" t="s">
        <v>1186</v>
      </c>
      <c r="O53" s="218"/>
      <c r="P53" s="217">
        <f t="shared" si="3"/>
        <v>270</v>
      </c>
      <c r="Q53" s="219" t="s">
        <v>1210</v>
      </c>
      <c r="R53" s="92"/>
    </row>
    <row r="54" spans="2:18" s="6" customFormat="1" ht="20.100000000000001" customHeight="1" x14ac:dyDescent="0.3">
      <c r="B54" s="155" t="s">
        <v>1066</v>
      </c>
      <c r="C54" s="132">
        <v>44501</v>
      </c>
      <c r="D54" s="133" t="s">
        <v>347</v>
      </c>
      <c r="E54" s="138" t="s">
        <v>213</v>
      </c>
      <c r="F54" s="138" t="s">
        <v>5</v>
      </c>
      <c r="G54" s="138" t="s">
        <v>558</v>
      </c>
      <c r="H54" s="138" t="s">
        <v>385</v>
      </c>
      <c r="I54" s="138" t="s">
        <v>10</v>
      </c>
      <c r="J54" s="138">
        <v>1</v>
      </c>
      <c r="K54" s="138" t="s">
        <v>1151</v>
      </c>
      <c r="L54" s="139">
        <v>3655</v>
      </c>
      <c r="M54" s="131">
        <f t="shared" si="2"/>
        <v>3655</v>
      </c>
      <c r="N54" s="140" t="s">
        <v>1187</v>
      </c>
      <c r="O54" s="218"/>
      <c r="P54" s="217">
        <f t="shared" si="3"/>
        <v>3655</v>
      </c>
      <c r="Q54" s="219" t="s">
        <v>1210</v>
      </c>
      <c r="R54" s="92"/>
    </row>
    <row r="55" spans="2:18" s="6" customFormat="1" ht="20.100000000000001" customHeight="1" x14ac:dyDescent="0.3">
      <c r="B55" s="155" t="s">
        <v>1066</v>
      </c>
      <c r="C55" s="132">
        <v>44508</v>
      </c>
      <c r="D55" s="127" t="s">
        <v>418</v>
      </c>
      <c r="E55" s="138" t="s">
        <v>59</v>
      </c>
      <c r="F55" s="138" t="s">
        <v>69</v>
      </c>
      <c r="G55" s="138" t="s">
        <v>558</v>
      </c>
      <c r="H55" s="138" t="s">
        <v>429</v>
      </c>
      <c r="I55" s="138" t="s">
        <v>238</v>
      </c>
      <c r="J55" s="138">
        <v>1</v>
      </c>
      <c r="K55" s="138" t="s">
        <v>1177</v>
      </c>
      <c r="L55" s="139">
        <v>148</v>
      </c>
      <c r="M55" s="131">
        <f t="shared" si="2"/>
        <v>148</v>
      </c>
      <c r="N55" s="140" t="s">
        <v>1181</v>
      </c>
      <c r="O55" s="218"/>
      <c r="P55" s="217">
        <f t="shared" si="3"/>
        <v>148</v>
      </c>
      <c r="Q55" s="168" t="s">
        <v>1179</v>
      </c>
      <c r="R55" s="92"/>
    </row>
    <row r="56" spans="2:18" s="6" customFormat="1" ht="20.100000000000001" customHeight="1" x14ac:dyDescent="0.3">
      <c r="B56" s="155" t="s">
        <v>1066</v>
      </c>
      <c r="C56" s="132">
        <v>44508</v>
      </c>
      <c r="D56" s="127" t="s">
        <v>418</v>
      </c>
      <c r="E56" s="138" t="s">
        <v>59</v>
      </c>
      <c r="F56" s="138" t="s">
        <v>69</v>
      </c>
      <c r="G56" s="138" t="s">
        <v>558</v>
      </c>
      <c r="H56" s="138" t="s">
        <v>429</v>
      </c>
      <c r="I56" s="150" t="s">
        <v>10</v>
      </c>
      <c r="J56" s="138">
        <v>1</v>
      </c>
      <c r="K56" s="138" t="s">
        <v>1178</v>
      </c>
      <c r="L56" s="139">
        <v>378</v>
      </c>
      <c r="M56" s="131">
        <f t="shared" si="2"/>
        <v>378</v>
      </c>
      <c r="N56" s="140" t="s">
        <v>1180</v>
      </c>
      <c r="O56" s="218"/>
      <c r="P56" s="217">
        <f t="shared" si="3"/>
        <v>378</v>
      </c>
      <c r="Q56" s="168" t="s">
        <v>1179</v>
      </c>
      <c r="R56" s="92"/>
    </row>
    <row r="57" spans="2:18" s="6" customFormat="1" ht="20.100000000000001" customHeight="1" x14ac:dyDescent="0.3">
      <c r="B57" s="155" t="s">
        <v>1066</v>
      </c>
      <c r="C57" s="132">
        <v>44520</v>
      </c>
      <c r="D57" s="127" t="s">
        <v>418</v>
      </c>
      <c r="E57" s="138" t="s">
        <v>348</v>
      </c>
      <c r="F57" s="138" t="s">
        <v>5</v>
      </c>
      <c r="G57" s="138" t="s">
        <v>558</v>
      </c>
      <c r="H57" s="138" t="s">
        <v>429</v>
      </c>
      <c r="I57" s="138" t="s">
        <v>238</v>
      </c>
      <c r="J57" s="138">
        <v>1</v>
      </c>
      <c r="K57" s="138" t="s">
        <v>1199</v>
      </c>
      <c r="L57" s="139">
        <v>360</v>
      </c>
      <c r="M57" s="131">
        <f t="shared" si="2"/>
        <v>360</v>
      </c>
      <c r="N57" s="140" t="s">
        <v>1204</v>
      </c>
      <c r="O57" s="218"/>
      <c r="P57" s="217">
        <f t="shared" si="3"/>
        <v>360</v>
      </c>
      <c r="Q57" s="168" t="s">
        <v>1200</v>
      </c>
      <c r="R57" s="92"/>
    </row>
    <row r="58" spans="2:18" s="6" customFormat="1" ht="20.100000000000001" customHeight="1" x14ac:dyDescent="0.3">
      <c r="B58" s="155" t="s">
        <v>1066</v>
      </c>
      <c r="C58" s="132">
        <v>44520</v>
      </c>
      <c r="D58" s="127" t="s">
        <v>418</v>
      </c>
      <c r="E58" s="138" t="s">
        <v>51</v>
      </c>
      <c r="F58" s="138" t="s">
        <v>5</v>
      </c>
      <c r="G58" s="138" t="s">
        <v>558</v>
      </c>
      <c r="H58" s="138" t="s">
        <v>429</v>
      </c>
      <c r="I58" s="138" t="s">
        <v>238</v>
      </c>
      <c r="J58" s="138">
        <v>1</v>
      </c>
      <c r="K58" s="138" t="s">
        <v>1199</v>
      </c>
      <c r="L58" s="139">
        <v>360</v>
      </c>
      <c r="M58" s="131">
        <f t="shared" si="2"/>
        <v>360</v>
      </c>
      <c r="N58" s="140" t="s">
        <v>1203</v>
      </c>
      <c r="O58" s="218"/>
      <c r="P58" s="217">
        <f t="shared" si="3"/>
        <v>360</v>
      </c>
      <c r="Q58" s="168" t="s">
        <v>1200</v>
      </c>
      <c r="R58" s="92"/>
    </row>
    <row r="59" spans="2:18" s="6" customFormat="1" ht="20.100000000000001" customHeight="1" x14ac:dyDescent="0.3">
      <c r="B59" s="155" t="s">
        <v>1066</v>
      </c>
      <c r="C59" s="132">
        <v>44520</v>
      </c>
      <c r="D59" s="127" t="s">
        <v>418</v>
      </c>
      <c r="E59" s="138" t="s">
        <v>213</v>
      </c>
      <c r="F59" s="138" t="s">
        <v>5</v>
      </c>
      <c r="G59" s="138" t="s">
        <v>558</v>
      </c>
      <c r="H59" s="138" t="s">
        <v>429</v>
      </c>
      <c r="I59" s="138" t="s">
        <v>238</v>
      </c>
      <c r="J59" s="138">
        <v>1</v>
      </c>
      <c r="K59" s="138" t="s">
        <v>1199</v>
      </c>
      <c r="L59" s="139">
        <v>360</v>
      </c>
      <c r="M59" s="131">
        <f t="shared" si="2"/>
        <v>360</v>
      </c>
      <c r="N59" s="140" t="s">
        <v>1202</v>
      </c>
      <c r="O59" s="218"/>
      <c r="P59" s="217">
        <f t="shared" si="3"/>
        <v>360</v>
      </c>
      <c r="Q59" s="168" t="s">
        <v>1200</v>
      </c>
      <c r="R59" s="92"/>
    </row>
    <row r="60" spans="2:18" s="6" customFormat="1" ht="20.100000000000001" customHeight="1" x14ac:dyDescent="0.3">
      <c r="B60" s="155" t="s">
        <v>1066</v>
      </c>
      <c r="C60" s="132">
        <v>44545</v>
      </c>
      <c r="D60" s="127" t="s">
        <v>509</v>
      </c>
      <c r="E60" s="127" t="s">
        <v>742</v>
      </c>
      <c r="F60" s="127" t="s">
        <v>70</v>
      </c>
      <c r="G60" s="150" t="s">
        <v>558</v>
      </c>
      <c r="H60" s="138" t="s">
        <v>385</v>
      </c>
      <c r="I60" s="138" t="s">
        <v>238</v>
      </c>
      <c r="J60" s="127">
        <v>1</v>
      </c>
      <c r="K60" s="127" t="s">
        <v>1241</v>
      </c>
      <c r="L60" s="129">
        <v>350</v>
      </c>
      <c r="M60" s="131">
        <f t="shared" si="2"/>
        <v>350</v>
      </c>
      <c r="N60" s="140" t="s">
        <v>1240</v>
      </c>
      <c r="O60" s="216"/>
      <c r="P60" s="217">
        <f t="shared" si="3"/>
        <v>350</v>
      </c>
      <c r="Q60" s="219" t="s">
        <v>1239</v>
      </c>
      <c r="R60" s="92"/>
    </row>
    <row r="61" spans="2:18" s="6" customFormat="1" ht="20.100000000000001" customHeight="1" x14ac:dyDescent="0.3">
      <c r="B61" s="155" t="s">
        <v>1066</v>
      </c>
      <c r="C61" s="132">
        <v>44512</v>
      </c>
      <c r="D61" s="133" t="s">
        <v>239</v>
      </c>
      <c r="E61" s="138" t="s">
        <v>252</v>
      </c>
      <c r="F61" s="138" t="s">
        <v>5</v>
      </c>
      <c r="G61" s="150" t="s">
        <v>339</v>
      </c>
      <c r="H61" s="138" t="s">
        <v>673</v>
      </c>
      <c r="I61" s="138" t="s">
        <v>673</v>
      </c>
      <c r="J61" s="138">
        <v>1</v>
      </c>
      <c r="K61" s="138" t="s">
        <v>1131</v>
      </c>
      <c r="L61" s="139">
        <v>791</v>
      </c>
      <c r="M61" s="131">
        <f t="shared" si="2"/>
        <v>791</v>
      </c>
      <c r="N61" s="140" t="s">
        <v>1198</v>
      </c>
      <c r="O61" s="218">
        <v>79.099999999999994</v>
      </c>
      <c r="P61" s="217">
        <f t="shared" si="3"/>
        <v>711.9</v>
      </c>
      <c r="Q61" s="219" t="s">
        <v>1210</v>
      </c>
      <c r="R61" s="92"/>
    </row>
    <row r="62" spans="2:18" s="6" customFormat="1" ht="20.100000000000001" customHeight="1" x14ac:dyDescent="0.3">
      <c r="B62" s="155" t="s">
        <v>1066</v>
      </c>
      <c r="C62" s="132">
        <v>44520</v>
      </c>
      <c r="D62" s="133" t="s">
        <v>239</v>
      </c>
      <c r="E62" s="138" t="s">
        <v>20</v>
      </c>
      <c r="F62" s="138" t="s">
        <v>5</v>
      </c>
      <c r="G62" s="150" t="s">
        <v>339</v>
      </c>
      <c r="H62" s="138" t="s">
        <v>673</v>
      </c>
      <c r="I62" s="138" t="s">
        <v>673</v>
      </c>
      <c r="J62" s="138">
        <v>1</v>
      </c>
      <c r="K62" s="138" t="s">
        <v>1131</v>
      </c>
      <c r="L62" s="139">
        <v>767</v>
      </c>
      <c r="M62" s="131">
        <f t="shared" si="2"/>
        <v>767</v>
      </c>
      <c r="N62" s="140" t="s">
        <v>1198</v>
      </c>
      <c r="O62" s="218">
        <v>76.7</v>
      </c>
      <c r="P62" s="217">
        <f t="shared" si="3"/>
        <v>690.3</v>
      </c>
      <c r="Q62" s="219" t="s">
        <v>1210</v>
      </c>
      <c r="R62" s="92"/>
    </row>
    <row r="63" spans="2:18" s="6" customFormat="1" ht="20.100000000000001" customHeight="1" x14ac:dyDescent="0.3">
      <c r="B63" s="155" t="s">
        <v>1066</v>
      </c>
      <c r="C63" s="132">
        <v>44513</v>
      </c>
      <c r="D63" s="133" t="s">
        <v>239</v>
      </c>
      <c r="E63" s="138" t="s">
        <v>74</v>
      </c>
      <c r="F63" s="138" t="s">
        <v>70</v>
      </c>
      <c r="G63" s="150" t="s">
        <v>339</v>
      </c>
      <c r="H63" s="138" t="s">
        <v>673</v>
      </c>
      <c r="I63" s="138" t="s">
        <v>673</v>
      </c>
      <c r="J63" s="138">
        <v>1</v>
      </c>
      <c r="K63" s="138" t="s">
        <v>1131</v>
      </c>
      <c r="L63" s="139">
        <v>1046</v>
      </c>
      <c r="M63" s="131">
        <f t="shared" si="2"/>
        <v>1046</v>
      </c>
      <c r="N63" s="140" t="s">
        <v>1198</v>
      </c>
      <c r="O63" s="218">
        <v>104.6</v>
      </c>
      <c r="P63" s="217">
        <f t="shared" si="3"/>
        <v>941.4</v>
      </c>
      <c r="Q63" s="219" t="s">
        <v>1210</v>
      </c>
      <c r="R63" s="92"/>
    </row>
    <row r="64" spans="2:18" s="6" customFormat="1" ht="20.100000000000001" customHeight="1" x14ac:dyDescent="0.3">
      <c r="B64" s="155" t="s">
        <v>1066</v>
      </c>
      <c r="C64" s="132">
        <v>44527</v>
      </c>
      <c r="D64" s="133" t="s">
        <v>239</v>
      </c>
      <c r="E64" s="138" t="s">
        <v>370</v>
      </c>
      <c r="F64" s="138" t="s">
        <v>70</v>
      </c>
      <c r="G64" s="150" t="s">
        <v>339</v>
      </c>
      <c r="H64" s="138" t="s">
        <v>673</v>
      </c>
      <c r="I64" s="138" t="s">
        <v>673</v>
      </c>
      <c r="J64" s="138">
        <v>1</v>
      </c>
      <c r="K64" s="138" t="s">
        <v>1131</v>
      </c>
      <c r="L64" s="139">
        <v>899</v>
      </c>
      <c r="M64" s="129">
        <f t="shared" si="2"/>
        <v>899</v>
      </c>
      <c r="N64" s="140" t="s">
        <v>1198</v>
      </c>
      <c r="O64" s="202">
        <v>89.9</v>
      </c>
      <c r="P64" s="217">
        <f t="shared" si="3"/>
        <v>809.1</v>
      </c>
      <c r="Q64" s="219" t="s">
        <v>1210</v>
      </c>
      <c r="R64" s="92"/>
    </row>
    <row r="65" spans="2:18" s="6" customFormat="1" ht="20.100000000000001" customHeight="1" x14ac:dyDescent="0.3">
      <c r="B65" s="155" t="s">
        <v>1066</v>
      </c>
      <c r="C65" s="132">
        <v>44527</v>
      </c>
      <c r="D65" s="133" t="s">
        <v>239</v>
      </c>
      <c r="E65" s="138" t="s">
        <v>784</v>
      </c>
      <c r="F65" s="138" t="s">
        <v>597</v>
      </c>
      <c r="G65" s="150" t="s">
        <v>339</v>
      </c>
      <c r="H65" s="138" t="s">
        <v>673</v>
      </c>
      <c r="I65" s="138" t="s">
        <v>673</v>
      </c>
      <c r="J65" s="138">
        <v>1</v>
      </c>
      <c r="K65" s="138" t="s">
        <v>1131</v>
      </c>
      <c r="L65" s="139">
        <v>882</v>
      </c>
      <c r="M65" s="131">
        <f t="shared" si="2"/>
        <v>882</v>
      </c>
      <c r="N65" s="140" t="s">
        <v>1198</v>
      </c>
      <c r="O65" s="218">
        <v>88.2</v>
      </c>
      <c r="P65" s="217">
        <f t="shared" si="3"/>
        <v>793.8</v>
      </c>
      <c r="Q65" s="219" t="s">
        <v>1210</v>
      </c>
      <c r="R65" s="92"/>
    </row>
    <row r="66" spans="2:18" s="6" customFormat="1" ht="20.100000000000001" customHeight="1" x14ac:dyDescent="0.3">
      <c r="B66" s="155" t="s">
        <v>1066</v>
      </c>
      <c r="C66" s="132">
        <v>44513</v>
      </c>
      <c r="D66" s="133" t="s">
        <v>239</v>
      </c>
      <c r="E66" s="138" t="s">
        <v>821</v>
      </c>
      <c r="F66" s="138" t="s">
        <v>597</v>
      </c>
      <c r="G66" s="150" t="s">
        <v>339</v>
      </c>
      <c r="H66" s="138" t="s">
        <v>673</v>
      </c>
      <c r="I66" s="138" t="s">
        <v>673</v>
      </c>
      <c r="J66" s="138">
        <v>1</v>
      </c>
      <c r="K66" s="138" t="s">
        <v>1131</v>
      </c>
      <c r="L66" s="139">
        <v>1141.5</v>
      </c>
      <c r="M66" s="131">
        <f t="shared" si="2"/>
        <v>1141.5</v>
      </c>
      <c r="N66" s="140" t="s">
        <v>1198</v>
      </c>
      <c r="O66" s="218">
        <v>114.15</v>
      </c>
      <c r="P66" s="217">
        <f t="shared" si="3"/>
        <v>1027.3499999999999</v>
      </c>
      <c r="Q66" s="219" t="s">
        <v>1210</v>
      </c>
      <c r="R66" s="92"/>
    </row>
    <row r="67" spans="2:18" s="6" customFormat="1" ht="20.100000000000001" customHeight="1" x14ac:dyDescent="0.3">
      <c r="B67" s="155" t="s">
        <v>1066</v>
      </c>
      <c r="C67" s="132">
        <v>44506</v>
      </c>
      <c r="D67" s="133" t="s">
        <v>239</v>
      </c>
      <c r="E67" s="138" t="s">
        <v>595</v>
      </c>
      <c r="F67" s="138" t="s">
        <v>70</v>
      </c>
      <c r="G67" s="150" t="s">
        <v>339</v>
      </c>
      <c r="H67" s="138" t="s">
        <v>673</v>
      </c>
      <c r="I67" s="138" t="s">
        <v>673</v>
      </c>
      <c r="J67" s="138">
        <v>1</v>
      </c>
      <c r="K67" s="138" t="s">
        <v>1131</v>
      </c>
      <c r="L67" s="139">
        <v>1014</v>
      </c>
      <c r="M67" s="131">
        <f t="shared" si="2"/>
        <v>1014</v>
      </c>
      <c r="N67" s="140" t="s">
        <v>1198</v>
      </c>
      <c r="O67" s="218">
        <v>101.4</v>
      </c>
      <c r="P67" s="217">
        <f t="shared" si="3"/>
        <v>912.6</v>
      </c>
      <c r="Q67" s="219" t="s">
        <v>1210</v>
      </c>
      <c r="R67" s="92"/>
    </row>
    <row r="68" spans="2:18" s="6" customFormat="1" ht="20.100000000000001" customHeight="1" x14ac:dyDescent="0.3">
      <c r="B68" s="155" t="s">
        <v>1066</v>
      </c>
      <c r="C68" s="132">
        <v>44534</v>
      </c>
      <c r="D68" s="133" t="s">
        <v>239</v>
      </c>
      <c r="E68" s="127" t="s">
        <v>26</v>
      </c>
      <c r="F68" s="127" t="s">
        <v>5</v>
      </c>
      <c r="G68" s="150" t="s">
        <v>339</v>
      </c>
      <c r="H68" s="138" t="s">
        <v>673</v>
      </c>
      <c r="I68" s="138" t="s">
        <v>673</v>
      </c>
      <c r="J68" s="138">
        <v>1</v>
      </c>
      <c r="K68" s="127" t="s">
        <v>1131</v>
      </c>
      <c r="L68" s="129">
        <v>772</v>
      </c>
      <c r="M68" s="131">
        <f t="shared" si="2"/>
        <v>772</v>
      </c>
      <c r="N68" s="140" t="s">
        <v>1235</v>
      </c>
      <c r="O68" s="216">
        <v>77.2</v>
      </c>
      <c r="P68" s="217">
        <f t="shared" si="3"/>
        <v>694.8</v>
      </c>
      <c r="Q68" s="219" t="s">
        <v>1242</v>
      </c>
      <c r="R68" s="92"/>
    </row>
    <row r="69" spans="2:18" s="6" customFormat="1" ht="20.100000000000001" customHeight="1" x14ac:dyDescent="0.3">
      <c r="B69" s="155" t="s">
        <v>1066</v>
      </c>
      <c r="C69" s="132">
        <v>44534</v>
      </c>
      <c r="D69" s="133" t="s">
        <v>239</v>
      </c>
      <c r="E69" s="127" t="s">
        <v>29</v>
      </c>
      <c r="F69" s="127" t="s">
        <v>5</v>
      </c>
      <c r="G69" s="150" t="s">
        <v>339</v>
      </c>
      <c r="H69" s="138" t="s">
        <v>673</v>
      </c>
      <c r="I69" s="138" t="s">
        <v>673</v>
      </c>
      <c r="J69" s="138">
        <v>1</v>
      </c>
      <c r="K69" s="127" t="s">
        <v>1131</v>
      </c>
      <c r="L69" s="129">
        <v>772</v>
      </c>
      <c r="M69" s="131">
        <f t="shared" si="2"/>
        <v>772</v>
      </c>
      <c r="N69" s="140" t="s">
        <v>1235</v>
      </c>
      <c r="O69" s="216">
        <v>77.2</v>
      </c>
      <c r="P69" s="217">
        <f t="shared" si="3"/>
        <v>694.8</v>
      </c>
      <c r="Q69" s="219" t="s">
        <v>1242</v>
      </c>
      <c r="R69" s="92"/>
    </row>
    <row r="70" spans="2:18" s="6" customFormat="1" ht="20.100000000000001" customHeight="1" x14ac:dyDescent="0.3">
      <c r="B70" s="155" t="s">
        <v>1066</v>
      </c>
      <c r="C70" s="132">
        <v>44534</v>
      </c>
      <c r="D70" s="133" t="s">
        <v>239</v>
      </c>
      <c r="E70" s="127" t="s">
        <v>24</v>
      </c>
      <c r="F70" s="127" t="s">
        <v>70</v>
      </c>
      <c r="G70" s="150" t="s">
        <v>339</v>
      </c>
      <c r="H70" s="138" t="s">
        <v>673</v>
      </c>
      <c r="I70" s="138" t="s">
        <v>673</v>
      </c>
      <c r="J70" s="138">
        <v>1</v>
      </c>
      <c r="K70" s="127" t="s">
        <v>1131</v>
      </c>
      <c r="L70" s="129">
        <v>818</v>
      </c>
      <c r="M70" s="131">
        <f t="shared" si="2"/>
        <v>818</v>
      </c>
      <c r="N70" s="140" t="s">
        <v>1235</v>
      </c>
      <c r="O70" s="216">
        <v>81.8</v>
      </c>
      <c r="P70" s="217">
        <f t="shared" si="3"/>
        <v>736.2</v>
      </c>
      <c r="Q70" s="219" t="s">
        <v>1242</v>
      </c>
      <c r="R70" s="92"/>
    </row>
    <row r="71" spans="2:18" s="6" customFormat="1" ht="20.100000000000001" customHeight="1" x14ac:dyDescent="0.3">
      <c r="B71" s="155" t="s">
        <v>1066</v>
      </c>
      <c r="C71" s="132">
        <v>44541</v>
      </c>
      <c r="D71" s="133" t="s">
        <v>239</v>
      </c>
      <c r="E71" s="127" t="s">
        <v>60</v>
      </c>
      <c r="F71" s="127" t="s">
        <v>5</v>
      </c>
      <c r="G71" s="150" t="s">
        <v>339</v>
      </c>
      <c r="H71" s="138" t="s">
        <v>673</v>
      </c>
      <c r="I71" s="138" t="s">
        <v>673</v>
      </c>
      <c r="J71" s="127">
        <v>1</v>
      </c>
      <c r="K71" s="127" t="s">
        <v>1131</v>
      </c>
      <c r="L71" s="129">
        <v>645</v>
      </c>
      <c r="M71" s="131">
        <f>J71*L71</f>
        <v>645</v>
      </c>
      <c r="N71" s="140" t="s">
        <v>1235</v>
      </c>
      <c r="O71" s="216">
        <v>64.5</v>
      </c>
      <c r="P71" s="217">
        <f>M71-O71</f>
        <v>580.5</v>
      </c>
      <c r="Q71" s="219" t="s">
        <v>1242</v>
      </c>
      <c r="R71" s="92"/>
    </row>
    <row r="72" spans="2:18" s="6" customFormat="1" ht="20.100000000000001" customHeight="1" x14ac:dyDescent="0.3">
      <c r="B72" s="155" t="s">
        <v>1066</v>
      </c>
      <c r="C72" s="132">
        <v>44541</v>
      </c>
      <c r="D72" s="133" t="s">
        <v>239</v>
      </c>
      <c r="E72" s="127" t="s">
        <v>178</v>
      </c>
      <c r="F72" s="127" t="s">
        <v>70</v>
      </c>
      <c r="G72" s="150" t="s">
        <v>339</v>
      </c>
      <c r="H72" s="138" t="s">
        <v>673</v>
      </c>
      <c r="I72" s="138" t="s">
        <v>673</v>
      </c>
      <c r="J72" s="127">
        <v>1</v>
      </c>
      <c r="K72" s="127" t="s">
        <v>1131</v>
      </c>
      <c r="L72" s="129">
        <v>904</v>
      </c>
      <c r="M72" s="131">
        <f>J72*L72</f>
        <v>904</v>
      </c>
      <c r="N72" s="140" t="s">
        <v>1235</v>
      </c>
      <c r="O72" s="216">
        <v>90.4</v>
      </c>
      <c r="P72" s="217">
        <f>M72-O72</f>
        <v>813.6</v>
      </c>
      <c r="Q72" s="219" t="s">
        <v>1242</v>
      </c>
      <c r="R72" s="92"/>
    </row>
    <row r="73" spans="2:18" s="6" customFormat="1" ht="20.100000000000001" customHeight="1" x14ac:dyDescent="0.3">
      <c r="B73" s="155" t="s">
        <v>1066</v>
      </c>
      <c r="C73" s="132">
        <v>44541</v>
      </c>
      <c r="D73" s="133" t="s">
        <v>239</v>
      </c>
      <c r="E73" s="127" t="s">
        <v>213</v>
      </c>
      <c r="F73" s="127" t="s">
        <v>5</v>
      </c>
      <c r="G73" s="150" t="s">
        <v>339</v>
      </c>
      <c r="H73" s="138" t="s">
        <v>673</v>
      </c>
      <c r="I73" s="138" t="s">
        <v>673</v>
      </c>
      <c r="J73" s="127">
        <v>1</v>
      </c>
      <c r="K73" s="127" t="s">
        <v>1131</v>
      </c>
      <c r="L73" s="129">
        <v>794</v>
      </c>
      <c r="M73" s="131">
        <f>J73*L73</f>
        <v>794</v>
      </c>
      <c r="N73" s="140" t="s">
        <v>1235</v>
      </c>
      <c r="O73" s="216">
        <v>79.400000000000006</v>
      </c>
      <c r="P73" s="217">
        <f>M73-O73</f>
        <v>714.6</v>
      </c>
      <c r="Q73" s="219" t="s">
        <v>1242</v>
      </c>
      <c r="R73" s="92"/>
    </row>
    <row r="74" spans="2:18" s="6" customFormat="1" ht="20.100000000000001" customHeight="1" x14ac:dyDescent="0.3">
      <c r="B74" s="155" t="s">
        <v>1066</v>
      </c>
      <c r="C74" s="132">
        <v>44541</v>
      </c>
      <c r="D74" s="133" t="s">
        <v>239</v>
      </c>
      <c r="E74" s="127" t="s">
        <v>179</v>
      </c>
      <c r="F74" s="127" t="s">
        <v>179</v>
      </c>
      <c r="G74" s="150" t="s">
        <v>339</v>
      </c>
      <c r="H74" s="138" t="s">
        <v>385</v>
      </c>
      <c r="I74" s="138" t="s">
        <v>10</v>
      </c>
      <c r="J74" s="127">
        <v>1</v>
      </c>
      <c r="K74" s="127" t="s">
        <v>1234</v>
      </c>
      <c r="L74" s="129">
        <v>330</v>
      </c>
      <c r="M74" s="131">
        <f>J74*L74</f>
        <v>330</v>
      </c>
      <c r="N74" s="140" t="s">
        <v>1235</v>
      </c>
      <c r="O74" s="216">
        <v>33</v>
      </c>
      <c r="P74" s="217">
        <f>M74-O74</f>
        <v>297</v>
      </c>
      <c r="Q74" s="219" t="s">
        <v>1242</v>
      </c>
      <c r="R74" s="92"/>
    </row>
    <row r="75" spans="2:18" s="6" customFormat="1" ht="20.100000000000001" customHeight="1" x14ac:dyDescent="0.3">
      <c r="K75" s="40"/>
      <c r="L75" s="82"/>
      <c r="M75" s="82"/>
      <c r="N75" s="82"/>
      <c r="O75" s="221">
        <f>SUM(O7:O58)</f>
        <v>1030.8499999999999</v>
      </c>
      <c r="P75" s="222">
        <f>SUM(P7:P74)</f>
        <v>60868.6</v>
      </c>
      <c r="Q75" s="82"/>
      <c r="R75" s="92"/>
    </row>
    <row r="76" spans="2:18" s="6" customFormat="1" ht="20.100000000000001" customHeight="1" x14ac:dyDescent="0.3">
      <c r="B76" s="4"/>
      <c r="C76" s="4"/>
      <c r="D76" s="4"/>
      <c r="E76" s="4"/>
      <c r="F76" s="4"/>
      <c r="G76" s="4"/>
      <c r="H76" s="4"/>
      <c r="I76" s="4"/>
      <c r="J76" s="4"/>
      <c r="K76" s="40"/>
      <c r="L76" s="22"/>
      <c r="M76" s="22"/>
      <c r="N76" s="22"/>
      <c r="O76" s="22"/>
      <c r="P76" s="22"/>
      <c r="Q76" s="22"/>
      <c r="R76" s="92"/>
    </row>
    <row r="77" spans="2:18" s="6" customFormat="1" ht="27.75" customHeight="1" x14ac:dyDescent="0.3">
      <c r="B77" s="4"/>
      <c r="C77" s="4"/>
      <c r="D77" s="4"/>
      <c r="E77" s="4"/>
      <c r="F77" s="4"/>
      <c r="G77" s="4"/>
      <c r="H77" s="4"/>
      <c r="I77" s="4"/>
      <c r="J77" s="4"/>
      <c r="K77" s="40"/>
      <c r="L77" s="22"/>
      <c r="M77" s="22"/>
      <c r="N77" s="22"/>
      <c r="O77" s="22"/>
      <c r="P77" s="22"/>
      <c r="Q77" s="22"/>
      <c r="R77" s="93"/>
    </row>
    <row r="78" spans="2:18" s="6" customFormat="1" ht="20.100000000000001" customHeight="1" x14ac:dyDescent="0.3">
      <c r="B78" s="4"/>
      <c r="C78" s="4"/>
      <c r="D78" s="4"/>
      <c r="E78" s="4"/>
      <c r="F78" s="4"/>
      <c r="G78" s="4"/>
      <c r="H78" s="4"/>
      <c r="I78" s="4"/>
      <c r="J78" s="4"/>
      <c r="K78" s="40"/>
      <c r="L78" s="22"/>
      <c r="M78" s="22"/>
      <c r="N78" s="22"/>
      <c r="O78" s="22"/>
      <c r="P78" s="22"/>
      <c r="Q78" s="22"/>
    </row>
    <row r="79" spans="2:18" x14ac:dyDescent="0.3">
      <c r="K79" s="40"/>
    </row>
    <row r="80" spans="2:18" x14ac:dyDescent="0.3">
      <c r="K80" s="40"/>
    </row>
  </sheetData>
  <autoFilter ref="B6:Q75" xr:uid="{00000000-0009-0000-0000-000012000000}">
    <sortState xmlns:xlrd2="http://schemas.microsoft.com/office/spreadsheetml/2017/richdata2" ref="B7:Q75">
      <sortCondition ref="D6:D75"/>
    </sortState>
  </autoFilter>
  <pageMargins left="0.511811024" right="0.511811024" top="0.78740157499999996" bottom="0.78740157499999996" header="0.31496062000000002" footer="0.31496062000000002"/>
  <pageSetup paperSize="9" scale="41" fitToHeight="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  <pageSetUpPr fitToPage="1"/>
  </sheetPr>
  <dimension ref="A4:P44"/>
  <sheetViews>
    <sheetView showGridLines="0" zoomScale="80" zoomScaleNormal="80" workbookViewId="0">
      <selection activeCell="A15" sqref="A15:XFD16"/>
    </sheetView>
  </sheetViews>
  <sheetFormatPr defaultRowHeight="14.4" x14ac:dyDescent="0.3"/>
  <cols>
    <col min="1" max="1" width="27.5546875" customWidth="1"/>
    <col min="2" max="2" width="46.5546875" bestFit="1" customWidth="1"/>
    <col min="3" max="3" width="17.109375" customWidth="1"/>
    <col min="6" max="6" width="9.109375" style="4"/>
    <col min="7" max="7" width="12.33203125" customWidth="1"/>
    <col min="8" max="8" width="12.88671875" customWidth="1"/>
    <col min="9" max="9" width="12.6640625" style="49" hidden="1" customWidth="1"/>
    <col min="10" max="10" width="14.44140625" style="49" customWidth="1"/>
    <col min="11" max="11" width="37.5546875" customWidth="1"/>
    <col min="12" max="12" width="14.6640625" style="4" bestFit="1" customWidth="1"/>
    <col min="13" max="13" width="12.44140625" style="4" customWidth="1"/>
    <col min="14" max="14" width="15.6640625" customWidth="1"/>
    <col min="15" max="15" width="31.33203125" customWidth="1"/>
  </cols>
  <sheetData>
    <row r="4" spans="1:13" s="6" customFormat="1" ht="21" customHeight="1" x14ac:dyDescent="0.3">
      <c r="A4" s="247" t="s">
        <v>1321</v>
      </c>
      <c r="B4" s="248" t="s">
        <v>1248</v>
      </c>
      <c r="C4" s="248" t="s">
        <v>1249</v>
      </c>
      <c r="D4" s="248" t="s">
        <v>1250</v>
      </c>
      <c r="E4" s="248" t="s">
        <v>1251</v>
      </c>
      <c r="F4" s="248" t="s">
        <v>1252</v>
      </c>
      <c r="G4" s="248" t="s">
        <v>1253</v>
      </c>
      <c r="H4" s="248" t="s">
        <v>1254</v>
      </c>
      <c r="I4" s="249" t="s">
        <v>1255</v>
      </c>
      <c r="J4" s="249" t="s">
        <v>1256</v>
      </c>
      <c r="K4" s="248" t="s">
        <v>1257</v>
      </c>
      <c r="L4" s="248" t="s">
        <v>1258</v>
      </c>
      <c r="M4" s="248" t="s">
        <v>1259</v>
      </c>
    </row>
    <row r="5" spans="1:13" x14ac:dyDescent="0.3">
      <c r="A5" s="223" t="s">
        <v>1327</v>
      </c>
      <c r="B5" s="223" t="s">
        <v>1260</v>
      </c>
      <c r="C5" s="223">
        <v>7499</v>
      </c>
      <c r="D5" s="223"/>
      <c r="E5" s="223">
        <v>54056</v>
      </c>
      <c r="F5" s="224" t="s">
        <v>1329</v>
      </c>
      <c r="G5" s="223" t="s">
        <v>1261</v>
      </c>
      <c r="H5" s="223" t="s">
        <v>1262</v>
      </c>
      <c r="I5" s="225">
        <v>6566</v>
      </c>
      <c r="J5" s="225">
        <v>6566</v>
      </c>
      <c r="K5" s="223"/>
      <c r="L5" s="226" t="s">
        <v>1261</v>
      </c>
      <c r="M5" s="226" t="s">
        <v>1261</v>
      </c>
    </row>
    <row r="6" spans="1:13" x14ac:dyDescent="0.3">
      <c r="A6" s="223" t="s">
        <v>1327</v>
      </c>
      <c r="B6" s="223" t="s">
        <v>1263</v>
      </c>
      <c r="C6" s="223">
        <v>34</v>
      </c>
      <c r="D6" s="223"/>
      <c r="E6" s="223">
        <v>56739</v>
      </c>
      <c r="F6" s="224" t="s">
        <v>1313</v>
      </c>
      <c r="G6" s="223" t="s">
        <v>1264</v>
      </c>
      <c r="H6" s="223" t="s">
        <v>1262</v>
      </c>
      <c r="I6" s="225">
        <v>7500</v>
      </c>
      <c r="J6" s="225">
        <v>7500</v>
      </c>
      <c r="K6" s="223"/>
      <c r="L6" s="226" t="s">
        <v>1265</v>
      </c>
      <c r="M6" s="226" t="s">
        <v>1264</v>
      </c>
    </row>
    <row r="7" spans="1:13" x14ac:dyDescent="0.3">
      <c r="A7" s="223" t="s">
        <v>1327</v>
      </c>
      <c r="B7" s="223" t="s">
        <v>1266</v>
      </c>
      <c r="C7" s="223">
        <v>483</v>
      </c>
      <c r="D7" s="223"/>
      <c r="E7" s="223">
        <v>56836</v>
      </c>
      <c r="F7" s="224" t="s">
        <v>1314</v>
      </c>
      <c r="G7" s="223" t="s">
        <v>1267</v>
      </c>
      <c r="H7" s="223" t="s">
        <v>1262</v>
      </c>
      <c r="I7" s="225">
        <v>553</v>
      </c>
      <c r="J7" s="225">
        <v>553</v>
      </c>
      <c r="K7" s="223" t="s">
        <v>1268</v>
      </c>
      <c r="L7" s="226" t="s">
        <v>1267</v>
      </c>
      <c r="M7" s="226" t="s">
        <v>1267</v>
      </c>
    </row>
    <row r="8" spans="1:13" x14ac:dyDescent="0.3">
      <c r="A8" s="223" t="s">
        <v>1327</v>
      </c>
      <c r="B8" s="223" t="s">
        <v>1266</v>
      </c>
      <c r="C8" s="223">
        <v>482</v>
      </c>
      <c r="D8" s="223"/>
      <c r="E8" s="223">
        <v>56837</v>
      </c>
      <c r="F8" s="224" t="s">
        <v>1314</v>
      </c>
      <c r="G8" s="223" t="s">
        <v>1269</v>
      </c>
      <c r="H8" s="223" t="s">
        <v>1262</v>
      </c>
      <c r="I8" s="225">
        <v>970</v>
      </c>
      <c r="J8" s="225">
        <v>970</v>
      </c>
      <c r="K8" s="223" t="s">
        <v>1270</v>
      </c>
      <c r="L8" s="226" t="s">
        <v>1267</v>
      </c>
      <c r="M8" s="226" t="s">
        <v>1269</v>
      </c>
    </row>
    <row r="9" spans="1:13" x14ac:dyDescent="0.3">
      <c r="A9" s="223" t="s">
        <v>1327</v>
      </c>
      <c r="B9" s="223" t="s">
        <v>1266</v>
      </c>
      <c r="C9" s="223">
        <v>481</v>
      </c>
      <c r="D9" s="223"/>
      <c r="E9" s="223">
        <v>56838</v>
      </c>
      <c r="F9" s="224" t="s">
        <v>1314</v>
      </c>
      <c r="G9" s="223" t="s">
        <v>1269</v>
      </c>
      <c r="H9" s="223" t="s">
        <v>1262</v>
      </c>
      <c r="I9" s="225">
        <v>4240</v>
      </c>
      <c r="J9" s="225">
        <v>2627</v>
      </c>
      <c r="K9" s="223" t="s">
        <v>1268</v>
      </c>
      <c r="L9" s="226" t="s">
        <v>1267</v>
      </c>
      <c r="M9" s="226" t="s">
        <v>1269</v>
      </c>
    </row>
    <row r="10" spans="1:13" x14ac:dyDescent="0.3">
      <c r="A10" s="223" t="s">
        <v>1327</v>
      </c>
      <c r="B10" s="223" t="s">
        <v>1266</v>
      </c>
      <c r="C10" s="223">
        <v>480</v>
      </c>
      <c r="D10" s="223"/>
      <c r="E10" s="223">
        <v>56839</v>
      </c>
      <c r="F10" s="224" t="s">
        <v>1314</v>
      </c>
      <c r="G10" s="223" t="s">
        <v>1269</v>
      </c>
      <c r="H10" s="223" t="s">
        <v>1262</v>
      </c>
      <c r="I10" s="225">
        <v>2180</v>
      </c>
      <c r="J10" s="225">
        <v>2180</v>
      </c>
      <c r="K10" s="223" t="s">
        <v>1268</v>
      </c>
      <c r="L10" s="226" t="s">
        <v>1267</v>
      </c>
      <c r="M10" s="226" t="s">
        <v>1269</v>
      </c>
    </row>
    <row r="11" spans="1:13" x14ac:dyDescent="0.3">
      <c r="A11" s="223" t="s">
        <v>1327</v>
      </c>
      <c r="B11" s="223" t="s">
        <v>1266</v>
      </c>
      <c r="C11" s="223">
        <v>479</v>
      </c>
      <c r="D11" s="223"/>
      <c r="E11" s="223">
        <v>56840</v>
      </c>
      <c r="F11" s="224" t="s">
        <v>1314</v>
      </c>
      <c r="G11" s="223" t="s">
        <v>1269</v>
      </c>
      <c r="H11" s="223" t="s">
        <v>1262</v>
      </c>
      <c r="I11" s="225">
        <v>510</v>
      </c>
      <c r="J11" s="225">
        <v>510</v>
      </c>
      <c r="K11" s="223" t="s">
        <v>1268</v>
      </c>
      <c r="L11" s="226" t="s">
        <v>1267</v>
      </c>
      <c r="M11" s="226" t="s">
        <v>1269</v>
      </c>
    </row>
    <row r="12" spans="1:13" x14ac:dyDescent="0.3">
      <c r="A12" s="223" t="s">
        <v>1327</v>
      </c>
      <c r="B12" s="223" t="s">
        <v>1266</v>
      </c>
      <c r="C12" s="223">
        <v>478</v>
      </c>
      <c r="D12" s="223"/>
      <c r="E12" s="223">
        <v>56841</v>
      </c>
      <c r="F12" s="224" t="s">
        <v>1314</v>
      </c>
      <c r="G12" s="223" t="s">
        <v>1269</v>
      </c>
      <c r="H12" s="223" t="s">
        <v>1262</v>
      </c>
      <c r="I12" s="225">
        <v>300</v>
      </c>
      <c r="J12" s="225">
        <v>300</v>
      </c>
      <c r="K12" s="223" t="s">
        <v>1268</v>
      </c>
      <c r="L12" s="226" t="s">
        <v>1267</v>
      </c>
      <c r="M12" s="226" t="s">
        <v>1269</v>
      </c>
    </row>
    <row r="13" spans="1:13" x14ac:dyDescent="0.3">
      <c r="A13" s="223" t="s">
        <v>1327</v>
      </c>
      <c r="B13" s="223" t="s">
        <v>1266</v>
      </c>
      <c r="C13" s="223">
        <v>477</v>
      </c>
      <c r="D13" s="223"/>
      <c r="E13" s="223">
        <v>56842</v>
      </c>
      <c r="F13" s="224" t="s">
        <v>1314</v>
      </c>
      <c r="G13" s="223" t="s">
        <v>1269</v>
      </c>
      <c r="H13" s="223" t="s">
        <v>1262</v>
      </c>
      <c r="I13" s="225">
        <v>1360</v>
      </c>
      <c r="J13" s="225">
        <v>1360</v>
      </c>
      <c r="K13" s="223" t="s">
        <v>1268</v>
      </c>
      <c r="L13" s="226" t="s">
        <v>1267</v>
      </c>
      <c r="M13" s="226" t="s">
        <v>1269</v>
      </c>
    </row>
    <row r="14" spans="1:13" x14ac:dyDescent="0.3">
      <c r="A14" s="223" t="s">
        <v>1327</v>
      </c>
      <c r="B14" s="223" t="s">
        <v>1271</v>
      </c>
      <c r="C14" s="223">
        <v>144</v>
      </c>
      <c r="D14" s="223"/>
      <c r="E14" s="223">
        <v>57504</v>
      </c>
      <c r="F14" s="224" t="s">
        <v>1314</v>
      </c>
      <c r="G14" s="223" t="s">
        <v>1272</v>
      </c>
      <c r="H14" s="223" t="s">
        <v>1262</v>
      </c>
      <c r="I14" s="225">
        <v>1800</v>
      </c>
      <c r="J14" s="225">
        <v>1800</v>
      </c>
      <c r="K14" s="223"/>
      <c r="L14" s="226" t="s">
        <v>1274</v>
      </c>
      <c r="M14" s="226" t="s">
        <v>1272</v>
      </c>
    </row>
    <row r="15" spans="1:13" x14ac:dyDescent="0.3">
      <c r="A15" s="223" t="s">
        <v>1327</v>
      </c>
      <c r="B15" s="223" t="s">
        <v>1278</v>
      </c>
      <c r="C15" s="223">
        <v>2254</v>
      </c>
      <c r="D15" s="223"/>
      <c r="E15" s="223">
        <v>57204</v>
      </c>
      <c r="F15" s="224" t="s">
        <v>1315</v>
      </c>
      <c r="G15" s="223" t="s">
        <v>1279</v>
      </c>
      <c r="H15" s="223" t="s">
        <v>1280</v>
      </c>
      <c r="I15" s="225">
        <v>277.33</v>
      </c>
      <c r="J15" s="225">
        <v>277.33</v>
      </c>
      <c r="K15" s="223"/>
      <c r="L15" s="226" t="s">
        <v>1279</v>
      </c>
      <c r="M15" s="226" t="s">
        <v>1279</v>
      </c>
    </row>
    <row r="16" spans="1:13" x14ac:dyDescent="0.3">
      <c r="A16" s="223" t="s">
        <v>1327</v>
      </c>
      <c r="B16" s="223" t="s">
        <v>1281</v>
      </c>
      <c r="C16" s="223">
        <v>1962</v>
      </c>
      <c r="D16" s="223"/>
      <c r="E16" s="223">
        <v>57499</v>
      </c>
      <c r="F16" s="224" t="s">
        <v>1314</v>
      </c>
      <c r="G16" s="223" t="s">
        <v>1282</v>
      </c>
      <c r="H16" s="223" t="s">
        <v>1283</v>
      </c>
      <c r="I16" s="225">
        <v>420</v>
      </c>
      <c r="J16" s="225">
        <v>420</v>
      </c>
      <c r="K16" s="223"/>
      <c r="L16" s="226" t="s">
        <v>1282</v>
      </c>
      <c r="M16" s="226" t="s">
        <v>1282</v>
      </c>
    </row>
    <row r="17" spans="1:14" x14ac:dyDescent="0.3">
      <c r="A17" s="233" t="s">
        <v>1316</v>
      </c>
      <c r="B17" s="233" t="s">
        <v>1284</v>
      </c>
      <c r="C17" s="233">
        <v>23906</v>
      </c>
      <c r="D17" s="233"/>
      <c r="E17" s="233">
        <v>57724</v>
      </c>
      <c r="F17" s="234" t="s">
        <v>1317</v>
      </c>
      <c r="G17" s="233" t="s">
        <v>1285</v>
      </c>
      <c r="H17" s="233" t="s">
        <v>1286</v>
      </c>
      <c r="I17" s="235">
        <v>834</v>
      </c>
      <c r="J17" s="235"/>
      <c r="K17" s="233" t="s">
        <v>1287</v>
      </c>
      <c r="L17" s="236" t="s">
        <v>1285</v>
      </c>
      <c r="M17" s="236" t="s">
        <v>1285</v>
      </c>
      <c r="N17" s="237"/>
    </row>
    <row r="18" spans="1:14" x14ac:dyDescent="0.3">
      <c r="A18" s="223" t="s">
        <v>1327</v>
      </c>
      <c r="B18" s="223" t="s">
        <v>1288</v>
      </c>
      <c r="C18" s="223">
        <v>27379</v>
      </c>
      <c r="D18" s="223"/>
      <c r="E18" s="223">
        <v>57630</v>
      </c>
      <c r="F18" s="224" t="s">
        <v>1314</v>
      </c>
      <c r="G18" s="223" t="s">
        <v>1289</v>
      </c>
      <c r="H18" s="223" t="s">
        <v>1290</v>
      </c>
      <c r="I18" s="225">
        <v>760</v>
      </c>
      <c r="J18" s="225">
        <v>760</v>
      </c>
      <c r="K18" s="223"/>
      <c r="L18" s="226" t="s">
        <v>1289</v>
      </c>
      <c r="M18" s="226" t="s">
        <v>1289</v>
      </c>
    </row>
    <row r="19" spans="1:14" x14ac:dyDescent="0.3">
      <c r="A19" s="223" t="s">
        <v>1327</v>
      </c>
      <c r="B19" s="223" t="s">
        <v>1291</v>
      </c>
      <c r="C19" s="223">
        <v>1770</v>
      </c>
      <c r="D19" s="223"/>
      <c r="E19" s="223">
        <v>57280</v>
      </c>
      <c r="F19" s="224" t="s">
        <v>1318</v>
      </c>
      <c r="G19" s="223" t="s">
        <v>1292</v>
      </c>
      <c r="H19" s="223" t="s">
        <v>1293</v>
      </c>
      <c r="I19" s="225">
        <v>2402.5</v>
      </c>
      <c r="J19" s="225">
        <v>2402.5</v>
      </c>
      <c r="K19" s="223"/>
      <c r="L19" s="226" t="s">
        <v>1294</v>
      </c>
      <c r="M19" s="226" t="s">
        <v>1292</v>
      </c>
    </row>
    <row r="20" spans="1:14" x14ac:dyDescent="0.3">
      <c r="A20" s="223" t="s">
        <v>1327</v>
      </c>
      <c r="B20" s="223" t="s">
        <v>1281</v>
      </c>
      <c r="C20" s="223">
        <v>1970</v>
      </c>
      <c r="D20" s="223"/>
      <c r="E20" s="223">
        <v>57727</v>
      </c>
      <c r="F20" s="224" t="s">
        <v>1314</v>
      </c>
      <c r="G20" s="223" t="s">
        <v>1295</v>
      </c>
      <c r="H20" s="223" t="s">
        <v>1296</v>
      </c>
      <c r="I20" s="225">
        <v>420</v>
      </c>
      <c r="J20" s="225">
        <v>420</v>
      </c>
      <c r="K20" s="223"/>
      <c r="L20" s="226" t="s">
        <v>1295</v>
      </c>
      <c r="M20" s="226" t="s">
        <v>1295</v>
      </c>
    </row>
    <row r="21" spans="1:14" x14ac:dyDescent="0.3">
      <c r="A21" s="223" t="s">
        <v>1327</v>
      </c>
      <c r="B21" s="223" t="s">
        <v>1271</v>
      </c>
      <c r="C21" s="223">
        <v>128</v>
      </c>
      <c r="D21" s="223"/>
      <c r="E21" s="223">
        <v>55182</v>
      </c>
      <c r="F21" s="224" t="s">
        <v>1319</v>
      </c>
      <c r="G21" s="223" t="s">
        <v>1297</v>
      </c>
      <c r="H21" s="223" t="s">
        <v>1298</v>
      </c>
      <c r="I21" s="225">
        <v>4740.83</v>
      </c>
      <c r="J21" s="225">
        <v>4740.83</v>
      </c>
      <c r="K21" s="223"/>
      <c r="L21" s="226" t="s">
        <v>1299</v>
      </c>
      <c r="M21" s="226" t="s">
        <v>1297</v>
      </c>
    </row>
    <row r="22" spans="1:14" x14ac:dyDescent="0.3">
      <c r="A22" s="223" t="s">
        <v>1327</v>
      </c>
      <c r="B22" s="223" t="s">
        <v>1271</v>
      </c>
      <c r="C22" s="223">
        <v>134</v>
      </c>
      <c r="D22" s="223"/>
      <c r="E22" s="223">
        <v>55188</v>
      </c>
      <c r="F22" s="224" t="s">
        <v>1319</v>
      </c>
      <c r="G22" s="223" t="s">
        <v>1297</v>
      </c>
      <c r="H22" s="223" t="s">
        <v>1298</v>
      </c>
      <c r="I22" s="225">
        <v>586.66</v>
      </c>
      <c r="J22" s="225">
        <v>586.66</v>
      </c>
      <c r="K22" s="223"/>
      <c r="L22" s="226" t="s">
        <v>1299</v>
      </c>
      <c r="M22" s="226" t="s">
        <v>1297</v>
      </c>
    </row>
    <row r="23" spans="1:14" x14ac:dyDescent="0.3">
      <c r="A23" s="223" t="s">
        <v>1327</v>
      </c>
      <c r="B23" s="223" t="s">
        <v>1271</v>
      </c>
      <c r="C23" s="223">
        <v>133</v>
      </c>
      <c r="D23" s="223"/>
      <c r="E23" s="223">
        <v>55194</v>
      </c>
      <c r="F23" s="224" t="s">
        <v>1319</v>
      </c>
      <c r="G23" s="223" t="s">
        <v>1300</v>
      </c>
      <c r="H23" s="223" t="s">
        <v>1298</v>
      </c>
      <c r="I23" s="225">
        <v>975</v>
      </c>
      <c r="J23" s="225">
        <v>975</v>
      </c>
      <c r="K23" s="223"/>
      <c r="L23" s="226" t="s">
        <v>1301</v>
      </c>
      <c r="M23" s="226" t="s">
        <v>1300</v>
      </c>
    </row>
    <row r="24" spans="1:14" x14ac:dyDescent="0.3">
      <c r="A24" s="223" t="s">
        <v>1327</v>
      </c>
      <c r="B24" s="223" t="s">
        <v>1302</v>
      </c>
      <c r="C24" s="223">
        <v>15385</v>
      </c>
      <c r="D24" s="223"/>
      <c r="E24" s="223">
        <v>57197</v>
      </c>
      <c r="F24" s="224" t="s">
        <v>1315</v>
      </c>
      <c r="G24" s="223" t="s">
        <v>1303</v>
      </c>
      <c r="H24" s="223" t="s">
        <v>1298</v>
      </c>
      <c r="I24" s="225">
        <v>579.94000000000005</v>
      </c>
      <c r="J24" s="225">
        <v>579.94000000000005</v>
      </c>
      <c r="K24" s="223"/>
      <c r="L24" s="226" t="s">
        <v>1304</v>
      </c>
      <c r="M24" s="226" t="s">
        <v>1303</v>
      </c>
    </row>
    <row r="25" spans="1:14" x14ac:dyDescent="0.3">
      <c r="A25" s="233" t="s">
        <v>1306</v>
      </c>
      <c r="B25" s="233" t="s">
        <v>1305</v>
      </c>
      <c r="C25" s="233">
        <v>49458</v>
      </c>
      <c r="D25" s="233"/>
      <c r="E25" s="233">
        <v>57625</v>
      </c>
      <c r="F25" s="234" t="s">
        <v>1320</v>
      </c>
      <c r="G25" s="233" t="s">
        <v>1274</v>
      </c>
      <c r="H25" s="233" t="s">
        <v>1298</v>
      </c>
      <c r="I25" s="235">
        <v>1394.53</v>
      </c>
      <c r="J25" s="235"/>
      <c r="K25" s="233" t="s">
        <v>1306</v>
      </c>
      <c r="L25" s="236" t="s">
        <v>1274</v>
      </c>
      <c r="M25" s="236" t="s">
        <v>1274</v>
      </c>
      <c r="N25" s="237"/>
    </row>
    <row r="26" spans="1:14" x14ac:dyDescent="0.3">
      <c r="A26" s="223" t="s">
        <v>1327</v>
      </c>
      <c r="B26" s="223" t="s">
        <v>1275</v>
      </c>
      <c r="C26" s="223"/>
      <c r="D26" s="223"/>
      <c r="E26" s="223">
        <v>57632</v>
      </c>
      <c r="F26" s="224" t="s">
        <v>1318</v>
      </c>
      <c r="G26" s="223" t="s">
        <v>1307</v>
      </c>
      <c r="H26" s="223" t="s">
        <v>1298</v>
      </c>
      <c r="I26" s="225">
        <v>235</v>
      </c>
      <c r="J26" s="225">
        <v>235</v>
      </c>
      <c r="K26" s="223" t="s">
        <v>1332</v>
      </c>
      <c r="L26" s="226"/>
      <c r="M26" s="226"/>
    </row>
    <row r="27" spans="1:14" x14ac:dyDescent="0.3">
      <c r="A27" s="223" t="s">
        <v>1327</v>
      </c>
      <c r="B27" s="223" t="s">
        <v>1275</v>
      </c>
      <c r="C27" s="223"/>
      <c r="D27" s="223"/>
      <c r="E27" s="223">
        <v>57635</v>
      </c>
      <c r="F27" s="224" t="s">
        <v>1318</v>
      </c>
      <c r="G27" s="223" t="s">
        <v>1298</v>
      </c>
      <c r="H27" s="223" t="s">
        <v>1298</v>
      </c>
      <c r="I27" s="225">
        <v>108</v>
      </c>
      <c r="J27" s="225">
        <v>108</v>
      </c>
      <c r="K27" s="223" t="s">
        <v>1331</v>
      </c>
      <c r="L27" s="226"/>
      <c r="M27" s="226"/>
    </row>
    <row r="28" spans="1:14" x14ac:dyDescent="0.3">
      <c r="A28" s="223" t="s">
        <v>1327</v>
      </c>
      <c r="B28" s="223" t="s">
        <v>1308</v>
      </c>
      <c r="C28" s="223">
        <v>40592</v>
      </c>
      <c r="D28" s="223"/>
      <c r="E28" s="223">
        <v>57306</v>
      </c>
      <c r="F28" s="224" t="s">
        <v>1315</v>
      </c>
      <c r="G28" s="223" t="s">
        <v>1309</v>
      </c>
      <c r="H28" s="223" t="s">
        <v>1310</v>
      </c>
      <c r="I28" s="225">
        <v>1034</v>
      </c>
      <c r="J28" s="225">
        <v>1034</v>
      </c>
      <c r="K28" s="223"/>
      <c r="L28" s="226" t="s">
        <v>1311</v>
      </c>
      <c r="M28" s="226" t="s">
        <v>1309</v>
      </c>
    </row>
    <row r="29" spans="1:14" x14ac:dyDescent="0.3">
      <c r="A29" s="223" t="s">
        <v>1327</v>
      </c>
      <c r="B29" s="223" t="s">
        <v>1308</v>
      </c>
      <c r="C29" s="223">
        <v>40677</v>
      </c>
      <c r="D29" s="223"/>
      <c r="E29" s="223">
        <v>57503</v>
      </c>
      <c r="F29" s="224" t="s">
        <v>1318</v>
      </c>
      <c r="G29" s="223" t="s">
        <v>1272</v>
      </c>
      <c r="H29" s="223" t="s">
        <v>1312</v>
      </c>
      <c r="I29" s="225">
        <v>1653.81</v>
      </c>
      <c r="J29" s="225">
        <v>1653.81</v>
      </c>
      <c r="K29" s="223"/>
      <c r="L29" s="226" t="s">
        <v>1274</v>
      </c>
      <c r="M29" s="226" t="s">
        <v>1272</v>
      </c>
    </row>
    <row r="30" spans="1:14" x14ac:dyDescent="0.3">
      <c r="A30" s="223" t="s">
        <v>1327</v>
      </c>
      <c r="B30" s="223" t="s">
        <v>1275</v>
      </c>
      <c r="C30" s="223"/>
      <c r="D30" s="223"/>
      <c r="E30" s="223">
        <v>57839</v>
      </c>
      <c r="F30" s="224" t="s">
        <v>1314</v>
      </c>
      <c r="G30" s="223" t="s">
        <v>1273</v>
      </c>
      <c r="H30" s="223" t="s">
        <v>1262</v>
      </c>
      <c r="I30" s="225">
        <v>1900</v>
      </c>
      <c r="J30" s="225">
        <v>1900</v>
      </c>
      <c r="K30" s="223" t="s">
        <v>1276</v>
      </c>
      <c r="L30" s="226"/>
      <c r="M30" s="226"/>
    </row>
    <row r="31" spans="1:14" x14ac:dyDescent="0.3">
      <c r="A31" s="223" t="s">
        <v>1327</v>
      </c>
      <c r="B31" s="223" t="s">
        <v>1275</v>
      </c>
      <c r="C31" s="223"/>
      <c r="D31" s="223"/>
      <c r="E31" s="223">
        <v>57840</v>
      </c>
      <c r="F31" s="224" t="s">
        <v>1314</v>
      </c>
      <c r="G31" s="223" t="s">
        <v>1273</v>
      </c>
      <c r="H31" s="223" t="s">
        <v>1262</v>
      </c>
      <c r="I31" s="225">
        <v>2250</v>
      </c>
      <c r="J31" s="225">
        <v>2250</v>
      </c>
      <c r="K31" s="223" t="s">
        <v>1277</v>
      </c>
      <c r="L31" s="226"/>
      <c r="M31" s="226"/>
    </row>
    <row r="32" spans="1:14" x14ac:dyDescent="0.3">
      <c r="A32" s="223" t="s">
        <v>1327</v>
      </c>
      <c r="B32" s="227" t="s">
        <v>1326</v>
      </c>
      <c r="C32" s="232">
        <v>47818</v>
      </c>
      <c r="D32" s="227"/>
      <c r="E32" s="227"/>
      <c r="F32" s="228" t="s">
        <v>1330</v>
      </c>
      <c r="G32" s="227"/>
      <c r="H32" s="227"/>
      <c r="I32" s="229"/>
      <c r="J32" s="229">
        <v>1412.89</v>
      </c>
      <c r="K32" s="227"/>
      <c r="L32" s="230"/>
      <c r="M32" s="230"/>
      <c r="N32" s="231" t="s">
        <v>1322</v>
      </c>
    </row>
    <row r="33" spans="1:16" x14ac:dyDescent="0.3">
      <c r="A33" s="223" t="s">
        <v>1327</v>
      </c>
      <c r="B33" s="227" t="s">
        <v>1328</v>
      </c>
      <c r="C33" s="227"/>
      <c r="D33" s="227"/>
      <c r="E33" s="227" t="s">
        <v>1247</v>
      </c>
      <c r="F33" s="228" t="s">
        <v>1314</v>
      </c>
      <c r="G33" s="227"/>
      <c r="H33" s="227"/>
      <c r="I33" s="229"/>
      <c r="J33" s="229">
        <v>6302.7</v>
      </c>
      <c r="K33" s="227"/>
      <c r="L33" s="230"/>
      <c r="M33" s="230"/>
      <c r="N33" s="231" t="s">
        <v>1322</v>
      </c>
    </row>
    <row r="34" spans="1:16" x14ac:dyDescent="0.3">
      <c r="A34" s="238" t="s">
        <v>1327</v>
      </c>
      <c r="B34" s="239" t="s">
        <v>1324</v>
      </c>
      <c r="C34" s="238"/>
      <c r="D34" s="238"/>
      <c r="E34" s="246" t="s">
        <v>1247</v>
      </c>
      <c r="F34" s="240"/>
      <c r="G34" s="238"/>
      <c r="H34" s="238"/>
      <c r="I34" s="241"/>
      <c r="J34" s="242">
        <v>5894.5</v>
      </c>
      <c r="K34" s="238"/>
      <c r="L34" s="243"/>
      <c r="M34" s="243"/>
      <c r="N34" s="244" t="s">
        <v>1322</v>
      </c>
      <c r="O34" s="245" t="s">
        <v>1334</v>
      </c>
      <c r="P34" s="245"/>
    </row>
    <row r="35" spans="1:16" x14ac:dyDescent="0.3">
      <c r="A35" s="223" t="s">
        <v>1327</v>
      </c>
      <c r="B35" s="227" t="s">
        <v>231</v>
      </c>
      <c r="C35" s="223"/>
      <c r="D35" s="223"/>
      <c r="E35" s="227" t="s">
        <v>1247</v>
      </c>
      <c r="F35" s="224"/>
      <c r="G35" s="223"/>
      <c r="H35" s="223"/>
      <c r="I35" s="225"/>
      <c r="J35" s="229">
        <v>3248.1</v>
      </c>
      <c r="K35" s="223"/>
      <c r="L35" s="226"/>
      <c r="M35" s="226"/>
      <c r="N35" s="231" t="s">
        <v>1322</v>
      </c>
    </row>
    <row r="36" spans="1:16" x14ac:dyDescent="0.3">
      <c r="A36" s="223" t="s">
        <v>1327</v>
      </c>
      <c r="B36" s="227" t="s">
        <v>1325</v>
      </c>
      <c r="C36" s="223"/>
      <c r="D36" s="223"/>
      <c r="E36" s="227" t="s">
        <v>1247</v>
      </c>
      <c r="F36" s="224"/>
      <c r="G36" s="223"/>
      <c r="H36" s="223"/>
      <c r="I36" s="225"/>
      <c r="J36" s="229">
        <v>420</v>
      </c>
      <c r="K36" s="223"/>
      <c r="L36" s="226"/>
      <c r="M36" s="226"/>
      <c r="N36" s="231" t="s">
        <v>1322</v>
      </c>
    </row>
    <row r="37" spans="1:16" x14ac:dyDescent="0.3">
      <c r="A37" s="223" t="s">
        <v>1327</v>
      </c>
      <c r="B37" s="227" t="s">
        <v>852</v>
      </c>
      <c r="C37" s="227"/>
      <c r="D37" s="227"/>
      <c r="E37" s="227" t="s">
        <v>1247</v>
      </c>
      <c r="F37" s="228"/>
      <c r="G37" s="227"/>
      <c r="H37" s="227"/>
      <c r="I37" s="229"/>
      <c r="J37" s="229">
        <v>300</v>
      </c>
      <c r="K37" s="227"/>
      <c r="L37" s="230"/>
      <c r="M37" s="230"/>
      <c r="N37" s="231" t="s">
        <v>1322</v>
      </c>
    </row>
    <row r="38" spans="1:16" x14ac:dyDescent="0.3">
      <c r="A38" s="223" t="s">
        <v>1327</v>
      </c>
      <c r="B38" s="227" t="s">
        <v>1271</v>
      </c>
      <c r="C38" s="223"/>
      <c r="D38" s="223"/>
      <c r="E38" s="230" t="s">
        <v>1333</v>
      </c>
      <c r="F38" s="224" t="s">
        <v>1314</v>
      </c>
      <c r="G38" s="223"/>
      <c r="H38" s="223"/>
      <c r="I38" s="225"/>
      <c r="J38" s="229">
        <v>1135</v>
      </c>
      <c r="K38" s="223"/>
      <c r="L38" s="226"/>
      <c r="M38" s="226"/>
      <c r="N38" s="231" t="s">
        <v>1322</v>
      </c>
    </row>
    <row r="39" spans="1:16" x14ac:dyDescent="0.3">
      <c r="A39" s="223" t="s">
        <v>1327</v>
      </c>
      <c r="B39" s="227" t="s">
        <v>1271</v>
      </c>
      <c r="C39" s="223"/>
      <c r="D39" s="223"/>
      <c r="E39" s="230" t="s">
        <v>1333</v>
      </c>
      <c r="F39" s="224"/>
      <c r="G39" s="223"/>
      <c r="H39" s="223"/>
      <c r="I39" s="225"/>
      <c r="J39" s="229">
        <v>770</v>
      </c>
      <c r="K39" s="223"/>
      <c r="L39" s="226"/>
      <c r="M39" s="226"/>
      <c r="N39" s="231" t="s">
        <v>1322</v>
      </c>
    </row>
    <row r="40" spans="1:16" x14ac:dyDescent="0.3">
      <c r="A40" s="223" t="s">
        <v>1327</v>
      </c>
      <c r="B40" s="227" t="s">
        <v>1275</v>
      </c>
      <c r="C40" s="223"/>
      <c r="D40" s="223"/>
      <c r="E40" s="223"/>
      <c r="F40" s="224"/>
      <c r="G40" s="223"/>
      <c r="H40" s="223"/>
      <c r="I40" s="225"/>
      <c r="J40" s="229">
        <v>2550</v>
      </c>
      <c r="K40" s="227" t="s">
        <v>1276</v>
      </c>
      <c r="L40" s="226"/>
      <c r="M40" s="226"/>
      <c r="N40" s="231" t="s">
        <v>1322</v>
      </c>
    </row>
    <row r="41" spans="1:16" x14ac:dyDescent="0.3">
      <c r="A41" s="223" t="s">
        <v>1327</v>
      </c>
      <c r="B41" s="227" t="s">
        <v>1275</v>
      </c>
      <c r="C41" s="227"/>
      <c r="D41" s="227"/>
      <c r="E41" s="227"/>
      <c r="F41" s="228"/>
      <c r="G41" s="227"/>
      <c r="H41" s="227"/>
      <c r="I41" s="229"/>
      <c r="J41" s="229">
        <v>2100</v>
      </c>
      <c r="K41" s="227" t="s">
        <v>1277</v>
      </c>
      <c r="L41" s="230"/>
      <c r="M41" s="230"/>
      <c r="N41" s="231" t="s">
        <v>1322</v>
      </c>
    </row>
    <row r="42" spans="1:16" x14ac:dyDescent="0.3">
      <c r="A42" s="223" t="s">
        <v>1327</v>
      </c>
      <c r="B42" s="227" t="s">
        <v>1323</v>
      </c>
      <c r="C42" s="227"/>
      <c r="D42" s="227"/>
      <c r="E42" s="227"/>
      <c r="F42" s="228"/>
      <c r="G42" s="227"/>
      <c r="H42" s="227"/>
      <c r="I42" s="229"/>
      <c r="J42" s="229">
        <f>1733+840</f>
        <v>2573</v>
      </c>
      <c r="K42" s="227" t="s">
        <v>408</v>
      </c>
      <c r="L42" s="230"/>
      <c r="M42" s="230"/>
      <c r="N42" s="231" t="s">
        <v>1322</v>
      </c>
    </row>
    <row r="43" spans="1:16" x14ac:dyDescent="0.3">
      <c r="A43" s="223" t="s">
        <v>1327</v>
      </c>
      <c r="B43" s="227" t="s">
        <v>1281</v>
      </c>
      <c r="C43" s="227">
        <v>1970</v>
      </c>
      <c r="D43" s="227"/>
      <c r="E43" s="227"/>
      <c r="F43" s="228"/>
      <c r="G43" s="227"/>
      <c r="H43" s="227"/>
      <c r="I43" s="229"/>
      <c r="J43" s="229">
        <v>420</v>
      </c>
      <c r="K43" s="227"/>
      <c r="L43" s="230"/>
      <c r="M43" s="230"/>
      <c r="N43" s="231" t="s">
        <v>1322</v>
      </c>
    </row>
    <row r="44" spans="1:16" x14ac:dyDescent="0.3">
      <c r="A44" s="223" t="s">
        <v>1327</v>
      </c>
      <c r="B44" s="227" t="s">
        <v>1281</v>
      </c>
      <c r="C44" s="227">
        <v>1993</v>
      </c>
      <c r="D44" s="227"/>
      <c r="E44" s="227"/>
      <c r="F44" s="228"/>
      <c r="G44" s="227"/>
      <c r="H44" s="227"/>
      <c r="I44" s="229"/>
      <c r="J44" s="229">
        <v>420</v>
      </c>
      <c r="K44" s="227"/>
      <c r="L44" s="230"/>
      <c r="M44" s="230"/>
      <c r="N44" s="231" t="s">
        <v>1322</v>
      </c>
    </row>
  </sheetData>
  <pageMargins left="0.511811024" right="0.511811024" top="0.78740157499999996" bottom="0.78740157499999996" header="0.31496062000000002" footer="0.31496062000000002"/>
  <pageSetup paperSize="9" scale="58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0"/>
  </sheetPr>
  <dimension ref="A1:J24"/>
  <sheetViews>
    <sheetView workbookViewId="0">
      <selection activeCell="C24" sqref="C24"/>
    </sheetView>
  </sheetViews>
  <sheetFormatPr defaultRowHeight="14.4" x14ac:dyDescent="0.3"/>
  <cols>
    <col min="1" max="1" width="11.33203125" customWidth="1"/>
    <col min="2" max="2" width="14.5546875" customWidth="1"/>
    <col min="3" max="3" width="16.88671875" customWidth="1"/>
    <col min="4" max="4" width="15.44140625" customWidth="1"/>
    <col min="5" max="5" width="15" customWidth="1"/>
    <col min="6" max="6" width="9.109375" customWidth="1"/>
    <col min="7" max="7" width="16.109375" customWidth="1"/>
    <col min="8" max="8" width="18.109375" customWidth="1"/>
    <col min="9" max="10" width="12.33203125" customWidth="1"/>
  </cols>
  <sheetData>
    <row r="1" spans="1:10" ht="18.75" customHeight="1" x14ac:dyDescent="0.3">
      <c r="A1" s="257"/>
      <c r="B1" s="257"/>
      <c r="C1" s="257"/>
      <c r="D1" s="257"/>
      <c r="E1" s="257"/>
      <c r="F1" s="257"/>
      <c r="G1" s="257"/>
      <c r="H1" s="257"/>
    </row>
    <row r="2" spans="1:10" x14ac:dyDescent="0.3">
      <c r="A2" s="260" t="s">
        <v>1340</v>
      </c>
      <c r="B2" s="260" t="s">
        <v>1346</v>
      </c>
      <c r="C2" s="259" t="s">
        <v>1347</v>
      </c>
      <c r="D2" s="259" t="s">
        <v>1339</v>
      </c>
      <c r="E2" s="260" t="s">
        <v>1343</v>
      </c>
      <c r="F2" s="260" t="s">
        <v>1344</v>
      </c>
      <c r="G2" s="260" t="s">
        <v>1348</v>
      </c>
      <c r="H2" s="260" t="s">
        <v>1345</v>
      </c>
      <c r="I2" s="260" t="s">
        <v>1349</v>
      </c>
      <c r="J2" s="260" t="s">
        <v>1350</v>
      </c>
    </row>
    <row r="3" spans="1:10" ht="15.6" x14ac:dyDescent="0.3">
      <c r="A3" s="261"/>
      <c r="B3" s="5"/>
      <c r="C3" s="5"/>
      <c r="D3" s="5"/>
      <c r="E3" s="258"/>
      <c r="F3" s="265"/>
      <c r="G3" s="1"/>
      <c r="H3" s="2"/>
      <c r="I3" s="2"/>
      <c r="J3" s="2"/>
    </row>
    <row r="4" spans="1:10" ht="15.6" x14ac:dyDescent="0.3">
      <c r="A4" s="261"/>
      <c r="B4" s="5"/>
      <c r="C4" s="5"/>
      <c r="D4" s="5"/>
      <c r="E4" s="258"/>
      <c r="F4" s="2"/>
      <c r="G4" s="2"/>
      <c r="H4" s="2"/>
      <c r="I4" s="2"/>
      <c r="J4" s="2"/>
    </row>
    <row r="5" spans="1:10" ht="15.6" x14ac:dyDescent="0.3">
      <c r="A5" s="261"/>
      <c r="B5" s="5"/>
      <c r="C5" s="5"/>
      <c r="D5" s="5"/>
      <c r="E5" s="258"/>
      <c r="F5" s="2"/>
      <c r="G5" s="1"/>
      <c r="H5" s="2"/>
      <c r="I5" s="2"/>
      <c r="J5" s="2"/>
    </row>
    <row r="6" spans="1:10" ht="15.6" x14ac:dyDescent="0.3">
      <c r="A6" s="261"/>
      <c r="B6" s="5"/>
      <c r="C6" s="5"/>
      <c r="D6" s="5"/>
      <c r="E6" s="258"/>
      <c r="F6" s="2"/>
      <c r="G6" s="1"/>
      <c r="H6" s="2"/>
      <c r="I6" s="2"/>
      <c r="J6" s="2"/>
    </row>
    <row r="7" spans="1:10" ht="15.6" x14ac:dyDescent="0.3">
      <c r="A7" s="261"/>
      <c r="B7" s="5"/>
      <c r="C7" s="5"/>
      <c r="D7" s="5"/>
      <c r="E7" s="258"/>
      <c r="F7" s="2"/>
      <c r="G7" s="1"/>
      <c r="H7" s="2"/>
      <c r="I7" s="2"/>
      <c r="J7" s="2"/>
    </row>
    <row r="8" spans="1:10" ht="15.6" x14ac:dyDescent="0.3">
      <c r="A8" s="261"/>
      <c r="B8" s="5"/>
      <c r="C8" s="5"/>
      <c r="D8" s="5"/>
      <c r="E8" s="258"/>
      <c r="F8" s="2"/>
      <c r="G8" s="1"/>
      <c r="H8" s="1"/>
      <c r="I8" s="2"/>
      <c r="J8" s="2"/>
    </row>
    <row r="9" spans="1:10" ht="15.6" x14ac:dyDescent="0.3">
      <c r="A9" s="261"/>
      <c r="B9" s="5"/>
      <c r="C9" s="5"/>
      <c r="D9" s="5"/>
      <c r="E9" s="258"/>
      <c r="F9" s="2"/>
      <c r="G9" s="1"/>
      <c r="H9" s="2"/>
      <c r="I9" s="2"/>
      <c r="J9" s="2"/>
    </row>
    <row r="10" spans="1:10" ht="15.6" x14ac:dyDescent="0.3">
      <c r="A10" s="261"/>
      <c r="B10" s="5"/>
      <c r="C10" s="5"/>
      <c r="D10" s="5"/>
      <c r="E10" s="258"/>
      <c r="F10" s="2"/>
      <c r="G10" s="1"/>
      <c r="H10" s="2"/>
      <c r="I10" s="2"/>
      <c r="J10" s="2"/>
    </row>
    <row r="11" spans="1:10" ht="15.6" x14ac:dyDescent="0.3">
      <c r="A11" s="261"/>
      <c r="B11" s="5"/>
      <c r="C11" s="5"/>
      <c r="D11" s="5"/>
      <c r="E11" s="258"/>
      <c r="F11" s="2"/>
      <c r="G11" s="1"/>
      <c r="H11" s="2"/>
      <c r="I11" s="2"/>
      <c r="J11" s="2"/>
    </row>
    <row r="12" spans="1:10" ht="15.6" x14ac:dyDescent="0.3">
      <c r="A12" s="261"/>
      <c r="B12" s="5"/>
      <c r="C12" s="5"/>
      <c r="D12" s="5"/>
      <c r="E12" s="258"/>
      <c r="F12" s="2"/>
      <c r="G12" s="1"/>
      <c r="H12" s="2"/>
      <c r="I12" s="2"/>
      <c r="J12" s="2"/>
    </row>
    <row r="13" spans="1:10" ht="15.6" x14ac:dyDescent="0.3">
      <c r="A13" s="261"/>
      <c r="B13" s="5"/>
      <c r="C13" s="5"/>
      <c r="D13" s="5"/>
      <c r="E13" s="258"/>
      <c r="F13" s="2"/>
      <c r="G13" s="1"/>
      <c r="H13" s="2"/>
      <c r="I13" s="2"/>
      <c r="J13" s="2"/>
    </row>
    <row r="14" spans="1:10" ht="15.6" x14ac:dyDescent="0.3">
      <c r="A14" s="261"/>
      <c r="B14" s="5"/>
      <c r="C14" s="5"/>
      <c r="D14" s="5"/>
      <c r="E14" s="258"/>
      <c r="F14" s="2"/>
      <c r="G14" s="1"/>
      <c r="H14" s="2"/>
      <c r="I14" s="2"/>
      <c r="J14" s="2"/>
    </row>
    <row r="15" spans="1:10" ht="15.6" x14ac:dyDescent="0.3">
      <c r="A15" s="261"/>
      <c r="B15" s="5"/>
      <c r="C15" s="5"/>
      <c r="D15" s="5"/>
      <c r="E15" s="258"/>
      <c r="F15" s="2"/>
      <c r="G15" s="1"/>
      <c r="H15" s="2"/>
      <c r="I15" s="2"/>
      <c r="J15" s="2"/>
    </row>
    <row r="16" spans="1:10" ht="15.6" x14ac:dyDescent="0.3">
      <c r="A16" s="261"/>
      <c r="B16" s="5"/>
      <c r="C16" s="5"/>
      <c r="D16" s="5"/>
      <c r="E16" s="258"/>
      <c r="F16" s="2"/>
      <c r="G16" s="1"/>
      <c r="H16" s="2"/>
      <c r="I16" s="2"/>
      <c r="J16" s="2"/>
    </row>
    <row r="17" spans="1:10" ht="15.6" x14ac:dyDescent="0.3">
      <c r="A17" s="261"/>
      <c r="B17" s="5"/>
      <c r="C17" s="5"/>
      <c r="D17" s="5"/>
      <c r="E17" s="258"/>
      <c r="F17" s="2"/>
      <c r="G17" s="1"/>
      <c r="H17" s="2"/>
      <c r="I17" s="2"/>
      <c r="J17" s="2"/>
    </row>
    <row r="18" spans="1:10" ht="15.6" x14ac:dyDescent="0.3">
      <c r="A18" s="261"/>
      <c r="B18" s="5"/>
      <c r="C18" s="5"/>
      <c r="D18" s="5"/>
      <c r="E18" s="258"/>
      <c r="F18" s="2"/>
      <c r="G18" s="1"/>
      <c r="H18" s="2"/>
      <c r="I18" s="2"/>
      <c r="J18" s="2"/>
    </row>
    <row r="19" spans="1:10" ht="15.6" x14ac:dyDescent="0.3">
      <c r="A19" s="261"/>
      <c r="B19" s="5"/>
      <c r="C19" s="5"/>
      <c r="D19" s="5"/>
      <c r="E19" s="258"/>
      <c r="F19" s="2"/>
      <c r="G19" s="1"/>
      <c r="H19" s="2"/>
      <c r="I19" s="2"/>
      <c r="J19" s="2"/>
    </row>
    <row r="20" spans="1:10" ht="15.6" x14ac:dyDescent="0.3">
      <c r="A20" s="261"/>
      <c r="B20" s="5"/>
      <c r="C20" s="5"/>
      <c r="D20" s="5"/>
      <c r="E20" s="258"/>
      <c r="F20" s="2"/>
      <c r="G20" s="2"/>
      <c r="H20" s="2"/>
      <c r="I20" s="2"/>
      <c r="J20" s="2"/>
    </row>
    <row r="21" spans="1:10" ht="15.6" x14ac:dyDescent="0.3">
      <c r="A21" s="261"/>
      <c r="B21" s="5"/>
      <c r="C21" s="5"/>
      <c r="D21" s="5"/>
      <c r="E21" s="258"/>
      <c r="F21" s="2"/>
      <c r="G21" s="1"/>
      <c r="H21" s="2"/>
      <c r="I21" s="2"/>
      <c r="J21" s="2"/>
    </row>
    <row r="22" spans="1:10" ht="15.6" x14ac:dyDescent="0.3">
      <c r="A22" s="261"/>
      <c r="B22" s="5"/>
      <c r="C22" s="5"/>
      <c r="D22" s="5"/>
      <c r="E22" s="258"/>
      <c r="F22" s="2"/>
      <c r="G22" s="1"/>
      <c r="H22" s="2"/>
      <c r="I22" s="2"/>
      <c r="J22" s="2"/>
    </row>
    <row r="23" spans="1:10" ht="15.6" x14ac:dyDescent="0.3">
      <c r="A23" s="261"/>
      <c r="B23" s="5"/>
      <c r="C23" s="5"/>
      <c r="D23" s="5"/>
      <c r="E23" s="258"/>
      <c r="F23" s="2"/>
      <c r="G23" s="1"/>
      <c r="H23" s="2"/>
      <c r="I23" s="2"/>
      <c r="J23" s="2"/>
    </row>
    <row r="24" spans="1:10" x14ac:dyDescent="0.3">
      <c r="G24" s="4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FBB2-9C0D-4633-9C82-AF029DB49B15}">
  <sheetPr>
    <tabColor theme="0"/>
  </sheetPr>
  <dimension ref="B2:J27"/>
  <sheetViews>
    <sheetView showGridLines="0" topLeftCell="A4" workbookViewId="0">
      <selection activeCell="D26" sqref="D26"/>
    </sheetView>
  </sheetViews>
  <sheetFormatPr defaultColWidth="9" defaultRowHeight="14.4" x14ac:dyDescent="0.3"/>
  <cols>
    <col min="2" max="2" width="10.88671875" bestFit="1" customWidth="1"/>
    <col min="3" max="4" width="11" bestFit="1" customWidth="1"/>
    <col min="5" max="5" width="24.6640625" bestFit="1" customWidth="1"/>
    <col min="6" max="6" width="19.77734375" hidden="1" customWidth="1"/>
    <col min="7" max="7" width="7.6640625" hidden="1" customWidth="1"/>
    <col min="8" max="8" width="10.33203125" bestFit="1" customWidth="1"/>
    <col min="9" max="9" width="21.5546875" bestFit="1" customWidth="1"/>
    <col min="10" max="10" width="13.44140625" bestFit="1" customWidth="1"/>
  </cols>
  <sheetData>
    <row r="2" spans="2:10" x14ac:dyDescent="0.3">
      <c r="B2" s="272" t="s">
        <v>1427</v>
      </c>
      <c r="C2" s="272" t="s">
        <v>1428</v>
      </c>
      <c r="D2" s="272" t="s">
        <v>1165</v>
      </c>
      <c r="E2" s="272" t="s">
        <v>1348</v>
      </c>
      <c r="F2" s="272" t="s">
        <v>1429</v>
      </c>
      <c r="G2" s="272" t="s">
        <v>1430</v>
      </c>
      <c r="H2" s="272" t="s">
        <v>1344</v>
      </c>
      <c r="I2" s="272" t="s">
        <v>1431</v>
      </c>
      <c r="J2" s="272" t="s">
        <v>1432</v>
      </c>
    </row>
    <row r="3" spans="2:10" x14ac:dyDescent="0.3">
      <c r="B3" s="273" t="s">
        <v>1383</v>
      </c>
      <c r="C3" s="274">
        <v>33</v>
      </c>
      <c r="D3" s="349" t="s">
        <v>1394</v>
      </c>
      <c r="E3" s="275" t="s">
        <v>1433</v>
      </c>
      <c r="F3" s="275" t="s">
        <v>1434</v>
      </c>
      <c r="G3" s="274" t="s">
        <v>1435</v>
      </c>
      <c r="H3" s="275">
        <v>2009</v>
      </c>
      <c r="I3" s="275"/>
      <c r="J3" s="276"/>
    </row>
    <row r="4" spans="2:10" x14ac:dyDescent="0.3">
      <c r="B4" s="277" t="s">
        <v>1383</v>
      </c>
      <c r="C4" s="278">
        <v>35</v>
      </c>
      <c r="D4" s="348" t="s">
        <v>1393</v>
      </c>
      <c r="E4" s="279" t="s">
        <v>1436</v>
      </c>
      <c r="F4" s="279" t="s">
        <v>1437</v>
      </c>
      <c r="G4" s="278" t="s">
        <v>1438</v>
      </c>
      <c r="H4" s="279">
        <v>2009</v>
      </c>
      <c r="I4" s="275"/>
      <c r="J4" s="276"/>
    </row>
    <row r="5" spans="2:10" x14ac:dyDescent="0.3">
      <c r="B5" s="277" t="s">
        <v>1383</v>
      </c>
      <c r="C5" s="278" t="s">
        <v>1440</v>
      </c>
      <c r="D5" s="348" t="s">
        <v>1402</v>
      </c>
      <c r="E5" s="279" t="s">
        <v>1441</v>
      </c>
      <c r="F5" s="279" t="s">
        <v>30</v>
      </c>
      <c r="G5" s="278" t="s">
        <v>1435</v>
      </c>
      <c r="H5" s="279">
        <v>2013</v>
      </c>
      <c r="I5" s="275"/>
      <c r="J5" s="275"/>
    </row>
    <row r="6" spans="2:10" x14ac:dyDescent="0.3">
      <c r="B6" s="277" t="s">
        <v>1383</v>
      </c>
      <c r="C6" s="278" t="s">
        <v>1442</v>
      </c>
      <c r="D6" s="279" t="s">
        <v>1398</v>
      </c>
      <c r="E6" s="279" t="s">
        <v>1443</v>
      </c>
      <c r="F6" s="279" t="s">
        <v>1442</v>
      </c>
      <c r="G6" s="278" t="s">
        <v>1435</v>
      </c>
      <c r="H6" s="279">
        <v>2013</v>
      </c>
      <c r="I6" s="275"/>
      <c r="J6" s="275"/>
    </row>
    <row r="7" spans="2:10" x14ac:dyDescent="0.3">
      <c r="B7" s="277" t="s">
        <v>1383</v>
      </c>
      <c r="C7" s="278" t="s">
        <v>1444</v>
      </c>
      <c r="D7" s="279" t="s">
        <v>1397</v>
      </c>
      <c r="E7" s="279" t="s">
        <v>1445</v>
      </c>
      <c r="F7" s="279" t="s">
        <v>1446</v>
      </c>
      <c r="G7" s="278" t="s">
        <v>1435</v>
      </c>
      <c r="H7" s="279">
        <v>2012</v>
      </c>
      <c r="I7" s="275"/>
      <c r="J7" s="275"/>
    </row>
    <row r="8" spans="2:10" x14ac:dyDescent="0.3">
      <c r="B8" s="277" t="s">
        <v>1383</v>
      </c>
      <c r="C8" s="278">
        <v>34</v>
      </c>
      <c r="D8" s="348" t="s">
        <v>1395</v>
      </c>
      <c r="E8" s="279" t="s">
        <v>1447</v>
      </c>
      <c r="F8" s="279" t="s">
        <v>1448</v>
      </c>
      <c r="G8" s="278" t="s">
        <v>1435</v>
      </c>
      <c r="H8" s="279">
        <v>2012</v>
      </c>
      <c r="I8" s="275"/>
      <c r="J8" s="275"/>
    </row>
    <row r="9" spans="2:10" x14ac:dyDescent="0.3">
      <c r="B9" s="277" t="s">
        <v>1383</v>
      </c>
      <c r="C9" s="278">
        <v>20</v>
      </c>
      <c r="D9" s="279" t="s">
        <v>1410</v>
      </c>
      <c r="E9" s="279" t="s">
        <v>1449</v>
      </c>
      <c r="F9" s="279" t="s">
        <v>1450</v>
      </c>
      <c r="G9" s="278" t="s">
        <v>1451</v>
      </c>
      <c r="H9" s="279">
        <v>2013</v>
      </c>
      <c r="I9" s="275"/>
      <c r="J9" s="276"/>
    </row>
    <row r="10" spans="2:10" x14ac:dyDescent="0.3">
      <c r="B10" s="277" t="s">
        <v>1383</v>
      </c>
      <c r="C10" s="278" t="s">
        <v>1452</v>
      </c>
      <c r="D10" s="348" t="s">
        <v>1409</v>
      </c>
      <c r="E10" s="279" t="s">
        <v>1453</v>
      </c>
      <c r="F10" s="279" t="s">
        <v>1454</v>
      </c>
      <c r="G10" s="278" t="s">
        <v>1451</v>
      </c>
      <c r="H10" s="279">
        <v>2013</v>
      </c>
      <c r="I10" s="275"/>
      <c r="J10" s="276"/>
    </row>
    <row r="11" spans="2:10" x14ac:dyDescent="0.3">
      <c r="B11" s="277" t="s">
        <v>1383</v>
      </c>
      <c r="C11" s="278" t="s">
        <v>1455</v>
      </c>
      <c r="D11" s="279" t="s">
        <v>1404</v>
      </c>
      <c r="E11" s="279" t="s">
        <v>1441</v>
      </c>
      <c r="F11" s="279" t="s">
        <v>30</v>
      </c>
      <c r="G11" s="278" t="s">
        <v>1435</v>
      </c>
      <c r="H11" s="279">
        <v>2013</v>
      </c>
      <c r="I11" s="275"/>
      <c r="J11" s="276"/>
    </row>
    <row r="12" spans="2:10" x14ac:dyDescent="0.3">
      <c r="B12" s="277" t="s">
        <v>1383</v>
      </c>
      <c r="C12" s="278" t="s">
        <v>1456</v>
      </c>
      <c r="D12" s="348" t="s">
        <v>1403</v>
      </c>
      <c r="E12" s="279" t="s">
        <v>1441</v>
      </c>
      <c r="F12" s="279" t="s">
        <v>30</v>
      </c>
      <c r="G12" s="278" t="s">
        <v>1435</v>
      </c>
      <c r="H12" s="279">
        <v>2013</v>
      </c>
      <c r="I12" s="275"/>
      <c r="J12" s="275"/>
    </row>
    <row r="13" spans="2:10" x14ac:dyDescent="0.3">
      <c r="B13" s="277" t="s">
        <v>1383</v>
      </c>
      <c r="C13" s="278" t="s">
        <v>1439</v>
      </c>
      <c r="D13" s="279" t="s">
        <v>1399</v>
      </c>
      <c r="E13" s="279" t="s">
        <v>1443</v>
      </c>
      <c r="F13" s="279" t="s">
        <v>1442</v>
      </c>
      <c r="G13" s="278" t="s">
        <v>1435</v>
      </c>
      <c r="H13" s="279">
        <v>2015</v>
      </c>
      <c r="I13" s="275"/>
      <c r="J13" s="275"/>
    </row>
    <row r="14" spans="2:10" x14ac:dyDescent="0.3">
      <c r="B14" s="277" t="s">
        <v>1383</v>
      </c>
      <c r="C14" s="278" t="s">
        <v>1442</v>
      </c>
      <c r="D14" s="279" t="s">
        <v>1400</v>
      </c>
      <c r="E14" s="279" t="s">
        <v>1457</v>
      </c>
      <c r="F14" s="279" t="s">
        <v>1442</v>
      </c>
      <c r="G14" s="278" t="s">
        <v>1435</v>
      </c>
      <c r="H14" s="279">
        <v>2016</v>
      </c>
      <c r="I14" s="275"/>
      <c r="J14" s="275"/>
    </row>
    <row r="15" spans="2:10" x14ac:dyDescent="0.3">
      <c r="B15" s="277" t="s">
        <v>1383</v>
      </c>
      <c r="C15" s="278" t="s">
        <v>1458</v>
      </c>
      <c r="D15" s="279" t="s">
        <v>1396</v>
      </c>
      <c r="E15" s="279" t="s">
        <v>1459</v>
      </c>
      <c r="F15" s="278" t="s">
        <v>1458</v>
      </c>
      <c r="G15" s="278" t="s">
        <v>1438</v>
      </c>
      <c r="H15" s="279">
        <v>2016</v>
      </c>
      <c r="I15" s="275"/>
      <c r="J15" s="275"/>
    </row>
    <row r="16" spans="2:10" x14ac:dyDescent="0.3">
      <c r="B16" s="277" t="s">
        <v>1383</v>
      </c>
      <c r="C16" s="278" t="s">
        <v>1460</v>
      </c>
      <c r="D16" s="279" t="s">
        <v>1408</v>
      </c>
      <c r="E16" s="279" t="s">
        <v>1461</v>
      </c>
      <c r="F16" s="279" t="s">
        <v>1462</v>
      </c>
      <c r="G16" s="278" t="s">
        <v>1435</v>
      </c>
      <c r="H16" s="279">
        <v>2019</v>
      </c>
      <c r="I16" s="275"/>
      <c r="J16" s="276"/>
    </row>
    <row r="17" spans="2:10" x14ac:dyDescent="0.3">
      <c r="B17" s="277" t="s">
        <v>1463</v>
      </c>
      <c r="C17" s="278" t="s">
        <v>1464</v>
      </c>
      <c r="D17" s="279" t="s">
        <v>1405</v>
      </c>
      <c r="E17" s="279" t="s">
        <v>1465</v>
      </c>
      <c r="F17" s="279"/>
      <c r="G17" s="278" t="s">
        <v>1435</v>
      </c>
      <c r="H17" s="279">
        <v>2019</v>
      </c>
      <c r="I17" s="275"/>
      <c r="J17" s="275"/>
    </row>
    <row r="18" spans="2:10" x14ac:dyDescent="0.3">
      <c r="B18" s="277" t="s">
        <v>1383</v>
      </c>
      <c r="C18" s="278" t="s">
        <v>1466</v>
      </c>
      <c r="D18" s="279" t="s">
        <v>1406</v>
      </c>
      <c r="E18" s="279" t="s">
        <v>1467</v>
      </c>
      <c r="F18" s="279" t="s">
        <v>1454</v>
      </c>
      <c r="G18" s="278" t="s">
        <v>1435</v>
      </c>
      <c r="H18" s="279">
        <v>2021</v>
      </c>
      <c r="I18" s="275"/>
      <c r="J18" s="276"/>
    </row>
    <row r="19" spans="2:10" x14ac:dyDescent="0.3">
      <c r="B19" s="277" t="s">
        <v>1383</v>
      </c>
      <c r="C19" s="278" t="s">
        <v>1468</v>
      </c>
      <c r="D19" s="279" t="s">
        <v>1401</v>
      </c>
      <c r="E19" s="279" t="s">
        <v>1467</v>
      </c>
      <c r="F19" s="279" t="s">
        <v>1454</v>
      </c>
      <c r="G19" s="278" t="s">
        <v>1435</v>
      </c>
      <c r="H19" s="279">
        <v>2020</v>
      </c>
      <c r="I19" s="275"/>
      <c r="J19" s="276"/>
    </row>
    <row r="20" spans="2:10" x14ac:dyDescent="0.3">
      <c r="B20" s="277" t="s">
        <v>1373</v>
      </c>
      <c r="C20" s="278" t="s">
        <v>1469</v>
      </c>
      <c r="D20" s="279" t="s">
        <v>1390</v>
      </c>
      <c r="E20" s="279" t="s">
        <v>1467</v>
      </c>
      <c r="F20" s="279"/>
      <c r="G20" s="278" t="s">
        <v>1435</v>
      </c>
      <c r="H20" s="279">
        <v>2021</v>
      </c>
      <c r="I20" s="275"/>
      <c r="J20" s="275"/>
    </row>
    <row r="21" spans="2:10" x14ac:dyDescent="0.3">
      <c r="B21" s="277" t="s">
        <v>1373</v>
      </c>
      <c r="C21" s="278" t="s">
        <v>1470</v>
      </c>
      <c r="D21" s="279" t="s">
        <v>1365</v>
      </c>
      <c r="E21" s="279" t="s">
        <v>1467</v>
      </c>
      <c r="F21" s="279"/>
      <c r="G21" s="278"/>
      <c r="H21" s="279">
        <v>2021</v>
      </c>
      <c r="I21" s="275"/>
      <c r="J21" s="275"/>
    </row>
    <row r="22" spans="2:10" x14ac:dyDescent="0.3">
      <c r="B22" s="277" t="s">
        <v>1373</v>
      </c>
      <c r="C22" s="278" t="s">
        <v>1471</v>
      </c>
      <c r="D22" s="279" t="s">
        <v>1392</v>
      </c>
      <c r="E22" s="279" t="s">
        <v>1467</v>
      </c>
      <c r="F22" s="279"/>
      <c r="G22" s="278" t="s">
        <v>1435</v>
      </c>
      <c r="H22" s="279">
        <v>2021</v>
      </c>
      <c r="I22" s="275"/>
      <c r="J22" s="275"/>
    </row>
    <row r="23" spans="2:10" x14ac:dyDescent="0.3">
      <c r="B23" s="277" t="s">
        <v>1373</v>
      </c>
      <c r="C23" s="278" t="s">
        <v>1472</v>
      </c>
      <c r="D23" s="279" t="s">
        <v>1363</v>
      </c>
      <c r="E23" s="279" t="s">
        <v>1467</v>
      </c>
      <c r="F23" s="279"/>
      <c r="G23" s="278" t="s">
        <v>1435</v>
      </c>
      <c r="H23" s="279">
        <v>2021</v>
      </c>
      <c r="I23" s="275"/>
      <c r="J23" s="275"/>
    </row>
    <row r="24" spans="2:10" x14ac:dyDescent="0.3">
      <c r="B24" s="277" t="s">
        <v>1383</v>
      </c>
      <c r="C24" s="278" t="s">
        <v>1473</v>
      </c>
      <c r="D24" s="279" t="s">
        <v>1386</v>
      </c>
      <c r="E24" s="279" t="s">
        <v>1467</v>
      </c>
      <c r="F24" s="279" t="s">
        <v>1454</v>
      </c>
      <c r="G24" s="278" t="s">
        <v>1435</v>
      </c>
      <c r="H24" s="279">
        <v>2020</v>
      </c>
      <c r="I24" s="275"/>
      <c r="J24" s="276"/>
    </row>
    <row r="25" spans="2:10" x14ac:dyDescent="0.3">
      <c r="B25" s="277" t="s">
        <v>1373</v>
      </c>
      <c r="C25" s="278" t="s">
        <v>1474</v>
      </c>
      <c r="D25" s="279" t="s">
        <v>1357</v>
      </c>
      <c r="E25" s="279" t="s">
        <v>1467</v>
      </c>
      <c r="F25" s="279"/>
      <c r="G25" s="278" t="s">
        <v>1435</v>
      </c>
      <c r="H25" s="279">
        <v>2022</v>
      </c>
      <c r="I25" s="275"/>
      <c r="J25" s="275"/>
    </row>
    <row r="26" spans="2:10" x14ac:dyDescent="0.3">
      <c r="B26" s="277" t="s">
        <v>1373</v>
      </c>
      <c r="C26" s="278" t="s">
        <v>1475</v>
      </c>
      <c r="D26" s="279" t="s">
        <v>1375</v>
      </c>
      <c r="E26" s="279" t="s">
        <v>1467</v>
      </c>
      <c r="F26" s="279"/>
      <c r="G26" s="278" t="s">
        <v>1435</v>
      </c>
      <c r="H26" s="279">
        <v>2022</v>
      </c>
      <c r="I26" s="275"/>
      <c r="J26" s="275"/>
    </row>
    <row r="27" spans="2:10" x14ac:dyDescent="0.3">
      <c r="B27" s="277" t="s">
        <v>1383</v>
      </c>
      <c r="C27" s="278" t="s">
        <v>1476</v>
      </c>
      <c r="D27" s="279" t="s">
        <v>1407</v>
      </c>
      <c r="E27" s="279" t="s">
        <v>1477</v>
      </c>
      <c r="F27" s="279" t="s">
        <v>1478</v>
      </c>
      <c r="G27" s="278" t="s">
        <v>1435</v>
      </c>
      <c r="H27" s="279">
        <v>2022</v>
      </c>
      <c r="I27" s="275"/>
      <c r="J27" s="27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E523-6EDC-45D5-9A25-AD8F578B427D}">
  <sheetPr>
    <tabColor theme="0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>
        <f>1185.8-1231.6</f>
        <v>-45.799999999999955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Planilha23">
    <tabColor theme="8"/>
    <pageSetUpPr fitToPage="1"/>
  </sheetPr>
  <dimension ref="A2:Q45"/>
  <sheetViews>
    <sheetView showGridLines="0" topLeftCell="B1" zoomScale="84" zoomScaleNormal="84" workbookViewId="0">
      <pane ySplit="7" topLeftCell="A8" activePane="bottomLeft" state="frozen"/>
      <selection pane="bottomLeft" activeCell="J13" sqref="J13"/>
    </sheetView>
  </sheetViews>
  <sheetFormatPr defaultColWidth="9.109375" defaultRowHeight="14.4" x14ac:dyDescent="0.3"/>
  <cols>
    <col min="1" max="1" width="2.88671875" style="4" customWidth="1"/>
    <col min="2" max="2" width="13.109375" style="4" customWidth="1"/>
    <col min="3" max="3" width="36" style="4" customWidth="1"/>
    <col min="4" max="4" width="11.109375" style="4" customWidth="1"/>
    <col min="5" max="5" width="13.6640625" style="4" customWidth="1"/>
    <col min="6" max="6" width="16.44140625" style="4" bestFit="1" customWidth="1"/>
    <col min="7" max="8" width="16.44140625" style="4" customWidth="1"/>
    <col min="9" max="9" width="5.6640625" style="4" bestFit="1" customWidth="1"/>
    <col min="10" max="10" width="86" style="4" customWidth="1"/>
    <col min="11" max="11" width="12.88671875" style="22" bestFit="1" customWidth="1"/>
    <col min="12" max="12" width="12.6640625" style="22" bestFit="1" customWidth="1"/>
    <col min="13" max="13" width="12.88671875" style="22" customWidth="1"/>
    <col min="14" max="14" width="12" style="22" customWidth="1"/>
    <col min="15" max="15" width="15.88671875" style="22" customWidth="1"/>
    <col min="16" max="16" width="36.44140625" style="22" customWidth="1"/>
    <col min="17" max="17" width="43.6640625" style="4" hidden="1" customWidth="1"/>
    <col min="18" max="16384" width="9.109375" style="4"/>
  </cols>
  <sheetData>
    <row r="2" spans="1:17" ht="27.75" customHeight="1" x14ac:dyDescent="0.3"/>
    <row r="3" spans="1:17" x14ac:dyDescent="0.3">
      <c r="A3" s="40"/>
      <c r="B3" s="40"/>
      <c r="C3" s="40"/>
      <c r="D3" s="40"/>
      <c r="E3" s="40"/>
      <c r="F3" s="40"/>
      <c r="G3" s="40"/>
      <c r="H3" s="40"/>
      <c r="I3" s="40"/>
      <c r="J3" s="40"/>
      <c r="K3" s="41"/>
      <c r="L3" s="41"/>
      <c r="M3" s="41"/>
      <c r="N3" s="41"/>
      <c r="O3" s="41"/>
      <c r="P3" s="41"/>
      <c r="Q3" s="40"/>
    </row>
    <row r="4" spans="1:17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1"/>
      <c r="L4" s="41"/>
      <c r="M4" s="41"/>
      <c r="N4" s="41"/>
      <c r="O4" s="41"/>
      <c r="P4" s="41"/>
      <c r="Q4" s="40"/>
    </row>
    <row r="5" spans="1:17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1"/>
      <c r="L5" s="41"/>
      <c r="M5" s="41"/>
      <c r="N5" s="41"/>
      <c r="O5" s="41"/>
      <c r="P5" s="41"/>
      <c r="Q5" s="40"/>
    </row>
    <row r="6" spans="1:17" ht="23.25" customHeight="1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377" t="s">
        <v>17</v>
      </c>
      <c r="L6" s="378"/>
      <c r="M6" s="379"/>
      <c r="N6" s="380" t="s">
        <v>18</v>
      </c>
      <c r="O6" s="382"/>
      <c r="P6" s="381"/>
      <c r="Q6" s="40"/>
    </row>
    <row r="7" spans="1:17" ht="28.8" x14ac:dyDescent="0.3">
      <c r="A7" s="40"/>
      <c r="B7" s="84" t="s">
        <v>310</v>
      </c>
      <c r="C7" s="85" t="s">
        <v>9</v>
      </c>
      <c r="D7" s="85" t="s">
        <v>19</v>
      </c>
      <c r="E7" s="85" t="s">
        <v>4</v>
      </c>
      <c r="F7" s="86" t="s">
        <v>381</v>
      </c>
      <c r="G7" s="86" t="s">
        <v>382</v>
      </c>
      <c r="H7" s="86" t="s">
        <v>383</v>
      </c>
      <c r="I7" s="85" t="s">
        <v>13</v>
      </c>
      <c r="J7" s="85" t="s">
        <v>10</v>
      </c>
      <c r="K7" s="87" t="s">
        <v>16</v>
      </c>
      <c r="L7" s="88" t="s">
        <v>311</v>
      </c>
      <c r="M7" s="88" t="s">
        <v>585</v>
      </c>
      <c r="N7" s="87" t="s">
        <v>313</v>
      </c>
      <c r="O7" s="87" t="s">
        <v>312</v>
      </c>
      <c r="P7" s="87" t="s">
        <v>314</v>
      </c>
      <c r="Q7" s="83" t="s">
        <v>1</v>
      </c>
    </row>
    <row r="8" spans="1:17" ht="20.100000000000001" customHeight="1" x14ac:dyDescent="0.3">
      <c r="A8" s="40"/>
      <c r="B8" s="103">
        <v>44406</v>
      </c>
      <c r="C8" s="98" t="s">
        <v>492</v>
      </c>
      <c r="D8" s="107" t="s">
        <v>742</v>
      </c>
      <c r="E8" s="96" t="s">
        <v>70</v>
      </c>
      <c r="F8" s="97" t="s">
        <v>558</v>
      </c>
      <c r="G8" s="97" t="s">
        <v>385</v>
      </c>
      <c r="H8" s="96" t="s">
        <v>238</v>
      </c>
      <c r="I8" s="98">
        <v>1</v>
      </c>
      <c r="J8" s="96" t="s">
        <v>745</v>
      </c>
      <c r="K8" s="104">
        <v>550</v>
      </c>
      <c r="L8" s="100">
        <f>I8*K8</f>
        <v>550</v>
      </c>
      <c r="M8" s="101" t="s">
        <v>599</v>
      </c>
      <c r="N8" s="105"/>
      <c r="O8" s="100">
        <f>L8-N8</f>
        <v>550</v>
      </c>
      <c r="P8" s="102" t="s">
        <v>748</v>
      </c>
      <c r="Q8" s="83"/>
    </row>
    <row r="9" spans="1:17" ht="20.100000000000001" customHeight="1" x14ac:dyDescent="0.3">
      <c r="A9" s="40"/>
      <c r="B9" s="103">
        <v>44406</v>
      </c>
      <c r="C9" s="98" t="s">
        <v>492</v>
      </c>
      <c r="D9" s="107" t="s">
        <v>743</v>
      </c>
      <c r="E9" s="96" t="s">
        <v>70</v>
      </c>
      <c r="F9" s="97" t="s">
        <v>558</v>
      </c>
      <c r="G9" s="97" t="s">
        <v>385</v>
      </c>
      <c r="H9" s="96" t="s">
        <v>238</v>
      </c>
      <c r="I9" s="98">
        <v>1</v>
      </c>
      <c r="J9" s="96" t="s">
        <v>744</v>
      </c>
      <c r="K9" s="104">
        <v>390</v>
      </c>
      <c r="L9" s="100">
        <f>I9*K9</f>
        <v>390</v>
      </c>
      <c r="M9" s="101" t="s">
        <v>599</v>
      </c>
      <c r="N9" s="105"/>
      <c r="O9" s="100">
        <f>L9-N9</f>
        <v>390</v>
      </c>
      <c r="P9" s="102" t="s">
        <v>748</v>
      </c>
      <c r="Q9" s="83"/>
    </row>
    <row r="10" spans="1:17" ht="20.100000000000001" customHeight="1" x14ac:dyDescent="0.3">
      <c r="A10" s="40"/>
      <c r="B10" s="103">
        <v>44406</v>
      </c>
      <c r="C10" s="98" t="s">
        <v>659</v>
      </c>
      <c r="D10" s="107" t="s">
        <v>743</v>
      </c>
      <c r="E10" s="96" t="s">
        <v>70</v>
      </c>
      <c r="F10" s="97" t="s">
        <v>558</v>
      </c>
      <c r="G10" s="97" t="s">
        <v>385</v>
      </c>
      <c r="H10" s="96" t="s">
        <v>10</v>
      </c>
      <c r="I10" s="98">
        <v>1</v>
      </c>
      <c r="J10" s="96" t="s">
        <v>746</v>
      </c>
      <c r="K10" s="104">
        <v>273</v>
      </c>
      <c r="L10" s="100">
        <f>I10*K10</f>
        <v>273</v>
      </c>
      <c r="M10" s="101" t="s">
        <v>663</v>
      </c>
      <c r="N10" s="105"/>
      <c r="O10" s="100">
        <f>L10-N10</f>
        <v>273</v>
      </c>
      <c r="P10" s="102" t="s">
        <v>748</v>
      </c>
      <c r="Q10" s="83"/>
    </row>
    <row r="11" spans="1:17" ht="20.100000000000001" customHeight="1" x14ac:dyDescent="0.3">
      <c r="A11" s="40"/>
      <c r="B11" s="103">
        <v>44406</v>
      </c>
      <c r="C11" s="98" t="s">
        <v>659</v>
      </c>
      <c r="D11" s="107" t="s">
        <v>742</v>
      </c>
      <c r="E11" s="96" t="s">
        <v>70</v>
      </c>
      <c r="F11" s="97" t="s">
        <v>558</v>
      </c>
      <c r="G11" s="97" t="s">
        <v>385</v>
      </c>
      <c r="H11" s="96" t="s">
        <v>10</v>
      </c>
      <c r="I11" s="98">
        <v>1</v>
      </c>
      <c r="J11" s="96" t="s">
        <v>747</v>
      </c>
      <c r="K11" s="104">
        <v>268</v>
      </c>
      <c r="L11" s="100">
        <f>I11*K11</f>
        <v>268</v>
      </c>
      <c r="M11" s="101" t="s">
        <v>663</v>
      </c>
      <c r="N11" s="105"/>
      <c r="O11" s="100">
        <f>L11-N11</f>
        <v>268</v>
      </c>
      <c r="P11" s="102" t="s">
        <v>748</v>
      </c>
      <c r="Q11" s="83"/>
    </row>
    <row r="12" spans="1:17" s="90" customFormat="1" ht="20.100000000000001" customHeight="1" x14ac:dyDescent="0.3">
      <c r="B12" s="103">
        <v>44414</v>
      </c>
      <c r="C12" s="98" t="s">
        <v>659</v>
      </c>
      <c r="D12" s="107" t="s">
        <v>743</v>
      </c>
      <c r="E12" s="96" t="s">
        <v>70</v>
      </c>
      <c r="F12" s="96" t="s">
        <v>558</v>
      </c>
      <c r="G12" s="96" t="s">
        <v>779</v>
      </c>
      <c r="H12" s="96" t="s">
        <v>10</v>
      </c>
      <c r="I12" s="96">
        <v>1</v>
      </c>
      <c r="J12" s="96" t="s">
        <v>780</v>
      </c>
      <c r="K12" s="99">
        <v>210</v>
      </c>
      <c r="L12" s="100">
        <f t="shared" ref="L12:L20" si="0">I12*K12</f>
        <v>210</v>
      </c>
      <c r="M12" s="101" t="s">
        <v>871</v>
      </c>
      <c r="N12" s="99"/>
      <c r="O12" s="100">
        <f t="shared" ref="O12:O20" si="1">L12-N12</f>
        <v>210</v>
      </c>
      <c r="P12" s="102" t="s">
        <v>873</v>
      </c>
      <c r="Q12" s="92"/>
    </row>
    <row r="13" spans="1:17" s="6" customFormat="1" ht="20.100000000000001" customHeight="1" x14ac:dyDescent="0.3">
      <c r="B13" s="103">
        <v>44414</v>
      </c>
      <c r="C13" s="98" t="s">
        <v>659</v>
      </c>
      <c r="D13" s="107" t="s">
        <v>742</v>
      </c>
      <c r="E13" s="96" t="s">
        <v>70</v>
      </c>
      <c r="F13" s="96" t="s">
        <v>558</v>
      </c>
      <c r="G13" s="96" t="s">
        <v>779</v>
      </c>
      <c r="H13" s="96" t="s">
        <v>10</v>
      </c>
      <c r="I13" s="96">
        <v>1</v>
      </c>
      <c r="J13" s="96" t="s">
        <v>780</v>
      </c>
      <c r="K13" s="99">
        <v>210</v>
      </c>
      <c r="L13" s="100">
        <f t="shared" si="0"/>
        <v>210</v>
      </c>
      <c r="M13" s="101" t="s">
        <v>871</v>
      </c>
      <c r="N13" s="99"/>
      <c r="O13" s="100">
        <f t="shared" si="1"/>
        <v>210</v>
      </c>
      <c r="P13" s="102" t="s">
        <v>873</v>
      </c>
      <c r="Q13" s="92"/>
    </row>
    <row r="14" spans="1:17" s="6" customFormat="1" ht="20.100000000000001" customHeight="1" x14ac:dyDescent="0.3">
      <c r="B14" s="103">
        <v>44413</v>
      </c>
      <c r="C14" s="98" t="s">
        <v>408</v>
      </c>
      <c r="D14" s="107" t="s">
        <v>743</v>
      </c>
      <c r="E14" s="96" t="s">
        <v>70</v>
      </c>
      <c r="F14" s="96" t="s">
        <v>664</v>
      </c>
      <c r="G14" s="96" t="s">
        <v>755</v>
      </c>
      <c r="H14" s="96" t="s">
        <v>238</v>
      </c>
      <c r="I14" s="96">
        <v>1</v>
      </c>
      <c r="J14" s="96" t="s">
        <v>781</v>
      </c>
      <c r="K14" s="99">
        <v>180</v>
      </c>
      <c r="L14" s="100">
        <f t="shared" si="0"/>
        <v>180</v>
      </c>
      <c r="M14" s="101" t="s">
        <v>869</v>
      </c>
      <c r="N14" s="99"/>
      <c r="O14" s="100">
        <f t="shared" si="1"/>
        <v>180</v>
      </c>
      <c r="P14" s="102" t="s">
        <v>873</v>
      </c>
      <c r="Q14" s="92"/>
    </row>
    <row r="15" spans="1:17" s="6" customFormat="1" ht="20.100000000000001" customHeight="1" x14ac:dyDescent="0.3">
      <c r="B15" s="103">
        <v>44417</v>
      </c>
      <c r="C15" s="98" t="s">
        <v>408</v>
      </c>
      <c r="D15" s="107" t="s">
        <v>742</v>
      </c>
      <c r="E15" s="96" t="s">
        <v>70</v>
      </c>
      <c r="F15" s="96" t="s">
        <v>664</v>
      </c>
      <c r="G15" s="96" t="s">
        <v>755</v>
      </c>
      <c r="H15" s="96" t="s">
        <v>238</v>
      </c>
      <c r="I15" s="96">
        <v>1</v>
      </c>
      <c r="J15" s="96" t="s">
        <v>782</v>
      </c>
      <c r="K15" s="99">
        <v>280</v>
      </c>
      <c r="L15" s="100">
        <f t="shared" si="0"/>
        <v>280</v>
      </c>
      <c r="M15" s="101" t="s">
        <v>869</v>
      </c>
      <c r="N15" s="99"/>
      <c r="O15" s="100">
        <f t="shared" si="1"/>
        <v>280</v>
      </c>
      <c r="P15" s="102" t="s">
        <v>873</v>
      </c>
      <c r="Q15" s="92"/>
    </row>
    <row r="16" spans="1:17" s="6" customFormat="1" ht="20.100000000000001" customHeight="1" x14ac:dyDescent="0.3">
      <c r="B16" s="103">
        <v>44420</v>
      </c>
      <c r="C16" s="98" t="s">
        <v>231</v>
      </c>
      <c r="D16" s="107" t="s">
        <v>743</v>
      </c>
      <c r="E16" s="96" t="s">
        <v>70</v>
      </c>
      <c r="F16" s="96" t="s">
        <v>664</v>
      </c>
      <c r="G16" s="96" t="s">
        <v>779</v>
      </c>
      <c r="H16" s="96" t="s">
        <v>238</v>
      </c>
      <c r="I16" s="96">
        <v>1</v>
      </c>
      <c r="J16" s="96" t="s">
        <v>786</v>
      </c>
      <c r="K16" s="99">
        <v>535</v>
      </c>
      <c r="L16" s="100">
        <f t="shared" si="0"/>
        <v>535</v>
      </c>
      <c r="M16" s="101" t="s">
        <v>870</v>
      </c>
      <c r="N16" s="99"/>
      <c r="O16" s="100">
        <f t="shared" si="1"/>
        <v>535</v>
      </c>
      <c r="P16" s="102" t="s">
        <v>873</v>
      </c>
      <c r="Q16" s="92"/>
    </row>
    <row r="17" spans="1:17" s="6" customFormat="1" ht="20.100000000000001" customHeight="1" x14ac:dyDescent="0.3">
      <c r="B17" s="103">
        <v>44420</v>
      </c>
      <c r="C17" s="98" t="s">
        <v>231</v>
      </c>
      <c r="D17" s="107" t="s">
        <v>742</v>
      </c>
      <c r="E17" s="96" t="s">
        <v>70</v>
      </c>
      <c r="F17" s="96" t="s">
        <v>664</v>
      </c>
      <c r="G17" s="96" t="s">
        <v>779</v>
      </c>
      <c r="H17" s="96" t="s">
        <v>238</v>
      </c>
      <c r="I17" s="96">
        <v>1</v>
      </c>
      <c r="J17" s="96" t="s">
        <v>787</v>
      </c>
      <c r="K17" s="99">
        <v>515</v>
      </c>
      <c r="L17" s="100">
        <f t="shared" si="0"/>
        <v>515</v>
      </c>
      <c r="M17" s="101" t="s">
        <v>870</v>
      </c>
      <c r="N17" s="99"/>
      <c r="O17" s="100">
        <f t="shared" si="1"/>
        <v>515</v>
      </c>
      <c r="P17" s="102" t="s">
        <v>873</v>
      </c>
      <c r="Q17" s="92"/>
    </row>
    <row r="18" spans="1:17" s="6" customFormat="1" ht="20.100000000000001" customHeight="1" x14ac:dyDescent="0.3">
      <c r="B18" s="103">
        <v>44420</v>
      </c>
      <c r="C18" s="98" t="s">
        <v>231</v>
      </c>
      <c r="D18" s="107" t="s">
        <v>743</v>
      </c>
      <c r="E18" s="96" t="s">
        <v>70</v>
      </c>
      <c r="F18" s="96" t="s">
        <v>558</v>
      </c>
      <c r="G18" s="96" t="s">
        <v>755</v>
      </c>
      <c r="H18" s="96" t="s">
        <v>10</v>
      </c>
      <c r="I18" s="96">
        <v>1</v>
      </c>
      <c r="J18" s="96" t="s">
        <v>266</v>
      </c>
      <c r="K18" s="99">
        <v>700</v>
      </c>
      <c r="L18" s="100">
        <f t="shared" si="0"/>
        <v>700</v>
      </c>
      <c r="M18" s="101" t="s">
        <v>870</v>
      </c>
      <c r="N18" s="99"/>
      <c r="O18" s="100">
        <f t="shared" si="1"/>
        <v>700</v>
      </c>
      <c r="P18" s="102" t="s">
        <v>873</v>
      </c>
      <c r="Q18" s="92"/>
    </row>
    <row r="19" spans="1:17" s="6" customFormat="1" ht="20.100000000000001" customHeight="1" x14ac:dyDescent="0.3">
      <c r="B19" s="103">
        <v>44420</v>
      </c>
      <c r="C19" s="98" t="s">
        <v>231</v>
      </c>
      <c r="D19" s="107" t="s">
        <v>742</v>
      </c>
      <c r="E19" s="96" t="s">
        <v>70</v>
      </c>
      <c r="F19" s="96" t="s">
        <v>558</v>
      </c>
      <c r="G19" s="96" t="s">
        <v>755</v>
      </c>
      <c r="H19" s="96" t="s">
        <v>10</v>
      </c>
      <c r="I19" s="96">
        <v>1</v>
      </c>
      <c r="J19" s="96" t="s">
        <v>266</v>
      </c>
      <c r="K19" s="99">
        <v>700</v>
      </c>
      <c r="L19" s="100">
        <f t="shared" si="0"/>
        <v>700</v>
      </c>
      <c r="M19" s="101" t="s">
        <v>870</v>
      </c>
      <c r="N19" s="99"/>
      <c r="O19" s="100">
        <f t="shared" si="1"/>
        <v>700</v>
      </c>
      <c r="P19" s="102" t="s">
        <v>873</v>
      </c>
      <c r="Q19" s="92"/>
    </row>
    <row r="20" spans="1:17" s="6" customFormat="1" ht="20.100000000000001" customHeight="1" x14ac:dyDescent="0.3">
      <c r="B20" s="103">
        <v>44422</v>
      </c>
      <c r="C20" s="98" t="s">
        <v>408</v>
      </c>
      <c r="D20" s="107" t="s">
        <v>743</v>
      </c>
      <c r="E20" s="96" t="s">
        <v>70</v>
      </c>
      <c r="F20" s="96" t="s">
        <v>558</v>
      </c>
      <c r="G20" s="96" t="s">
        <v>755</v>
      </c>
      <c r="H20" s="96" t="s">
        <v>10</v>
      </c>
      <c r="I20" s="96">
        <v>1</v>
      </c>
      <c r="J20" s="96" t="s">
        <v>785</v>
      </c>
      <c r="K20" s="99">
        <v>80</v>
      </c>
      <c r="L20" s="100">
        <f t="shared" si="0"/>
        <v>80</v>
      </c>
      <c r="M20" s="101" t="s">
        <v>869</v>
      </c>
      <c r="N20" s="99"/>
      <c r="O20" s="100">
        <f t="shared" si="1"/>
        <v>80</v>
      </c>
      <c r="P20" s="102" t="s">
        <v>873</v>
      </c>
      <c r="Q20" s="92"/>
    </row>
    <row r="21" spans="1:17" s="6" customFormat="1" ht="20.100000000000001" customHeight="1" x14ac:dyDescent="0.3">
      <c r="B21" s="103">
        <v>44435</v>
      </c>
      <c r="C21" s="97" t="s">
        <v>239</v>
      </c>
      <c r="D21" s="107" t="s">
        <v>743</v>
      </c>
      <c r="E21" s="96" t="s">
        <v>70</v>
      </c>
      <c r="F21" s="96" t="s">
        <v>339</v>
      </c>
      <c r="G21" s="96" t="s">
        <v>673</v>
      </c>
      <c r="H21" s="96" t="s">
        <v>673</v>
      </c>
      <c r="I21" s="96">
        <v>1</v>
      </c>
      <c r="J21" s="96" t="s">
        <v>840</v>
      </c>
      <c r="K21" s="99">
        <v>742</v>
      </c>
      <c r="L21" s="100">
        <f>I21*K21</f>
        <v>742</v>
      </c>
      <c r="M21" s="101"/>
      <c r="N21" s="99">
        <v>74.2</v>
      </c>
      <c r="O21" s="100">
        <f>L21-N21</f>
        <v>667.8</v>
      </c>
      <c r="P21" s="106" t="s">
        <v>874</v>
      </c>
      <c r="Q21" s="92"/>
    </row>
    <row r="22" spans="1:17" s="6" customFormat="1" ht="20.100000000000001" customHeight="1" x14ac:dyDescent="0.3">
      <c r="B22" s="103">
        <v>44435</v>
      </c>
      <c r="C22" s="97" t="s">
        <v>239</v>
      </c>
      <c r="D22" s="107" t="s">
        <v>742</v>
      </c>
      <c r="E22" s="96" t="s">
        <v>70</v>
      </c>
      <c r="F22" s="96" t="s">
        <v>339</v>
      </c>
      <c r="G22" s="96" t="s">
        <v>673</v>
      </c>
      <c r="H22" s="96" t="s">
        <v>673</v>
      </c>
      <c r="I22" s="96">
        <v>1</v>
      </c>
      <c r="J22" s="96" t="s">
        <v>840</v>
      </c>
      <c r="K22" s="99">
        <v>742</v>
      </c>
      <c r="L22" s="100">
        <f>I22*K22</f>
        <v>742</v>
      </c>
      <c r="M22" s="101"/>
      <c r="N22" s="99">
        <v>74.2</v>
      </c>
      <c r="O22" s="100">
        <f>L22-N22</f>
        <v>667.8</v>
      </c>
      <c r="P22" s="106" t="s">
        <v>874</v>
      </c>
      <c r="Q22" s="92"/>
    </row>
    <row r="23" spans="1:17" s="6" customFormat="1" ht="20.100000000000001" customHeight="1" x14ac:dyDescent="0.3">
      <c r="J23" s="40"/>
      <c r="K23" s="82"/>
      <c r="L23" s="82"/>
      <c r="M23" s="82"/>
      <c r="N23" s="94">
        <f>SUM(N12:N22)</f>
        <v>148.4</v>
      </c>
      <c r="O23" s="95">
        <f>SUM(O8:O22)</f>
        <v>6226.6</v>
      </c>
      <c r="P23" s="82"/>
      <c r="Q23" s="92"/>
    </row>
    <row r="24" spans="1:17" s="6" customFormat="1" ht="20.100000000000001" customHeight="1" x14ac:dyDescent="0.3">
      <c r="B24" s="4"/>
      <c r="C24" s="4"/>
      <c r="D24" s="4"/>
      <c r="E24" s="4"/>
      <c r="F24" s="4"/>
      <c r="G24" s="4"/>
      <c r="H24" s="4"/>
      <c r="I24" s="4"/>
      <c r="J24" s="40"/>
      <c r="K24" s="22"/>
      <c r="L24" s="22"/>
      <c r="M24" s="22"/>
      <c r="N24" s="22"/>
      <c r="O24" s="22"/>
      <c r="P24" s="22"/>
      <c r="Q24" s="92"/>
    </row>
    <row r="25" spans="1:17" s="6" customFormat="1" ht="20.100000000000001" customHeight="1" x14ac:dyDescent="0.3">
      <c r="B25" s="4"/>
      <c r="C25" s="4"/>
      <c r="D25" s="4"/>
      <c r="E25" s="4"/>
      <c r="F25" s="4"/>
      <c r="G25" s="4"/>
      <c r="H25" s="4"/>
      <c r="I25" s="4"/>
      <c r="J25" s="40"/>
      <c r="K25" s="22"/>
      <c r="L25" s="22"/>
      <c r="M25" s="22"/>
      <c r="N25" s="22"/>
      <c r="O25" s="22"/>
      <c r="P25" s="22"/>
      <c r="Q25" s="92"/>
    </row>
    <row r="26" spans="1:17" s="6" customFormat="1" ht="20.100000000000001" customHeight="1" x14ac:dyDescent="0.3">
      <c r="B26" s="4"/>
      <c r="C26" s="4"/>
      <c r="D26" s="4"/>
      <c r="E26" s="4"/>
      <c r="F26" s="4"/>
      <c r="G26" s="4"/>
      <c r="H26" s="4"/>
      <c r="I26" s="4"/>
      <c r="J26" s="40"/>
      <c r="K26" s="22"/>
      <c r="L26" s="22"/>
      <c r="M26" s="22"/>
      <c r="N26" s="22"/>
      <c r="O26" s="22"/>
      <c r="P26" s="22"/>
      <c r="Q26" s="93"/>
    </row>
    <row r="27" spans="1:17" s="6" customFormat="1" ht="20.100000000000001" customHeight="1" x14ac:dyDescent="0.3">
      <c r="B27" s="4"/>
      <c r="C27" s="4"/>
      <c r="D27" s="4"/>
      <c r="E27" s="4"/>
      <c r="F27" s="4"/>
      <c r="G27" s="4"/>
      <c r="H27" s="4"/>
      <c r="I27" s="4"/>
      <c r="J27" s="40"/>
      <c r="K27" s="22"/>
      <c r="L27" s="22"/>
      <c r="M27" s="22"/>
      <c r="N27" s="22"/>
      <c r="O27" s="22"/>
      <c r="P27" s="22"/>
    </row>
    <row r="28" spans="1:17" x14ac:dyDescent="0.3">
      <c r="J28" s="40"/>
    </row>
    <row r="30" spans="1:17" s="22" customForma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Q30" s="4"/>
    </row>
    <row r="31" spans="1:17" s="22" customForma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Q31" s="4"/>
    </row>
    <row r="32" spans="1:17" s="22" customForma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Q32" s="4"/>
    </row>
    <row r="33" spans="1:17" s="22" customForma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Q33" s="4"/>
    </row>
    <row r="34" spans="1:17" s="22" customForma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Q34" s="4"/>
    </row>
    <row r="35" spans="1:17" s="22" customForma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Q35" s="4"/>
    </row>
    <row r="36" spans="1:17" s="22" customForma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Q36" s="4"/>
    </row>
    <row r="37" spans="1:17" s="22" customForma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Q37" s="4"/>
    </row>
    <row r="38" spans="1:17" s="22" customForma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Q38" s="4"/>
    </row>
    <row r="39" spans="1:17" s="22" customForma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Q39" s="4"/>
    </row>
    <row r="40" spans="1:17" s="22" customForma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Q40" s="4"/>
    </row>
    <row r="41" spans="1:17" s="22" customForma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Q41" s="4"/>
    </row>
    <row r="42" spans="1:17" s="22" customForma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Q42" s="4"/>
    </row>
    <row r="43" spans="1:17" s="22" customForma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Q43" s="4"/>
    </row>
    <row r="44" spans="1:17" s="22" customForma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Q44" s="4"/>
    </row>
    <row r="45" spans="1:17" s="22" customForma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Q45" s="4"/>
    </row>
  </sheetData>
  <autoFilter ref="B7:Q27" xr:uid="{00000000-0009-0000-0000-000021000000}">
    <sortState xmlns:xlrd2="http://schemas.microsoft.com/office/spreadsheetml/2017/richdata2" ref="B8:Q78">
      <sortCondition sortBy="cellColor" ref="D7:D78" dxfId="0"/>
    </sortState>
  </autoFilter>
  <mergeCells count="2">
    <mergeCell ref="K6:M6"/>
    <mergeCell ref="N6:P6"/>
  </mergeCells>
  <pageMargins left="0.511811024" right="0.511811024" top="0.78740157499999996" bottom="0.78740157499999996" header="0.31496062000000002" footer="0.31496062000000002"/>
  <pageSetup paperSize="9" scale="41" fitToHeight="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Planilha15">
    <tabColor theme="7"/>
  </sheetPr>
  <dimension ref="B2:N28"/>
  <sheetViews>
    <sheetView showGridLines="0" zoomScale="90" zoomScaleNormal="90" workbookViewId="0">
      <selection activeCell="E30" sqref="E30"/>
    </sheetView>
  </sheetViews>
  <sheetFormatPr defaultRowHeight="14.4" x14ac:dyDescent="0.3"/>
  <cols>
    <col min="1" max="1" width="3.6640625" customWidth="1"/>
    <col min="2" max="2" width="31.5546875" bestFit="1" customWidth="1"/>
    <col min="3" max="3" width="24.88671875" customWidth="1"/>
    <col min="4" max="4" width="15.6640625" customWidth="1"/>
    <col min="5" max="5" width="18.5546875" customWidth="1"/>
    <col min="6" max="6" width="19.109375" customWidth="1"/>
    <col min="7" max="7" width="20.33203125" customWidth="1"/>
    <col min="8" max="8" width="18.33203125" customWidth="1"/>
    <col min="9" max="9" width="19.5546875" customWidth="1"/>
    <col min="10" max="10" width="17" customWidth="1"/>
    <col min="11" max="11" width="19.5546875" customWidth="1"/>
    <col min="12" max="12" width="16.6640625" customWidth="1"/>
    <col min="13" max="14" width="23.33203125" customWidth="1"/>
    <col min="15" max="15" width="18.44140625" customWidth="1"/>
    <col min="16" max="16" width="10.6640625" bestFit="1" customWidth="1"/>
  </cols>
  <sheetData>
    <row r="2" spans="2:14" x14ac:dyDescent="0.3">
      <c r="B2" s="384" t="s">
        <v>353</v>
      </c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</row>
    <row r="3" spans="2:14" x14ac:dyDescent="0.3"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</row>
    <row r="4" spans="2:14" ht="28.5" customHeight="1" x14ac:dyDescent="0.3">
      <c r="B4" s="384"/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  <c r="N4" s="384"/>
    </row>
    <row r="5" spans="2:14" ht="15" customHeight="1" x14ac:dyDescent="0.3"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</row>
    <row r="7" spans="2:14" ht="16.2" thickBot="1" x14ac:dyDescent="0.35">
      <c r="B7" s="383" t="s">
        <v>66</v>
      </c>
      <c r="C7" s="383"/>
      <c r="E7" s="4"/>
      <c r="I7" s="14"/>
      <c r="J7" s="14"/>
      <c r="K7" s="14"/>
      <c r="L7" s="14"/>
      <c r="M7" s="14"/>
      <c r="N7" s="14"/>
    </row>
    <row r="8" spans="2:14" ht="20.100000000000001" customHeight="1" thickBot="1" x14ac:dyDescent="0.35">
      <c r="B8" s="60" t="s">
        <v>65</v>
      </c>
      <c r="C8" s="61" t="s">
        <v>64</v>
      </c>
      <c r="E8" s="6"/>
      <c r="F8" s="54" t="s">
        <v>354</v>
      </c>
      <c r="G8" s="55">
        <v>25000</v>
      </c>
      <c r="H8" s="21"/>
      <c r="I8" s="21"/>
      <c r="J8" s="21"/>
      <c r="K8" s="21"/>
      <c r="L8" s="21"/>
      <c r="M8" s="21"/>
      <c r="N8" s="21"/>
    </row>
    <row r="9" spans="2:14" s="6" customFormat="1" ht="24" customHeight="1" thickBot="1" x14ac:dyDescent="0.35">
      <c r="B9" s="52">
        <f>C15+E15+G15+I15+K15+M15</f>
        <v>0</v>
      </c>
      <c r="C9" s="53"/>
      <c r="E9" s="20"/>
      <c r="F9" s="62" t="s">
        <v>355</v>
      </c>
      <c r="G9" s="76">
        <f>JUL.2021!P99</f>
        <v>37720.849000000002</v>
      </c>
      <c r="H9" s="74">
        <f>G9/G8</f>
        <v>1.50883396</v>
      </c>
      <c r="I9" s="20"/>
      <c r="J9" s="20"/>
      <c r="K9" s="20"/>
      <c r="L9" s="58"/>
      <c r="M9" s="20"/>
      <c r="N9" s="58"/>
    </row>
    <row r="10" spans="2:14" ht="19.5" customHeight="1" thickBot="1" x14ac:dyDescent="0.35">
      <c r="F10" s="63" t="s">
        <v>356</v>
      </c>
      <c r="G10" s="75"/>
      <c r="H10" s="70">
        <f>G10/G8</f>
        <v>0</v>
      </c>
    </row>
    <row r="12" spans="2:14" ht="15.6" x14ac:dyDescent="0.3">
      <c r="C12" s="77" t="s">
        <v>67</v>
      </c>
    </row>
    <row r="13" spans="2:14" ht="15" thickBot="1" x14ac:dyDescent="0.35"/>
    <row r="14" spans="2:14" ht="21" customHeight="1" x14ac:dyDescent="0.3">
      <c r="C14" s="64" t="s">
        <v>432</v>
      </c>
      <c r="D14" s="66" t="s">
        <v>436</v>
      </c>
      <c r="E14" s="64" t="s">
        <v>433</v>
      </c>
      <c r="F14" s="66" t="s">
        <v>436</v>
      </c>
      <c r="G14" s="64" t="s">
        <v>208</v>
      </c>
      <c r="H14" s="66" t="s">
        <v>436</v>
      </c>
      <c r="I14" s="64" t="s">
        <v>339</v>
      </c>
      <c r="J14" s="66" t="s">
        <v>436</v>
      </c>
      <c r="K14" s="65" t="s">
        <v>435</v>
      </c>
      <c r="L14" s="66" t="s">
        <v>436</v>
      </c>
      <c r="M14" s="65" t="s">
        <v>434</v>
      </c>
      <c r="N14" s="66" t="s">
        <v>436</v>
      </c>
    </row>
    <row r="15" spans="2:14" s="69" customFormat="1" ht="24" customHeight="1" thickBot="1" x14ac:dyDescent="0.35">
      <c r="C15" s="67">
        <f>SUM(F20:F23)</f>
        <v>0</v>
      </c>
      <c r="D15" s="70" t="e">
        <f>C15/B9</f>
        <v>#DIV/0!</v>
      </c>
      <c r="E15" s="67">
        <f>SUM(E20:E23)</f>
        <v>0</v>
      </c>
      <c r="F15" s="70" t="e">
        <f>E15/B9</f>
        <v>#DIV/0!</v>
      </c>
      <c r="G15" s="67">
        <f>SUM(H20:H23)</f>
        <v>0</v>
      </c>
      <c r="H15" s="68" t="e">
        <f>G15/B9</f>
        <v>#DIV/0!</v>
      </c>
      <c r="I15" s="67">
        <f>SUM(G20:G23)</f>
        <v>0</v>
      </c>
      <c r="J15" s="68" t="e">
        <f>I15/B9</f>
        <v>#DIV/0!</v>
      </c>
      <c r="K15" s="67">
        <f>SUM(I20:I23)</f>
        <v>0</v>
      </c>
      <c r="L15" s="70" t="e">
        <f>K15/B9</f>
        <v>#DIV/0!</v>
      </c>
      <c r="M15" s="67">
        <f>SUM(J20:J23)</f>
        <v>0</v>
      </c>
      <c r="N15" s="70" t="e">
        <f>M15/B9</f>
        <v>#DIV/0!</v>
      </c>
    </row>
    <row r="18" spans="2:10" ht="23.25" customHeight="1" x14ac:dyDescent="0.3">
      <c r="C18" s="385" t="s">
        <v>68</v>
      </c>
      <c r="D18" s="385"/>
      <c r="E18" s="385"/>
      <c r="F18" s="385"/>
      <c r="G18" s="385"/>
      <c r="H18" s="385"/>
      <c r="I18" s="385"/>
      <c r="J18" s="385"/>
    </row>
    <row r="19" spans="2:10" s="33" customFormat="1" ht="31.2" x14ac:dyDescent="0.3">
      <c r="C19" s="56" t="s">
        <v>369</v>
      </c>
      <c r="D19" s="56" t="s">
        <v>440</v>
      </c>
      <c r="E19" s="50" t="s">
        <v>91</v>
      </c>
      <c r="F19" s="50" t="s">
        <v>437</v>
      </c>
      <c r="G19" s="73" t="s">
        <v>352</v>
      </c>
      <c r="H19" s="51" t="s">
        <v>438</v>
      </c>
      <c r="I19" s="51" t="s">
        <v>439</v>
      </c>
      <c r="J19" s="50" t="s">
        <v>93</v>
      </c>
    </row>
    <row r="20" spans="2:10" s="33" customFormat="1" ht="20.100000000000001" customHeight="1" x14ac:dyDescent="0.3">
      <c r="B20" s="80" t="s">
        <v>441</v>
      </c>
      <c r="C20" s="71">
        <f>SUM(E20:J20)</f>
        <v>0</v>
      </c>
      <c r="D20" s="78" t="e">
        <f>C20/C24</f>
        <v>#DIV/0!</v>
      </c>
      <c r="E20" s="72">
        <v>0</v>
      </c>
      <c r="F20" s="71">
        <v>0</v>
      </c>
      <c r="G20" s="71">
        <v>0</v>
      </c>
      <c r="H20" s="72">
        <v>0</v>
      </c>
      <c r="I20" s="72">
        <v>0</v>
      </c>
      <c r="J20" s="72">
        <v>0</v>
      </c>
    </row>
    <row r="21" spans="2:10" s="33" customFormat="1" ht="20.100000000000001" customHeight="1" x14ac:dyDescent="0.3">
      <c r="B21" s="80" t="s">
        <v>442</v>
      </c>
      <c r="C21" s="71">
        <f>SUM(E21:J21)</f>
        <v>0</v>
      </c>
      <c r="D21" s="78" t="e">
        <f>C21/C24</f>
        <v>#DIV/0!</v>
      </c>
      <c r="E21" s="72">
        <v>0</v>
      </c>
      <c r="F21" s="72">
        <v>0</v>
      </c>
      <c r="G21" s="72">
        <v>0</v>
      </c>
      <c r="H21" s="72">
        <v>0</v>
      </c>
      <c r="I21" s="72">
        <v>0</v>
      </c>
      <c r="J21" s="72">
        <v>0</v>
      </c>
    </row>
    <row r="22" spans="2:10" s="33" customFormat="1" ht="20.100000000000001" customHeight="1" x14ac:dyDescent="0.3">
      <c r="B22" s="80" t="s">
        <v>443</v>
      </c>
      <c r="C22" s="71">
        <f>SUM(E22:J22)</f>
        <v>0</v>
      </c>
      <c r="D22" s="78" t="e">
        <f>C22/C24</f>
        <v>#DIV/0!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</row>
    <row r="23" spans="2:10" s="33" customFormat="1" ht="20.100000000000001" customHeight="1" x14ac:dyDescent="0.3">
      <c r="B23" s="81" t="s">
        <v>179</v>
      </c>
      <c r="C23" s="71">
        <f>SUM(E23:J23)</f>
        <v>0</v>
      </c>
      <c r="D23" s="78" t="e">
        <f>C23/C24</f>
        <v>#DIV/0!</v>
      </c>
      <c r="E23" s="72">
        <v>0</v>
      </c>
      <c r="F23" s="72">
        <v>0</v>
      </c>
      <c r="G23" s="72">
        <v>0</v>
      </c>
      <c r="H23" s="72">
        <v>0</v>
      </c>
      <c r="I23" s="72">
        <v>0</v>
      </c>
      <c r="J23" s="72">
        <v>0</v>
      </c>
    </row>
    <row r="24" spans="2:10" s="33" customFormat="1" ht="20.100000000000001" customHeight="1" x14ac:dyDescent="0.3">
      <c r="C24" s="57">
        <f>SUM(C20:C23)</f>
        <v>0</v>
      </c>
      <c r="D24" s="79" t="e">
        <f>SUM(D20:D23)</f>
        <v>#DIV/0!</v>
      </c>
    </row>
    <row r="26" spans="2:10" ht="18" x14ac:dyDescent="0.35">
      <c r="F26" s="59"/>
    </row>
    <row r="27" spans="2:10" ht="18" x14ac:dyDescent="0.35">
      <c r="F27" s="59"/>
    </row>
    <row r="28" spans="2:10" ht="18" x14ac:dyDescent="0.35">
      <c r="F28" s="59"/>
    </row>
  </sheetData>
  <mergeCells count="3">
    <mergeCell ref="B7:C7"/>
    <mergeCell ref="B2:N5"/>
    <mergeCell ref="C18:J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Planilha17"/>
  <dimension ref="B6:O22"/>
  <sheetViews>
    <sheetView showGridLines="0" workbookViewId="0">
      <selection activeCell="L36" sqref="L36"/>
    </sheetView>
  </sheetViews>
  <sheetFormatPr defaultColWidth="9.109375" defaultRowHeight="14.4" x14ac:dyDescent="0.3"/>
  <cols>
    <col min="1" max="1" width="9.109375" customWidth="1"/>
    <col min="2" max="2" width="12.6640625" bestFit="1" customWidth="1"/>
    <col min="3" max="3" width="12.6640625" customWidth="1"/>
    <col min="4" max="4" width="23.109375" bestFit="1" customWidth="1"/>
    <col min="5" max="6" width="16.6640625" customWidth="1"/>
    <col min="7" max="7" width="21.44140625" bestFit="1" customWidth="1"/>
    <col min="8" max="8" width="14.88671875" bestFit="1" customWidth="1"/>
    <col min="9" max="9" width="16" bestFit="1" customWidth="1"/>
    <col min="10" max="10" width="21.109375" bestFit="1" customWidth="1"/>
    <col min="11" max="11" width="18.6640625" bestFit="1" customWidth="1"/>
    <col min="12" max="12" width="13.5546875" bestFit="1" customWidth="1"/>
    <col min="13" max="13" width="20" customWidth="1"/>
    <col min="14" max="14" width="15.5546875" customWidth="1"/>
    <col min="15" max="15" width="13.5546875" bestFit="1" customWidth="1"/>
    <col min="16" max="16" width="22.44140625" customWidth="1"/>
  </cols>
  <sheetData>
    <row r="6" spans="2:15" ht="18" x14ac:dyDescent="0.35">
      <c r="B6" s="386" t="s">
        <v>113</v>
      </c>
      <c r="C6" s="386"/>
      <c r="D6" s="386"/>
      <c r="E6" s="386"/>
      <c r="F6" s="386"/>
      <c r="G6" s="386"/>
      <c r="H6" s="386"/>
      <c r="I6" s="386"/>
      <c r="J6" s="386"/>
      <c r="K6" s="26"/>
      <c r="L6" s="26"/>
      <c r="M6" s="26"/>
      <c r="N6" s="26"/>
      <c r="O6" s="26"/>
    </row>
    <row r="8" spans="2:15" s="4" customFormat="1" ht="43.2" x14ac:dyDescent="0.3">
      <c r="B8" s="23" t="s">
        <v>104</v>
      </c>
      <c r="C8" s="24" t="s">
        <v>114</v>
      </c>
      <c r="D8" s="23" t="s">
        <v>109</v>
      </c>
      <c r="E8" s="24" t="s">
        <v>111</v>
      </c>
      <c r="F8" s="24" t="s">
        <v>115</v>
      </c>
      <c r="G8" s="24" t="s">
        <v>105</v>
      </c>
      <c r="H8" s="24" t="s">
        <v>106</v>
      </c>
      <c r="I8" s="24" t="s">
        <v>107</v>
      </c>
      <c r="J8" s="24" t="s">
        <v>108</v>
      </c>
      <c r="K8" s="24" t="s">
        <v>119</v>
      </c>
    </row>
    <row r="9" spans="2:15" x14ac:dyDescent="0.3">
      <c r="B9" s="11" t="s">
        <v>30</v>
      </c>
      <c r="C9" s="25">
        <v>10</v>
      </c>
      <c r="D9" s="11" t="s">
        <v>110</v>
      </c>
      <c r="E9" s="25" t="s">
        <v>112</v>
      </c>
      <c r="F9" s="11">
        <f>AVERAGE(G9:K9)</f>
        <v>14089.689999999999</v>
      </c>
      <c r="G9" s="11">
        <v>18277</v>
      </c>
      <c r="H9" s="11">
        <v>15194</v>
      </c>
      <c r="I9" s="11">
        <v>9395</v>
      </c>
      <c r="J9" s="12">
        <v>9040.4500000000007</v>
      </c>
      <c r="K9" s="12">
        <v>18542</v>
      </c>
    </row>
    <row r="14" spans="2:15" ht="15" thickBot="1" x14ac:dyDescent="0.35"/>
    <row r="15" spans="2:15" s="33" customFormat="1" ht="15.6" x14ac:dyDescent="0.3">
      <c r="C15" s="34" t="s">
        <v>125</v>
      </c>
      <c r="D15" s="34" t="s">
        <v>2</v>
      </c>
      <c r="E15" s="34" t="s">
        <v>83</v>
      </c>
      <c r="F15" s="34" t="s">
        <v>82</v>
      </c>
      <c r="G15" s="35" t="s">
        <v>85</v>
      </c>
      <c r="H15" s="43" t="s">
        <v>116</v>
      </c>
      <c r="I15" s="45" t="s">
        <v>78</v>
      </c>
    </row>
    <row r="16" spans="2:15" ht="15.6" x14ac:dyDescent="0.3">
      <c r="B16" s="29" t="s">
        <v>27</v>
      </c>
      <c r="C16" s="30">
        <v>5440</v>
      </c>
      <c r="D16" s="27">
        <v>8899</v>
      </c>
      <c r="E16" s="27">
        <v>529</v>
      </c>
      <c r="F16" s="30">
        <v>100</v>
      </c>
      <c r="G16" s="36">
        <v>3310</v>
      </c>
      <c r="H16" s="44"/>
      <c r="I16" s="46"/>
    </row>
    <row r="17" spans="2:9" ht="15.6" x14ac:dyDescent="0.3">
      <c r="B17" s="29" t="s">
        <v>120</v>
      </c>
      <c r="C17" s="30">
        <v>0</v>
      </c>
      <c r="D17" s="27">
        <v>8009</v>
      </c>
      <c r="E17" s="27">
        <v>2055</v>
      </c>
      <c r="F17" s="30">
        <v>3739</v>
      </c>
      <c r="G17" s="36">
        <v>1390</v>
      </c>
      <c r="H17" s="44"/>
      <c r="I17" s="46"/>
    </row>
    <row r="18" spans="2:9" ht="15.6" x14ac:dyDescent="0.3">
      <c r="B18" s="29" t="s">
        <v>121</v>
      </c>
      <c r="C18" s="30">
        <v>0</v>
      </c>
      <c r="D18" s="27">
        <v>4978</v>
      </c>
      <c r="E18" s="27">
        <v>1787</v>
      </c>
      <c r="F18" s="30">
        <v>1100</v>
      </c>
      <c r="G18" s="36">
        <v>1230</v>
      </c>
      <c r="H18" s="44">
        <v>300</v>
      </c>
      <c r="I18" s="46"/>
    </row>
    <row r="19" spans="2:9" ht="15.6" x14ac:dyDescent="0.3">
      <c r="B19" s="29" t="s">
        <v>122</v>
      </c>
      <c r="C19" s="30">
        <v>0</v>
      </c>
      <c r="D19" s="27">
        <v>3197</v>
      </c>
      <c r="E19" s="27">
        <v>2289</v>
      </c>
      <c r="F19" s="30">
        <v>1954</v>
      </c>
      <c r="G19" s="36">
        <v>1000</v>
      </c>
      <c r="H19" s="44"/>
      <c r="I19" s="46">
        <v>600</v>
      </c>
    </row>
    <row r="20" spans="2:9" ht="15.6" x14ac:dyDescent="0.3">
      <c r="B20" s="29" t="s">
        <v>123</v>
      </c>
      <c r="C20" s="30">
        <v>0</v>
      </c>
      <c r="D20" s="27">
        <v>7679</v>
      </c>
      <c r="E20" s="27">
        <v>1294</v>
      </c>
      <c r="F20" s="30">
        <v>4420</v>
      </c>
      <c r="G20" s="36">
        <v>2645</v>
      </c>
      <c r="H20" s="44">
        <v>0</v>
      </c>
      <c r="I20" s="46">
        <v>0</v>
      </c>
    </row>
    <row r="21" spans="2:9" ht="16.2" thickBot="1" x14ac:dyDescent="0.35">
      <c r="B21" s="29" t="s">
        <v>124</v>
      </c>
      <c r="C21" s="31">
        <v>0</v>
      </c>
      <c r="D21" s="32">
        <v>9234</v>
      </c>
      <c r="E21" s="32">
        <v>2759</v>
      </c>
      <c r="F21" s="31">
        <v>1275</v>
      </c>
      <c r="G21" s="37">
        <v>3800</v>
      </c>
      <c r="H21" s="47">
        <v>300</v>
      </c>
      <c r="I21" s="48">
        <v>0</v>
      </c>
    </row>
    <row r="22" spans="2:9" x14ac:dyDescent="0.3">
      <c r="C22" s="28"/>
      <c r="D22" s="28"/>
      <c r="E22" s="28"/>
      <c r="F22" s="28"/>
      <c r="G22" s="28"/>
    </row>
  </sheetData>
  <mergeCells count="1">
    <mergeCell ref="B6:J6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Planilha18"/>
  <dimension ref="B1:O20"/>
  <sheetViews>
    <sheetView showGridLines="0" topLeftCell="A7" workbookViewId="0">
      <selection activeCell="I19" sqref="I19"/>
    </sheetView>
  </sheetViews>
  <sheetFormatPr defaultColWidth="9.109375" defaultRowHeight="15" customHeight="1" zeroHeight="1" x14ac:dyDescent="0.3"/>
  <cols>
    <col min="1" max="1" width="9.109375" customWidth="1"/>
    <col min="2" max="2" width="12.6640625" bestFit="1" customWidth="1"/>
    <col min="3" max="3" width="12.6640625" customWidth="1"/>
    <col min="4" max="4" width="16.6640625" bestFit="1" customWidth="1"/>
    <col min="5" max="6" width="16.6640625" customWidth="1"/>
    <col min="7" max="7" width="12.6640625" bestFit="1" customWidth="1"/>
    <col min="8" max="8" width="14.88671875" bestFit="1" customWidth="1"/>
    <col min="9" max="9" width="16" bestFit="1" customWidth="1"/>
    <col min="10" max="10" width="15.6640625" bestFit="1" customWidth="1"/>
    <col min="11" max="11" width="18.6640625" bestFit="1" customWidth="1"/>
    <col min="12" max="12" width="10.44140625" hidden="1" customWidth="1"/>
    <col min="13" max="13" width="19.6640625" hidden="1" customWidth="1"/>
    <col min="14" max="14" width="15.5546875" hidden="1" customWidth="1"/>
    <col min="15" max="15" width="9.44140625" hidden="1" customWidth="1"/>
  </cols>
  <sheetData>
    <row r="1" spans="2:15" ht="14.4" x14ac:dyDescent="0.3"/>
    <row r="2" spans="2:15" ht="14.4" x14ac:dyDescent="0.3"/>
    <row r="3" spans="2:15" ht="14.4" x14ac:dyDescent="0.3"/>
    <row r="4" spans="2:15" ht="14.4" x14ac:dyDescent="0.3"/>
    <row r="5" spans="2:15" ht="14.4" x14ac:dyDescent="0.3"/>
    <row r="6" spans="2:15" ht="14.4" x14ac:dyDescent="0.3"/>
    <row r="7" spans="2:15" ht="18" x14ac:dyDescent="0.35">
      <c r="B7" s="386" t="s">
        <v>113</v>
      </c>
      <c r="C7" s="386"/>
      <c r="D7" s="386"/>
      <c r="E7" s="386"/>
      <c r="F7" s="386"/>
      <c r="G7" s="386"/>
      <c r="H7" s="386"/>
      <c r="I7" s="386"/>
      <c r="J7" s="386"/>
      <c r="K7" s="26"/>
      <c r="L7" s="26"/>
      <c r="M7" s="26"/>
      <c r="N7" s="26"/>
      <c r="O7" s="26"/>
    </row>
    <row r="8" spans="2:15" ht="14.4" x14ac:dyDescent="0.3"/>
    <row r="9" spans="2:15" s="4" customFormat="1" ht="43.2" x14ac:dyDescent="0.3">
      <c r="B9" s="23" t="s">
        <v>104</v>
      </c>
      <c r="C9" s="24" t="s">
        <v>114</v>
      </c>
      <c r="D9" s="23" t="s">
        <v>109</v>
      </c>
      <c r="E9" s="24" t="s">
        <v>111</v>
      </c>
      <c r="F9" s="24" t="s">
        <v>115</v>
      </c>
      <c r="G9" s="24" t="s">
        <v>105</v>
      </c>
      <c r="H9" s="24" t="s">
        <v>106</v>
      </c>
      <c r="I9" s="24" t="s">
        <v>107</v>
      </c>
      <c r="J9" s="24" t="s">
        <v>108</v>
      </c>
      <c r="K9" s="24" t="s">
        <v>119</v>
      </c>
    </row>
    <row r="10" spans="2:15" ht="14.4" x14ac:dyDescent="0.3">
      <c r="B10" s="11" t="s">
        <v>70</v>
      </c>
      <c r="C10" s="25">
        <v>13</v>
      </c>
      <c r="D10" s="25">
        <v>2.15</v>
      </c>
      <c r="E10" s="25">
        <v>2.92</v>
      </c>
      <c r="F10" s="11">
        <f>AVERAGE(G10:K10)</f>
        <v>10380.6</v>
      </c>
      <c r="G10" s="11">
        <v>9806</v>
      </c>
      <c r="H10" s="11">
        <v>8440</v>
      </c>
      <c r="I10" s="11">
        <v>5837</v>
      </c>
      <c r="J10" s="12">
        <v>17071</v>
      </c>
      <c r="K10" s="12">
        <v>10749</v>
      </c>
    </row>
    <row r="11" spans="2:15" ht="14.4" x14ac:dyDescent="0.3"/>
    <row r="12" spans="2:15" ht="14.4" x14ac:dyDescent="0.3"/>
    <row r="13" spans="2:15" thickBot="1" x14ac:dyDescent="0.35"/>
    <row r="14" spans="2:15" ht="31.2" x14ac:dyDescent="0.3">
      <c r="B14" s="33"/>
      <c r="C14" s="34" t="s">
        <v>125</v>
      </c>
      <c r="D14" s="34" t="s">
        <v>2</v>
      </c>
      <c r="E14" s="34" t="s">
        <v>83</v>
      </c>
      <c r="F14" s="34" t="s">
        <v>82</v>
      </c>
      <c r="G14" s="35" t="s">
        <v>85</v>
      </c>
      <c r="H14" s="39" t="s">
        <v>116</v>
      </c>
    </row>
    <row r="15" spans="2:15" ht="15.6" x14ac:dyDescent="0.3">
      <c r="B15" s="29" t="s">
        <v>27</v>
      </c>
      <c r="C15" s="30">
        <v>2800</v>
      </c>
      <c r="D15" s="27">
        <v>2543</v>
      </c>
      <c r="E15" s="27">
        <v>2762</v>
      </c>
      <c r="F15" s="30">
        <v>1700</v>
      </c>
      <c r="G15" s="36">
        <v>0</v>
      </c>
      <c r="H15" s="38">
        <v>0</v>
      </c>
    </row>
    <row r="16" spans="2:15" ht="15" customHeight="1" x14ac:dyDescent="0.3">
      <c r="B16" s="29" t="s">
        <v>120</v>
      </c>
      <c r="C16" s="30">
        <v>1808</v>
      </c>
      <c r="D16" s="27">
        <v>5047</v>
      </c>
      <c r="E16" s="27">
        <v>960</v>
      </c>
      <c r="F16" s="30">
        <v>0</v>
      </c>
      <c r="G16" s="36">
        <v>625</v>
      </c>
      <c r="H16" s="38">
        <v>0</v>
      </c>
    </row>
    <row r="17" spans="2:8" ht="15" customHeight="1" x14ac:dyDescent="0.3">
      <c r="B17" s="29" t="s">
        <v>121</v>
      </c>
      <c r="C17" s="30"/>
      <c r="D17" s="27"/>
      <c r="E17" s="27"/>
      <c r="F17" s="30"/>
      <c r="G17" s="36"/>
      <c r="H17" s="36"/>
    </row>
    <row r="18" spans="2:8" ht="15" customHeight="1" x14ac:dyDescent="0.3">
      <c r="B18" s="29" t="s">
        <v>122</v>
      </c>
      <c r="C18" s="30">
        <v>0</v>
      </c>
      <c r="D18" s="27">
        <v>1846</v>
      </c>
      <c r="E18" s="27">
        <v>1610</v>
      </c>
      <c r="F18" s="30">
        <v>11345</v>
      </c>
      <c r="G18" s="36">
        <v>870</v>
      </c>
      <c r="H18" s="36">
        <v>1379</v>
      </c>
    </row>
    <row r="19" spans="2:8" ht="15" customHeight="1" x14ac:dyDescent="0.3">
      <c r="B19" s="29" t="s">
        <v>123</v>
      </c>
      <c r="C19" s="30">
        <v>0</v>
      </c>
      <c r="D19" s="27">
        <v>3577</v>
      </c>
      <c r="E19" s="27">
        <v>1735</v>
      </c>
      <c r="F19" s="30">
        <v>4170</v>
      </c>
      <c r="G19" s="36">
        <v>1070</v>
      </c>
      <c r="H19" s="36">
        <v>300</v>
      </c>
    </row>
    <row r="20" spans="2:8" ht="15" customHeight="1" thickBot="1" x14ac:dyDescent="0.35">
      <c r="B20" s="29" t="s">
        <v>124</v>
      </c>
      <c r="C20" s="31">
        <v>0</v>
      </c>
      <c r="D20" s="32">
        <v>3997</v>
      </c>
      <c r="E20" s="32">
        <v>544</v>
      </c>
      <c r="F20" s="31">
        <v>6275</v>
      </c>
      <c r="G20" s="37">
        <v>1720</v>
      </c>
      <c r="H20" s="37">
        <v>2834</v>
      </c>
    </row>
  </sheetData>
  <mergeCells count="1">
    <mergeCell ref="B7:J7"/>
  </mergeCells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Planilha19"/>
  <dimension ref="A1:O15"/>
  <sheetViews>
    <sheetView showGridLines="0" workbookViewId="0"/>
  </sheetViews>
  <sheetFormatPr defaultColWidth="0" defaultRowHeight="15" customHeight="1" zeroHeight="1" x14ac:dyDescent="0.3"/>
  <cols>
    <col min="1" max="1" width="9.109375" customWidth="1"/>
    <col min="2" max="2" width="12.6640625" bestFit="1" customWidth="1"/>
    <col min="3" max="3" width="12.6640625" customWidth="1"/>
    <col min="4" max="4" width="16.6640625" bestFit="1" customWidth="1"/>
    <col min="5" max="6" width="16.6640625" customWidth="1"/>
    <col min="7" max="7" width="12.6640625" bestFit="1" customWidth="1"/>
    <col min="8" max="8" width="14.88671875" bestFit="1" customWidth="1"/>
    <col min="9" max="9" width="16" bestFit="1" customWidth="1"/>
    <col min="10" max="10" width="15.6640625" bestFit="1" customWidth="1"/>
    <col min="11" max="11" width="18.6640625" bestFit="1" customWidth="1"/>
    <col min="12" max="12" width="10.44140625" hidden="1" customWidth="1"/>
    <col min="13" max="13" width="19.6640625" hidden="1" customWidth="1"/>
    <col min="14" max="14" width="15.5546875" hidden="1" customWidth="1"/>
    <col min="15" max="15" width="9.44140625" hidden="1" customWidth="1"/>
    <col min="16" max="16384" width="9.109375" hidden="1"/>
  </cols>
  <sheetData>
    <row r="1" spans="2:15" ht="14.4" x14ac:dyDescent="0.3"/>
    <row r="2" spans="2:15" ht="14.4" x14ac:dyDescent="0.3"/>
    <row r="3" spans="2:15" ht="14.4" x14ac:dyDescent="0.3"/>
    <row r="4" spans="2:15" ht="14.4" x14ac:dyDescent="0.3"/>
    <row r="5" spans="2:15" ht="14.4" x14ac:dyDescent="0.3"/>
    <row r="6" spans="2:15" ht="14.4" x14ac:dyDescent="0.3"/>
    <row r="7" spans="2:15" ht="18" x14ac:dyDescent="0.35">
      <c r="B7" s="386" t="s">
        <v>113</v>
      </c>
      <c r="C7" s="386"/>
      <c r="D7" s="386"/>
      <c r="E7" s="386"/>
      <c r="F7" s="386"/>
      <c r="G7" s="386"/>
      <c r="H7" s="386"/>
      <c r="I7" s="386"/>
      <c r="J7" s="386"/>
      <c r="K7" s="26"/>
      <c r="L7" s="26"/>
      <c r="M7" s="26"/>
      <c r="N7" s="26"/>
      <c r="O7" s="26"/>
    </row>
    <row r="8" spans="2:15" ht="14.4" x14ac:dyDescent="0.3"/>
    <row r="9" spans="2:15" s="4" customFormat="1" ht="43.2" x14ac:dyDescent="0.3">
      <c r="B9" s="23" t="s">
        <v>104</v>
      </c>
      <c r="C9" s="24" t="s">
        <v>114</v>
      </c>
      <c r="D9" s="23" t="s">
        <v>109</v>
      </c>
      <c r="E9" s="24" t="s">
        <v>111</v>
      </c>
      <c r="F9" s="24" t="s">
        <v>115</v>
      </c>
      <c r="G9" s="24" t="s">
        <v>105</v>
      </c>
      <c r="H9" s="24" t="s">
        <v>106</v>
      </c>
      <c r="I9" s="24" t="s">
        <v>107</v>
      </c>
      <c r="J9" s="24" t="s">
        <v>108</v>
      </c>
    </row>
    <row r="10" spans="2:15" ht="14.4" x14ac:dyDescent="0.3">
      <c r="B10" s="11" t="s">
        <v>69</v>
      </c>
      <c r="C10" s="25">
        <v>2</v>
      </c>
      <c r="D10" s="25">
        <v>6</v>
      </c>
      <c r="E10" s="25">
        <v>2.92</v>
      </c>
      <c r="F10" s="11">
        <f>AVERAGE(G10:J10)</f>
        <v>1987.5</v>
      </c>
      <c r="G10" s="11">
        <v>2194</v>
      </c>
      <c r="H10" s="11">
        <v>1140</v>
      </c>
      <c r="I10" s="11">
        <v>3203</v>
      </c>
      <c r="J10" s="12">
        <v>1413</v>
      </c>
    </row>
    <row r="11" spans="2:15" ht="14.4" x14ac:dyDescent="0.3"/>
    <row r="12" spans="2:15" ht="14.4" x14ac:dyDescent="0.3"/>
    <row r="13" spans="2:15" ht="14.4" x14ac:dyDescent="0.3"/>
    <row r="14" spans="2:15" ht="14.4" x14ac:dyDescent="0.3"/>
    <row r="15" spans="2:15" ht="14.4" x14ac:dyDescent="0.3"/>
  </sheetData>
  <mergeCells count="1">
    <mergeCell ref="B7:J7"/>
  </mergeCells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Planilha20"/>
  <dimension ref="A2:B27"/>
  <sheetViews>
    <sheetView workbookViewId="0">
      <selection activeCell="B3" sqref="B3:B27"/>
    </sheetView>
  </sheetViews>
  <sheetFormatPr defaultRowHeight="14.4" x14ac:dyDescent="0.3"/>
  <cols>
    <col min="1" max="1" width="13.33203125" style="4" customWidth="1"/>
    <col min="2" max="2" width="15" style="4" customWidth="1"/>
  </cols>
  <sheetData>
    <row r="2" spans="1:2" x14ac:dyDescent="0.3">
      <c r="A2" s="2" t="s">
        <v>95</v>
      </c>
      <c r="B2" s="2" t="s">
        <v>4</v>
      </c>
    </row>
    <row r="3" spans="1:2" x14ac:dyDescent="0.3">
      <c r="A3" s="2" t="s">
        <v>60</v>
      </c>
      <c r="B3" s="2" t="s">
        <v>5</v>
      </c>
    </row>
    <row r="4" spans="1:2" x14ac:dyDescent="0.3">
      <c r="A4" s="2" t="s">
        <v>34</v>
      </c>
      <c r="B4" s="2" t="s">
        <v>5</v>
      </c>
    </row>
    <row r="5" spans="1:2" x14ac:dyDescent="0.3">
      <c r="A5" s="2" t="s">
        <v>32</v>
      </c>
      <c r="B5" s="2" t="s">
        <v>5</v>
      </c>
    </row>
    <row r="6" spans="1:2" x14ac:dyDescent="0.3">
      <c r="A6" s="2" t="s">
        <v>35</v>
      </c>
      <c r="B6" s="2" t="s">
        <v>5</v>
      </c>
    </row>
    <row r="7" spans="1:2" x14ac:dyDescent="0.3">
      <c r="A7" s="2" t="s">
        <v>28</v>
      </c>
      <c r="B7" s="2" t="s">
        <v>5</v>
      </c>
    </row>
    <row r="8" spans="1:2" x14ac:dyDescent="0.3">
      <c r="A8" s="2" t="s">
        <v>23</v>
      </c>
      <c r="B8" s="2" t="s">
        <v>5</v>
      </c>
    </row>
    <row r="9" spans="1:2" x14ac:dyDescent="0.3">
      <c r="A9" s="2" t="s">
        <v>84</v>
      </c>
      <c r="B9" s="2" t="s">
        <v>5</v>
      </c>
    </row>
    <row r="10" spans="1:2" x14ac:dyDescent="0.3">
      <c r="A10" s="2" t="s">
        <v>72</v>
      </c>
      <c r="B10" s="2" t="s">
        <v>5</v>
      </c>
    </row>
    <row r="11" spans="1:2" x14ac:dyDescent="0.3">
      <c r="A11" s="2" t="s">
        <v>79</v>
      </c>
      <c r="B11" s="2" t="s">
        <v>5</v>
      </c>
    </row>
    <row r="12" spans="1:2" x14ac:dyDescent="0.3">
      <c r="A12" s="2" t="s">
        <v>96</v>
      </c>
      <c r="B12" s="2" t="s">
        <v>5</v>
      </c>
    </row>
    <row r="13" spans="1:2" x14ac:dyDescent="0.3">
      <c r="A13" s="2" t="s">
        <v>81</v>
      </c>
      <c r="B13" s="2" t="s">
        <v>76</v>
      </c>
    </row>
    <row r="14" spans="1:2" x14ac:dyDescent="0.3">
      <c r="A14" s="2" t="s">
        <v>80</v>
      </c>
      <c r="B14" s="2" t="s">
        <v>76</v>
      </c>
    </row>
    <row r="15" spans="1:2" x14ac:dyDescent="0.3">
      <c r="A15" s="2" t="s">
        <v>94</v>
      </c>
      <c r="B15" s="2" t="s">
        <v>76</v>
      </c>
    </row>
    <row r="16" spans="1:2" x14ac:dyDescent="0.3">
      <c r="A16" s="2" t="s">
        <v>86</v>
      </c>
      <c r="B16" s="2" t="s">
        <v>76</v>
      </c>
    </row>
    <row r="17" spans="1:2" x14ac:dyDescent="0.3">
      <c r="A17" s="2" t="s">
        <v>33</v>
      </c>
      <c r="B17" s="2" t="s">
        <v>76</v>
      </c>
    </row>
    <row r="18" spans="1:2" x14ac:dyDescent="0.3">
      <c r="A18" s="2" t="s">
        <v>22</v>
      </c>
      <c r="B18" s="2" t="s">
        <v>76</v>
      </c>
    </row>
    <row r="19" spans="1:2" x14ac:dyDescent="0.3">
      <c r="A19" s="2" t="s">
        <v>73</v>
      </c>
      <c r="B19" s="2" t="s">
        <v>76</v>
      </c>
    </row>
    <row r="20" spans="1:2" x14ac:dyDescent="0.3">
      <c r="A20" s="2" t="s">
        <v>75</v>
      </c>
      <c r="B20" s="2" t="s">
        <v>76</v>
      </c>
    </row>
    <row r="21" spans="1:2" x14ac:dyDescent="0.3">
      <c r="A21" s="2" t="s">
        <v>97</v>
      </c>
      <c r="B21" s="2" t="s">
        <v>76</v>
      </c>
    </row>
    <row r="22" spans="1:2" x14ac:dyDescent="0.3">
      <c r="A22" s="2" t="s">
        <v>98</v>
      </c>
      <c r="B22" s="2" t="s">
        <v>76</v>
      </c>
    </row>
    <row r="23" spans="1:2" x14ac:dyDescent="0.3">
      <c r="A23" s="2" t="s">
        <v>99</v>
      </c>
      <c r="B23" s="2" t="s">
        <v>76</v>
      </c>
    </row>
    <row r="24" spans="1:2" x14ac:dyDescent="0.3">
      <c r="A24" s="2" t="s">
        <v>100</v>
      </c>
      <c r="B24" s="2" t="s">
        <v>76</v>
      </c>
    </row>
    <row r="25" spans="1:2" x14ac:dyDescent="0.3">
      <c r="A25" s="2" t="s">
        <v>57</v>
      </c>
      <c r="B25" s="2" t="s">
        <v>58</v>
      </c>
    </row>
    <row r="26" spans="1:2" x14ac:dyDescent="0.3">
      <c r="A26" s="2" t="s">
        <v>59</v>
      </c>
      <c r="B26" s="2" t="s">
        <v>58</v>
      </c>
    </row>
    <row r="27" spans="1:2" x14ac:dyDescent="0.3">
      <c r="A27" s="4" t="s">
        <v>197</v>
      </c>
      <c r="B27" s="4" t="s">
        <v>76</v>
      </c>
    </row>
  </sheetData>
  <autoFilter ref="A2:B2" xr:uid="{00000000-0009-0000-0000-000026000000}">
    <sortState xmlns:xlrd2="http://schemas.microsoft.com/office/spreadsheetml/2017/richdata2" ref="A3:B26">
      <sortCondition ref="B2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>
    <tabColor theme="0"/>
    <pageSetUpPr fitToPage="1"/>
  </sheetPr>
  <dimension ref="D1:CI122"/>
  <sheetViews>
    <sheetView showGridLines="0" topLeftCell="A43" zoomScale="80" zoomScaleNormal="80" workbookViewId="0">
      <selection activeCell="P55" sqref="P55"/>
    </sheetView>
  </sheetViews>
  <sheetFormatPr defaultColWidth="9.109375" defaultRowHeight="16.8" x14ac:dyDescent="0.4"/>
  <cols>
    <col min="1" max="1" width="3.33203125" style="109" customWidth="1"/>
    <col min="2" max="2" width="5.77734375" style="109" bestFit="1" customWidth="1"/>
    <col min="3" max="3" width="5.77734375" style="109" customWidth="1"/>
    <col min="4" max="4" width="24.5546875" style="109" customWidth="1"/>
    <col min="5" max="5" width="12.21875" style="110" bestFit="1" customWidth="1"/>
    <col min="6" max="6" width="20.6640625" style="110" hidden="1" customWidth="1"/>
    <col min="7" max="7" width="15.77734375" style="110" bestFit="1" customWidth="1"/>
    <col min="8" max="8" width="20.6640625" style="110" hidden="1" customWidth="1"/>
    <col min="9" max="9" width="15.77734375" style="110" bestFit="1" customWidth="1"/>
    <col min="10" max="10" width="20.6640625" style="110" hidden="1" customWidth="1"/>
    <col min="11" max="11" width="15.77734375" style="110" bestFit="1" customWidth="1"/>
    <col min="12" max="12" width="20.6640625" style="110" hidden="1" customWidth="1"/>
    <col min="13" max="13" width="17.33203125" style="110" bestFit="1" customWidth="1"/>
    <col min="14" max="14" width="26.77734375" style="110" bestFit="1" customWidth="1"/>
    <col min="15" max="15" width="15.77734375" style="110" bestFit="1" customWidth="1"/>
    <col min="16" max="16" width="26.77734375" style="109" bestFit="1" customWidth="1"/>
    <col min="17" max="18" width="4" style="109" bestFit="1" customWidth="1"/>
    <col min="19" max="21" width="5" style="109" bestFit="1" customWidth="1"/>
    <col min="22" max="22" width="7" style="109" bestFit="1" customWidth="1"/>
    <col min="23" max="23" width="5" style="109" bestFit="1" customWidth="1"/>
    <col min="24" max="24" width="10.21875" style="109" bestFit="1" customWidth="1"/>
    <col min="25" max="25" width="3" style="109" bestFit="1" customWidth="1"/>
    <col min="26" max="26" width="6" style="109" bestFit="1" customWidth="1"/>
    <col min="27" max="29" width="3" style="109" bestFit="1" customWidth="1"/>
    <col min="30" max="30" width="6" style="109" bestFit="1" customWidth="1"/>
    <col min="31" max="31" width="3" style="109" bestFit="1" customWidth="1"/>
    <col min="32" max="32" width="6" style="109" bestFit="1" customWidth="1"/>
    <col min="33" max="35" width="4" style="109" bestFit="1" customWidth="1"/>
    <col min="36" max="38" width="7" style="109" bestFit="1" customWidth="1"/>
    <col min="39" max="40" width="4" style="109" bestFit="1" customWidth="1"/>
    <col min="41" max="41" width="7" style="109" bestFit="1" customWidth="1"/>
    <col min="42" max="42" width="4" style="109" bestFit="1" customWidth="1"/>
    <col min="43" max="43" width="7" style="109" bestFit="1" customWidth="1"/>
    <col min="44" max="44" width="6" style="109" bestFit="1" customWidth="1"/>
    <col min="45" max="49" width="4" style="109" bestFit="1" customWidth="1"/>
    <col min="50" max="51" width="7" style="109" bestFit="1" customWidth="1"/>
    <col min="52" max="58" width="4" style="109" bestFit="1" customWidth="1"/>
    <col min="59" max="60" width="7" style="109" bestFit="1" customWidth="1"/>
    <col min="61" max="61" width="6" style="109" bestFit="1" customWidth="1"/>
    <col min="62" max="62" width="7" style="109" bestFit="1" customWidth="1"/>
    <col min="63" max="63" width="4" style="109" bestFit="1" customWidth="1"/>
    <col min="64" max="64" width="5" style="109" bestFit="1" customWidth="1"/>
    <col min="65" max="65" width="8" style="109" bestFit="1" customWidth="1"/>
    <col min="66" max="68" width="5" style="109" bestFit="1" customWidth="1"/>
    <col min="69" max="69" width="8" style="109" bestFit="1" customWidth="1"/>
    <col min="70" max="71" width="5" style="109" bestFit="1" customWidth="1"/>
    <col min="72" max="72" width="8" style="109" bestFit="1" customWidth="1"/>
    <col min="73" max="74" width="5" style="109" bestFit="1" customWidth="1"/>
    <col min="75" max="75" width="8" style="109" bestFit="1" customWidth="1"/>
    <col min="76" max="76" width="5" style="109" bestFit="1" customWidth="1"/>
    <col min="77" max="77" width="7" style="109" bestFit="1" customWidth="1"/>
    <col min="78" max="80" width="5" style="109" bestFit="1" customWidth="1"/>
    <col min="81" max="81" width="8.77734375" style="109" bestFit="1" customWidth="1"/>
    <col min="82" max="83" width="5" style="109" bestFit="1" customWidth="1"/>
    <col min="84" max="84" width="13.21875" style="109" bestFit="1" customWidth="1"/>
    <col min="85" max="85" width="8.77734375" style="109" bestFit="1" customWidth="1"/>
    <col min="86" max="86" width="11.5546875" style="109" bestFit="1" customWidth="1"/>
    <col min="87" max="87" width="10.44140625" style="109" bestFit="1" customWidth="1"/>
    <col min="88" max="16384" width="9.109375" style="109"/>
  </cols>
  <sheetData>
    <row r="1" spans="4:87" ht="16.5" customHeight="1" x14ac:dyDescent="0.4"/>
    <row r="2" spans="4:87" ht="16.5" customHeight="1" x14ac:dyDescent="0.4"/>
    <row r="4" spans="4:87" ht="16.8" customHeight="1" x14ac:dyDescent="0.4">
      <c r="G4" s="364" t="s">
        <v>1589</v>
      </c>
      <c r="H4" s="364"/>
      <c r="I4" s="364"/>
      <c r="J4" s="364"/>
      <c r="K4" s="364"/>
      <c r="L4" s="364"/>
      <c r="M4" s="364"/>
      <c r="N4" s="364"/>
      <c r="O4" s="317"/>
      <c r="P4" s="317"/>
      <c r="Q4" s="317"/>
      <c r="R4" s="317"/>
      <c r="S4" s="317"/>
      <c r="T4" s="317"/>
    </row>
    <row r="5" spans="4:87" ht="16.8" customHeight="1" x14ac:dyDescent="0.4">
      <c r="G5" s="364"/>
      <c r="H5" s="364"/>
      <c r="I5" s="364"/>
      <c r="J5" s="364"/>
      <c r="K5" s="364"/>
      <c r="L5" s="364"/>
      <c r="M5" s="364"/>
      <c r="N5" s="364"/>
      <c r="O5" s="317"/>
      <c r="P5" s="317"/>
      <c r="Q5" s="317"/>
      <c r="R5" s="317"/>
      <c r="S5" s="317"/>
      <c r="T5" s="317"/>
    </row>
    <row r="7" spans="4:87" ht="18.600000000000001" x14ac:dyDescent="0.4">
      <c r="D7" s="300" t="s">
        <v>1371</v>
      </c>
      <c r="E7" s="301" t="s">
        <v>1595</v>
      </c>
    </row>
    <row r="9" spans="4:87" ht="18.600000000000001" x14ac:dyDescent="0.4">
      <c r="D9" s="301"/>
      <c r="E9" s="300" t="s">
        <v>1592</v>
      </c>
      <c r="F9" s="301"/>
      <c r="G9" s="301"/>
      <c r="H9" s="301"/>
      <c r="I9" s="301"/>
      <c r="J9" s="301"/>
      <c r="K9" s="301"/>
      <c r="L9" s="301"/>
      <c r="M9" s="301"/>
      <c r="N9" s="301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</row>
    <row r="10" spans="4:87" ht="18.600000000000001" x14ac:dyDescent="0.4">
      <c r="D10" s="301"/>
      <c r="E10" s="301" t="s">
        <v>908</v>
      </c>
      <c r="F10" s="301" t="s">
        <v>908</v>
      </c>
      <c r="G10" s="301" t="s">
        <v>909</v>
      </c>
      <c r="H10" s="301" t="s">
        <v>909</v>
      </c>
      <c r="I10" s="301" t="s">
        <v>910</v>
      </c>
      <c r="J10" s="301" t="s">
        <v>910</v>
      </c>
      <c r="K10" s="301" t="s">
        <v>919</v>
      </c>
      <c r="L10" s="301" t="s">
        <v>919</v>
      </c>
      <c r="M10" s="301" t="s">
        <v>1613</v>
      </c>
      <c r="N10" s="301" t="s">
        <v>1615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4:87" ht="18.600000000000001" x14ac:dyDescent="0.4">
      <c r="D11" s="300" t="s">
        <v>1594</v>
      </c>
      <c r="E11" s="301" t="s">
        <v>1593</v>
      </c>
      <c r="F11" s="301" t="s">
        <v>1616</v>
      </c>
      <c r="G11" s="301" t="s">
        <v>1593</v>
      </c>
      <c r="H11" s="301" t="s">
        <v>1616</v>
      </c>
      <c r="I11" s="301" t="s">
        <v>1593</v>
      </c>
      <c r="J11" s="301" t="s">
        <v>1616</v>
      </c>
      <c r="K11" s="301" t="s">
        <v>1593</v>
      </c>
      <c r="L11" s="301" t="s">
        <v>1616</v>
      </c>
      <c r="M11" s="301"/>
      <c r="N11" s="30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</row>
    <row r="12" spans="4:87" ht="18.600000000000001" x14ac:dyDescent="0.4">
      <c r="D12" s="302" t="s">
        <v>1492</v>
      </c>
      <c r="E12" s="304"/>
      <c r="F12" s="315">
        <v>0</v>
      </c>
      <c r="G12" s="304">
        <v>242.88</v>
      </c>
      <c r="H12" s="315">
        <v>1.5920095384234202E-2</v>
      </c>
      <c r="I12" s="304">
        <v>5437.01</v>
      </c>
      <c r="J12" s="315">
        <v>7.319000124795369E-2</v>
      </c>
      <c r="K12" s="304"/>
      <c r="L12" s="315">
        <v>0</v>
      </c>
      <c r="M12" s="305">
        <v>5679.89</v>
      </c>
      <c r="N12" s="306">
        <v>6.2156627212798965E-2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</row>
    <row r="13" spans="4:87" ht="18.600000000000001" x14ac:dyDescent="0.4">
      <c r="D13" s="302" t="s">
        <v>1394</v>
      </c>
      <c r="E13" s="304"/>
      <c r="F13" s="315">
        <v>0</v>
      </c>
      <c r="G13" s="304"/>
      <c r="H13" s="315">
        <v>0</v>
      </c>
      <c r="I13" s="304">
        <v>2656.44</v>
      </c>
      <c r="J13" s="315">
        <v>3.5759516152281144E-2</v>
      </c>
      <c r="K13" s="304"/>
      <c r="L13" s="315">
        <v>0</v>
      </c>
      <c r="M13" s="305">
        <v>2656.44</v>
      </c>
      <c r="N13" s="306">
        <v>2.9070166991467736E-2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</row>
    <row r="14" spans="4:87" ht="18.600000000000001" x14ac:dyDescent="0.4">
      <c r="D14" s="302" t="s">
        <v>1393</v>
      </c>
      <c r="E14" s="304"/>
      <c r="F14" s="315">
        <v>0</v>
      </c>
      <c r="G14" s="304">
        <v>1190</v>
      </c>
      <c r="H14" s="315">
        <v>7.8001126100291099E-2</v>
      </c>
      <c r="I14" s="304">
        <v>1001</v>
      </c>
      <c r="J14" s="315">
        <v>1.347490463493752E-2</v>
      </c>
      <c r="K14" s="304"/>
      <c r="L14" s="315">
        <v>0</v>
      </c>
      <c r="M14" s="305">
        <v>2191</v>
      </c>
      <c r="N14" s="306">
        <v>2.3976726701264026E-2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</row>
    <row r="15" spans="4:87" ht="18.600000000000001" x14ac:dyDescent="0.4">
      <c r="D15" s="302" t="s">
        <v>1402</v>
      </c>
      <c r="E15" s="304"/>
      <c r="F15" s="315">
        <v>0</v>
      </c>
      <c r="G15" s="304">
        <v>3285.3</v>
      </c>
      <c r="H15" s="315">
        <v>0.21534210048511457</v>
      </c>
      <c r="I15" s="304">
        <v>2012.48</v>
      </c>
      <c r="J15" s="315">
        <v>2.7090885194524534E-2</v>
      </c>
      <c r="K15" s="304"/>
      <c r="L15" s="315">
        <v>0</v>
      </c>
      <c r="M15" s="305">
        <v>5297.7800000000007</v>
      </c>
      <c r="N15" s="306">
        <v>5.7975090453410566E-2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</row>
    <row r="16" spans="4:87" ht="18.600000000000001" x14ac:dyDescent="0.4">
      <c r="D16" s="302" t="s">
        <v>1397</v>
      </c>
      <c r="E16" s="304"/>
      <c r="F16" s="315">
        <v>0</v>
      </c>
      <c r="G16" s="304"/>
      <c r="H16" s="315">
        <v>0</v>
      </c>
      <c r="I16" s="304">
        <v>2124.4899999999998</v>
      </c>
      <c r="J16" s="315">
        <v>2.8598701446431975E-2</v>
      </c>
      <c r="K16" s="304">
        <v>4820</v>
      </c>
      <c r="L16" s="315">
        <v>0</v>
      </c>
      <c r="M16" s="305">
        <v>6944.49</v>
      </c>
      <c r="N16" s="306">
        <v>2.3248889141747334E-2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</row>
    <row r="17" spans="4:87" ht="18.600000000000001" x14ac:dyDescent="0.4">
      <c r="D17" s="302" t="s">
        <v>1395</v>
      </c>
      <c r="E17" s="304"/>
      <c r="F17" s="315">
        <v>0</v>
      </c>
      <c r="G17" s="304"/>
      <c r="H17" s="315">
        <v>0</v>
      </c>
      <c r="I17" s="304">
        <v>630.06999999999994</v>
      </c>
      <c r="J17" s="315">
        <v>8.4816515118232589E-3</v>
      </c>
      <c r="K17" s="304"/>
      <c r="L17" s="315">
        <v>0</v>
      </c>
      <c r="M17" s="305">
        <v>630.06999999999994</v>
      </c>
      <c r="N17" s="306">
        <v>6.8950324932293122E-3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</row>
    <row r="18" spans="4:87" ht="18.600000000000001" x14ac:dyDescent="0.4">
      <c r="D18" s="302" t="s">
        <v>1411</v>
      </c>
      <c r="E18" s="304"/>
      <c r="F18" s="315">
        <v>0</v>
      </c>
      <c r="G18" s="304"/>
      <c r="H18" s="315">
        <v>0</v>
      </c>
      <c r="I18" s="304">
        <v>333</v>
      </c>
      <c r="J18" s="315">
        <v>4.482660582851343E-3</v>
      </c>
      <c r="K18" s="304">
        <v>820</v>
      </c>
      <c r="L18" s="315">
        <v>0</v>
      </c>
      <c r="M18" s="305">
        <v>1153</v>
      </c>
      <c r="N18" s="306">
        <v>3.6441122736289005E-3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</row>
    <row r="19" spans="4:87" ht="18.600000000000001" x14ac:dyDescent="0.4">
      <c r="D19" s="302" t="s">
        <v>1410</v>
      </c>
      <c r="E19" s="304"/>
      <c r="F19" s="315">
        <v>0</v>
      </c>
      <c r="G19" s="304"/>
      <c r="H19" s="315">
        <v>0</v>
      </c>
      <c r="I19" s="304">
        <v>4629</v>
      </c>
      <c r="J19" s="315">
        <v>6.2313020534591188E-2</v>
      </c>
      <c r="K19" s="304"/>
      <c r="L19" s="315">
        <v>0</v>
      </c>
      <c r="M19" s="305">
        <v>4629</v>
      </c>
      <c r="N19" s="306">
        <v>5.0656443587472011E-2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4:87" ht="18.600000000000001" x14ac:dyDescent="0.4">
      <c r="D20" s="302" t="s">
        <v>1409</v>
      </c>
      <c r="E20" s="304"/>
      <c r="F20" s="315">
        <v>0</v>
      </c>
      <c r="G20" s="304"/>
      <c r="H20" s="315">
        <v>0</v>
      </c>
      <c r="I20" s="304">
        <v>2514.4</v>
      </c>
      <c r="J20" s="315">
        <v>3.3847452761325572E-2</v>
      </c>
      <c r="K20" s="304"/>
      <c r="L20" s="315">
        <v>0</v>
      </c>
      <c r="M20" s="305">
        <v>2514.4</v>
      </c>
      <c r="N20" s="306">
        <v>2.7515783485923446E-2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</row>
    <row r="21" spans="4:87" ht="18.600000000000001" x14ac:dyDescent="0.4">
      <c r="D21" s="302" t="s">
        <v>1405</v>
      </c>
      <c r="E21" s="304"/>
      <c r="F21" s="315">
        <v>0</v>
      </c>
      <c r="G21" s="304"/>
      <c r="H21" s="315">
        <v>0</v>
      </c>
      <c r="I21" s="304">
        <v>8964</v>
      </c>
      <c r="J21" s="315">
        <v>0.12066837677080912</v>
      </c>
      <c r="K21" s="304"/>
      <c r="L21" s="315">
        <v>0</v>
      </c>
      <c r="M21" s="305">
        <v>8964</v>
      </c>
      <c r="N21" s="306">
        <v>9.809556282525364E-2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</row>
    <row r="22" spans="4:87" ht="18.600000000000001" x14ac:dyDescent="0.4">
      <c r="D22" s="302" t="s">
        <v>1404</v>
      </c>
      <c r="E22" s="304"/>
      <c r="F22" s="315">
        <v>0</v>
      </c>
      <c r="G22" s="304"/>
      <c r="H22" s="315">
        <v>0</v>
      </c>
      <c r="I22" s="304">
        <v>2671.05</v>
      </c>
      <c r="J22" s="315">
        <v>3.5956187837312553E-2</v>
      </c>
      <c r="K22" s="304"/>
      <c r="L22" s="315">
        <v>0</v>
      </c>
      <c r="M22" s="305">
        <v>2671.05</v>
      </c>
      <c r="N22" s="306">
        <v>2.9230048313743168E-2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</row>
    <row r="23" spans="4:87" ht="18.600000000000001" x14ac:dyDescent="0.4">
      <c r="D23" s="302" t="s">
        <v>1403</v>
      </c>
      <c r="E23" s="304"/>
      <c r="F23" s="315">
        <v>0</v>
      </c>
      <c r="G23" s="304"/>
      <c r="H23" s="315">
        <v>0</v>
      </c>
      <c r="I23" s="304">
        <v>2267.88</v>
      </c>
      <c r="J23" s="315">
        <v>3.0528937785696406E-2</v>
      </c>
      <c r="K23" s="304">
        <v>2444.0299999999997</v>
      </c>
      <c r="L23" s="315">
        <v>1</v>
      </c>
      <c r="M23" s="305">
        <v>4711.91</v>
      </c>
      <c r="N23" s="306">
        <v>4.3575156466923885E-2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</row>
    <row r="24" spans="4:87" ht="18.600000000000001" x14ac:dyDescent="0.4">
      <c r="D24" s="302" t="s">
        <v>1567</v>
      </c>
      <c r="E24" s="304"/>
      <c r="F24" s="315">
        <v>0</v>
      </c>
      <c r="G24" s="304"/>
      <c r="H24" s="315">
        <v>0</v>
      </c>
      <c r="I24" s="304">
        <v>6450</v>
      </c>
      <c r="J24" s="315">
        <v>8.6826308586760242E-2</v>
      </c>
      <c r="K24" s="304"/>
      <c r="L24" s="315">
        <v>0</v>
      </c>
      <c r="M24" s="305">
        <v>6450</v>
      </c>
      <c r="N24" s="306">
        <v>7.0584156651370591E-2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</row>
    <row r="25" spans="4:87" ht="18.600000000000001" x14ac:dyDescent="0.4">
      <c r="D25" s="302" t="s">
        <v>1390</v>
      </c>
      <c r="E25" s="304"/>
      <c r="F25" s="315">
        <v>0</v>
      </c>
      <c r="G25" s="304"/>
      <c r="H25" s="315">
        <v>0</v>
      </c>
      <c r="I25" s="304">
        <v>4959.87</v>
      </c>
      <c r="J25" s="315">
        <v>6.6767008243444115E-2</v>
      </c>
      <c r="K25" s="304"/>
      <c r="L25" s="315">
        <v>0</v>
      </c>
      <c r="M25" s="305">
        <v>4959.87</v>
      </c>
      <c r="N25" s="306">
        <v>5.4277246674485809E-2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</row>
    <row r="26" spans="4:87" ht="18.600000000000001" x14ac:dyDescent="0.4">
      <c r="D26" s="302" t="s">
        <v>1396</v>
      </c>
      <c r="E26" s="304"/>
      <c r="F26" s="315">
        <v>0</v>
      </c>
      <c r="G26" s="304"/>
      <c r="H26" s="315">
        <v>0</v>
      </c>
      <c r="I26" s="304">
        <v>4669.8999999999996</v>
      </c>
      <c r="J26" s="315">
        <v>6.2863593561133579E-2</v>
      </c>
      <c r="K26" s="304">
        <v>165.28</v>
      </c>
      <c r="L26" s="315">
        <v>0</v>
      </c>
      <c r="M26" s="305">
        <v>4835.1799999999994</v>
      </c>
      <c r="N26" s="306">
        <v>5.1104023743602407E-2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4:87" ht="18.600000000000001" x14ac:dyDescent="0.4">
      <c r="D27" s="302" t="s">
        <v>1406</v>
      </c>
      <c r="E27" s="304"/>
      <c r="F27" s="315">
        <v>0</v>
      </c>
      <c r="G27" s="304">
        <v>330</v>
      </c>
      <c r="H27" s="315">
        <v>2.1630564380752993E-2</v>
      </c>
      <c r="I27" s="304">
        <v>1129.49</v>
      </c>
      <c r="J27" s="315">
        <v>1.5204565470644934E-2</v>
      </c>
      <c r="K27" s="304"/>
      <c r="L27" s="315">
        <v>0</v>
      </c>
      <c r="M27" s="305">
        <v>1459.49</v>
      </c>
      <c r="N27" s="306">
        <v>1.5971607874590524E-2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</row>
    <row r="28" spans="4:87" ht="18.600000000000001" x14ac:dyDescent="0.4">
      <c r="D28" s="302" t="s">
        <v>1401</v>
      </c>
      <c r="E28" s="304"/>
      <c r="F28" s="315">
        <v>0</v>
      </c>
      <c r="G28" s="304"/>
      <c r="H28" s="315">
        <v>0</v>
      </c>
      <c r="I28" s="304">
        <v>1657.52</v>
      </c>
      <c r="J28" s="315">
        <v>2.2312611319182454E-2</v>
      </c>
      <c r="K28" s="304"/>
      <c r="L28" s="315">
        <v>0</v>
      </c>
      <c r="M28" s="305">
        <v>1657.52</v>
      </c>
      <c r="N28" s="306">
        <v>1.8138705632989114E-2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</row>
    <row r="29" spans="4:87" ht="18.600000000000001" x14ac:dyDescent="0.4">
      <c r="D29" s="302" t="s">
        <v>1386</v>
      </c>
      <c r="E29" s="304"/>
      <c r="F29" s="315">
        <v>0</v>
      </c>
      <c r="G29" s="304"/>
      <c r="H29" s="315">
        <v>0</v>
      </c>
      <c r="I29" s="304">
        <v>4954</v>
      </c>
      <c r="J29" s="315">
        <v>6.6687989571908565E-2</v>
      </c>
      <c r="K29" s="304">
        <v>4800</v>
      </c>
      <c r="L29" s="315">
        <v>0</v>
      </c>
      <c r="M29" s="305">
        <v>9754</v>
      </c>
      <c r="N29" s="306">
        <v>5.4213009620293011E-2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</row>
    <row r="30" spans="4:87" ht="18.600000000000001" x14ac:dyDescent="0.4">
      <c r="D30" s="302" t="s">
        <v>1365</v>
      </c>
      <c r="E30" s="304"/>
      <c r="F30" s="315">
        <v>0</v>
      </c>
      <c r="G30" s="304">
        <v>1653.01</v>
      </c>
      <c r="H30" s="315">
        <v>0.10835011886978334</v>
      </c>
      <c r="I30" s="304">
        <v>506.09000000000003</v>
      </c>
      <c r="J30" s="315">
        <v>6.8127017849106191E-3</v>
      </c>
      <c r="K30" s="304"/>
      <c r="L30" s="315">
        <v>0</v>
      </c>
      <c r="M30" s="305">
        <v>2159.1</v>
      </c>
      <c r="N30" s="306">
        <v>2.3627636066042519E-2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4:87" ht="18.600000000000001" x14ac:dyDescent="0.4">
      <c r="D31" s="302" t="s">
        <v>1375</v>
      </c>
      <c r="E31" s="304"/>
      <c r="F31" s="315">
        <v>0</v>
      </c>
      <c r="G31" s="304">
        <v>1100</v>
      </c>
      <c r="H31" s="315">
        <v>7.2101881269176646E-2</v>
      </c>
      <c r="I31" s="304">
        <v>3943.9700000000003</v>
      </c>
      <c r="J31" s="315">
        <v>5.3091528104949583E-2</v>
      </c>
      <c r="K31" s="304"/>
      <c r="L31" s="315">
        <v>0</v>
      </c>
      <c r="M31" s="305">
        <v>5043.97</v>
      </c>
      <c r="N31" s="306">
        <v>5.5197576530978877E-2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</row>
    <row r="32" spans="4:87" ht="18.600000000000001" x14ac:dyDescent="0.4">
      <c r="D32" s="302" t="s">
        <v>1357</v>
      </c>
      <c r="E32" s="304"/>
      <c r="F32" s="315">
        <v>0</v>
      </c>
      <c r="G32" s="304">
        <v>2410</v>
      </c>
      <c r="H32" s="315">
        <v>0.15796866714428701</v>
      </c>
      <c r="I32" s="304">
        <v>298.35000000000002</v>
      </c>
      <c r="J32" s="315">
        <v>4.0162215762573521E-3</v>
      </c>
      <c r="K32" s="304"/>
      <c r="L32" s="315">
        <v>0</v>
      </c>
      <c r="M32" s="305">
        <v>2708.35</v>
      </c>
      <c r="N32" s="306">
        <v>2.9638232661510007E-2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</row>
    <row r="33" spans="4:87" ht="18.600000000000001" x14ac:dyDescent="0.4">
      <c r="D33" s="302" t="s">
        <v>1392</v>
      </c>
      <c r="E33" s="304"/>
      <c r="F33" s="315">
        <v>0</v>
      </c>
      <c r="G33" s="304"/>
      <c r="H33" s="315">
        <v>0</v>
      </c>
      <c r="I33" s="304">
        <v>2246.2600000000002</v>
      </c>
      <c r="J33" s="315">
        <v>1.6911072624062547E-2</v>
      </c>
      <c r="K33" s="304">
        <v>320</v>
      </c>
      <c r="L33" s="315">
        <v>0</v>
      </c>
      <c r="M33" s="305">
        <v>2566.2600000000002</v>
      </c>
      <c r="N33" s="306">
        <v>1.3747605059666794E-2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</row>
    <row r="34" spans="4:87" ht="18.600000000000001" x14ac:dyDescent="0.4">
      <c r="D34" s="302" t="s">
        <v>1363</v>
      </c>
      <c r="E34" s="304">
        <v>123.82</v>
      </c>
      <c r="F34" s="315">
        <v>1</v>
      </c>
      <c r="G34" s="304">
        <v>5045</v>
      </c>
      <c r="H34" s="315">
        <v>0.33068544636636016</v>
      </c>
      <c r="I34" s="304">
        <v>3409.99</v>
      </c>
      <c r="J34" s="315">
        <v>4.5903386669421169E-2</v>
      </c>
      <c r="K34" s="304"/>
      <c r="L34" s="315">
        <v>0</v>
      </c>
      <c r="M34" s="305">
        <v>8578.81</v>
      </c>
      <c r="N34" s="306">
        <v>9.3880320763154196E-2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</row>
    <row r="35" spans="4:87" ht="18.600000000000001" x14ac:dyDescent="0.4">
      <c r="D35" s="343" t="s">
        <v>1513</v>
      </c>
      <c r="E35" s="341"/>
      <c r="F35" s="342">
        <v>0</v>
      </c>
      <c r="G35" s="346"/>
      <c r="H35" s="347">
        <v>0</v>
      </c>
      <c r="I35" s="346">
        <v>2320.31</v>
      </c>
      <c r="J35" s="347">
        <v>3.1234721252239635E-2</v>
      </c>
      <c r="K35" s="346">
        <v>600</v>
      </c>
      <c r="L35" s="342">
        <v>0</v>
      </c>
      <c r="M35" s="344">
        <v>2920.31</v>
      </c>
      <c r="N35" s="345">
        <v>2.5391802251122742E-2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</row>
    <row r="36" spans="4:87" ht="18.600000000000001" x14ac:dyDescent="0.4">
      <c r="D36" s="302" t="s">
        <v>1624</v>
      </c>
      <c r="E36" s="339"/>
      <c r="F36" s="338">
        <v>0</v>
      </c>
      <c r="G36" s="304"/>
      <c r="H36" s="315">
        <v>0</v>
      </c>
      <c r="I36" s="304">
        <v>1431.7733333333331</v>
      </c>
      <c r="J36" s="315">
        <v>1.9273735701730629E-2</v>
      </c>
      <c r="K36" s="304"/>
      <c r="L36" s="338">
        <v>0</v>
      </c>
      <c r="M36" s="305">
        <v>1431.7733333333331</v>
      </c>
      <c r="N36" s="306">
        <v>1.5668296881108146E-2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</row>
    <row r="37" spans="4:87" ht="18.600000000000001" x14ac:dyDescent="0.4">
      <c r="D37" s="302" t="s">
        <v>1408</v>
      </c>
      <c r="E37" s="339"/>
      <c r="F37" s="338">
        <v>0</v>
      </c>
      <c r="G37" s="304"/>
      <c r="H37" s="315">
        <v>0</v>
      </c>
      <c r="I37" s="304">
        <v>537.89666666666665</v>
      </c>
      <c r="J37" s="315">
        <v>7.2408654213627459E-3</v>
      </c>
      <c r="K37" s="304"/>
      <c r="L37" s="338">
        <v>0</v>
      </c>
      <c r="M37" s="305">
        <v>537.89666666666665</v>
      </c>
      <c r="N37" s="306">
        <v>5.886353888720941E-3</v>
      </c>
      <c r="O37"/>
      <c r="P37"/>
    </row>
    <row r="38" spans="4:87" ht="18.600000000000001" x14ac:dyDescent="0.4">
      <c r="D38" s="343" t="s">
        <v>1667</v>
      </c>
      <c r="E38" s="341"/>
      <c r="F38" s="342">
        <v>0</v>
      </c>
      <c r="G38" s="346"/>
      <c r="H38" s="347">
        <v>0</v>
      </c>
      <c r="I38" s="346">
        <v>1520</v>
      </c>
      <c r="J38" s="347">
        <v>2.0461393651453576E-2</v>
      </c>
      <c r="K38" s="346"/>
      <c r="L38" s="342">
        <v>0</v>
      </c>
      <c r="M38" s="344">
        <v>1520</v>
      </c>
      <c r="N38" s="345">
        <v>1.6633785753501287E-2</v>
      </c>
      <c r="O38"/>
      <c r="P38"/>
    </row>
    <row r="39" spans="4:87" ht="18.600000000000001" x14ac:dyDescent="0.4">
      <c r="D39" s="302" t="s">
        <v>1682</v>
      </c>
      <c r="E39" s="339"/>
      <c r="F39" s="338">
        <v>0</v>
      </c>
      <c r="G39" s="304"/>
      <c r="H39" s="315">
        <v>0</v>
      </c>
      <c r="I39" s="304"/>
      <c r="J39" s="315">
        <v>0</v>
      </c>
      <c r="K39" s="304">
        <v>652.06999999999994</v>
      </c>
      <c r="L39" s="338">
        <v>0</v>
      </c>
      <c r="M39" s="305">
        <v>652.06999999999994</v>
      </c>
      <c r="N39" s="306">
        <v>0</v>
      </c>
    </row>
    <row r="40" spans="4:87" ht="18.600000000000001" x14ac:dyDescent="0.4">
      <c r="D40" s="303" t="s">
        <v>1591</v>
      </c>
      <c r="E40" s="301">
        <v>123.82</v>
      </c>
      <c r="F40" s="314">
        <v>1</v>
      </c>
      <c r="G40" s="301">
        <v>15256.19</v>
      </c>
      <c r="H40" s="314">
        <v>1</v>
      </c>
      <c r="I40" s="301">
        <v>75276.239999999991</v>
      </c>
      <c r="J40" s="314">
        <v>1</v>
      </c>
      <c r="K40" s="301">
        <v>14621.38</v>
      </c>
      <c r="L40" s="314">
        <v>1</v>
      </c>
      <c r="M40" s="301">
        <v>105277.63000000002</v>
      </c>
      <c r="N40" s="340">
        <v>1</v>
      </c>
    </row>
    <row r="41" spans="4:87" x14ac:dyDescent="0.4">
      <c r="D41"/>
      <c r="E41"/>
      <c r="F41"/>
      <c r="G41"/>
      <c r="H41"/>
      <c r="I41"/>
    </row>
    <row r="42" spans="4:87" ht="18.600000000000001" x14ac:dyDescent="0.4">
      <c r="D42" s="307" t="s">
        <v>1371</v>
      </c>
      <c r="E42" s="308" t="s">
        <v>1595</v>
      </c>
      <c r="F42"/>
      <c r="G42"/>
      <c r="H42"/>
      <c r="I42"/>
    </row>
    <row r="43" spans="4:87" x14ac:dyDescent="0.4">
      <c r="D43"/>
      <c r="E43"/>
      <c r="F43"/>
      <c r="G43"/>
      <c r="H43"/>
      <c r="I43" s="309">
        <f>SUBTOTAL(9,I46:I56)</f>
        <v>71442.97</v>
      </c>
    </row>
    <row r="44" spans="4:87" ht="18.600000000000001" x14ac:dyDescent="0.4">
      <c r="D44" s="308"/>
      <c r="E44" s="307" t="s">
        <v>1378</v>
      </c>
      <c r="F44" s="308"/>
      <c r="G44" s="308"/>
      <c r="H44" s="308"/>
      <c r="I44" s="308"/>
      <c r="J44" s="308"/>
      <c r="K44" s="308"/>
      <c r="L44" s="308"/>
      <c r="M44" s="308"/>
      <c r="N44" s="308"/>
      <c r="O44"/>
      <c r="P44"/>
    </row>
    <row r="45" spans="4:87" ht="18.600000000000001" x14ac:dyDescent="0.4">
      <c r="D45" s="308"/>
      <c r="E45" s="308" t="s">
        <v>908</v>
      </c>
      <c r="F45" s="308"/>
      <c r="G45" s="308" t="s">
        <v>909</v>
      </c>
      <c r="H45" s="308"/>
      <c r="I45" s="308" t="s">
        <v>910</v>
      </c>
      <c r="J45" s="308"/>
      <c r="K45" s="308" t="s">
        <v>919</v>
      </c>
      <c r="L45" s="308"/>
      <c r="M45" s="308" t="s">
        <v>1613</v>
      </c>
      <c r="N45" s="308" t="s">
        <v>1615</v>
      </c>
      <c r="O45"/>
      <c r="P45"/>
    </row>
    <row r="46" spans="4:87" ht="18.600000000000001" x14ac:dyDescent="0.4">
      <c r="D46" s="307" t="s">
        <v>1536</v>
      </c>
      <c r="E46" s="308" t="s">
        <v>1593</v>
      </c>
      <c r="F46" s="308" t="s">
        <v>1616</v>
      </c>
      <c r="G46" s="308" t="s">
        <v>1593</v>
      </c>
      <c r="H46" s="308" t="s">
        <v>1616</v>
      </c>
      <c r="I46" s="308" t="s">
        <v>1593</v>
      </c>
      <c r="J46" s="308" t="s">
        <v>1616</v>
      </c>
      <c r="K46" s="308" t="s">
        <v>1593</v>
      </c>
      <c r="L46" s="308" t="s">
        <v>1616</v>
      </c>
      <c r="M46" s="308"/>
      <c r="N46" s="308"/>
      <c r="O46"/>
      <c r="P46"/>
    </row>
    <row r="47" spans="4:87" ht="18.600000000000001" x14ac:dyDescent="0.4">
      <c r="D47" s="308" t="s">
        <v>1531</v>
      </c>
      <c r="E47" s="304"/>
      <c r="F47" s="315">
        <v>0</v>
      </c>
      <c r="G47" s="304"/>
      <c r="H47" s="315">
        <v>0</v>
      </c>
      <c r="I47" s="304">
        <v>4910.47</v>
      </c>
      <c r="J47" s="315">
        <v>6.6102013261379322E-2</v>
      </c>
      <c r="K47" s="304">
        <v>485.28</v>
      </c>
      <c r="L47" s="315">
        <v>0</v>
      </c>
      <c r="M47" s="305">
        <v>5395.75</v>
      </c>
      <c r="N47" s="306">
        <v>5.3736648890813678E-2</v>
      </c>
      <c r="O47"/>
      <c r="P47"/>
    </row>
    <row r="48" spans="4:87" ht="18.600000000000001" x14ac:dyDescent="0.4">
      <c r="D48" s="308" t="s">
        <v>755</v>
      </c>
      <c r="E48" s="304">
        <v>123.82</v>
      </c>
      <c r="F48" s="315">
        <v>1</v>
      </c>
      <c r="G48" s="304">
        <v>1353.01</v>
      </c>
      <c r="H48" s="315">
        <v>8.8685969432735171E-2</v>
      </c>
      <c r="I48" s="304">
        <v>4261.71</v>
      </c>
      <c r="J48" s="315">
        <v>5.7368767064694869E-2</v>
      </c>
      <c r="K48" s="304"/>
      <c r="L48" s="315">
        <v>0</v>
      </c>
      <c r="M48" s="305">
        <v>5738.54</v>
      </c>
      <c r="N48" s="306">
        <v>6.2798450590721894E-2</v>
      </c>
      <c r="O48"/>
      <c r="P48"/>
    </row>
    <row r="49" spans="4:16" ht="18.600000000000001" x14ac:dyDescent="0.4">
      <c r="D49" s="308" t="s">
        <v>1590</v>
      </c>
      <c r="E49" s="304"/>
      <c r="F49" s="315">
        <v>0</v>
      </c>
      <c r="G49" s="304"/>
      <c r="H49" s="315">
        <v>0</v>
      </c>
      <c r="I49" s="304">
        <v>110</v>
      </c>
      <c r="J49" s="315">
        <v>1.4807587510920349E-3</v>
      </c>
      <c r="K49" s="304"/>
      <c r="L49" s="315">
        <v>0</v>
      </c>
      <c r="M49" s="305">
        <v>110</v>
      </c>
      <c r="N49" s="306">
        <v>1.2037608111086459E-3</v>
      </c>
      <c r="O49"/>
      <c r="P49"/>
    </row>
    <row r="50" spans="4:16" ht="18.600000000000001" x14ac:dyDescent="0.4">
      <c r="D50" s="308" t="s">
        <v>1369</v>
      </c>
      <c r="E50" s="304"/>
      <c r="F50" s="315">
        <v>0</v>
      </c>
      <c r="G50" s="304">
        <v>4022.88</v>
      </c>
      <c r="H50" s="315">
        <v>0.26368837829104119</v>
      </c>
      <c r="I50" s="304">
        <v>31334.78</v>
      </c>
      <c r="J50" s="315">
        <v>0.42181136089585153</v>
      </c>
      <c r="K50" s="304">
        <v>7244.03</v>
      </c>
      <c r="L50" s="315">
        <v>1</v>
      </c>
      <c r="M50" s="305">
        <v>42601.689999999995</v>
      </c>
      <c r="N50" s="306">
        <v>0.40568588748698425</v>
      </c>
      <c r="O50"/>
      <c r="P50"/>
    </row>
    <row r="51" spans="4:16" ht="18.600000000000001" x14ac:dyDescent="0.4">
      <c r="D51" s="308" t="s">
        <v>1558</v>
      </c>
      <c r="E51" s="304"/>
      <c r="F51" s="315">
        <v>0</v>
      </c>
      <c r="G51" s="304"/>
      <c r="H51" s="315">
        <v>0</v>
      </c>
      <c r="I51" s="304">
        <v>8964</v>
      </c>
      <c r="J51" s="315">
        <v>0.12066837677080909</v>
      </c>
      <c r="K51" s="304"/>
      <c r="L51" s="315">
        <v>0</v>
      </c>
      <c r="M51" s="305">
        <v>8964</v>
      </c>
      <c r="N51" s="306">
        <v>9.809556282525364E-2</v>
      </c>
      <c r="O51"/>
      <c r="P51"/>
    </row>
    <row r="52" spans="4:16" ht="18.600000000000001" x14ac:dyDescent="0.4">
      <c r="D52" s="308" t="s">
        <v>1513</v>
      </c>
      <c r="E52" s="304"/>
      <c r="F52" s="315">
        <v>0</v>
      </c>
      <c r="G52" s="304"/>
      <c r="H52" s="315">
        <v>0</v>
      </c>
      <c r="I52" s="304">
        <v>4920.6200000000008</v>
      </c>
      <c r="J52" s="315">
        <v>6.6238646598168083E-2</v>
      </c>
      <c r="K52" s="304">
        <v>600</v>
      </c>
      <c r="L52" s="315">
        <v>0</v>
      </c>
      <c r="M52" s="305">
        <v>5520.6200000000008</v>
      </c>
      <c r="N52" s="306">
        <v>5.3847722930522049E-2</v>
      </c>
      <c r="O52"/>
      <c r="P52"/>
    </row>
    <row r="53" spans="4:16" ht="18.600000000000001" x14ac:dyDescent="0.4">
      <c r="D53" s="308" t="s">
        <v>1493</v>
      </c>
      <c r="E53" s="304"/>
      <c r="F53" s="315">
        <v>0</v>
      </c>
      <c r="G53" s="304"/>
      <c r="H53" s="315">
        <v>0</v>
      </c>
      <c r="I53" s="304">
        <v>2500</v>
      </c>
      <c r="J53" s="315">
        <v>3.3653607979364425E-2</v>
      </c>
      <c r="K53" s="304"/>
      <c r="L53" s="315">
        <v>0</v>
      </c>
      <c r="M53" s="305">
        <v>2500</v>
      </c>
      <c r="N53" s="306">
        <v>2.7358200252469222E-2</v>
      </c>
      <c r="O53"/>
      <c r="P53"/>
    </row>
    <row r="54" spans="4:16" ht="18.600000000000001" x14ac:dyDescent="0.4">
      <c r="D54" s="308" t="s">
        <v>1525</v>
      </c>
      <c r="E54" s="304"/>
      <c r="F54" s="315">
        <v>0</v>
      </c>
      <c r="G54" s="304">
        <v>3285.3</v>
      </c>
      <c r="H54" s="315">
        <v>0.21534210048511457</v>
      </c>
      <c r="I54" s="304">
        <v>1839</v>
      </c>
      <c r="J54" s="315">
        <v>2.4755594029620472E-2</v>
      </c>
      <c r="K54" s="304"/>
      <c r="L54" s="315">
        <v>0</v>
      </c>
      <c r="M54" s="305">
        <v>5124.3</v>
      </c>
      <c r="N54" s="306">
        <v>5.6076650221491213E-2</v>
      </c>
      <c r="O54"/>
      <c r="P54"/>
    </row>
    <row r="55" spans="4:16" ht="18.600000000000001" x14ac:dyDescent="0.4">
      <c r="D55" s="308" t="s">
        <v>1336</v>
      </c>
      <c r="E55" s="304"/>
      <c r="F55" s="315">
        <v>0</v>
      </c>
      <c r="G55" s="304"/>
      <c r="H55" s="315">
        <v>0</v>
      </c>
      <c r="I55" s="304">
        <v>1911.9</v>
      </c>
      <c r="J55" s="315">
        <v>1.2410104478470426E-2</v>
      </c>
      <c r="K55" s="304">
        <v>5640</v>
      </c>
      <c r="L55" s="315">
        <v>0</v>
      </c>
      <c r="M55" s="305">
        <v>7551.9</v>
      </c>
      <c r="N55" s="306">
        <v>1.008860992510055E-2</v>
      </c>
      <c r="O55"/>
      <c r="P55"/>
    </row>
    <row r="56" spans="4:16" ht="18.600000000000001" x14ac:dyDescent="0.4">
      <c r="D56" s="308" t="s">
        <v>208</v>
      </c>
      <c r="E56" s="304"/>
      <c r="F56" s="315">
        <v>0</v>
      </c>
      <c r="G56" s="304">
        <v>5325</v>
      </c>
      <c r="H56" s="315">
        <v>0.34903865250760507</v>
      </c>
      <c r="I56" s="304">
        <v>10690.49</v>
      </c>
      <c r="J56" s="315">
        <v>0.14390942382692626</v>
      </c>
      <c r="K56" s="304"/>
      <c r="L56" s="315">
        <v>0</v>
      </c>
      <c r="M56" s="305">
        <v>16015.49</v>
      </c>
      <c r="N56" s="306">
        <v>0.17526199302456733</v>
      </c>
      <c r="O56"/>
      <c r="P56"/>
    </row>
    <row r="57" spans="4:16" ht="18.600000000000001" x14ac:dyDescent="0.4">
      <c r="D57" s="308" t="s">
        <v>1419</v>
      </c>
      <c r="E57" s="304"/>
      <c r="F57" s="315">
        <v>0</v>
      </c>
      <c r="G57" s="304">
        <v>1270</v>
      </c>
      <c r="H57" s="315">
        <v>8.324489928350394E-2</v>
      </c>
      <c r="I57" s="304">
        <v>3833.2700000000004</v>
      </c>
      <c r="J57" s="315">
        <v>5.1601346343623317E-2</v>
      </c>
      <c r="K57" s="304"/>
      <c r="L57" s="315">
        <v>0</v>
      </c>
      <c r="M57" s="305">
        <v>5103.2700000000004</v>
      </c>
      <c r="N57" s="306">
        <v>5.5846513040967445E-2</v>
      </c>
      <c r="O57"/>
      <c r="P57"/>
    </row>
    <row r="58" spans="4:16" ht="18.600000000000001" x14ac:dyDescent="0.4">
      <c r="D58" s="308" t="s">
        <v>1682</v>
      </c>
      <c r="E58" s="304"/>
      <c r="F58" s="315">
        <v>0</v>
      </c>
      <c r="G58" s="304"/>
      <c r="H58" s="315">
        <v>0</v>
      </c>
      <c r="I58" s="304"/>
      <c r="J58" s="315">
        <v>0</v>
      </c>
      <c r="K58" s="304">
        <v>652.06999999999994</v>
      </c>
      <c r="L58" s="315">
        <v>0</v>
      </c>
      <c r="M58" s="305">
        <v>652.06999999999994</v>
      </c>
      <c r="N58" s="306">
        <v>0</v>
      </c>
      <c r="O58"/>
      <c r="P58"/>
    </row>
    <row r="59" spans="4:16" ht="18.600000000000001" x14ac:dyDescent="0.4">
      <c r="D59" s="308" t="s">
        <v>1591</v>
      </c>
      <c r="E59" s="304">
        <v>123.82</v>
      </c>
      <c r="F59" s="315">
        <v>1</v>
      </c>
      <c r="G59" s="304">
        <v>15256.19</v>
      </c>
      <c r="H59" s="315">
        <v>1</v>
      </c>
      <c r="I59" s="304">
        <v>75276.240000000005</v>
      </c>
      <c r="J59" s="315">
        <v>1</v>
      </c>
      <c r="K59" s="304">
        <v>14621.38</v>
      </c>
      <c r="L59" s="315">
        <v>1</v>
      </c>
      <c r="M59" s="304">
        <v>105277.63</v>
      </c>
      <c r="N59" s="315">
        <v>1</v>
      </c>
    </row>
    <row r="60" spans="4:16" x14ac:dyDescent="0.4">
      <c r="D60"/>
      <c r="E60"/>
      <c r="F60"/>
      <c r="G60"/>
      <c r="H60"/>
      <c r="I60"/>
    </row>
    <row r="61" spans="4:16" x14ac:dyDescent="0.4">
      <c r="D61"/>
      <c r="E61"/>
      <c r="F61"/>
      <c r="G61"/>
      <c r="H61"/>
      <c r="I61"/>
    </row>
    <row r="62" spans="4:16" x14ac:dyDescent="0.4">
      <c r="D62"/>
      <c r="E62"/>
      <c r="F62"/>
      <c r="G62"/>
      <c r="H62"/>
      <c r="I62"/>
    </row>
    <row r="63" spans="4:16" x14ac:dyDescent="0.4">
      <c r="D63"/>
      <c r="E63"/>
      <c r="F63"/>
      <c r="G63"/>
      <c r="H63"/>
      <c r="I63"/>
    </row>
    <row r="64" spans="4:16" x14ac:dyDescent="0.4">
      <c r="D64"/>
      <c r="E64"/>
      <c r="F64"/>
      <c r="G64"/>
      <c r="H64"/>
      <c r="I64"/>
    </row>
    <row r="65" spans="4:9" x14ac:dyDescent="0.4">
      <c r="D65"/>
      <c r="E65"/>
      <c r="F65"/>
      <c r="G65"/>
      <c r="H65"/>
      <c r="I65"/>
    </row>
    <row r="66" spans="4:9" x14ac:dyDescent="0.4">
      <c r="D66"/>
      <c r="E66"/>
      <c r="F66"/>
      <c r="G66"/>
      <c r="H66"/>
      <c r="I66"/>
    </row>
    <row r="67" spans="4:9" x14ac:dyDescent="0.4">
      <c r="D67"/>
      <c r="E67"/>
      <c r="F67"/>
      <c r="G67"/>
      <c r="H67"/>
      <c r="I67"/>
    </row>
    <row r="68" spans="4:9" x14ac:dyDescent="0.4">
      <c r="D68"/>
      <c r="E68"/>
      <c r="F68"/>
      <c r="G68"/>
      <c r="H68"/>
      <c r="I68"/>
    </row>
    <row r="69" spans="4:9" x14ac:dyDescent="0.4">
      <c r="D69"/>
      <c r="E69"/>
      <c r="F69"/>
      <c r="G69"/>
      <c r="H69"/>
      <c r="I69"/>
    </row>
    <row r="70" spans="4:9" x14ac:dyDescent="0.4">
      <c r="D70"/>
      <c r="E70"/>
      <c r="F70"/>
      <c r="G70"/>
      <c r="H70"/>
      <c r="I70"/>
    </row>
    <row r="71" spans="4:9" x14ac:dyDescent="0.4">
      <c r="D71"/>
      <c r="E71"/>
      <c r="F71"/>
      <c r="G71"/>
      <c r="H71"/>
      <c r="I71"/>
    </row>
    <row r="72" spans="4:9" x14ac:dyDescent="0.4">
      <c r="D72"/>
      <c r="E72"/>
      <c r="F72"/>
      <c r="G72"/>
      <c r="H72"/>
      <c r="I72"/>
    </row>
    <row r="73" spans="4:9" x14ac:dyDescent="0.4">
      <c r="D73"/>
      <c r="E73"/>
      <c r="F73"/>
      <c r="G73"/>
      <c r="H73"/>
      <c r="I73"/>
    </row>
    <row r="74" spans="4:9" x14ac:dyDescent="0.4">
      <c r="D74"/>
      <c r="E74"/>
      <c r="F74"/>
      <c r="G74"/>
      <c r="H74"/>
      <c r="I74"/>
    </row>
    <row r="75" spans="4:9" x14ac:dyDescent="0.4">
      <c r="D75"/>
      <c r="E75"/>
      <c r="F75"/>
      <c r="G75"/>
      <c r="H75"/>
      <c r="I75"/>
    </row>
    <row r="76" spans="4:9" x14ac:dyDescent="0.4">
      <c r="D76"/>
      <c r="E76"/>
      <c r="F76"/>
      <c r="G76"/>
      <c r="H76"/>
      <c r="I76"/>
    </row>
    <row r="77" spans="4:9" x14ac:dyDescent="0.4">
      <c r="D77"/>
      <c r="E77"/>
      <c r="F77"/>
      <c r="G77"/>
      <c r="H77"/>
      <c r="I77"/>
    </row>
    <row r="78" spans="4:9" x14ac:dyDescent="0.4">
      <c r="D78"/>
      <c r="E78"/>
      <c r="F78"/>
      <c r="G78"/>
      <c r="H78"/>
      <c r="I78"/>
    </row>
    <row r="79" spans="4:9" x14ac:dyDescent="0.4">
      <c r="D79"/>
      <c r="E79"/>
      <c r="F79"/>
      <c r="G79"/>
      <c r="H79"/>
      <c r="I79"/>
    </row>
    <row r="80" spans="4:9" x14ac:dyDescent="0.4">
      <c r="D80"/>
      <c r="E80"/>
      <c r="F80"/>
      <c r="G80"/>
      <c r="H80"/>
      <c r="I80"/>
    </row>
    <row r="81" spans="4:9" x14ac:dyDescent="0.4">
      <c r="D81"/>
      <c r="E81"/>
      <c r="F81"/>
      <c r="G81"/>
      <c r="H81"/>
      <c r="I81"/>
    </row>
    <row r="82" spans="4:9" x14ac:dyDescent="0.4">
      <c r="D82"/>
      <c r="E82"/>
      <c r="F82"/>
      <c r="G82"/>
      <c r="H82"/>
      <c r="I82"/>
    </row>
    <row r="83" spans="4:9" x14ac:dyDescent="0.4">
      <c r="D83"/>
      <c r="E83"/>
      <c r="F83"/>
      <c r="G83"/>
      <c r="H83"/>
      <c r="I83"/>
    </row>
    <row r="84" spans="4:9" x14ac:dyDescent="0.4">
      <c r="D84"/>
      <c r="E84"/>
      <c r="F84"/>
      <c r="G84"/>
      <c r="H84"/>
      <c r="I84"/>
    </row>
    <row r="85" spans="4:9" x14ac:dyDescent="0.4">
      <c r="D85"/>
      <c r="E85"/>
      <c r="F85"/>
      <c r="G85"/>
      <c r="H85"/>
      <c r="I85"/>
    </row>
    <row r="86" spans="4:9" x14ac:dyDescent="0.4">
      <c r="D86"/>
      <c r="E86"/>
      <c r="F86"/>
      <c r="G86"/>
      <c r="H86"/>
      <c r="I86"/>
    </row>
    <row r="87" spans="4:9" x14ac:dyDescent="0.4">
      <c r="D87"/>
      <c r="E87"/>
      <c r="F87"/>
      <c r="G87"/>
      <c r="H87"/>
      <c r="I87"/>
    </row>
    <row r="88" spans="4:9" x14ac:dyDescent="0.4">
      <c r="D88"/>
      <c r="E88"/>
      <c r="F88"/>
      <c r="G88"/>
      <c r="H88"/>
      <c r="I88"/>
    </row>
    <row r="89" spans="4:9" x14ac:dyDescent="0.4">
      <c r="D89"/>
      <c r="E89"/>
      <c r="F89"/>
      <c r="G89"/>
      <c r="H89"/>
      <c r="I89"/>
    </row>
    <row r="90" spans="4:9" x14ac:dyDescent="0.4">
      <c r="D90"/>
      <c r="E90"/>
      <c r="F90"/>
      <c r="G90"/>
      <c r="H90"/>
      <c r="I90"/>
    </row>
    <row r="91" spans="4:9" x14ac:dyDescent="0.4">
      <c r="D91"/>
      <c r="E91"/>
      <c r="F91"/>
      <c r="G91"/>
      <c r="H91"/>
      <c r="I91"/>
    </row>
    <row r="92" spans="4:9" x14ac:dyDescent="0.4">
      <c r="D92"/>
      <c r="E92"/>
      <c r="F92"/>
      <c r="G92"/>
      <c r="H92"/>
      <c r="I92"/>
    </row>
    <row r="93" spans="4:9" x14ac:dyDescent="0.4">
      <c r="D93"/>
      <c r="E93"/>
      <c r="F93"/>
      <c r="G93"/>
      <c r="H93"/>
      <c r="I93"/>
    </row>
    <row r="94" spans="4:9" x14ac:dyDescent="0.4">
      <c r="D94"/>
      <c r="E94"/>
      <c r="F94"/>
      <c r="G94"/>
      <c r="H94"/>
      <c r="I94"/>
    </row>
    <row r="95" spans="4:9" x14ac:dyDescent="0.4">
      <c r="D95"/>
      <c r="E95"/>
      <c r="F95"/>
      <c r="G95"/>
      <c r="H95"/>
      <c r="I95"/>
    </row>
    <row r="96" spans="4:9" x14ac:dyDescent="0.4">
      <c r="D96"/>
      <c r="E96"/>
      <c r="F96"/>
      <c r="G96"/>
      <c r="H96"/>
      <c r="I96"/>
    </row>
    <row r="97" spans="4:9" x14ac:dyDescent="0.4">
      <c r="D97"/>
      <c r="E97"/>
      <c r="F97"/>
      <c r="G97"/>
      <c r="H97"/>
      <c r="I97"/>
    </row>
    <row r="98" spans="4:9" x14ac:dyDescent="0.4">
      <c r="D98"/>
      <c r="E98"/>
      <c r="F98"/>
      <c r="G98"/>
      <c r="H98"/>
      <c r="I98"/>
    </row>
    <row r="99" spans="4:9" x14ac:dyDescent="0.4">
      <c r="D99"/>
      <c r="E99"/>
      <c r="F99"/>
      <c r="G99"/>
      <c r="H99"/>
      <c r="I99"/>
    </row>
    <row r="100" spans="4:9" x14ac:dyDescent="0.4">
      <c r="D100"/>
      <c r="E100"/>
      <c r="F100"/>
      <c r="G100"/>
      <c r="H100"/>
      <c r="I100"/>
    </row>
    <row r="101" spans="4:9" x14ac:dyDescent="0.4">
      <c r="D101"/>
      <c r="E101"/>
      <c r="F101"/>
      <c r="G101"/>
      <c r="H101"/>
      <c r="I101"/>
    </row>
    <row r="102" spans="4:9" x14ac:dyDescent="0.4">
      <c r="D102"/>
      <c r="E102"/>
      <c r="F102"/>
      <c r="G102"/>
      <c r="H102"/>
      <c r="I102"/>
    </row>
    <row r="103" spans="4:9" x14ac:dyDescent="0.4">
      <c r="D103"/>
      <c r="E103"/>
      <c r="F103"/>
      <c r="G103"/>
      <c r="H103"/>
      <c r="I103"/>
    </row>
    <row r="104" spans="4:9" x14ac:dyDescent="0.4">
      <c r="D104"/>
      <c r="E104"/>
      <c r="F104"/>
      <c r="G104"/>
      <c r="H104"/>
      <c r="I104"/>
    </row>
    <row r="105" spans="4:9" x14ac:dyDescent="0.4">
      <c r="D105"/>
      <c r="E105"/>
      <c r="F105"/>
      <c r="G105"/>
      <c r="H105"/>
      <c r="I105"/>
    </row>
    <row r="106" spans="4:9" x14ac:dyDescent="0.4">
      <c r="D106"/>
      <c r="E106"/>
      <c r="F106"/>
      <c r="G106"/>
      <c r="H106"/>
      <c r="I106"/>
    </row>
    <row r="107" spans="4:9" x14ac:dyDescent="0.4">
      <c r="D107"/>
      <c r="E107"/>
      <c r="F107"/>
      <c r="G107"/>
      <c r="H107"/>
      <c r="I107"/>
    </row>
    <row r="108" spans="4:9" x14ac:dyDescent="0.4">
      <c r="D108"/>
      <c r="E108"/>
      <c r="F108"/>
      <c r="G108"/>
      <c r="H108"/>
      <c r="I108"/>
    </row>
    <row r="109" spans="4:9" x14ac:dyDescent="0.4">
      <c r="D109"/>
      <c r="E109"/>
      <c r="F109"/>
      <c r="G109"/>
      <c r="H109"/>
      <c r="I109"/>
    </row>
    <row r="110" spans="4:9" x14ac:dyDescent="0.4">
      <c r="D110"/>
      <c r="E110"/>
      <c r="F110"/>
      <c r="G110"/>
      <c r="H110"/>
      <c r="I110"/>
    </row>
    <row r="111" spans="4:9" x14ac:dyDescent="0.4">
      <c r="D111"/>
      <c r="E111"/>
      <c r="F111"/>
      <c r="G111"/>
      <c r="H111"/>
      <c r="I111"/>
    </row>
    <row r="112" spans="4:9" x14ac:dyDescent="0.4">
      <c r="D112"/>
      <c r="E112"/>
      <c r="F112"/>
      <c r="G112"/>
      <c r="H112"/>
      <c r="I112"/>
    </row>
    <row r="113" spans="4:9" x14ac:dyDescent="0.4">
      <c r="D113"/>
      <c r="E113"/>
      <c r="F113"/>
      <c r="G113"/>
      <c r="H113"/>
      <c r="I113"/>
    </row>
    <row r="114" spans="4:9" x14ac:dyDescent="0.4">
      <c r="D114"/>
      <c r="E114"/>
      <c r="F114"/>
      <c r="G114"/>
      <c r="H114"/>
      <c r="I114"/>
    </row>
    <row r="115" spans="4:9" x14ac:dyDescent="0.4">
      <c r="D115"/>
      <c r="E115"/>
      <c r="F115"/>
      <c r="G115"/>
      <c r="H115"/>
      <c r="I115"/>
    </row>
    <row r="116" spans="4:9" x14ac:dyDescent="0.4">
      <c r="D116"/>
      <c r="E116"/>
      <c r="F116"/>
      <c r="G116"/>
      <c r="H116"/>
      <c r="I116"/>
    </row>
    <row r="117" spans="4:9" x14ac:dyDescent="0.4">
      <c r="D117"/>
      <c r="E117"/>
      <c r="F117"/>
      <c r="G117"/>
      <c r="H117"/>
      <c r="I117"/>
    </row>
    <row r="118" spans="4:9" x14ac:dyDescent="0.4">
      <c r="D118"/>
      <c r="E118"/>
      <c r="F118"/>
      <c r="G118"/>
      <c r="H118"/>
      <c r="I118"/>
    </row>
    <row r="119" spans="4:9" x14ac:dyDescent="0.4">
      <c r="D119"/>
      <c r="E119"/>
      <c r="F119"/>
      <c r="G119"/>
      <c r="H119"/>
      <c r="I119"/>
    </row>
    <row r="120" spans="4:9" x14ac:dyDescent="0.4">
      <c r="D120"/>
      <c r="E120"/>
      <c r="F120"/>
      <c r="G120"/>
      <c r="H120"/>
      <c r="I120"/>
    </row>
    <row r="121" spans="4:9" x14ac:dyDescent="0.4">
      <c r="D121"/>
      <c r="E121"/>
      <c r="F121"/>
      <c r="G121"/>
      <c r="H121"/>
      <c r="I121"/>
    </row>
    <row r="122" spans="4:9" x14ac:dyDescent="0.4">
      <c r="D122"/>
      <c r="E122"/>
      <c r="F122"/>
      <c r="G122"/>
      <c r="H122"/>
      <c r="I122"/>
    </row>
  </sheetData>
  <mergeCells count="1">
    <mergeCell ref="G4:N5"/>
  </mergeCells>
  <conditionalFormatting sqref="G4 D27:D34 D3:D9 D62:D1048576 D36:D44">
    <cfRule type="duplicateValues" dxfId="72" priority="3"/>
  </conditionalFormatting>
  <conditionalFormatting sqref="D35">
    <cfRule type="duplicateValues" dxfId="71" priority="1"/>
  </conditionalFormatting>
  <pageMargins left="0.25" right="0.25" top="0.75" bottom="0.75" header="0.3" footer="0.3"/>
  <pageSetup paperSize="8" scale="54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3" filterMode="1">
    <tabColor rgb="FF002060"/>
  </sheetPr>
  <dimension ref="A2:Q87"/>
  <sheetViews>
    <sheetView showGridLines="0" workbookViewId="0">
      <pane ySplit="5" topLeftCell="A6" activePane="bottomLeft" state="frozen"/>
      <selection activeCell="I6" sqref="I6:I46"/>
      <selection pane="bottomLeft" activeCell="I6" sqref="I6:I46"/>
    </sheetView>
  </sheetViews>
  <sheetFormatPr defaultColWidth="9.109375" defaultRowHeight="14.4" x14ac:dyDescent="0.3"/>
  <cols>
    <col min="1" max="1" width="3.44140625" style="4" customWidth="1"/>
    <col min="2" max="2" width="11.6640625" style="4" customWidth="1"/>
    <col min="3" max="3" width="14.6640625" style="4" customWidth="1"/>
    <col min="4" max="4" width="32.33203125" style="4" customWidth="1"/>
    <col min="5" max="5" width="11.33203125" style="4" customWidth="1"/>
    <col min="6" max="6" width="12.33203125" style="4" bestFit="1" customWidth="1"/>
    <col min="7" max="8" width="16.6640625" style="4" bestFit="1" customWidth="1"/>
    <col min="9" max="9" width="19" style="4" bestFit="1" customWidth="1"/>
    <col min="10" max="10" width="5.6640625" style="4" bestFit="1" customWidth="1"/>
    <col min="11" max="11" width="41.109375" style="4" bestFit="1" customWidth="1"/>
    <col min="12" max="12" width="14.6640625" style="22" customWidth="1"/>
    <col min="13" max="13" width="15.109375" style="22" customWidth="1"/>
    <col min="14" max="14" width="11.109375" style="4" customWidth="1"/>
    <col min="15" max="15" width="12.88671875" style="22" bestFit="1" customWidth="1"/>
    <col min="16" max="16" width="14.109375" style="22" bestFit="1" customWidth="1"/>
    <col min="17" max="17" width="22.6640625" style="4" customWidth="1"/>
    <col min="18" max="16384" width="9.109375" style="4"/>
  </cols>
  <sheetData>
    <row r="2" spans="1:17" ht="27.75" customHeight="1" x14ac:dyDescent="0.3"/>
    <row r="3" spans="1:17" x14ac:dyDescent="0.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1"/>
      <c r="N3" s="42"/>
      <c r="O3" s="41"/>
      <c r="P3" s="41"/>
      <c r="Q3" s="40"/>
    </row>
    <row r="4" spans="1:17" ht="25.5" customHeight="1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365" t="s">
        <v>180</v>
      </c>
      <c r="M4" s="366"/>
      <c r="N4" s="367" t="s">
        <v>181</v>
      </c>
      <c r="O4" s="368" t="s">
        <v>877</v>
      </c>
      <c r="P4" s="369"/>
      <c r="Q4" s="40"/>
    </row>
    <row r="5" spans="1:17" ht="28.8" x14ac:dyDescent="0.3">
      <c r="A5" s="40"/>
      <c r="B5" s="154" t="s">
        <v>904</v>
      </c>
      <c r="C5" s="114" t="s">
        <v>310</v>
      </c>
      <c r="D5" s="115" t="s">
        <v>9</v>
      </c>
      <c r="E5" s="115" t="s">
        <v>19</v>
      </c>
      <c r="F5" s="115" t="s">
        <v>4</v>
      </c>
      <c r="G5" s="116" t="s">
        <v>381</v>
      </c>
      <c r="H5" s="116" t="s">
        <v>382</v>
      </c>
      <c r="I5" s="116" t="s">
        <v>383</v>
      </c>
      <c r="J5" s="115" t="s">
        <v>13</v>
      </c>
      <c r="K5" s="115" t="s">
        <v>10</v>
      </c>
      <c r="L5" s="117" t="s">
        <v>16</v>
      </c>
      <c r="M5" s="118" t="s">
        <v>311</v>
      </c>
      <c r="N5" s="119" t="s">
        <v>317</v>
      </c>
      <c r="O5" s="120" t="s">
        <v>313</v>
      </c>
      <c r="P5" s="117" t="s">
        <v>312</v>
      </c>
      <c r="Q5" s="114" t="s">
        <v>1</v>
      </c>
    </row>
    <row r="6" spans="1:17" x14ac:dyDescent="0.3">
      <c r="A6" s="40"/>
      <c r="B6" s="155" t="s">
        <v>902</v>
      </c>
      <c r="C6" s="176">
        <v>44170</v>
      </c>
      <c r="D6" s="145" t="s">
        <v>878</v>
      </c>
      <c r="E6" s="127" t="s">
        <v>20</v>
      </c>
      <c r="F6" s="145" t="s">
        <v>5</v>
      </c>
      <c r="G6" s="145" t="s">
        <v>339</v>
      </c>
      <c r="H6" s="145" t="s">
        <v>858</v>
      </c>
      <c r="I6" s="145" t="s">
        <v>238</v>
      </c>
      <c r="J6" s="127">
        <v>1</v>
      </c>
      <c r="K6" s="127" t="s">
        <v>131</v>
      </c>
      <c r="L6" s="129">
        <v>100</v>
      </c>
      <c r="M6" s="175">
        <v>100</v>
      </c>
      <c r="N6" s="130"/>
      <c r="O6" s="129"/>
      <c r="P6" s="175">
        <v>100</v>
      </c>
      <c r="Q6" s="135" t="s">
        <v>284</v>
      </c>
    </row>
    <row r="7" spans="1:17" x14ac:dyDescent="0.3">
      <c r="A7" s="40"/>
      <c r="B7" s="155" t="s">
        <v>902</v>
      </c>
      <c r="C7" s="176">
        <v>44170</v>
      </c>
      <c r="D7" s="145" t="s">
        <v>878</v>
      </c>
      <c r="E7" s="127" t="s">
        <v>20</v>
      </c>
      <c r="F7" s="145" t="s">
        <v>5</v>
      </c>
      <c r="G7" s="145" t="s">
        <v>339</v>
      </c>
      <c r="H7" s="145" t="s">
        <v>858</v>
      </c>
      <c r="I7" s="145" t="s">
        <v>238</v>
      </c>
      <c r="J7" s="145">
        <v>1</v>
      </c>
      <c r="K7" s="145" t="s">
        <v>131</v>
      </c>
      <c r="L7" s="175">
        <v>100</v>
      </c>
      <c r="M7" s="175">
        <v>100</v>
      </c>
      <c r="N7" s="145"/>
      <c r="O7" s="175"/>
      <c r="P7" s="175">
        <v>100</v>
      </c>
      <c r="Q7" s="135" t="s">
        <v>284</v>
      </c>
    </row>
    <row r="8" spans="1:17" x14ac:dyDescent="0.3">
      <c r="A8" s="40"/>
      <c r="B8" s="155" t="s">
        <v>902</v>
      </c>
      <c r="C8" s="176">
        <v>44170</v>
      </c>
      <c r="D8" s="145" t="s">
        <v>878</v>
      </c>
      <c r="E8" s="127" t="s">
        <v>60</v>
      </c>
      <c r="F8" s="145" t="s">
        <v>5</v>
      </c>
      <c r="G8" s="145" t="s">
        <v>339</v>
      </c>
      <c r="H8" s="145" t="s">
        <v>858</v>
      </c>
      <c r="I8" s="145" t="s">
        <v>238</v>
      </c>
      <c r="J8" s="127">
        <v>1</v>
      </c>
      <c r="K8" s="127" t="s">
        <v>131</v>
      </c>
      <c r="L8" s="129">
        <v>100</v>
      </c>
      <c r="M8" s="175">
        <v>100</v>
      </c>
      <c r="N8" s="130"/>
      <c r="O8" s="129"/>
      <c r="P8" s="175">
        <v>100</v>
      </c>
      <c r="Q8" s="135" t="s">
        <v>284</v>
      </c>
    </row>
    <row r="9" spans="1:17" customFormat="1" x14ac:dyDescent="0.3">
      <c r="A9" s="40"/>
      <c r="B9" s="155" t="s">
        <v>902</v>
      </c>
      <c r="C9" s="176">
        <v>44170</v>
      </c>
      <c r="D9" s="145" t="s">
        <v>878</v>
      </c>
      <c r="E9" s="127" t="s">
        <v>60</v>
      </c>
      <c r="F9" s="145" t="s">
        <v>5</v>
      </c>
      <c r="G9" s="145" t="s">
        <v>339</v>
      </c>
      <c r="H9" s="145" t="s">
        <v>858</v>
      </c>
      <c r="I9" s="145" t="s">
        <v>238</v>
      </c>
      <c r="J9" s="145">
        <v>1</v>
      </c>
      <c r="K9" s="145" t="s">
        <v>131</v>
      </c>
      <c r="L9" s="175">
        <v>100</v>
      </c>
      <c r="M9" s="175">
        <v>100</v>
      </c>
      <c r="N9" s="145"/>
      <c r="O9" s="175"/>
      <c r="P9" s="175">
        <v>100</v>
      </c>
      <c r="Q9" s="135" t="s">
        <v>284</v>
      </c>
    </row>
    <row r="10" spans="1:17" customFormat="1" x14ac:dyDescent="0.3">
      <c r="A10" s="40"/>
      <c r="B10" s="155" t="s">
        <v>902</v>
      </c>
      <c r="C10" s="174">
        <v>44170</v>
      </c>
      <c r="D10" s="145" t="s">
        <v>878</v>
      </c>
      <c r="E10" s="145" t="s">
        <v>77</v>
      </c>
      <c r="F10" s="145" t="s">
        <v>70</v>
      </c>
      <c r="G10" s="145" t="s">
        <v>339</v>
      </c>
      <c r="H10" s="145" t="s">
        <v>858</v>
      </c>
      <c r="I10" s="145" t="s">
        <v>238</v>
      </c>
      <c r="J10" s="145">
        <v>1</v>
      </c>
      <c r="K10" s="145" t="s">
        <v>131</v>
      </c>
      <c r="L10" s="175">
        <v>100</v>
      </c>
      <c r="M10" s="175">
        <v>100</v>
      </c>
      <c r="N10" s="145"/>
      <c r="O10" s="175"/>
      <c r="P10" s="175">
        <v>100</v>
      </c>
      <c r="Q10" s="135" t="s">
        <v>284</v>
      </c>
    </row>
    <row r="11" spans="1:17" customFormat="1" x14ac:dyDescent="0.3">
      <c r="A11" s="40"/>
      <c r="B11" s="155" t="s">
        <v>902</v>
      </c>
      <c r="C11" s="176">
        <v>44170</v>
      </c>
      <c r="D11" s="145" t="s">
        <v>878</v>
      </c>
      <c r="E11" s="145" t="s">
        <v>80</v>
      </c>
      <c r="F11" s="145" t="s">
        <v>70</v>
      </c>
      <c r="G11" s="145" t="s">
        <v>339</v>
      </c>
      <c r="H11" s="145" t="s">
        <v>858</v>
      </c>
      <c r="I11" s="145" t="s">
        <v>238</v>
      </c>
      <c r="J11" s="127">
        <v>1</v>
      </c>
      <c r="K11" s="127" t="s">
        <v>131</v>
      </c>
      <c r="L11" s="129">
        <v>100</v>
      </c>
      <c r="M11" s="175">
        <v>100</v>
      </c>
      <c r="N11" s="130"/>
      <c r="O11" s="129"/>
      <c r="P11" s="175">
        <v>100</v>
      </c>
      <c r="Q11" s="135" t="s">
        <v>284</v>
      </c>
    </row>
    <row r="12" spans="1:17" customFormat="1" x14ac:dyDescent="0.3">
      <c r="A12" s="40"/>
      <c r="B12" s="155" t="s">
        <v>902</v>
      </c>
      <c r="C12" s="174">
        <v>44170</v>
      </c>
      <c r="D12" s="145" t="s">
        <v>878</v>
      </c>
      <c r="E12" s="145" t="s">
        <v>80</v>
      </c>
      <c r="F12" s="145" t="s">
        <v>70</v>
      </c>
      <c r="G12" s="145" t="s">
        <v>339</v>
      </c>
      <c r="H12" s="145" t="s">
        <v>858</v>
      </c>
      <c r="I12" s="145" t="s">
        <v>238</v>
      </c>
      <c r="J12" s="145">
        <v>1</v>
      </c>
      <c r="K12" s="145" t="s">
        <v>131</v>
      </c>
      <c r="L12" s="175">
        <v>100</v>
      </c>
      <c r="M12" s="175">
        <v>100</v>
      </c>
      <c r="N12" s="145"/>
      <c r="O12" s="175"/>
      <c r="P12" s="175">
        <v>100</v>
      </c>
      <c r="Q12" s="135" t="s">
        <v>284</v>
      </c>
    </row>
    <row r="13" spans="1:17" customFormat="1" x14ac:dyDescent="0.3">
      <c r="A13" s="40"/>
      <c r="B13" s="155" t="s">
        <v>902</v>
      </c>
      <c r="C13" s="176">
        <v>44170</v>
      </c>
      <c r="D13" s="145" t="s">
        <v>878</v>
      </c>
      <c r="E13" s="127" t="s">
        <v>77</v>
      </c>
      <c r="F13" s="145" t="s">
        <v>70</v>
      </c>
      <c r="G13" s="145" t="s">
        <v>339</v>
      </c>
      <c r="H13" s="145" t="s">
        <v>858</v>
      </c>
      <c r="I13" s="145" t="s">
        <v>238</v>
      </c>
      <c r="J13" s="127">
        <v>1</v>
      </c>
      <c r="K13" s="127" t="s">
        <v>131</v>
      </c>
      <c r="L13" s="129">
        <v>100</v>
      </c>
      <c r="M13" s="175">
        <v>100</v>
      </c>
      <c r="N13" s="130"/>
      <c r="O13" s="129"/>
      <c r="P13" s="175">
        <v>100</v>
      </c>
      <c r="Q13" s="135" t="s">
        <v>284</v>
      </c>
    </row>
    <row r="14" spans="1:17" customFormat="1" x14ac:dyDescent="0.3">
      <c r="A14" s="40"/>
      <c r="B14" s="155" t="s">
        <v>902</v>
      </c>
      <c r="C14" s="176">
        <v>44170</v>
      </c>
      <c r="D14" s="145" t="s">
        <v>878</v>
      </c>
      <c r="E14" s="127" t="s">
        <v>178</v>
      </c>
      <c r="F14" s="145" t="s">
        <v>70</v>
      </c>
      <c r="G14" s="145" t="s">
        <v>339</v>
      </c>
      <c r="H14" s="145" t="s">
        <v>858</v>
      </c>
      <c r="I14" s="145" t="s">
        <v>238</v>
      </c>
      <c r="J14" s="127">
        <v>1</v>
      </c>
      <c r="K14" s="127" t="s">
        <v>131</v>
      </c>
      <c r="L14" s="129">
        <v>120</v>
      </c>
      <c r="M14" s="175">
        <v>120</v>
      </c>
      <c r="N14" s="130"/>
      <c r="O14" s="129"/>
      <c r="P14" s="175">
        <v>120</v>
      </c>
      <c r="Q14" s="135" t="s">
        <v>284</v>
      </c>
    </row>
    <row r="15" spans="1:17" customFormat="1" x14ac:dyDescent="0.3">
      <c r="A15" s="40"/>
      <c r="B15" s="155" t="s">
        <v>902</v>
      </c>
      <c r="C15" s="174">
        <v>44170</v>
      </c>
      <c r="D15" s="145" t="s">
        <v>878</v>
      </c>
      <c r="E15" s="145" t="s">
        <v>178</v>
      </c>
      <c r="F15" s="145" t="s">
        <v>70</v>
      </c>
      <c r="G15" s="145" t="s">
        <v>339</v>
      </c>
      <c r="H15" s="145" t="s">
        <v>858</v>
      </c>
      <c r="I15" s="145" t="s">
        <v>238</v>
      </c>
      <c r="J15" s="145">
        <v>1</v>
      </c>
      <c r="K15" s="145" t="s">
        <v>131</v>
      </c>
      <c r="L15" s="175">
        <v>120</v>
      </c>
      <c r="M15" s="175">
        <v>120</v>
      </c>
      <c r="N15" s="145"/>
      <c r="O15" s="175"/>
      <c r="P15" s="175">
        <v>120</v>
      </c>
      <c r="Q15" s="135" t="s">
        <v>284</v>
      </c>
    </row>
    <row r="16" spans="1:17" customFormat="1" x14ac:dyDescent="0.3">
      <c r="A16" s="40"/>
      <c r="B16" s="155" t="s">
        <v>902</v>
      </c>
      <c r="C16" s="176">
        <v>44170</v>
      </c>
      <c r="D16" s="145" t="s">
        <v>878</v>
      </c>
      <c r="E16" s="127" t="s">
        <v>74</v>
      </c>
      <c r="F16" s="145" t="s">
        <v>70</v>
      </c>
      <c r="G16" s="145" t="s">
        <v>339</v>
      </c>
      <c r="H16" s="145" t="s">
        <v>858</v>
      </c>
      <c r="I16" s="145" t="s">
        <v>238</v>
      </c>
      <c r="J16" s="127">
        <v>1</v>
      </c>
      <c r="K16" s="127" t="s">
        <v>131</v>
      </c>
      <c r="L16" s="129">
        <v>100</v>
      </c>
      <c r="M16" s="175">
        <v>100</v>
      </c>
      <c r="N16" s="130"/>
      <c r="O16" s="129"/>
      <c r="P16" s="175">
        <v>100</v>
      </c>
      <c r="Q16" s="135" t="s">
        <v>284</v>
      </c>
    </row>
    <row r="17" spans="1:17" customFormat="1" x14ac:dyDescent="0.3">
      <c r="A17" s="40"/>
      <c r="B17" s="155" t="s">
        <v>902</v>
      </c>
      <c r="C17" s="176">
        <v>44170</v>
      </c>
      <c r="D17" s="145" t="s">
        <v>878</v>
      </c>
      <c r="E17" s="145" t="s">
        <v>74</v>
      </c>
      <c r="F17" s="145" t="s">
        <v>70</v>
      </c>
      <c r="G17" s="145" t="s">
        <v>339</v>
      </c>
      <c r="H17" s="145" t="s">
        <v>858</v>
      </c>
      <c r="I17" s="145" t="s">
        <v>238</v>
      </c>
      <c r="J17" s="145">
        <v>1</v>
      </c>
      <c r="K17" s="145" t="s">
        <v>131</v>
      </c>
      <c r="L17" s="175">
        <v>100</v>
      </c>
      <c r="M17" s="175">
        <v>100</v>
      </c>
      <c r="N17" s="145"/>
      <c r="O17" s="175"/>
      <c r="P17" s="175">
        <v>100</v>
      </c>
      <c r="Q17" s="135" t="s">
        <v>284</v>
      </c>
    </row>
    <row r="18" spans="1:17" customFormat="1" x14ac:dyDescent="0.3">
      <c r="A18" s="40"/>
      <c r="B18" s="155" t="s">
        <v>902</v>
      </c>
      <c r="C18" s="176">
        <v>44179</v>
      </c>
      <c r="D18" s="145" t="s">
        <v>878</v>
      </c>
      <c r="E18" s="145" t="s">
        <v>55</v>
      </c>
      <c r="F18" s="145" t="s">
        <v>5</v>
      </c>
      <c r="G18" s="145" t="s">
        <v>339</v>
      </c>
      <c r="H18" s="145" t="s">
        <v>858</v>
      </c>
      <c r="I18" s="145" t="s">
        <v>238</v>
      </c>
      <c r="J18" s="127">
        <v>1</v>
      </c>
      <c r="K18" s="127" t="s">
        <v>131</v>
      </c>
      <c r="L18" s="129">
        <v>100</v>
      </c>
      <c r="M18" s="175">
        <v>100</v>
      </c>
      <c r="N18" s="130"/>
      <c r="O18" s="129"/>
      <c r="P18" s="175">
        <v>100</v>
      </c>
      <c r="Q18" s="135" t="s">
        <v>284</v>
      </c>
    </row>
    <row r="19" spans="1:17" customFormat="1" x14ac:dyDescent="0.3">
      <c r="A19" s="40"/>
      <c r="B19" s="155" t="s">
        <v>902</v>
      </c>
      <c r="C19" s="176">
        <v>44179</v>
      </c>
      <c r="D19" s="145" t="s">
        <v>878</v>
      </c>
      <c r="E19" s="127" t="s">
        <v>29</v>
      </c>
      <c r="F19" s="145" t="s">
        <v>5</v>
      </c>
      <c r="G19" s="145" t="s">
        <v>339</v>
      </c>
      <c r="H19" s="145" t="s">
        <v>858</v>
      </c>
      <c r="I19" s="145" t="s">
        <v>238</v>
      </c>
      <c r="J19" s="127">
        <v>1</v>
      </c>
      <c r="K19" s="127" t="s">
        <v>131</v>
      </c>
      <c r="L19" s="129">
        <v>100</v>
      </c>
      <c r="M19" s="175">
        <v>100</v>
      </c>
      <c r="N19" s="130"/>
      <c r="O19" s="129"/>
      <c r="P19" s="175">
        <v>100</v>
      </c>
      <c r="Q19" s="135" t="s">
        <v>284</v>
      </c>
    </row>
    <row r="20" spans="1:17" customFormat="1" x14ac:dyDescent="0.3">
      <c r="A20" s="40"/>
      <c r="B20" s="155" t="s">
        <v>902</v>
      </c>
      <c r="C20" s="176">
        <v>44179</v>
      </c>
      <c r="D20" s="145" t="s">
        <v>878</v>
      </c>
      <c r="E20" s="127" t="s">
        <v>56</v>
      </c>
      <c r="F20" s="145" t="s">
        <v>70</v>
      </c>
      <c r="G20" s="145" t="s">
        <v>339</v>
      </c>
      <c r="H20" s="145" t="s">
        <v>858</v>
      </c>
      <c r="I20" s="145" t="s">
        <v>238</v>
      </c>
      <c r="J20" s="127">
        <v>1</v>
      </c>
      <c r="K20" s="127" t="s">
        <v>131</v>
      </c>
      <c r="L20" s="129">
        <v>100</v>
      </c>
      <c r="M20" s="175">
        <v>100</v>
      </c>
      <c r="N20" s="130"/>
      <c r="O20" s="129"/>
      <c r="P20" s="175">
        <v>100</v>
      </c>
      <c r="Q20" s="135" t="s">
        <v>284</v>
      </c>
    </row>
    <row r="21" spans="1:17" customFormat="1" x14ac:dyDescent="0.3">
      <c r="A21" s="40"/>
      <c r="B21" s="155" t="s">
        <v>902</v>
      </c>
      <c r="C21" s="176">
        <v>43838</v>
      </c>
      <c r="D21" s="127" t="s">
        <v>492</v>
      </c>
      <c r="E21" s="127" t="s">
        <v>165</v>
      </c>
      <c r="F21" s="145" t="s">
        <v>5</v>
      </c>
      <c r="G21" s="145" t="s">
        <v>838</v>
      </c>
      <c r="H21" s="145" t="s">
        <v>385</v>
      </c>
      <c r="I21" s="145" t="s">
        <v>238</v>
      </c>
      <c r="J21" s="127">
        <v>1</v>
      </c>
      <c r="K21" s="127" t="s">
        <v>167</v>
      </c>
      <c r="L21" s="129">
        <v>60</v>
      </c>
      <c r="M21" s="175">
        <v>60</v>
      </c>
      <c r="N21" s="127"/>
      <c r="O21" s="129"/>
      <c r="P21" s="175">
        <v>60</v>
      </c>
      <c r="Q21" s="135" t="s">
        <v>284</v>
      </c>
    </row>
    <row r="22" spans="1:17" customFormat="1" x14ac:dyDescent="0.3">
      <c r="A22" s="40"/>
      <c r="B22" s="155" t="s">
        <v>902</v>
      </c>
      <c r="C22" s="176">
        <v>43838</v>
      </c>
      <c r="D22" s="127" t="s">
        <v>492</v>
      </c>
      <c r="E22" s="127" t="s">
        <v>165</v>
      </c>
      <c r="F22" s="145" t="s">
        <v>5</v>
      </c>
      <c r="G22" s="145" t="s">
        <v>838</v>
      </c>
      <c r="H22" s="145" t="s">
        <v>385</v>
      </c>
      <c r="I22" s="145" t="s">
        <v>238</v>
      </c>
      <c r="J22" s="127">
        <v>1</v>
      </c>
      <c r="K22" s="127" t="s">
        <v>168</v>
      </c>
      <c r="L22" s="129">
        <v>100</v>
      </c>
      <c r="M22" s="175">
        <v>100</v>
      </c>
      <c r="N22" s="127"/>
      <c r="O22" s="129"/>
      <c r="P22" s="175">
        <v>100</v>
      </c>
      <c r="Q22" s="135" t="s">
        <v>284</v>
      </c>
    </row>
    <row r="23" spans="1:17" x14ac:dyDescent="0.3">
      <c r="A23" s="40"/>
      <c r="B23" s="155" t="s">
        <v>902</v>
      </c>
      <c r="C23" s="176">
        <v>43838</v>
      </c>
      <c r="D23" s="127" t="s">
        <v>492</v>
      </c>
      <c r="E23" s="127" t="s">
        <v>165</v>
      </c>
      <c r="F23" s="145" t="s">
        <v>5</v>
      </c>
      <c r="G23" s="145" t="s">
        <v>838</v>
      </c>
      <c r="H23" s="145" t="s">
        <v>385</v>
      </c>
      <c r="I23" s="145" t="s">
        <v>238</v>
      </c>
      <c r="J23" s="127">
        <v>1</v>
      </c>
      <c r="K23" s="127" t="s">
        <v>169</v>
      </c>
      <c r="L23" s="129">
        <v>120</v>
      </c>
      <c r="M23" s="175">
        <v>120</v>
      </c>
      <c r="N23" s="127"/>
      <c r="O23" s="129"/>
      <c r="P23" s="175">
        <v>120</v>
      </c>
      <c r="Q23" s="135" t="s">
        <v>284</v>
      </c>
    </row>
    <row r="24" spans="1:17" x14ac:dyDescent="0.3">
      <c r="A24" s="40"/>
      <c r="B24" s="155" t="s">
        <v>902</v>
      </c>
      <c r="C24" s="176">
        <v>43838</v>
      </c>
      <c r="D24" s="127" t="s">
        <v>492</v>
      </c>
      <c r="E24" s="127" t="s">
        <v>165</v>
      </c>
      <c r="F24" s="145" t="s">
        <v>5</v>
      </c>
      <c r="G24" s="145" t="s">
        <v>838</v>
      </c>
      <c r="H24" s="145" t="s">
        <v>385</v>
      </c>
      <c r="I24" s="145" t="s">
        <v>238</v>
      </c>
      <c r="J24" s="145">
        <v>1</v>
      </c>
      <c r="K24" s="145" t="s">
        <v>170</v>
      </c>
      <c r="L24" s="175">
        <v>60</v>
      </c>
      <c r="M24" s="175">
        <v>60</v>
      </c>
      <c r="N24" s="145"/>
      <c r="O24" s="175"/>
      <c r="P24" s="175">
        <v>60</v>
      </c>
      <c r="Q24" s="135" t="s">
        <v>284</v>
      </c>
    </row>
    <row r="25" spans="1:17" x14ac:dyDescent="0.3">
      <c r="A25" s="40"/>
      <c r="B25" s="155" t="s">
        <v>902</v>
      </c>
      <c r="C25" s="176">
        <v>43838</v>
      </c>
      <c r="D25" s="127" t="s">
        <v>492</v>
      </c>
      <c r="E25" s="127" t="s">
        <v>165</v>
      </c>
      <c r="F25" s="145" t="s">
        <v>5</v>
      </c>
      <c r="G25" s="145" t="s">
        <v>838</v>
      </c>
      <c r="H25" s="145" t="s">
        <v>385</v>
      </c>
      <c r="I25" s="145" t="s">
        <v>238</v>
      </c>
      <c r="J25" s="127">
        <v>1</v>
      </c>
      <c r="K25" s="127" t="s">
        <v>166</v>
      </c>
      <c r="L25" s="129">
        <v>350</v>
      </c>
      <c r="M25" s="175">
        <v>350</v>
      </c>
      <c r="N25" s="127"/>
      <c r="O25" s="129"/>
      <c r="P25" s="175">
        <v>350</v>
      </c>
      <c r="Q25" s="135" t="s">
        <v>284</v>
      </c>
    </row>
    <row r="26" spans="1:17" x14ac:dyDescent="0.3">
      <c r="A26" s="6"/>
      <c r="B26" s="155" t="s">
        <v>902</v>
      </c>
      <c r="C26" s="176">
        <v>43838</v>
      </c>
      <c r="D26" s="127" t="s">
        <v>492</v>
      </c>
      <c r="E26" s="127" t="s">
        <v>165</v>
      </c>
      <c r="F26" s="145" t="s">
        <v>5</v>
      </c>
      <c r="G26" s="145" t="s">
        <v>838</v>
      </c>
      <c r="H26" s="145" t="s">
        <v>385</v>
      </c>
      <c r="I26" s="145" t="s">
        <v>238</v>
      </c>
      <c r="J26" s="145">
        <v>1</v>
      </c>
      <c r="K26" s="145" t="s">
        <v>171</v>
      </c>
      <c r="L26" s="175">
        <v>300</v>
      </c>
      <c r="M26" s="175">
        <v>300</v>
      </c>
      <c r="N26" s="145"/>
      <c r="O26" s="175"/>
      <c r="P26" s="175">
        <v>300</v>
      </c>
      <c r="Q26" s="135" t="s">
        <v>284</v>
      </c>
    </row>
    <row r="27" spans="1:17" x14ac:dyDescent="0.3">
      <c r="A27" s="6"/>
      <c r="B27" s="155" t="s">
        <v>902</v>
      </c>
      <c r="C27" s="176">
        <v>43838</v>
      </c>
      <c r="D27" s="127" t="s">
        <v>492</v>
      </c>
      <c r="E27" s="145" t="s">
        <v>80</v>
      </c>
      <c r="F27" s="145" t="s">
        <v>70</v>
      </c>
      <c r="G27" s="145" t="s">
        <v>838</v>
      </c>
      <c r="H27" s="145" t="s">
        <v>385</v>
      </c>
      <c r="I27" s="145" t="s">
        <v>238</v>
      </c>
      <c r="J27" s="127">
        <v>1</v>
      </c>
      <c r="K27" s="127" t="s">
        <v>173</v>
      </c>
      <c r="L27" s="129">
        <v>60</v>
      </c>
      <c r="M27" s="175">
        <v>60</v>
      </c>
      <c r="N27" s="127"/>
      <c r="O27" s="129"/>
      <c r="P27" s="175">
        <v>60</v>
      </c>
      <c r="Q27" s="135" t="s">
        <v>284</v>
      </c>
    </row>
    <row r="28" spans="1:17" x14ac:dyDescent="0.3">
      <c r="A28" s="6"/>
      <c r="B28" s="155" t="s">
        <v>902</v>
      </c>
      <c r="C28" s="176">
        <v>43838</v>
      </c>
      <c r="D28" s="127" t="s">
        <v>492</v>
      </c>
      <c r="E28" s="145" t="s">
        <v>80</v>
      </c>
      <c r="F28" s="145" t="s">
        <v>70</v>
      </c>
      <c r="G28" s="145" t="s">
        <v>838</v>
      </c>
      <c r="H28" s="145" t="s">
        <v>385</v>
      </c>
      <c r="I28" s="145" t="s">
        <v>238</v>
      </c>
      <c r="J28" s="145">
        <v>1</v>
      </c>
      <c r="K28" s="145" t="s">
        <v>172</v>
      </c>
      <c r="L28" s="175">
        <v>100</v>
      </c>
      <c r="M28" s="175">
        <v>100</v>
      </c>
      <c r="N28" s="145"/>
      <c r="O28" s="175"/>
      <c r="P28" s="175">
        <v>100</v>
      </c>
      <c r="Q28" s="135" t="s">
        <v>284</v>
      </c>
    </row>
    <row r="29" spans="1:17" x14ac:dyDescent="0.3">
      <c r="A29" s="6"/>
      <c r="B29" s="155" t="s">
        <v>902</v>
      </c>
      <c r="C29" s="176">
        <v>43839</v>
      </c>
      <c r="D29" s="127" t="s">
        <v>492</v>
      </c>
      <c r="E29" s="127" t="s">
        <v>56</v>
      </c>
      <c r="F29" s="145" t="s">
        <v>70</v>
      </c>
      <c r="G29" s="145" t="s">
        <v>838</v>
      </c>
      <c r="H29" s="145" t="s">
        <v>385</v>
      </c>
      <c r="I29" s="145" t="s">
        <v>238</v>
      </c>
      <c r="J29" s="127">
        <v>1</v>
      </c>
      <c r="K29" s="127" t="s">
        <v>174</v>
      </c>
      <c r="L29" s="129">
        <v>350</v>
      </c>
      <c r="M29" s="175">
        <v>350</v>
      </c>
      <c r="N29" s="127"/>
      <c r="O29" s="129"/>
      <c r="P29" s="175">
        <v>350</v>
      </c>
      <c r="Q29" s="135" t="s">
        <v>284</v>
      </c>
    </row>
    <row r="30" spans="1:17" x14ac:dyDescent="0.3">
      <c r="A30" s="6"/>
      <c r="B30" s="155" t="s">
        <v>902</v>
      </c>
      <c r="C30" s="176">
        <v>43840</v>
      </c>
      <c r="D30" s="127" t="s">
        <v>492</v>
      </c>
      <c r="E30" s="127" t="s">
        <v>56</v>
      </c>
      <c r="F30" s="145" t="s">
        <v>70</v>
      </c>
      <c r="G30" s="145" t="s">
        <v>838</v>
      </c>
      <c r="H30" s="145" t="s">
        <v>385</v>
      </c>
      <c r="I30" s="145" t="s">
        <v>238</v>
      </c>
      <c r="J30" s="127">
        <v>1</v>
      </c>
      <c r="K30" s="127" t="s">
        <v>171</v>
      </c>
      <c r="L30" s="129">
        <v>300</v>
      </c>
      <c r="M30" s="175">
        <v>300</v>
      </c>
      <c r="N30" s="127"/>
      <c r="O30" s="129"/>
      <c r="P30" s="175">
        <v>300</v>
      </c>
      <c r="Q30" s="135" t="s">
        <v>284</v>
      </c>
    </row>
    <row r="31" spans="1:17" x14ac:dyDescent="0.3">
      <c r="A31" s="6"/>
      <c r="B31" s="155" t="s">
        <v>902</v>
      </c>
      <c r="C31" s="176">
        <v>43841</v>
      </c>
      <c r="D31" s="127" t="s">
        <v>492</v>
      </c>
      <c r="E31" s="127" t="s">
        <v>56</v>
      </c>
      <c r="F31" s="145" t="s">
        <v>70</v>
      </c>
      <c r="G31" s="145" t="s">
        <v>838</v>
      </c>
      <c r="H31" s="145" t="s">
        <v>385</v>
      </c>
      <c r="I31" s="145" t="s">
        <v>238</v>
      </c>
      <c r="J31" s="127">
        <v>1</v>
      </c>
      <c r="K31" s="127" t="s">
        <v>101</v>
      </c>
      <c r="L31" s="129">
        <v>50</v>
      </c>
      <c r="M31" s="175">
        <v>50</v>
      </c>
      <c r="N31" s="127"/>
      <c r="O31" s="129"/>
      <c r="P31" s="175">
        <v>50</v>
      </c>
      <c r="Q31" s="135" t="s">
        <v>284</v>
      </c>
    </row>
    <row r="32" spans="1:17" x14ac:dyDescent="0.3">
      <c r="A32" s="6"/>
      <c r="B32" s="155" t="s">
        <v>902</v>
      </c>
      <c r="C32" s="176">
        <v>43842</v>
      </c>
      <c r="D32" s="127" t="s">
        <v>492</v>
      </c>
      <c r="E32" s="127" t="s">
        <v>56</v>
      </c>
      <c r="F32" s="145" t="s">
        <v>70</v>
      </c>
      <c r="G32" s="145" t="s">
        <v>838</v>
      </c>
      <c r="H32" s="145" t="s">
        <v>385</v>
      </c>
      <c r="I32" s="145" t="s">
        <v>238</v>
      </c>
      <c r="J32" s="127">
        <v>1</v>
      </c>
      <c r="K32" s="127" t="s">
        <v>175</v>
      </c>
      <c r="L32" s="129">
        <v>60</v>
      </c>
      <c r="M32" s="175">
        <v>60</v>
      </c>
      <c r="N32" s="127"/>
      <c r="O32" s="129"/>
      <c r="P32" s="175">
        <v>60</v>
      </c>
      <c r="Q32" s="135" t="s">
        <v>284</v>
      </c>
    </row>
    <row r="33" spans="1:17" x14ac:dyDescent="0.3">
      <c r="A33" s="6"/>
      <c r="B33" s="155" t="s">
        <v>902</v>
      </c>
      <c r="C33" s="176">
        <v>43843</v>
      </c>
      <c r="D33" s="127" t="s">
        <v>492</v>
      </c>
      <c r="E33" s="127" t="s">
        <v>56</v>
      </c>
      <c r="F33" s="145" t="s">
        <v>70</v>
      </c>
      <c r="G33" s="145" t="s">
        <v>838</v>
      </c>
      <c r="H33" s="145" t="s">
        <v>385</v>
      </c>
      <c r="I33" s="145" t="s">
        <v>238</v>
      </c>
      <c r="J33" s="127">
        <v>1</v>
      </c>
      <c r="K33" s="127" t="s">
        <v>176</v>
      </c>
      <c r="L33" s="129">
        <v>100</v>
      </c>
      <c r="M33" s="175">
        <v>100</v>
      </c>
      <c r="N33" s="127"/>
      <c r="O33" s="129"/>
      <c r="P33" s="175">
        <v>100</v>
      </c>
      <c r="Q33" s="135" t="s">
        <v>284</v>
      </c>
    </row>
    <row r="34" spans="1:17" x14ac:dyDescent="0.3">
      <c r="A34" s="6"/>
      <c r="B34" s="155" t="s">
        <v>902</v>
      </c>
      <c r="C34" s="176">
        <v>44183</v>
      </c>
      <c r="D34" s="127" t="s">
        <v>358</v>
      </c>
      <c r="E34" s="145" t="s">
        <v>177</v>
      </c>
      <c r="F34" s="145" t="s">
        <v>5</v>
      </c>
      <c r="G34" s="145" t="s">
        <v>838</v>
      </c>
      <c r="H34" s="145" t="s">
        <v>385</v>
      </c>
      <c r="I34" s="145" t="s">
        <v>238</v>
      </c>
      <c r="J34" s="145">
        <v>1</v>
      </c>
      <c r="K34" s="145" t="s">
        <v>145</v>
      </c>
      <c r="L34" s="175">
        <v>70</v>
      </c>
      <c r="M34" s="175">
        <v>70</v>
      </c>
      <c r="N34" s="145"/>
      <c r="O34" s="175"/>
      <c r="P34" s="175">
        <v>70</v>
      </c>
      <c r="Q34" s="135" t="s">
        <v>284</v>
      </c>
    </row>
    <row r="35" spans="1:17" x14ac:dyDescent="0.3">
      <c r="A35" s="6"/>
      <c r="B35" s="155" t="s">
        <v>902</v>
      </c>
      <c r="C35" s="176">
        <v>44183</v>
      </c>
      <c r="D35" s="127" t="s">
        <v>358</v>
      </c>
      <c r="E35" s="127" t="s">
        <v>56</v>
      </c>
      <c r="F35" s="145" t="s">
        <v>5</v>
      </c>
      <c r="G35" s="145" t="s">
        <v>838</v>
      </c>
      <c r="H35" s="145" t="s">
        <v>385</v>
      </c>
      <c r="I35" s="145" t="s">
        <v>238</v>
      </c>
      <c r="J35" s="145">
        <v>3</v>
      </c>
      <c r="K35" s="145" t="s">
        <v>92</v>
      </c>
      <c r="L35" s="175">
        <v>70</v>
      </c>
      <c r="M35" s="175">
        <v>210</v>
      </c>
      <c r="N35" s="145"/>
      <c r="O35" s="175"/>
      <c r="P35" s="175">
        <v>210</v>
      </c>
      <c r="Q35" s="135" t="s">
        <v>284</v>
      </c>
    </row>
    <row r="36" spans="1:17" x14ac:dyDescent="0.3">
      <c r="A36" s="6"/>
      <c r="B36" s="155" t="s">
        <v>902</v>
      </c>
      <c r="C36" s="176">
        <v>44183</v>
      </c>
      <c r="D36" s="127" t="s">
        <v>358</v>
      </c>
      <c r="E36" s="145" t="s">
        <v>56</v>
      </c>
      <c r="F36" s="145" t="s">
        <v>5</v>
      </c>
      <c r="G36" s="145" t="s">
        <v>838</v>
      </c>
      <c r="H36" s="145" t="s">
        <v>385</v>
      </c>
      <c r="I36" s="145" t="s">
        <v>238</v>
      </c>
      <c r="J36" s="145">
        <v>1</v>
      </c>
      <c r="K36" s="145" t="s">
        <v>128</v>
      </c>
      <c r="L36" s="175">
        <v>50</v>
      </c>
      <c r="M36" s="175">
        <v>50</v>
      </c>
      <c r="N36" s="145"/>
      <c r="O36" s="175"/>
      <c r="P36" s="175">
        <v>50</v>
      </c>
      <c r="Q36" s="135" t="s">
        <v>284</v>
      </c>
    </row>
    <row r="37" spans="1:17" x14ac:dyDescent="0.3">
      <c r="A37" s="40"/>
      <c r="B37" s="155" t="s">
        <v>902</v>
      </c>
      <c r="C37" s="176">
        <v>44183</v>
      </c>
      <c r="D37" s="127" t="s">
        <v>358</v>
      </c>
      <c r="E37" s="145" t="s">
        <v>81</v>
      </c>
      <c r="F37" s="145" t="s">
        <v>70</v>
      </c>
      <c r="G37" s="145" t="s">
        <v>838</v>
      </c>
      <c r="H37" s="145" t="s">
        <v>385</v>
      </c>
      <c r="I37" s="145" t="s">
        <v>238</v>
      </c>
      <c r="J37" s="145">
        <v>1</v>
      </c>
      <c r="K37" s="145" t="s">
        <v>143</v>
      </c>
      <c r="L37" s="175">
        <v>30</v>
      </c>
      <c r="M37" s="175">
        <v>30</v>
      </c>
      <c r="N37" s="145"/>
      <c r="O37" s="175"/>
      <c r="P37" s="175">
        <v>30</v>
      </c>
      <c r="Q37" s="135" t="s">
        <v>284</v>
      </c>
    </row>
    <row r="38" spans="1:17" x14ac:dyDescent="0.3">
      <c r="A38" s="40"/>
      <c r="B38" s="155" t="s">
        <v>902</v>
      </c>
      <c r="C38" s="176">
        <v>44183</v>
      </c>
      <c r="D38" s="127" t="s">
        <v>358</v>
      </c>
      <c r="E38" s="145" t="s">
        <v>81</v>
      </c>
      <c r="F38" s="145" t="s">
        <v>70</v>
      </c>
      <c r="G38" s="145" t="s">
        <v>838</v>
      </c>
      <c r="H38" s="145" t="s">
        <v>385</v>
      </c>
      <c r="I38" s="145" t="s">
        <v>238</v>
      </c>
      <c r="J38" s="145">
        <v>1</v>
      </c>
      <c r="K38" s="145" t="s">
        <v>144</v>
      </c>
      <c r="L38" s="175">
        <v>30</v>
      </c>
      <c r="M38" s="175">
        <v>30</v>
      </c>
      <c r="N38" s="145"/>
      <c r="O38" s="175"/>
      <c r="P38" s="175">
        <v>30</v>
      </c>
      <c r="Q38" s="135" t="s">
        <v>284</v>
      </c>
    </row>
    <row r="39" spans="1:17" x14ac:dyDescent="0.3">
      <c r="A39" s="40"/>
      <c r="B39" s="155" t="s">
        <v>902</v>
      </c>
      <c r="C39" s="176">
        <v>44206</v>
      </c>
      <c r="D39" s="127" t="s">
        <v>347</v>
      </c>
      <c r="E39" s="127" t="s">
        <v>57</v>
      </c>
      <c r="F39" s="127" t="s">
        <v>69</v>
      </c>
      <c r="G39" s="145" t="s">
        <v>838</v>
      </c>
      <c r="H39" s="127" t="s">
        <v>385</v>
      </c>
      <c r="I39" s="145" t="s">
        <v>238</v>
      </c>
      <c r="J39" s="145">
        <v>1</v>
      </c>
      <c r="K39" s="145" t="s">
        <v>148</v>
      </c>
      <c r="L39" s="175">
        <v>90</v>
      </c>
      <c r="M39" s="175">
        <v>90</v>
      </c>
      <c r="N39" s="145"/>
      <c r="O39" s="175"/>
      <c r="P39" s="175">
        <v>90</v>
      </c>
      <c r="Q39" s="135" t="s">
        <v>284</v>
      </c>
    </row>
    <row r="40" spans="1:17" x14ac:dyDescent="0.3">
      <c r="A40" s="40"/>
      <c r="B40" s="155" t="s">
        <v>922</v>
      </c>
      <c r="C40" s="174">
        <v>43837</v>
      </c>
      <c r="D40" s="145" t="s">
        <v>515</v>
      </c>
      <c r="E40" s="145" t="s">
        <v>24</v>
      </c>
      <c r="F40" s="145" t="s">
        <v>70</v>
      </c>
      <c r="G40" s="145" t="s">
        <v>838</v>
      </c>
      <c r="H40" s="145" t="s">
        <v>208</v>
      </c>
      <c r="I40" s="145" t="s">
        <v>238</v>
      </c>
      <c r="J40" s="145">
        <v>1</v>
      </c>
      <c r="K40" s="145" t="s">
        <v>153</v>
      </c>
      <c r="L40" s="175">
        <v>160</v>
      </c>
      <c r="M40" s="175">
        <v>160</v>
      </c>
      <c r="N40" s="145"/>
      <c r="O40" s="175"/>
      <c r="P40" s="175">
        <v>160</v>
      </c>
      <c r="Q40" s="135" t="s">
        <v>284</v>
      </c>
    </row>
    <row r="41" spans="1:17" x14ac:dyDescent="0.3">
      <c r="A41" s="40"/>
      <c r="B41" s="155" t="s">
        <v>902</v>
      </c>
      <c r="C41" s="174">
        <v>43837</v>
      </c>
      <c r="D41" s="145" t="s">
        <v>515</v>
      </c>
      <c r="E41" s="145" t="s">
        <v>24</v>
      </c>
      <c r="F41" s="145" t="s">
        <v>70</v>
      </c>
      <c r="G41" s="145" t="s">
        <v>838</v>
      </c>
      <c r="H41" s="145" t="s">
        <v>208</v>
      </c>
      <c r="I41" s="145" t="s">
        <v>238</v>
      </c>
      <c r="J41" s="145">
        <v>1</v>
      </c>
      <c r="K41" s="145" t="s">
        <v>152</v>
      </c>
      <c r="L41" s="175">
        <v>50</v>
      </c>
      <c r="M41" s="175">
        <v>50</v>
      </c>
      <c r="N41" s="145"/>
      <c r="O41" s="175"/>
      <c r="P41" s="175">
        <v>50</v>
      </c>
      <c r="Q41" s="135" t="s">
        <v>284</v>
      </c>
    </row>
    <row r="42" spans="1:17" x14ac:dyDescent="0.3">
      <c r="A42" s="40"/>
      <c r="B42" s="155" t="s">
        <v>902</v>
      </c>
      <c r="C42" s="174">
        <v>43837</v>
      </c>
      <c r="D42" s="145" t="s">
        <v>515</v>
      </c>
      <c r="E42" s="127" t="s">
        <v>57</v>
      </c>
      <c r="F42" s="127" t="s">
        <v>69</v>
      </c>
      <c r="G42" s="145" t="s">
        <v>838</v>
      </c>
      <c r="H42" s="145" t="s">
        <v>208</v>
      </c>
      <c r="I42" s="145" t="s">
        <v>238</v>
      </c>
      <c r="J42" s="145">
        <v>1</v>
      </c>
      <c r="K42" s="145" t="s">
        <v>3</v>
      </c>
      <c r="L42" s="175">
        <v>250</v>
      </c>
      <c r="M42" s="175">
        <v>250</v>
      </c>
      <c r="N42" s="145"/>
      <c r="O42" s="175"/>
      <c r="P42" s="175">
        <v>250</v>
      </c>
      <c r="Q42" s="135" t="s">
        <v>284</v>
      </c>
    </row>
    <row r="43" spans="1:17" x14ac:dyDescent="0.3">
      <c r="A43" s="40"/>
      <c r="B43" s="155" t="s">
        <v>902</v>
      </c>
      <c r="C43" s="176">
        <v>44173</v>
      </c>
      <c r="D43" s="127" t="s">
        <v>418</v>
      </c>
      <c r="E43" s="127" t="s">
        <v>178</v>
      </c>
      <c r="F43" s="145" t="s">
        <v>70</v>
      </c>
      <c r="G43" s="145" t="s">
        <v>339</v>
      </c>
      <c r="H43" s="145" t="s">
        <v>416</v>
      </c>
      <c r="I43" s="145" t="s">
        <v>238</v>
      </c>
      <c r="J43" s="127">
        <v>1</v>
      </c>
      <c r="K43" s="127" t="s">
        <v>90</v>
      </c>
      <c r="L43" s="129">
        <v>360</v>
      </c>
      <c r="M43" s="175">
        <v>360</v>
      </c>
      <c r="N43" s="130"/>
      <c r="O43" s="129"/>
      <c r="P43" s="175">
        <v>360</v>
      </c>
      <c r="Q43" s="135" t="s">
        <v>284</v>
      </c>
    </row>
    <row r="44" spans="1:17" x14ac:dyDescent="0.3">
      <c r="A44" s="40"/>
      <c r="B44" s="155" t="s">
        <v>902</v>
      </c>
      <c r="C44" s="176">
        <v>44173</v>
      </c>
      <c r="D44" s="127" t="s">
        <v>418</v>
      </c>
      <c r="E44" s="145" t="s">
        <v>178</v>
      </c>
      <c r="F44" s="145" t="s">
        <v>70</v>
      </c>
      <c r="G44" s="145" t="s">
        <v>339</v>
      </c>
      <c r="H44" s="145" t="s">
        <v>416</v>
      </c>
      <c r="I44" s="145" t="s">
        <v>238</v>
      </c>
      <c r="J44" s="127">
        <v>1</v>
      </c>
      <c r="K44" s="127" t="s">
        <v>132</v>
      </c>
      <c r="L44" s="129">
        <v>42</v>
      </c>
      <c r="M44" s="175">
        <v>42</v>
      </c>
      <c r="N44" s="130"/>
      <c r="O44" s="129"/>
      <c r="P44" s="175">
        <v>42</v>
      </c>
      <c r="Q44" s="135" t="s">
        <v>284</v>
      </c>
    </row>
    <row r="45" spans="1:17" x14ac:dyDescent="0.3">
      <c r="A45" s="40"/>
      <c r="B45" s="155" t="s">
        <v>902</v>
      </c>
      <c r="C45" s="176">
        <v>44174</v>
      </c>
      <c r="D45" s="127" t="s">
        <v>418</v>
      </c>
      <c r="E45" s="127" t="s">
        <v>77</v>
      </c>
      <c r="F45" s="145" t="s">
        <v>70</v>
      </c>
      <c r="G45" s="145" t="s">
        <v>339</v>
      </c>
      <c r="H45" s="145" t="s">
        <v>416</v>
      </c>
      <c r="I45" s="145" t="s">
        <v>238</v>
      </c>
      <c r="J45" s="127">
        <v>1</v>
      </c>
      <c r="K45" s="127" t="s">
        <v>90</v>
      </c>
      <c r="L45" s="129">
        <v>360</v>
      </c>
      <c r="M45" s="175">
        <v>360</v>
      </c>
      <c r="N45" s="130"/>
      <c r="O45" s="129"/>
      <c r="P45" s="175">
        <v>360</v>
      </c>
      <c r="Q45" s="135" t="s">
        <v>284</v>
      </c>
    </row>
    <row r="46" spans="1:17" x14ac:dyDescent="0.3">
      <c r="A46" s="40"/>
      <c r="B46" s="155" t="s">
        <v>902</v>
      </c>
      <c r="C46" s="176">
        <v>44175</v>
      </c>
      <c r="D46" s="127" t="s">
        <v>418</v>
      </c>
      <c r="E46" s="127" t="s">
        <v>74</v>
      </c>
      <c r="F46" s="145" t="s">
        <v>70</v>
      </c>
      <c r="G46" s="145" t="s">
        <v>339</v>
      </c>
      <c r="H46" s="145" t="s">
        <v>416</v>
      </c>
      <c r="I46" s="145" t="s">
        <v>238</v>
      </c>
      <c r="J46" s="127">
        <v>1</v>
      </c>
      <c r="K46" s="127" t="s">
        <v>90</v>
      </c>
      <c r="L46" s="129">
        <v>360</v>
      </c>
      <c r="M46" s="175">
        <v>360</v>
      </c>
      <c r="N46" s="130"/>
      <c r="O46" s="129"/>
      <c r="P46" s="175">
        <v>360</v>
      </c>
      <c r="Q46" s="135" t="s">
        <v>284</v>
      </c>
    </row>
    <row r="47" spans="1:17" x14ac:dyDescent="0.3">
      <c r="A47" s="40"/>
      <c r="B47" s="155" t="s">
        <v>902</v>
      </c>
      <c r="C47" s="176">
        <v>43831</v>
      </c>
      <c r="D47" s="145" t="s">
        <v>286</v>
      </c>
      <c r="E47" s="145" t="s">
        <v>179</v>
      </c>
      <c r="F47" s="145" t="s">
        <v>179</v>
      </c>
      <c r="G47" s="145" t="s">
        <v>838</v>
      </c>
      <c r="H47" s="145" t="s">
        <v>385</v>
      </c>
      <c r="I47" s="145" t="s">
        <v>10</v>
      </c>
      <c r="J47" s="145">
        <v>1</v>
      </c>
      <c r="K47" s="145" t="s">
        <v>118</v>
      </c>
      <c r="L47" s="175">
        <v>859</v>
      </c>
      <c r="M47" s="175">
        <v>859</v>
      </c>
      <c r="N47" s="145"/>
      <c r="O47" s="175"/>
      <c r="P47" s="175">
        <v>859</v>
      </c>
      <c r="Q47" s="135" t="s">
        <v>284</v>
      </c>
    </row>
    <row r="48" spans="1:17" x14ac:dyDescent="0.3">
      <c r="A48" s="40"/>
      <c r="B48" s="155" t="s">
        <v>902</v>
      </c>
      <c r="C48" s="174">
        <v>44175</v>
      </c>
      <c r="D48" s="127" t="s">
        <v>358</v>
      </c>
      <c r="E48" s="145" t="s">
        <v>80</v>
      </c>
      <c r="F48" s="145" t="s">
        <v>70</v>
      </c>
      <c r="G48" s="145" t="s">
        <v>838</v>
      </c>
      <c r="H48" s="145" t="s">
        <v>385</v>
      </c>
      <c r="I48" s="145" t="s">
        <v>10</v>
      </c>
      <c r="J48" s="145">
        <v>2</v>
      </c>
      <c r="K48" s="145" t="s">
        <v>127</v>
      </c>
      <c r="L48" s="175">
        <v>138</v>
      </c>
      <c r="M48" s="175">
        <v>276</v>
      </c>
      <c r="N48" s="145"/>
      <c r="O48" s="175"/>
      <c r="P48" s="175">
        <v>276</v>
      </c>
      <c r="Q48" s="135" t="s">
        <v>284</v>
      </c>
    </row>
    <row r="49" spans="1:17" x14ac:dyDescent="0.3">
      <c r="A49" s="40"/>
      <c r="B49" s="155" t="s">
        <v>902</v>
      </c>
      <c r="C49" s="174">
        <v>44176</v>
      </c>
      <c r="D49" s="127" t="s">
        <v>358</v>
      </c>
      <c r="E49" s="145" t="s">
        <v>80</v>
      </c>
      <c r="F49" s="145" t="s">
        <v>70</v>
      </c>
      <c r="G49" s="145" t="s">
        <v>838</v>
      </c>
      <c r="H49" s="145" t="s">
        <v>385</v>
      </c>
      <c r="I49" s="145" t="s">
        <v>10</v>
      </c>
      <c r="J49" s="145">
        <v>1</v>
      </c>
      <c r="K49" s="145" t="s">
        <v>139</v>
      </c>
      <c r="L49" s="175">
        <v>72</v>
      </c>
      <c r="M49" s="175">
        <v>72</v>
      </c>
      <c r="N49" s="145"/>
      <c r="O49" s="175"/>
      <c r="P49" s="175">
        <v>72</v>
      </c>
      <c r="Q49" s="135" t="s">
        <v>284</v>
      </c>
    </row>
    <row r="50" spans="1:17" x14ac:dyDescent="0.3">
      <c r="A50" s="40"/>
      <c r="B50" s="155" t="s">
        <v>902</v>
      </c>
      <c r="C50" s="174">
        <v>44177</v>
      </c>
      <c r="D50" s="127" t="s">
        <v>358</v>
      </c>
      <c r="E50" s="145" t="s">
        <v>80</v>
      </c>
      <c r="F50" s="145" t="s">
        <v>70</v>
      </c>
      <c r="G50" s="145" t="s">
        <v>838</v>
      </c>
      <c r="H50" s="145" t="s">
        <v>385</v>
      </c>
      <c r="I50" s="145" t="s">
        <v>10</v>
      </c>
      <c r="J50" s="145">
        <v>1</v>
      </c>
      <c r="K50" s="145" t="s">
        <v>140</v>
      </c>
      <c r="L50" s="175">
        <v>123</v>
      </c>
      <c r="M50" s="175">
        <v>123</v>
      </c>
      <c r="N50" s="145"/>
      <c r="O50" s="175"/>
      <c r="P50" s="175">
        <v>123</v>
      </c>
      <c r="Q50" s="135" t="s">
        <v>284</v>
      </c>
    </row>
    <row r="51" spans="1:17" x14ac:dyDescent="0.3">
      <c r="A51" s="40"/>
      <c r="B51" s="155" t="s">
        <v>902</v>
      </c>
      <c r="C51" s="176">
        <v>44180</v>
      </c>
      <c r="D51" s="127" t="s">
        <v>358</v>
      </c>
      <c r="E51" s="127" t="s">
        <v>56</v>
      </c>
      <c r="F51" s="145" t="s">
        <v>5</v>
      </c>
      <c r="G51" s="145" t="s">
        <v>838</v>
      </c>
      <c r="H51" s="145" t="s">
        <v>385</v>
      </c>
      <c r="I51" s="127" t="s">
        <v>10</v>
      </c>
      <c r="J51" s="127">
        <v>2</v>
      </c>
      <c r="K51" s="127" t="s">
        <v>133</v>
      </c>
      <c r="L51" s="129">
        <v>70.5</v>
      </c>
      <c r="M51" s="175">
        <v>141</v>
      </c>
      <c r="N51" s="130"/>
      <c r="O51" s="129"/>
      <c r="P51" s="175">
        <v>141</v>
      </c>
      <c r="Q51" s="135" t="s">
        <v>284</v>
      </c>
    </row>
    <row r="52" spans="1:17" x14ac:dyDescent="0.3">
      <c r="A52" s="40"/>
      <c r="B52" s="155" t="s">
        <v>902</v>
      </c>
      <c r="C52" s="176">
        <v>44180</v>
      </c>
      <c r="D52" s="127" t="s">
        <v>358</v>
      </c>
      <c r="E52" s="127" t="s">
        <v>56</v>
      </c>
      <c r="F52" s="145" t="s">
        <v>5</v>
      </c>
      <c r="G52" s="145" t="s">
        <v>838</v>
      </c>
      <c r="H52" s="145" t="s">
        <v>385</v>
      </c>
      <c r="I52" s="127" t="s">
        <v>10</v>
      </c>
      <c r="J52" s="127">
        <v>1</v>
      </c>
      <c r="K52" s="127" t="s">
        <v>134</v>
      </c>
      <c r="L52" s="129">
        <v>60</v>
      </c>
      <c r="M52" s="175">
        <v>60</v>
      </c>
      <c r="N52" s="130"/>
      <c r="O52" s="129"/>
      <c r="P52" s="175">
        <v>60</v>
      </c>
      <c r="Q52" s="135" t="s">
        <v>284</v>
      </c>
    </row>
    <row r="53" spans="1:17" x14ac:dyDescent="0.3">
      <c r="A53" s="40"/>
      <c r="B53" s="155" t="s">
        <v>902</v>
      </c>
      <c r="C53" s="176">
        <v>44181</v>
      </c>
      <c r="D53" s="127" t="s">
        <v>358</v>
      </c>
      <c r="E53" s="127" t="s">
        <v>51</v>
      </c>
      <c r="F53" s="145" t="s">
        <v>5</v>
      </c>
      <c r="G53" s="145" t="s">
        <v>838</v>
      </c>
      <c r="H53" s="145" t="s">
        <v>385</v>
      </c>
      <c r="I53" s="127" t="s">
        <v>10</v>
      </c>
      <c r="J53" s="127">
        <v>1</v>
      </c>
      <c r="K53" s="127" t="s">
        <v>135</v>
      </c>
      <c r="L53" s="129">
        <v>175</v>
      </c>
      <c r="M53" s="175">
        <v>175</v>
      </c>
      <c r="N53" s="130"/>
      <c r="O53" s="129"/>
      <c r="P53" s="175">
        <v>175</v>
      </c>
      <c r="Q53" s="135" t="s">
        <v>284</v>
      </c>
    </row>
    <row r="54" spans="1:17" x14ac:dyDescent="0.3">
      <c r="A54" s="40"/>
      <c r="B54" s="155" t="s">
        <v>902</v>
      </c>
      <c r="C54" s="176">
        <v>44182</v>
      </c>
      <c r="D54" s="127" t="s">
        <v>358</v>
      </c>
      <c r="E54" s="127" t="s">
        <v>81</v>
      </c>
      <c r="F54" s="145" t="s">
        <v>70</v>
      </c>
      <c r="G54" s="145" t="s">
        <v>838</v>
      </c>
      <c r="H54" s="145" t="s">
        <v>385</v>
      </c>
      <c r="I54" s="127" t="s">
        <v>10</v>
      </c>
      <c r="J54" s="127">
        <v>1</v>
      </c>
      <c r="K54" s="127" t="s">
        <v>136</v>
      </c>
      <c r="L54" s="129">
        <v>750</v>
      </c>
      <c r="M54" s="175">
        <v>750</v>
      </c>
      <c r="N54" s="130"/>
      <c r="O54" s="129"/>
      <c r="P54" s="175">
        <v>750</v>
      </c>
      <c r="Q54" s="135" t="s">
        <v>284</v>
      </c>
    </row>
    <row r="55" spans="1:17" x14ac:dyDescent="0.3">
      <c r="A55" s="40"/>
      <c r="B55" s="155" t="s">
        <v>902</v>
      </c>
      <c r="C55" s="176">
        <v>44183</v>
      </c>
      <c r="D55" s="127" t="s">
        <v>358</v>
      </c>
      <c r="E55" s="127" t="s">
        <v>51</v>
      </c>
      <c r="F55" s="145" t="s">
        <v>5</v>
      </c>
      <c r="G55" s="145" t="s">
        <v>838</v>
      </c>
      <c r="H55" s="145" t="s">
        <v>385</v>
      </c>
      <c r="I55" s="127" t="s">
        <v>10</v>
      </c>
      <c r="J55" s="127">
        <v>1</v>
      </c>
      <c r="K55" s="127" t="s">
        <v>129</v>
      </c>
      <c r="L55" s="129">
        <v>2200</v>
      </c>
      <c r="M55" s="175">
        <v>2200</v>
      </c>
      <c r="N55" s="130"/>
      <c r="O55" s="129"/>
      <c r="P55" s="175">
        <v>2200</v>
      </c>
      <c r="Q55" s="135" t="s">
        <v>284</v>
      </c>
    </row>
    <row r="56" spans="1:17" x14ac:dyDescent="0.3">
      <c r="A56" s="40"/>
      <c r="B56" s="155" t="s">
        <v>902</v>
      </c>
      <c r="C56" s="176">
        <v>44184</v>
      </c>
      <c r="D56" s="127" t="s">
        <v>358</v>
      </c>
      <c r="E56" s="127" t="s">
        <v>51</v>
      </c>
      <c r="F56" s="145" t="s">
        <v>5</v>
      </c>
      <c r="G56" s="145" t="s">
        <v>838</v>
      </c>
      <c r="H56" s="145" t="s">
        <v>385</v>
      </c>
      <c r="I56" s="127" t="s">
        <v>10</v>
      </c>
      <c r="J56" s="127">
        <v>2</v>
      </c>
      <c r="K56" s="127" t="s">
        <v>102</v>
      </c>
      <c r="L56" s="129">
        <v>21</v>
      </c>
      <c r="M56" s="175">
        <v>42</v>
      </c>
      <c r="N56" s="130"/>
      <c r="O56" s="129"/>
      <c r="P56" s="175">
        <v>42</v>
      </c>
      <c r="Q56" s="135" t="s">
        <v>284</v>
      </c>
    </row>
    <row r="57" spans="1:17" x14ac:dyDescent="0.3">
      <c r="A57" s="40"/>
      <c r="B57" s="155" t="s">
        <v>902</v>
      </c>
      <c r="C57" s="176">
        <v>44185</v>
      </c>
      <c r="D57" s="127" t="s">
        <v>358</v>
      </c>
      <c r="E57" s="127" t="s">
        <v>51</v>
      </c>
      <c r="F57" s="145" t="s">
        <v>5</v>
      </c>
      <c r="G57" s="145" t="s">
        <v>838</v>
      </c>
      <c r="H57" s="145" t="s">
        <v>385</v>
      </c>
      <c r="I57" s="127" t="s">
        <v>10</v>
      </c>
      <c r="J57" s="127">
        <v>1</v>
      </c>
      <c r="K57" s="127" t="s">
        <v>127</v>
      </c>
      <c r="L57" s="129">
        <v>138</v>
      </c>
      <c r="M57" s="175">
        <v>138</v>
      </c>
      <c r="N57" s="130"/>
      <c r="O57" s="129"/>
      <c r="P57" s="175">
        <v>138</v>
      </c>
      <c r="Q57" s="135" t="s">
        <v>284</v>
      </c>
    </row>
    <row r="58" spans="1:17" x14ac:dyDescent="0.3">
      <c r="A58" s="40"/>
      <c r="B58" s="155" t="s">
        <v>902</v>
      </c>
      <c r="C58" s="176">
        <v>44186</v>
      </c>
      <c r="D58" s="127" t="s">
        <v>358</v>
      </c>
      <c r="E58" s="127" t="s">
        <v>51</v>
      </c>
      <c r="F58" s="145" t="s">
        <v>5</v>
      </c>
      <c r="G58" s="145" t="s">
        <v>838</v>
      </c>
      <c r="H58" s="145" t="s">
        <v>385</v>
      </c>
      <c r="I58" s="127" t="s">
        <v>10</v>
      </c>
      <c r="J58" s="127">
        <v>1</v>
      </c>
      <c r="K58" s="127" t="s">
        <v>137</v>
      </c>
      <c r="L58" s="129">
        <v>17</v>
      </c>
      <c r="M58" s="175">
        <v>17</v>
      </c>
      <c r="N58" s="130"/>
      <c r="O58" s="129"/>
      <c r="P58" s="175">
        <v>17</v>
      </c>
      <c r="Q58" s="135" t="s">
        <v>284</v>
      </c>
    </row>
    <row r="59" spans="1:17" x14ac:dyDescent="0.3">
      <c r="A59" s="40"/>
      <c r="B59" s="155" t="s">
        <v>902</v>
      </c>
      <c r="C59" s="176">
        <v>44187</v>
      </c>
      <c r="D59" s="127" t="s">
        <v>358</v>
      </c>
      <c r="E59" s="127" t="s">
        <v>51</v>
      </c>
      <c r="F59" s="145" t="s">
        <v>5</v>
      </c>
      <c r="G59" s="145" t="s">
        <v>838</v>
      </c>
      <c r="H59" s="145" t="s">
        <v>385</v>
      </c>
      <c r="I59" s="127" t="s">
        <v>10</v>
      </c>
      <c r="J59" s="127">
        <v>1</v>
      </c>
      <c r="K59" s="127" t="s">
        <v>138</v>
      </c>
      <c r="L59" s="129">
        <v>495</v>
      </c>
      <c r="M59" s="175">
        <v>495</v>
      </c>
      <c r="N59" s="130"/>
      <c r="O59" s="129"/>
      <c r="P59" s="175">
        <v>495</v>
      </c>
      <c r="Q59" s="135" t="s">
        <v>284</v>
      </c>
    </row>
    <row r="60" spans="1:17" x14ac:dyDescent="0.3">
      <c r="A60" s="40"/>
      <c r="B60" s="155" t="s">
        <v>902</v>
      </c>
      <c r="C60" s="176">
        <v>44188</v>
      </c>
      <c r="D60" s="127" t="s">
        <v>358</v>
      </c>
      <c r="E60" s="127" t="s">
        <v>51</v>
      </c>
      <c r="F60" s="145" t="s">
        <v>5</v>
      </c>
      <c r="G60" s="145" t="s">
        <v>838</v>
      </c>
      <c r="H60" s="145" t="s">
        <v>385</v>
      </c>
      <c r="I60" s="127" t="s">
        <v>10</v>
      </c>
      <c r="J60" s="127">
        <v>1</v>
      </c>
      <c r="K60" s="127" t="s">
        <v>117</v>
      </c>
      <c r="L60" s="129">
        <v>37</v>
      </c>
      <c r="M60" s="175">
        <v>37</v>
      </c>
      <c r="N60" s="130"/>
      <c r="O60" s="129"/>
      <c r="P60" s="175">
        <v>37</v>
      </c>
      <c r="Q60" s="135" t="s">
        <v>284</v>
      </c>
    </row>
    <row r="61" spans="1:17" x14ac:dyDescent="0.3">
      <c r="A61" s="40"/>
      <c r="B61" s="155" t="s">
        <v>902</v>
      </c>
      <c r="C61" s="176">
        <v>44189</v>
      </c>
      <c r="D61" s="127" t="s">
        <v>358</v>
      </c>
      <c r="E61" s="127" t="s">
        <v>51</v>
      </c>
      <c r="F61" s="145" t="s">
        <v>5</v>
      </c>
      <c r="G61" s="145" t="s">
        <v>838</v>
      </c>
      <c r="H61" s="145" t="s">
        <v>385</v>
      </c>
      <c r="I61" s="127" t="s">
        <v>10</v>
      </c>
      <c r="J61" s="127">
        <v>1</v>
      </c>
      <c r="K61" s="127" t="s">
        <v>130</v>
      </c>
      <c r="L61" s="129">
        <v>12</v>
      </c>
      <c r="M61" s="175">
        <v>12</v>
      </c>
      <c r="N61" s="130"/>
      <c r="O61" s="129"/>
      <c r="P61" s="175">
        <v>12</v>
      </c>
      <c r="Q61" s="135" t="s">
        <v>284</v>
      </c>
    </row>
    <row r="62" spans="1:17" x14ac:dyDescent="0.3">
      <c r="A62" s="40"/>
      <c r="B62" s="155" t="s">
        <v>902</v>
      </c>
      <c r="C62" s="176">
        <v>44202</v>
      </c>
      <c r="D62" s="145" t="s">
        <v>286</v>
      </c>
      <c r="E62" s="145" t="s">
        <v>81</v>
      </c>
      <c r="F62" s="145" t="s">
        <v>70</v>
      </c>
      <c r="G62" s="145" t="s">
        <v>838</v>
      </c>
      <c r="H62" s="145" t="s">
        <v>385</v>
      </c>
      <c r="I62" s="145" t="s">
        <v>10</v>
      </c>
      <c r="J62" s="145">
        <v>1</v>
      </c>
      <c r="K62" s="145" t="s">
        <v>151</v>
      </c>
      <c r="L62" s="175">
        <v>100</v>
      </c>
      <c r="M62" s="175">
        <v>100</v>
      </c>
      <c r="N62" s="145"/>
      <c r="O62" s="175"/>
      <c r="P62" s="175">
        <v>100</v>
      </c>
      <c r="Q62" s="135" t="s">
        <v>284</v>
      </c>
    </row>
    <row r="63" spans="1:17" x14ac:dyDescent="0.3">
      <c r="A63" s="40"/>
      <c r="B63" s="155" t="s">
        <v>902</v>
      </c>
      <c r="C63" s="176">
        <v>44203</v>
      </c>
      <c r="D63" s="145" t="s">
        <v>286</v>
      </c>
      <c r="E63" s="127" t="s">
        <v>81</v>
      </c>
      <c r="F63" s="145" t="s">
        <v>70</v>
      </c>
      <c r="G63" s="145" t="s">
        <v>838</v>
      </c>
      <c r="H63" s="145" t="s">
        <v>385</v>
      </c>
      <c r="I63" s="145" t="s">
        <v>10</v>
      </c>
      <c r="J63" s="145">
        <v>1</v>
      </c>
      <c r="K63" s="145" t="s">
        <v>130</v>
      </c>
      <c r="L63" s="175">
        <v>44</v>
      </c>
      <c r="M63" s="175">
        <v>44</v>
      </c>
      <c r="N63" s="145"/>
      <c r="O63" s="175"/>
      <c r="P63" s="175">
        <v>44</v>
      </c>
      <c r="Q63" s="135" t="s">
        <v>284</v>
      </c>
    </row>
    <row r="64" spans="1:17" x14ac:dyDescent="0.3">
      <c r="A64" s="40"/>
      <c r="B64" s="155" t="s">
        <v>902</v>
      </c>
      <c r="C64" s="176">
        <v>44206</v>
      </c>
      <c r="D64" s="127" t="s">
        <v>347</v>
      </c>
      <c r="E64" s="127" t="s">
        <v>57</v>
      </c>
      <c r="F64" s="127" t="s">
        <v>69</v>
      </c>
      <c r="G64" s="145" t="s">
        <v>838</v>
      </c>
      <c r="H64" s="127" t="s">
        <v>385</v>
      </c>
      <c r="I64" s="145" t="s">
        <v>10</v>
      </c>
      <c r="J64" s="145">
        <v>1</v>
      </c>
      <c r="K64" s="145" t="s">
        <v>146</v>
      </c>
      <c r="L64" s="175">
        <v>886</v>
      </c>
      <c r="M64" s="175">
        <v>886</v>
      </c>
      <c r="N64" s="145"/>
      <c r="O64" s="175"/>
      <c r="P64" s="175">
        <v>886</v>
      </c>
      <c r="Q64" s="135" t="s">
        <v>284</v>
      </c>
    </row>
    <row r="65" spans="1:17" x14ac:dyDescent="0.3">
      <c r="A65" s="40"/>
      <c r="B65" s="155" t="s">
        <v>902</v>
      </c>
      <c r="C65" s="176">
        <v>44206</v>
      </c>
      <c r="D65" s="127" t="s">
        <v>347</v>
      </c>
      <c r="E65" s="127" t="s">
        <v>57</v>
      </c>
      <c r="F65" s="127" t="s">
        <v>69</v>
      </c>
      <c r="G65" s="145" t="s">
        <v>838</v>
      </c>
      <c r="H65" s="127" t="s">
        <v>385</v>
      </c>
      <c r="I65" s="145" t="s">
        <v>10</v>
      </c>
      <c r="J65" s="145">
        <v>2</v>
      </c>
      <c r="K65" s="145" t="s">
        <v>147</v>
      </c>
      <c r="L65" s="175">
        <v>38</v>
      </c>
      <c r="M65" s="175">
        <v>76</v>
      </c>
      <c r="N65" s="145"/>
      <c r="O65" s="175"/>
      <c r="P65" s="175">
        <v>76</v>
      </c>
      <c r="Q65" s="135" t="s">
        <v>284</v>
      </c>
    </row>
    <row r="66" spans="1:17" x14ac:dyDescent="0.3">
      <c r="A66" s="40"/>
      <c r="B66" s="155" t="s">
        <v>902</v>
      </c>
      <c r="C66" s="176">
        <v>44206</v>
      </c>
      <c r="D66" s="127" t="s">
        <v>347</v>
      </c>
      <c r="E66" s="127" t="s">
        <v>57</v>
      </c>
      <c r="F66" s="127" t="s">
        <v>69</v>
      </c>
      <c r="G66" s="145" t="s">
        <v>838</v>
      </c>
      <c r="H66" s="127" t="s">
        <v>385</v>
      </c>
      <c r="I66" s="145" t="s">
        <v>10</v>
      </c>
      <c r="J66" s="145">
        <v>1</v>
      </c>
      <c r="K66" s="145" t="s">
        <v>150</v>
      </c>
      <c r="L66" s="175">
        <v>16</v>
      </c>
      <c r="M66" s="175">
        <v>16</v>
      </c>
      <c r="N66" s="145"/>
      <c r="O66" s="175"/>
      <c r="P66" s="175">
        <v>16</v>
      </c>
      <c r="Q66" s="135" t="s">
        <v>284</v>
      </c>
    </row>
    <row r="67" spans="1:17" x14ac:dyDescent="0.3">
      <c r="A67" s="40"/>
      <c r="B67" s="155" t="s">
        <v>902</v>
      </c>
      <c r="C67" s="176">
        <v>44206</v>
      </c>
      <c r="D67" s="127" t="s">
        <v>347</v>
      </c>
      <c r="E67" s="127" t="s">
        <v>57</v>
      </c>
      <c r="F67" s="127" t="s">
        <v>69</v>
      </c>
      <c r="G67" s="145" t="s">
        <v>838</v>
      </c>
      <c r="H67" s="127" t="s">
        <v>385</v>
      </c>
      <c r="I67" s="145" t="s">
        <v>10</v>
      </c>
      <c r="J67" s="145">
        <v>1</v>
      </c>
      <c r="K67" s="145" t="s">
        <v>149</v>
      </c>
      <c r="L67" s="175">
        <v>19</v>
      </c>
      <c r="M67" s="175">
        <v>19</v>
      </c>
      <c r="N67" s="145"/>
      <c r="O67" s="175"/>
      <c r="P67" s="175">
        <v>19</v>
      </c>
      <c r="Q67" s="135" t="s">
        <v>284</v>
      </c>
    </row>
    <row r="68" spans="1:17" x14ac:dyDescent="0.3">
      <c r="A68" s="40"/>
      <c r="B68" s="155" t="s">
        <v>902</v>
      </c>
      <c r="C68" s="176">
        <v>44226</v>
      </c>
      <c r="D68" s="127" t="s">
        <v>484</v>
      </c>
      <c r="E68" s="150" t="s">
        <v>179</v>
      </c>
      <c r="F68" s="150" t="s">
        <v>179</v>
      </c>
      <c r="G68" s="150" t="s">
        <v>339</v>
      </c>
      <c r="H68" s="150" t="s">
        <v>316</v>
      </c>
      <c r="I68" s="150" t="s">
        <v>10</v>
      </c>
      <c r="J68" s="150">
        <v>1</v>
      </c>
      <c r="K68" s="150" t="s">
        <v>914</v>
      </c>
      <c r="L68" s="151">
        <v>4406.67</v>
      </c>
      <c r="M68" s="129">
        <v>4406.67</v>
      </c>
      <c r="N68" s="152"/>
      <c r="O68" s="151"/>
      <c r="P68" s="175">
        <v>4406.67</v>
      </c>
      <c r="Q68" s="135" t="s">
        <v>284</v>
      </c>
    </row>
    <row r="69" spans="1:17" x14ac:dyDescent="0.3">
      <c r="A69" s="40"/>
      <c r="B69" s="155" t="s">
        <v>902</v>
      </c>
      <c r="C69" s="174">
        <v>43837</v>
      </c>
      <c r="D69" s="145" t="s">
        <v>515</v>
      </c>
      <c r="E69" s="145" t="s">
        <v>24</v>
      </c>
      <c r="F69" s="145" t="s">
        <v>70</v>
      </c>
      <c r="G69" s="145" t="s">
        <v>838</v>
      </c>
      <c r="H69" s="145" t="s">
        <v>208</v>
      </c>
      <c r="I69" s="145" t="s">
        <v>10</v>
      </c>
      <c r="J69" s="145">
        <v>1</v>
      </c>
      <c r="K69" s="145" t="s">
        <v>89</v>
      </c>
      <c r="L69" s="175">
        <v>100</v>
      </c>
      <c r="M69" s="175">
        <v>100</v>
      </c>
      <c r="N69" s="145"/>
      <c r="O69" s="175"/>
      <c r="P69" s="175">
        <v>100</v>
      </c>
      <c r="Q69" s="135" t="s">
        <v>284</v>
      </c>
    </row>
    <row r="70" spans="1:17" x14ac:dyDescent="0.3">
      <c r="A70" s="40"/>
      <c r="B70" s="155" t="s">
        <v>902</v>
      </c>
      <c r="C70" s="174">
        <v>43837</v>
      </c>
      <c r="D70" s="145" t="s">
        <v>515</v>
      </c>
      <c r="E70" s="145" t="s">
        <v>24</v>
      </c>
      <c r="F70" s="145" t="s">
        <v>70</v>
      </c>
      <c r="G70" s="145" t="s">
        <v>838</v>
      </c>
      <c r="H70" s="145" t="s">
        <v>208</v>
      </c>
      <c r="I70" s="145" t="s">
        <v>10</v>
      </c>
      <c r="J70" s="145">
        <v>1</v>
      </c>
      <c r="K70" s="145" t="s">
        <v>21</v>
      </c>
      <c r="L70" s="175">
        <v>450</v>
      </c>
      <c r="M70" s="175">
        <v>450</v>
      </c>
      <c r="N70" s="145"/>
      <c r="O70" s="175"/>
      <c r="P70" s="175">
        <v>450</v>
      </c>
      <c r="Q70" s="135" t="s">
        <v>284</v>
      </c>
    </row>
    <row r="71" spans="1:17" x14ac:dyDescent="0.3">
      <c r="A71" s="40"/>
      <c r="B71" s="155" t="s">
        <v>902</v>
      </c>
      <c r="C71" s="174">
        <v>43837</v>
      </c>
      <c r="D71" s="145" t="s">
        <v>515</v>
      </c>
      <c r="E71" s="127" t="s">
        <v>57</v>
      </c>
      <c r="F71" s="127" t="s">
        <v>69</v>
      </c>
      <c r="G71" s="145" t="s">
        <v>838</v>
      </c>
      <c r="H71" s="145" t="s">
        <v>208</v>
      </c>
      <c r="I71" s="145" t="s">
        <v>10</v>
      </c>
      <c r="J71" s="145">
        <v>1</v>
      </c>
      <c r="K71" s="145" t="s">
        <v>154</v>
      </c>
      <c r="L71" s="175">
        <v>500</v>
      </c>
      <c r="M71" s="175">
        <v>500</v>
      </c>
      <c r="N71" s="145"/>
      <c r="O71" s="175"/>
      <c r="P71" s="175">
        <v>500</v>
      </c>
      <c r="Q71" s="135" t="s">
        <v>284</v>
      </c>
    </row>
    <row r="72" spans="1:17" x14ac:dyDescent="0.3">
      <c r="A72" s="40"/>
      <c r="B72" s="155" t="s">
        <v>902</v>
      </c>
      <c r="C72" s="174">
        <v>43837</v>
      </c>
      <c r="D72" s="145" t="s">
        <v>515</v>
      </c>
      <c r="E72" s="127" t="s">
        <v>57</v>
      </c>
      <c r="F72" s="127" t="s">
        <v>69</v>
      </c>
      <c r="G72" s="145" t="s">
        <v>838</v>
      </c>
      <c r="H72" s="145" t="s">
        <v>208</v>
      </c>
      <c r="I72" s="145" t="s">
        <v>10</v>
      </c>
      <c r="J72" s="145">
        <v>1</v>
      </c>
      <c r="K72" s="145" t="s">
        <v>155</v>
      </c>
      <c r="L72" s="175">
        <v>600</v>
      </c>
      <c r="M72" s="175">
        <v>600</v>
      </c>
      <c r="N72" s="145"/>
      <c r="O72" s="175"/>
      <c r="P72" s="175">
        <v>600</v>
      </c>
      <c r="Q72" s="135" t="s">
        <v>284</v>
      </c>
    </row>
    <row r="73" spans="1:17" x14ac:dyDescent="0.3">
      <c r="A73" s="40"/>
      <c r="B73" s="155" t="s">
        <v>902</v>
      </c>
      <c r="C73" s="174">
        <v>43837</v>
      </c>
      <c r="D73" s="145" t="s">
        <v>515</v>
      </c>
      <c r="E73" s="127" t="s">
        <v>57</v>
      </c>
      <c r="F73" s="127" t="s">
        <v>69</v>
      </c>
      <c r="G73" s="145" t="s">
        <v>838</v>
      </c>
      <c r="H73" s="145" t="s">
        <v>208</v>
      </c>
      <c r="I73" s="145" t="s">
        <v>10</v>
      </c>
      <c r="J73" s="145">
        <v>1</v>
      </c>
      <c r="K73" s="145" t="s">
        <v>21</v>
      </c>
      <c r="L73" s="175">
        <v>400</v>
      </c>
      <c r="M73" s="175">
        <v>400</v>
      </c>
      <c r="N73" s="145"/>
      <c r="O73" s="175"/>
      <c r="P73" s="175">
        <v>400</v>
      </c>
      <c r="Q73" s="135" t="s">
        <v>284</v>
      </c>
    </row>
    <row r="74" spans="1:17" x14ac:dyDescent="0.3">
      <c r="A74" s="40"/>
      <c r="B74" s="155" t="s">
        <v>902</v>
      </c>
      <c r="C74" s="174">
        <v>44180</v>
      </c>
      <c r="D74" s="145" t="s">
        <v>515</v>
      </c>
      <c r="E74" s="145" t="s">
        <v>97</v>
      </c>
      <c r="F74" s="145" t="s">
        <v>70</v>
      </c>
      <c r="G74" s="145" t="s">
        <v>838</v>
      </c>
      <c r="H74" s="145" t="s">
        <v>208</v>
      </c>
      <c r="I74" s="145" t="s">
        <v>10</v>
      </c>
      <c r="J74" s="145">
        <v>1</v>
      </c>
      <c r="K74" s="145" t="s">
        <v>141</v>
      </c>
      <c r="L74" s="175">
        <v>200</v>
      </c>
      <c r="M74" s="175">
        <v>200</v>
      </c>
      <c r="N74" s="145"/>
      <c r="O74" s="175"/>
      <c r="P74" s="175">
        <v>200</v>
      </c>
      <c r="Q74" s="135" t="s">
        <v>284</v>
      </c>
    </row>
    <row r="75" spans="1:17" x14ac:dyDescent="0.3">
      <c r="A75" s="40"/>
      <c r="B75" s="155" t="s">
        <v>902</v>
      </c>
      <c r="C75" s="174">
        <v>44180</v>
      </c>
      <c r="D75" s="145" t="s">
        <v>515</v>
      </c>
      <c r="E75" s="145" t="s">
        <v>97</v>
      </c>
      <c r="F75" s="145" t="s">
        <v>70</v>
      </c>
      <c r="G75" s="145" t="s">
        <v>838</v>
      </c>
      <c r="H75" s="145" t="s">
        <v>208</v>
      </c>
      <c r="I75" s="145" t="s">
        <v>10</v>
      </c>
      <c r="J75" s="145">
        <v>1</v>
      </c>
      <c r="K75" s="145" t="s">
        <v>126</v>
      </c>
      <c r="L75" s="175">
        <v>100</v>
      </c>
      <c r="M75" s="175">
        <v>100</v>
      </c>
      <c r="N75" s="145"/>
      <c r="O75" s="175"/>
      <c r="P75" s="175">
        <v>100</v>
      </c>
      <c r="Q75" s="135" t="s">
        <v>284</v>
      </c>
    </row>
    <row r="76" spans="1:17" x14ac:dyDescent="0.3">
      <c r="A76" s="40"/>
      <c r="B76" s="155" t="s">
        <v>902</v>
      </c>
      <c r="C76" s="174">
        <v>44181</v>
      </c>
      <c r="D76" s="145" t="s">
        <v>515</v>
      </c>
      <c r="E76" s="145" t="s">
        <v>99</v>
      </c>
      <c r="F76" s="145" t="s">
        <v>70</v>
      </c>
      <c r="G76" s="145" t="s">
        <v>838</v>
      </c>
      <c r="H76" s="145" t="s">
        <v>208</v>
      </c>
      <c r="I76" s="145" t="s">
        <v>10</v>
      </c>
      <c r="J76" s="145">
        <v>1</v>
      </c>
      <c r="K76" s="145" t="s">
        <v>142</v>
      </c>
      <c r="L76" s="175">
        <v>200</v>
      </c>
      <c r="M76" s="175">
        <v>200</v>
      </c>
      <c r="N76" s="145"/>
      <c r="O76" s="175"/>
      <c r="P76" s="175">
        <v>200</v>
      </c>
      <c r="Q76" s="135" t="s">
        <v>284</v>
      </c>
    </row>
    <row r="77" spans="1:17" x14ac:dyDescent="0.3">
      <c r="B77" s="155" t="s">
        <v>902</v>
      </c>
      <c r="C77" s="174">
        <v>44203</v>
      </c>
      <c r="D77" s="145" t="s">
        <v>515</v>
      </c>
      <c r="E77" s="127" t="s">
        <v>57</v>
      </c>
      <c r="F77" s="127" t="s">
        <v>69</v>
      </c>
      <c r="G77" s="145" t="s">
        <v>838</v>
      </c>
      <c r="H77" s="145" t="s">
        <v>208</v>
      </c>
      <c r="I77" s="145" t="s">
        <v>10</v>
      </c>
      <c r="J77" s="145">
        <v>1</v>
      </c>
      <c r="K77" s="145" t="s">
        <v>103</v>
      </c>
      <c r="L77" s="175">
        <v>100</v>
      </c>
      <c r="M77" s="175">
        <v>100</v>
      </c>
      <c r="N77" s="145"/>
      <c r="O77" s="175"/>
      <c r="P77" s="175">
        <v>100</v>
      </c>
      <c r="Q77" s="135" t="s">
        <v>284</v>
      </c>
    </row>
    <row r="78" spans="1:17" x14ac:dyDescent="0.3">
      <c r="B78" s="155" t="s">
        <v>902</v>
      </c>
      <c r="C78" s="176">
        <v>43836</v>
      </c>
      <c r="D78" s="145" t="s">
        <v>879</v>
      </c>
      <c r="E78" s="145" t="s">
        <v>81</v>
      </c>
      <c r="F78" s="145" t="s">
        <v>70</v>
      </c>
      <c r="G78" s="145" t="s">
        <v>339</v>
      </c>
      <c r="H78" s="145" t="s">
        <v>837</v>
      </c>
      <c r="I78" s="145" t="s">
        <v>10</v>
      </c>
      <c r="J78" s="145">
        <v>1</v>
      </c>
      <c r="K78" s="145" t="s">
        <v>1131</v>
      </c>
      <c r="L78" s="175">
        <v>640</v>
      </c>
      <c r="M78" s="175">
        <v>640</v>
      </c>
      <c r="N78" s="145"/>
      <c r="O78" s="175"/>
      <c r="P78" s="175">
        <v>640</v>
      </c>
      <c r="Q78" s="135" t="s">
        <v>284</v>
      </c>
    </row>
    <row r="79" spans="1:17" x14ac:dyDescent="0.3">
      <c r="B79" s="155" t="s">
        <v>902</v>
      </c>
      <c r="C79" s="176">
        <v>43839</v>
      </c>
      <c r="D79" s="145" t="s">
        <v>879</v>
      </c>
      <c r="E79" s="145" t="s">
        <v>29</v>
      </c>
      <c r="F79" s="145" t="s">
        <v>5</v>
      </c>
      <c r="G79" s="145" t="s">
        <v>339</v>
      </c>
      <c r="H79" s="145" t="s">
        <v>837</v>
      </c>
      <c r="I79" s="145" t="s">
        <v>10</v>
      </c>
      <c r="J79" s="145">
        <v>1</v>
      </c>
      <c r="K79" s="145" t="s">
        <v>1131</v>
      </c>
      <c r="L79" s="175">
        <v>540</v>
      </c>
      <c r="M79" s="175">
        <v>540</v>
      </c>
      <c r="N79" s="145"/>
      <c r="O79" s="175"/>
      <c r="P79" s="175">
        <v>540</v>
      </c>
      <c r="Q79" s="135" t="s">
        <v>284</v>
      </c>
    </row>
    <row r="80" spans="1:17" x14ac:dyDescent="0.3">
      <c r="B80" s="155" t="s">
        <v>902</v>
      </c>
      <c r="C80" s="176">
        <v>43840</v>
      </c>
      <c r="D80" s="145" t="s">
        <v>879</v>
      </c>
      <c r="E80" s="145" t="s">
        <v>55</v>
      </c>
      <c r="F80" s="145" t="s">
        <v>5</v>
      </c>
      <c r="G80" s="145" t="s">
        <v>339</v>
      </c>
      <c r="H80" s="145" t="s">
        <v>837</v>
      </c>
      <c r="I80" s="145" t="s">
        <v>10</v>
      </c>
      <c r="J80" s="145">
        <v>1</v>
      </c>
      <c r="K80" s="145" t="s">
        <v>1131</v>
      </c>
      <c r="L80" s="175">
        <v>540</v>
      </c>
      <c r="M80" s="175">
        <v>540</v>
      </c>
      <c r="N80" s="145"/>
      <c r="O80" s="175"/>
      <c r="P80" s="175">
        <v>540</v>
      </c>
      <c r="Q80" s="135" t="s">
        <v>284</v>
      </c>
    </row>
    <row r="81" spans="2:17" x14ac:dyDescent="0.3">
      <c r="B81" s="155" t="s">
        <v>902</v>
      </c>
      <c r="C81" s="176">
        <v>44173</v>
      </c>
      <c r="D81" s="145" t="s">
        <v>879</v>
      </c>
      <c r="E81" s="127" t="s">
        <v>88</v>
      </c>
      <c r="F81" s="145" t="s">
        <v>70</v>
      </c>
      <c r="G81" s="145" t="s">
        <v>339</v>
      </c>
      <c r="H81" s="145" t="s">
        <v>837</v>
      </c>
      <c r="I81" s="145" t="s">
        <v>10</v>
      </c>
      <c r="J81" s="145">
        <v>1</v>
      </c>
      <c r="K81" s="145" t="s">
        <v>1131</v>
      </c>
      <c r="L81" s="175">
        <v>608</v>
      </c>
      <c r="M81" s="175">
        <v>608</v>
      </c>
      <c r="N81" s="145"/>
      <c r="O81" s="175"/>
      <c r="P81" s="175">
        <v>608</v>
      </c>
      <c r="Q81" s="135" t="s">
        <v>284</v>
      </c>
    </row>
    <row r="82" spans="2:17" x14ac:dyDescent="0.3">
      <c r="B82" s="155" t="s">
        <v>902</v>
      </c>
      <c r="C82" s="176">
        <v>44173</v>
      </c>
      <c r="D82" s="145" t="s">
        <v>879</v>
      </c>
      <c r="E82" s="127" t="s">
        <v>57</v>
      </c>
      <c r="F82" s="127" t="s">
        <v>69</v>
      </c>
      <c r="G82" s="145" t="s">
        <v>339</v>
      </c>
      <c r="H82" s="145" t="s">
        <v>837</v>
      </c>
      <c r="I82" s="145" t="s">
        <v>10</v>
      </c>
      <c r="J82" s="145">
        <v>1</v>
      </c>
      <c r="K82" s="145" t="s">
        <v>1131</v>
      </c>
      <c r="L82" s="175">
        <v>753</v>
      </c>
      <c r="M82" s="175">
        <v>753</v>
      </c>
      <c r="N82" s="145"/>
      <c r="O82" s="175"/>
      <c r="P82" s="175">
        <v>753</v>
      </c>
      <c r="Q82" s="135" t="s">
        <v>284</v>
      </c>
    </row>
    <row r="83" spans="2:17" x14ac:dyDescent="0.3">
      <c r="B83" s="155" t="s">
        <v>902</v>
      </c>
      <c r="C83" s="176">
        <v>44183</v>
      </c>
      <c r="D83" s="145" t="s">
        <v>879</v>
      </c>
      <c r="E83" s="145" t="s">
        <v>26</v>
      </c>
      <c r="F83" s="145" t="s">
        <v>5</v>
      </c>
      <c r="G83" s="145" t="s">
        <v>339</v>
      </c>
      <c r="H83" s="145" t="s">
        <v>837</v>
      </c>
      <c r="I83" s="145" t="s">
        <v>10</v>
      </c>
      <c r="J83" s="145">
        <v>1</v>
      </c>
      <c r="K83" s="145" t="s">
        <v>1131</v>
      </c>
      <c r="L83" s="175">
        <v>540</v>
      </c>
      <c r="M83" s="175">
        <v>540</v>
      </c>
      <c r="N83" s="145"/>
      <c r="O83" s="175"/>
      <c r="P83" s="175">
        <v>540</v>
      </c>
      <c r="Q83" s="135" t="s">
        <v>284</v>
      </c>
    </row>
    <row r="84" spans="2:17" x14ac:dyDescent="0.3">
      <c r="B84" s="155" t="s">
        <v>902</v>
      </c>
      <c r="C84" s="176">
        <v>44183</v>
      </c>
      <c r="D84" s="145" t="s">
        <v>879</v>
      </c>
      <c r="E84" s="145" t="s">
        <v>26</v>
      </c>
      <c r="F84" s="145" t="s">
        <v>5</v>
      </c>
      <c r="G84" s="145" t="s">
        <v>339</v>
      </c>
      <c r="H84" s="145" t="s">
        <v>837</v>
      </c>
      <c r="I84" s="145" t="s">
        <v>10</v>
      </c>
      <c r="J84" s="145">
        <v>1</v>
      </c>
      <c r="K84" s="145" t="s">
        <v>1131</v>
      </c>
      <c r="L84" s="175">
        <v>540</v>
      </c>
      <c r="M84" s="175">
        <v>540</v>
      </c>
      <c r="N84" s="145"/>
      <c r="O84" s="175"/>
      <c r="P84" s="175">
        <v>540</v>
      </c>
      <c r="Q84" s="135" t="s">
        <v>284</v>
      </c>
    </row>
    <row r="85" spans="2:17" x14ac:dyDescent="0.3">
      <c r="B85" s="155" t="s">
        <v>902</v>
      </c>
      <c r="C85" s="176">
        <v>44183</v>
      </c>
      <c r="D85" s="145" t="s">
        <v>879</v>
      </c>
      <c r="E85" s="127" t="s">
        <v>56</v>
      </c>
      <c r="F85" s="145" t="s">
        <v>5</v>
      </c>
      <c r="G85" s="145" t="s">
        <v>339</v>
      </c>
      <c r="H85" s="145" t="s">
        <v>837</v>
      </c>
      <c r="I85" s="145" t="s">
        <v>10</v>
      </c>
      <c r="J85" s="145">
        <v>1</v>
      </c>
      <c r="K85" s="145" t="s">
        <v>1131</v>
      </c>
      <c r="L85" s="175">
        <v>610</v>
      </c>
      <c r="M85" s="175">
        <v>610</v>
      </c>
      <c r="N85" s="145"/>
      <c r="O85" s="175"/>
      <c r="P85" s="175">
        <v>610</v>
      </c>
      <c r="Q85" s="135" t="s">
        <v>284</v>
      </c>
    </row>
    <row r="86" spans="2:17" x14ac:dyDescent="0.3">
      <c r="B86" s="155" t="s">
        <v>902</v>
      </c>
      <c r="C86" s="176">
        <v>44183</v>
      </c>
      <c r="D86" s="145" t="s">
        <v>879</v>
      </c>
      <c r="E86" s="145" t="s">
        <v>74</v>
      </c>
      <c r="F86" s="145" t="s">
        <v>70</v>
      </c>
      <c r="G86" s="145" t="s">
        <v>339</v>
      </c>
      <c r="H86" s="145" t="s">
        <v>837</v>
      </c>
      <c r="I86" s="145" t="s">
        <v>10</v>
      </c>
      <c r="J86" s="145">
        <v>1</v>
      </c>
      <c r="K86" s="145" t="s">
        <v>1131</v>
      </c>
      <c r="L86" s="175">
        <v>850</v>
      </c>
      <c r="M86" s="175">
        <v>850</v>
      </c>
      <c r="N86" s="145"/>
      <c r="O86" s="175"/>
      <c r="P86" s="175">
        <v>850</v>
      </c>
      <c r="Q86" s="135" t="s">
        <v>284</v>
      </c>
    </row>
    <row r="87" spans="2:17" x14ac:dyDescent="0.3">
      <c r="B87" s="177"/>
      <c r="C87" s="178"/>
      <c r="D87" s="179"/>
      <c r="E87" s="179"/>
      <c r="F87" s="179"/>
      <c r="G87" s="179"/>
      <c r="H87" s="179"/>
      <c r="I87" s="179"/>
      <c r="J87" s="179"/>
      <c r="K87" s="179"/>
      <c r="L87" s="180"/>
      <c r="M87" s="181">
        <v>24827.67</v>
      </c>
      <c r="N87" s="179"/>
      <c r="O87" s="180">
        <v>0</v>
      </c>
      <c r="P87" s="182">
        <v>24827.67</v>
      </c>
      <c r="Q87" s="179"/>
    </row>
  </sheetData>
  <autoFilter ref="B5:Q87" xr:uid="{00000000-0009-0000-0000-000006000000}">
    <filterColumn colId="4">
      <filters>
        <filter val="MERCEDES"/>
      </filters>
    </filterColumn>
    <filterColumn colId="5">
      <filters>
        <filter val="CORRETIVA"/>
      </filters>
    </filterColumn>
    <sortState xmlns:xlrd2="http://schemas.microsoft.com/office/spreadsheetml/2017/richdata2" ref="B6:Q87">
      <sortCondition ref="I5:I87"/>
    </sortState>
  </autoFilter>
  <mergeCells count="2">
    <mergeCell ref="L4:N4"/>
    <mergeCell ref="O4:P4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4">
    <tabColor rgb="FF002060"/>
  </sheetPr>
  <dimension ref="A2:Q141"/>
  <sheetViews>
    <sheetView showGridLines="0" workbookViewId="0">
      <pane ySplit="7" topLeftCell="A73" activePane="bottomLeft" state="frozen"/>
      <selection activeCell="I6" sqref="I6:I46"/>
      <selection pane="bottomLeft" activeCell="I6" sqref="I6:I46"/>
    </sheetView>
  </sheetViews>
  <sheetFormatPr defaultColWidth="9.109375" defaultRowHeight="14.4" x14ac:dyDescent="0.3"/>
  <cols>
    <col min="1" max="1" width="3.44140625" style="4" customWidth="1"/>
    <col min="2" max="2" width="11.5546875" style="4" customWidth="1"/>
    <col min="3" max="3" width="13.6640625" style="4" customWidth="1"/>
    <col min="4" max="4" width="25.109375" style="4" bestFit="1" customWidth="1"/>
    <col min="5" max="5" width="13.5546875" style="4" customWidth="1"/>
    <col min="6" max="6" width="10.109375" style="4" bestFit="1" customWidth="1"/>
    <col min="7" max="7" width="12.6640625" style="4" customWidth="1"/>
    <col min="8" max="8" width="12.5546875" style="4" customWidth="1"/>
    <col min="9" max="9" width="16.44140625" style="4" bestFit="1" customWidth="1"/>
    <col min="10" max="10" width="5.6640625" style="4" customWidth="1"/>
    <col min="11" max="11" width="43.44140625" style="4" customWidth="1"/>
    <col min="12" max="12" width="12.88671875" style="22" bestFit="1" customWidth="1"/>
    <col min="13" max="13" width="12.6640625" style="22" bestFit="1" customWidth="1"/>
    <col min="14" max="14" width="11" style="4" customWidth="1"/>
    <col min="15" max="15" width="12.88671875" style="22" bestFit="1" customWidth="1"/>
    <col min="16" max="16" width="12.6640625" style="22" bestFit="1" customWidth="1"/>
    <col min="17" max="17" width="20.88671875" style="4" customWidth="1"/>
    <col min="18" max="16384" width="9.109375" style="4"/>
  </cols>
  <sheetData>
    <row r="2" spans="1:17" ht="27.75" customHeight="1" x14ac:dyDescent="0.3"/>
    <row r="3" spans="1:17" x14ac:dyDescent="0.3">
      <c r="A3" s="40"/>
      <c r="B3" s="40"/>
    </row>
    <row r="4" spans="1:17" x14ac:dyDescent="0.3">
      <c r="A4" s="40"/>
      <c r="B4" s="40"/>
    </row>
    <row r="5" spans="1:17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1"/>
      <c r="M5" s="41"/>
      <c r="N5" s="42"/>
      <c r="O5" s="41"/>
      <c r="P5" s="41"/>
      <c r="Q5" s="40"/>
    </row>
    <row r="6" spans="1:17" ht="24" customHeight="1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365" t="s">
        <v>17</v>
      </c>
      <c r="M6" s="366"/>
      <c r="N6" s="367"/>
      <c r="O6" s="368" t="s">
        <v>18</v>
      </c>
      <c r="P6" s="369"/>
      <c r="Q6" s="40"/>
    </row>
    <row r="7" spans="1:17" ht="28.8" x14ac:dyDescent="0.3">
      <c r="A7" s="40"/>
      <c r="B7" s="154" t="s">
        <v>904</v>
      </c>
      <c r="C7" s="121" t="s">
        <v>310</v>
      </c>
      <c r="D7" s="122" t="s">
        <v>9</v>
      </c>
      <c r="E7" s="122" t="s">
        <v>19</v>
      </c>
      <c r="F7" s="122" t="s">
        <v>4</v>
      </c>
      <c r="G7" s="123" t="s">
        <v>381</v>
      </c>
      <c r="H7" s="123" t="s">
        <v>382</v>
      </c>
      <c r="I7" s="123" t="s">
        <v>383</v>
      </c>
      <c r="J7" s="122" t="s">
        <v>13</v>
      </c>
      <c r="K7" s="122" t="s">
        <v>10</v>
      </c>
      <c r="L7" s="124" t="s">
        <v>16</v>
      </c>
      <c r="M7" s="125" t="s">
        <v>311</v>
      </c>
      <c r="N7" s="125" t="s">
        <v>883</v>
      </c>
      <c r="O7" s="126" t="s">
        <v>313</v>
      </c>
      <c r="P7" s="124" t="s">
        <v>312</v>
      </c>
      <c r="Q7" s="121" t="s">
        <v>1</v>
      </c>
    </row>
    <row r="8" spans="1:17" x14ac:dyDescent="0.3">
      <c r="A8" s="40"/>
      <c r="B8" s="155" t="s">
        <v>903</v>
      </c>
      <c r="C8" s="174">
        <v>44207</v>
      </c>
      <c r="D8" s="145" t="s">
        <v>156</v>
      </c>
      <c r="E8" s="145" t="s">
        <v>179</v>
      </c>
      <c r="F8" s="145" t="s">
        <v>179</v>
      </c>
      <c r="G8" s="127" t="s">
        <v>339</v>
      </c>
      <c r="H8" s="145" t="s">
        <v>384</v>
      </c>
      <c r="I8" s="145" t="s">
        <v>87</v>
      </c>
      <c r="J8" s="145">
        <v>10</v>
      </c>
      <c r="K8" s="145" t="s">
        <v>157</v>
      </c>
      <c r="L8" s="175">
        <v>14.14</v>
      </c>
      <c r="M8" s="175">
        <v>141</v>
      </c>
      <c r="N8" s="145"/>
      <c r="O8" s="183"/>
      <c r="P8" s="129">
        <v>141</v>
      </c>
      <c r="Q8" s="135" t="s">
        <v>284</v>
      </c>
    </row>
    <row r="9" spans="1:17" x14ac:dyDescent="0.3">
      <c r="A9" s="40"/>
      <c r="B9" s="155" t="s">
        <v>903</v>
      </c>
      <c r="C9" s="174">
        <v>44208</v>
      </c>
      <c r="D9" s="145" t="s">
        <v>156</v>
      </c>
      <c r="E9" s="145" t="s">
        <v>179</v>
      </c>
      <c r="F9" s="145" t="s">
        <v>179</v>
      </c>
      <c r="G9" s="127" t="s">
        <v>339</v>
      </c>
      <c r="H9" s="145" t="s">
        <v>384</v>
      </c>
      <c r="I9" s="145" t="s">
        <v>87</v>
      </c>
      <c r="J9" s="145">
        <v>10</v>
      </c>
      <c r="K9" s="145" t="s">
        <v>6</v>
      </c>
      <c r="L9" s="175">
        <v>1.91</v>
      </c>
      <c r="M9" s="175">
        <v>19.18</v>
      </c>
      <c r="N9" s="145"/>
      <c r="O9" s="183"/>
      <c r="P9" s="129">
        <v>19.18</v>
      </c>
      <c r="Q9" s="135" t="s">
        <v>284</v>
      </c>
    </row>
    <row r="10" spans="1:17" x14ac:dyDescent="0.3">
      <c r="A10" s="40"/>
      <c r="B10" s="155" t="s">
        <v>903</v>
      </c>
      <c r="C10" s="174">
        <v>44209</v>
      </c>
      <c r="D10" s="145" t="s">
        <v>156</v>
      </c>
      <c r="E10" s="145" t="s">
        <v>179</v>
      </c>
      <c r="F10" s="145" t="s">
        <v>179</v>
      </c>
      <c r="G10" s="127" t="s">
        <v>339</v>
      </c>
      <c r="H10" s="145" t="s">
        <v>384</v>
      </c>
      <c r="I10" s="145" t="s">
        <v>87</v>
      </c>
      <c r="J10" s="145">
        <v>10</v>
      </c>
      <c r="K10" s="145" t="s">
        <v>7</v>
      </c>
      <c r="L10" s="175">
        <v>1.61</v>
      </c>
      <c r="M10" s="175">
        <v>16.18</v>
      </c>
      <c r="N10" s="145"/>
      <c r="O10" s="183"/>
      <c r="P10" s="129">
        <v>16.18</v>
      </c>
      <c r="Q10" s="135" t="s">
        <v>284</v>
      </c>
    </row>
    <row r="11" spans="1:17" customFormat="1" x14ac:dyDescent="0.3">
      <c r="A11" s="40"/>
      <c r="B11" s="155" t="s">
        <v>903</v>
      </c>
      <c r="C11" s="174">
        <v>44210</v>
      </c>
      <c r="D11" s="145" t="s">
        <v>156</v>
      </c>
      <c r="E11" s="145" t="s">
        <v>179</v>
      </c>
      <c r="F11" s="145" t="s">
        <v>179</v>
      </c>
      <c r="G11" s="127" t="s">
        <v>339</v>
      </c>
      <c r="H11" s="145" t="s">
        <v>384</v>
      </c>
      <c r="I11" s="145" t="s">
        <v>87</v>
      </c>
      <c r="J11" s="127">
        <v>10</v>
      </c>
      <c r="K11" s="127" t="s">
        <v>6</v>
      </c>
      <c r="L11" s="129">
        <v>1.17</v>
      </c>
      <c r="M11" s="129">
        <v>11.71</v>
      </c>
      <c r="N11" s="145"/>
      <c r="O11" s="183"/>
      <c r="P11" s="129">
        <v>11.71</v>
      </c>
      <c r="Q11" s="135" t="s">
        <v>284</v>
      </c>
    </row>
    <row r="12" spans="1:17" customFormat="1" x14ac:dyDescent="0.3">
      <c r="A12" s="40"/>
      <c r="B12" s="155" t="s">
        <v>903</v>
      </c>
      <c r="C12" s="174">
        <v>44211</v>
      </c>
      <c r="D12" s="145" t="s">
        <v>156</v>
      </c>
      <c r="E12" s="145" t="s">
        <v>179</v>
      </c>
      <c r="F12" s="145" t="s">
        <v>179</v>
      </c>
      <c r="G12" s="127" t="s">
        <v>339</v>
      </c>
      <c r="H12" s="145" t="s">
        <v>384</v>
      </c>
      <c r="I12" s="145" t="s">
        <v>87</v>
      </c>
      <c r="J12" s="127">
        <v>30</v>
      </c>
      <c r="K12" s="127" t="s">
        <v>158</v>
      </c>
      <c r="L12" s="129">
        <v>18.213000000000001</v>
      </c>
      <c r="M12" s="129">
        <v>546</v>
      </c>
      <c r="N12" s="145"/>
      <c r="O12" s="183"/>
      <c r="P12" s="129">
        <v>546</v>
      </c>
      <c r="Q12" s="135" t="s">
        <v>284</v>
      </c>
    </row>
    <row r="13" spans="1:17" customFormat="1" x14ac:dyDescent="0.3">
      <c r="A13" s="40"/>
      <c r="B13" s="155" t="s">
        <v>903</v>
      </c>
      <c r="C13" s="174">
        <v>44212</v>
      </c>
      <c r="D13" s="145" t="s">
        <v>156</v>
      </c>
      <c r="E13" s="145" t="s">
        <v>179</v>
      </c>
      <c r="F13" s="145" t="s">
        <v>179</v>
      </c>
      <c r="G13" s="127" t="s">
        <v>339</v>
      </c>
      <c r="H13" s="145" t="s">
        <v>384</v>
      </c>
      <c r="I13" s="145" t="s">
        <v>87</v>
      </c>
      <c r="J13" s="127">
        <v>20</v>
      </c>
      <c r="K13" s="127" t="s">
        <v>159</v>
      </c>
      <c r="L13" s="129">
        <v>2.5299999999999998</v>
      </c>
      <c r="M13" s="129">
        <v>50.63</v>
      </c>
      <c r="N13" s="145"/>
      <c r="O13" s="183"/>
      <c r="P13" s="129">
        <v>50.63</v>
      </c>
      <c r="Q13" s="135" t="s">
        <v>284</v>
      </c>
    </row>
    <row r="14" spans="1:17" customFormat="1" x14ac:dyDescent="0.3">
      <c r="A14" s="40"/>
      <c r="B14" s="155" t="s">
        <v>903</v>
      </c>
      <c r="C14" s="174">
        <v>44213</v>
      </c>
      <c r="D14" s="145" t="s">
        <v>156</v>
      </c>
      <c r="E14" s="145" t="s">
        <v>179</v>
      </c>
      <c r="F14" s="145" t="s">
        <v>179</v>
      </c>
      <c r="G14" s="127" t="s">
        <v>339</v>
      </c>
      <c r="H14" s="145" t="s">
        <v>384</v>
      </c>
      <c r="I14" s="145" t="s">
        <v>87</v>
      </c>
      <c r="J14" s="127">
        <v>10</v>
      </c>
      <c r="K14" s="127" t="s">
        <v>160</v>
      </c>
      <c r="L14" s="129">
        <v>12</v>
      </c>
      <c r="M14" s="129">
        <v>120</v>
      </c>
      <c r="N14" s="145"/>
      <c r="O14" s="183"/>
      <c r="P14" s="129">
        <v>120</v>
      </c>
      <c r="Q14" s="135" t="s">
        <v>284</v>
      </c>
    </row>
    <row r="15" spans="1:17" customFormat="1" x14ac:dyDescent="0.3">
      <c r="A15" s="40"/>
      <c r="B15" s="155" t="s">
        <v>903</v>
      </c>
      <c r="C15" s="176">
        <v>44229</v>
      </c>
      <c r="D15" s="127" t="s">
        <v>408</v>
      </c>
      <c r="E15" s="127" t="s">
        <v>29</v>
      </c>
      <c r="F15" s="127" t="s">
        <v>5</v>
      </c>
      <c r="G15" s="127" t="s">
        <v>838</v>
      </c>
      <c r="H15" s="127" t="s">
        <v>384</v>
      </c>
      <c r="I15" s="127" t="s">
        <v>91</v>
      </c>
      <c r="J15" s="127">
        <v>1</v>
      </c>
      <c r="K15" s="127" t="s">
        <v>183</v>
      </c>
      <c r="L15" s="129">
        <v>380</v>
      </c>
      <c r="M15" s="129">
        <v>380</v>
      </c>
      <c r="N15" s="130"/>
      <c r="O15" s="183"/>
      <c r="P15" s="129">
        <v>380</v>
      </c>
      <c r="Q15" s="135" t="s">
        <v>284</v>
      </c>
    </row>
    <row r="16" spans="1:17" customFormat="1" x14ac:dyDescent="0.3">
      <c r="A16" s="40"/>
      <c r="B16" s="155" t="s">
        <v>903</v>
      </c>
      <c r="C16" s="176">
        <v>44229</v>
      </c>
      <c r="D16" s="127" t="s">
        <v>408</v>
      </c>
      <c r="E16" s="127" t="s">
        <v>29</v>
      </c>
      <c r="F16" s="127" t="s">
        <v>5</v>
      </c>
      <c r="G16" s="127" t="s">
        <v>838</v>
      </c>
      <c r="H16" s="127" t="s">
        <v>384</v>
      </c>
      <c r="I16" s="127" t="s">
        <v>91</v>
      </c>
      <c r="J16" s="127">
        <v>1</v>
      </c>
      <c r="K16" s="127" t="s">
        <v>184</v>
      </c>
      <c r="L16" s="129">
        <v>65</v>
      </c>
      <c r="M16" s="129">
        <v>65</v>
      </c>
      <c r="N16" s="130"/>
      <c r="O16" s="183"/>
      <c r="P16" s="129">
        <v>65</v>
      </c>
      <c r="Q16" s="135" t="s">
        <v>284</v>
      </c>
    </row>
    <row r="17" spans="1:17" customFormat="1" x14ac:dyDescent="0.3">
      <c r="A17" s="40"/>
      <c r="B17" s="155" t="s">
        <v>903</v>
      </c>
      <c r="C17" s="176">
        <v>44229</v>
      </c>
      <c r="D17" s="127" t="s">
        <v>408</v>
      </c>
      <c r="E17" s="127" t="s">
        <v>29</v>
      </c>
      <c r="F17" s="127" t="s">
        <v>5</v>
      </c>
      <c r="G17" s="127" t="s">
        <v>838</v>
      </c>
      <c r="H17" s="127" t="s">
        <v>384</v>
      </c>
      <c r="I17" s="127" t="s">
        <v>91</v>
      </c>
      <c r="J17" s="127">
        <v>1</v>
      </c>
      <c r="K17" s="127" t="s">
        <v>185</v>
      </c>
      <c r="L17" s="129">
        <v>280</v>
      </c>
      <c r="M17" s="129">
        <v>280</v>
      </c>
      <c r="N17" s="130"/>
      <c r="O17" s="183"/>
      <c r="P17" s="129">
        <v>280</v>
      </c>
      <c r="Q17" s="135" t="s">
        <v>284</v>
      </c>
    </row>
    <row r="18" spans="1:17" customFormat="1" x14ac:dyDescent="0.3">
      <c r="A18" s="40"/>
      <c r="B18" s="155" t="s">
        <v>903</v>
      </c>
      <c r="C18" s="176">
        <v>44229</v>
      </c>
      <c r="D18" s="127" t="s">
        <v>408</v>
      </c>
      <c r="E18" s="127" t="s">
        <v>29</v>
      </c>
      <c r="F18" s="127" t="s">
        <v>5</v>
      </c>
      <c r="G18" s="127" t="s">
        <v>838</v>
      </c>
      <c r="H18" s="127" t="s">
        <v>384</v>
      </c>
      <c r="I18" s="127" t="s">
        <v>91</v>
      </c>
      <c r="J18" s="127">
        <v>1</v>
      </c>
      <c r="K18" s="127" t="s">
        <v>186</v>
      </c>
      <c r="L18" s="129">
        <v>90</v>
      </c>
      <c r="M18" s="129">
        <v>90</v>
      </c>
      <c r="N18" s="130"/>
      <c r="O18" s="183"/>
      <c r="P18" s="129">
        <v>90</v>
      </c>
      <c r="Q18" s="135" t="s">
        <v>284</v>
      </c>
    </row>
    <row r="19" spans="1:17" customFormat="1" x14ac:dyDescent="0.3">
      <c r="A19" s="40"/>
      <c r="B19" s="155" t="s">
        <v>903</v>
      </c>
      <c r="C19" s="176">
        <v>44229</v>
      </c>
      <c r="D19" s="127" t="s">
        <v>408</v>
      </c>
      <c r="E19" s="127" t="s">
        <v>29</v>
      </c>
      <c r="F19" s="127" t="s">
        <v>5</v>
      </c>
      <c r="G19" s="127" t="s">
        <v>838</v>
      </c>
      <c r="H19" s="127" t="s">
        <v>384</v>
      </c>
      <c r="I19" s="127" t="s">
        <v>91</v>
      </c>
      <c r="J19" s="127">
        <v>1</v>
      </c>
      <c r="K19" s="127" t="s">
        <v>187</v>
      </c>
      <c r="L19" s="129">
        <v>20</v>
      </c>
      <c r="M19" s="129">
        <v>20</v>
      </c>
      <c r="N19" s="130"/>
      <c r="O19" s="183"/>
      <c r="P19" s="129">
        <v>20</v>
      </c>
      <c r="Q19" s="135" t="s">
        <v>284</v>
      </c>
    </row>
    <row r="20" spans="1:17" customFormat="1" x14ac:dyDescent="0.3">
      <c r="A20" s="40"/>
      <c r="B20" s="155" t="s">
        <v>903</v>
      </c>
      <c r="C20" s="176">
        <v>44229</v>
      </c>
      <c r="D20" s="127" t="s">
        <v>408</v>
      </c>
      <c r="E20" s="127" t="s">
        <v>29</v>
      </c>
      <c r="F20" s="127" t="s">
        <v>5</v>
      </c>
      <c r="G20" s="127" t="s">
        <v>838</v>
      </c>
      <c r="H20" s="127" t="s">
        <v>384</v>
      </c>
      <c r="I20" s="127" t="s">
        <v>91</v>
      </c>
      <c r="J20" s="127">
        <v>6</v>
      </c>
      <c r="K20" s="127" t="s">
        <v>188</v>
      </c>
      <c r="L20" s="129">
        <v>1</v>
      </c>
      <c r="M20" s="129">
        <v>6</v>
      </c>
      <c r="N20" s="130"/>
      <c r="O20" s="183"/>
      <c r="P20" s="129">
        <v>6</v>
      </c>
      <c r="Q20" s="135" t="s">
        <v>284</v>
      </c>
    </row>
    <row r="21" spans="1:17" customFormat="1" x14ac:dyDescent="0.3">
      <c r="A21" s="40"/>
      <c r="B21" s="155" t="s">
        <v>903</v>
      </c>
      <c r="C21" s="176">
        <v>44229</v>
      </c>
      <c r="D21" s="127" t="s">
        <v>408</v>
      </c>
      <c r="E21" s="127" t="s">
        <v>29</v>
      </c>
      <c r="F21" s="127" t="s">
        <v>5</v>
      </c>
      <c r="G21" s="127" t="s">
        <v>838</v>
      </c>
      <c r="H21" s="127" t="s">
        <v>384</v>
      </c>
      <c r="I21" s="127" t="s">
        <v>91</v>
      </c>
      <c r="J21" s="127">
        <v>2</v>
      </c>
      <c r="K21" s="127" t="s">
        <v>189</v>
      </c>
      <c r="L21" s="129">
        <v>22.5</v>
      </c>
      <c r="M21" s="129">
        <v>45</v>
      </c>
      <c r="N21" s="130"/>
      <c r="O21" s="183"/>
      <c r="P21" s="129">
        <v>45</v>
      </c>
      <c r="Q21" s="135" t="s">
        <v>284</v>
      </c>
    </row>
    <row r="22" spans="1:17" customFormat="1" x14ac:dyDescent="0.3">
      <c r="A22" s="40"/>
      <c r="B22" s="155" t="s">
        <v>903</v>
      </c>
      <c r="C22" s="176">
        <v>44231</v>
      </c>
      <c r="D22" s="127" t="s">
        <v>408</v>
      </c>
      <c r="E22" s="127" t="s">
        <v>213</v>
      </c>
      <c r="F22" s="127" t="s">
        <v>5</v>
      </c>
      <c r="G22" s="127" t="s">
        <v>838</v>
      </c>
      <c r="H22" s="127" t="s">
        <v>384</v>
      </c>
      <c r="I22" s="145" t="s">
        <v>91</v>
      </c>
      <c r="J22" s="127">
        <v>1</v>
      </c>
      <c r="K22" s="127" t="s">
        <v>285</v>
      </c>
      <c r="L22" s="129">
        <v>180</v>
      </c>
      <c r="M22" s="129">
        <v>180</v>
      </c>
      <c r="N22" s="130"/>
      <c r="O22" s="183"/>
      <c r="P22" s="129">
        <v>180</v>
      </c>
      <c r="Q22" s="135" t="s">
        <v>284</v>
      </c>
    </row>
    <row r="23" spans="1:17" customFormat="1" x14ac:dyDescent="0.3">
      <c r="A23" s="40"/>
      <c r="B23" s="155" t="s">
        <v>903</v>
      </c>
      <c r="C23" s="176">
        <v>44214</v>
      </c>
      <c r="D23" s="127" t="s">
        <v>408</v>
      </c>
      <c r="E23" s="127" t="s">
        <v>60</v>
      </c>
      <c r="F23" s="127" t="s">
        <v>5</v>
      </c>
      <c r="G23" s="127" t="s">
        <v>838</v>
      </c>
      <c r="H23" s="127" t="s">
        <v>384</v>
      </c>
      <c r="I23" s="145" t="s">
        <v>91</v>
      </c>
      <c r="J23" s="127">
        <v>1</v>
      </c>
      <c r="K23" s="127" t="s">
        <v>201</v>
      </c>
      <c r="L23" s="129">
        <v>120</v>
      </c>
      <c r="M23" s="129">
        <v>120</v>
      </c>
      <c r="N23" s="130"/>
      <c r="O23" s="183"/>
      <c r="P23" s="129">
        <v>120</v>
      </c>
      <c r="Q23" s="135" t="s">
        <v>284</v>
      </c>
    </row>
    <row r="24" spans="1:17" customFormat="1" x14ac:dyDescent="0.3">
      <c r="A24" s="40"/>
      <c r="B24" s="155" t="s">
        <v>903</v>
      </c>
      <c r="C24" s="176">
        <v>44214</v>
      </c>
      <c r="D24" s="127" t="s">
        <v>408</v>
      </c>
      <c r="E24" s="127" t="s">
        <v>60</v>
      </c>
      <c r="F24" s="127" t="s">
        <v>5</v>
      </c>
      <c r="G24" s="127" t="s">
        <v>838</v>
      </c>
      <c r="H24" s="127" t="s">
        <v>384</v>
      </c>
      <c r="I24" s="145" t="s">
        <v>91</v>
      </c>
      <c r="J24" s="127">
        <v>1</v>
      </c>
      <c r="K24" s="127" t="s">
        <v>187</v>
      </c>
      <c r="L24" s="129">
        <v>20</v>
      </c>
      <c r="M24" s="129">
        <v>20</v>
      </c>
      <c r="N24" s="130"/>
      <c r="O24" s="183"/>
      <c r="P24" s="129">
        <v>20</v>
      </c>
      <c r="Q24" s="135" t="s">
        <v>284</v>
      </c>
    </row>
    <row r="25" spans="1:17" customFormat="1" x14ac:dyDescent="0.3">
      <c r="A25" s="40"/>
      <c r="B25" s="155" t="s">
        <v>903</v>
      </c>
      <c r="C25" s="176">
        <v>44214</v>
      </c>
      <c r="D25" s="127" t="s">
        <v>408</v>
      </c>
      <c r="E25" s="127" t="s">
        <v>60</v>
      </c>
      <c r="F25" s="127" t="s">
        <v>5</v>
      </c>
      <c r="G25" s="127" t="s">
        <v>838</v>
      </c>
      <c r="H25" s="127" t="s">
        <v>384</v>
      </c>
      <c r="I25" s="145" t="s">
        <v>91</v>
      </c>
      <c r="J25" s="127">
        <v>2</v>
      </c>
      <c r="K25" s="127" t="s">
        <v>202</v>
      </c>
      <c r="L25" s="129">
        <v>10</v>
      </c>
      <c r="M25" s="129">
        <v>20</v>
      </c>
      <c r="N25" s="130"/>
      <c r="O25" s="183"/>
      <c r="P25" s="129">
        <v>20</v>
      </c>
      <c r="Q25" s="135" t="s">
        <v>284</v>
      </c>
    </row>
    <row r="26" spans="1:17" customFormat="1" x14ac:dyDescent="0.3">
      <c r="A26" s="40"/>
      <c r="B26" s="155" t="s">
        <v>903</v>
      </c>
      <c r="C26" s="176">
        <v>44217</v>
      </c>
      <c r="D26" s="127" t="s">
        <v>408</v>
      </c>
      <c r="E26" s="127" t="s">
        <v>60</v>
      </c>
      <c r="F26" s="127" t="s">
        <v>5</v>
      </c>
      <c r="G26" s="127" t="s">
        <v>838</v>
      </c>
      <c r="H26" s="127" t="s">
        <v>384</v>
      </c>
      <c r="I26" s="145" t="s">
        <v>91</v>
      </c>
      <c r="J26" s="127">
        <v>1</v>
      </c>
      <c r="K26" s="127" t="s">
        <v>183</v>
      </c>
      <c r="L26" s="129">
        <v>380</v>
      </c>
      <c r="M26" s="129">
        <v>380</v>
      </c>
      <c r="N26" s="130"/>
      <c r="O26" s="183"/>
      <c r="P26" s="129">
        <v>380</v>
      </c>
      <c r="Q26" s="135" t="s">
        <v>284</v>
      </c>
    </row>
    <row r="27" spans="1:17" customFormat="1" x14ac:dyDescent="0.3">
      <c r="A27" s="40"/>
      <c r="B27" s="155" t="s">
        <v>903</v>
      </c>
      <c r="C27" s="176">
        <v>44217</v>
      </c>
      <c r="D27" s="127" t="s">
        <v>408</v>
      </c>
      <c r="E27" s="127" t="s">
        <v>60</v>
      </c>
      <c r="F27" s="127" t="s">
        <v>5</v>
      </c>
      <c r="G27" s="127" t="s">
        <v>838</v>
      </c>
      <c r="H27" s="127" t="s">
        <v>384</v>
      </c>
      <c r="I27" s="145" t="s">
        <v>91</v>
      </c>
      <c r="J27" s="127">
        <v>1</v>
      </c>
      <c r="K27" s="127" t="s">
        <v>184</v>
      </c>
      <c r="L27" s="129">
        <v>65</v>
      </c>
      <c r="M27" s="129">
        <v>65</v>
      </c>
      <c r="N27" s="130"/>
      <c r="O27" s="183"/>
      <c r="P27" s="129">
        <v>65</v>
      </c>
      <c r="Q27" s="135" t="s">
        <v>284</v>
      </c>
    </row>
    <row r="28" spans="1:17" customFormat="1" x14ac:dyDescent="0.3">
      <c r="A28" s="40"/>
      <c r="B28" s="155" t="s">
        <v>903</v>
      </c>
      <c r="C28" s="176">
        <v>44217</v>
      </c>
      <c r="D28" s="127" t="s">
        <v>408</v>
      </c>
      <c r="E28" s="127" t="s">
        <v>60</v>
      </c>
      <c r="F28" s="127" t="s">
        <v>5</v>
      </c>
      <c r="G28" s="127" t="s">
        <v>838</v>
      </c>
      <c r="H28" s="127" t="s">
        <v>384</v>
      </c>
      <c r="I28" s="145" t="s">
        <v>91</v>
      </c>
      <c r="J28" s="127">
        <v>1</v>
      </c>
      <c r="K28" s="127" t="s">
        <v>204</v>
      </c>
      <c r="L28" s="129">
        <v>28</v>
      </c>
      <c r="M28" s="129">
        <v>28</v>
      </c>
      <c r="N28" s="130"/>
      <c r="O28" s="183"/>
      <c r="P28" s="129">
        <v>28</v>
      </c>
      <c r="Q28" s="135" t="s">
        <v>284</v>
      </c>
    </row>
    <row r="29" spans="1:17" customFormat="1" x14ac:dyDescent="0.3">
      <c r="A29" s="40"/>
      <c r="B29" s="155" t="s">
        <v>903</v>
      </c>
      <c r="C29" s="176">
        <v>44221</v>
      </c>
      <c r="D29" s="127" t="s">
        <v>408</v>
      </c>
      <c r="E29" s="127" t="s">
        <v>55</v>
      </c>
      <c r="F29" s="127" t="s">
        <v>5</v>
      </c>
      <c r="G29" s="127" t="s">
        <v>838</v>
      </c>
      <c r="H29" s="127" t="s">
        <v>384</v>
      </c>
      <c r="I29" s="145" t="s">
        <v>91</v>
      </c>
      <c r="J29" s="127">
        <v>1</v>
      </c>
      <c r="K29" s="127" t="s">
        <v>183</v>
      </c>
      <c r="L29" s="129">
        <v>380</v>
      </c>
      <c r="M29" s="129">
        <v>380</v>
      </c>
      <c r="N29" s="130"/>
      <c r="O29" s="183"/>
      <c r="P29" s="129">
        <v>380</v>
      </c>
      <c r="Q29" s="135" t="s">
        <v>284</v>
      </c>
    </row>
    <row r="30" spans="1:17" customFormat="1" x14ac:dyDescent="0.3">
      <c r="A30" s="40"/>
      <c r="B30" s="155" t="s">
        <v>903</v>
      </c>
      <c r="C30" s="176">
        <v>44221</v>
      </c>
      <c r="D30" s="127" t="s">
        <v>408</v>
      </c>
      <c r="E30" s="127" t="s">
        <v>55</v>
      </c>
      <c r="F30" s="127" t="s">
        <v>5</v>
      </c>
      <c r="G30" s="127" t="s">
        <v>838</v>
      </c>
      <c r="H30" s="127" t="s">
        <v>384</v>
      </c>
      <c r="I30" s="145" t="s">
        <v>91</v>
      </c>
      <c r="J30" s="127">
        <v>1</v>
      </c>
      <c r="K30" s="127" t="s">
        <v>184</v>
      </c>
      <c r="L30" s="129">
        <v>65</v>
      </c>
      <c r="M30" s="129">
        <v>65</v>
      </c>
      <c r="N30" s="130"/>
      <c r="O30" s="183"/>
      <c r="P30" s="129">
        <v>65</v>
      </c>
      <c r="Q30" s="135" t="s">
        <v>284</v>
      </c>
    </row>
    <row r="31" spans="1:17" customFormat="1" x14ac:dyDescent="0.3">
      <c r="A31" s="40"/>
      <c r="B31" s="155" t="s">
        <v>903</v>
      </c>
      <c r="C31" s="176">
        <v>44221</v>
      </c>
      <c r="D31" s="127" t="s">
        <v>408</v>
      </c>
      <c r="E31" s="127" t="s">
        <v>55</v>
      </c>
      <c r="F31" s="127" t="s">
        <v>5</v>
      </c>
      <c r="G31" s="127" t="s">
        <v>838</v>
      </c>
      <c r="H31" s="127" t="s">
        <v>384</v>
      </c>
      <c r="I31" s="145" t="s">
        <v>91</v>
      </c>
      <c r="J31" s="127">
        <v>1</v>
      </c>
      <c r="K31" s="127" t="s">
        <v>204</v>
      </c>
      <c r="L31" s="129">
        <v>28</v>
      </c>
      <c r="M31" s="129">
        <v>28</v>
      </c>
      <c r="N31" s="130"/>
      <c r="O31" s="183"/>
      <c r="P31" s="129">
        <v>28</v>
      </c>
      <c r="Q31" s="135" t="s">
        <v>284</v>
      </c>
    </row>
    <row r="32" spans="1:17" customFormat="1" x14ac:dyDescent="0.3">
      <c r="A32" s="40"/>
      <c r="B32" s="155" t="s">
        <v>903</v>
      </c>
      <c r="C32" s="176">
        <v>44230</v>
      </c>
      <c r="D32" s="127" t="s">
        <v>231</v>
      </c>
      <c r="E32" s="127" t="s">
        <v>60</v>
      </c>
      <c r="F32" s="127" t="s">
        <v>5</v>
      </c>
      <c r="G32" s="127" t="s">
        <v>838</v>
      </c>
      <c r="H32" s="127" t="s">
        <v>384</v>
      </c>
      <c r="I32" s="145" t="s">
        <v>91</v>
      </c>
      <c r="J32" s="145">
        <v>1</v>
      </c>
      <c r="K32" s="127" t="s">
        <v>230</v>
      </c>
      <c r="L32" s="175">
        <v>1600</v>
      </c>
      <c r="M32" s="175">
        <v>1600</v>
      </c>
      <c r="N32" s="145"/>
      <c r="O32" s="183"/>
      <c r="P32" s="129">
        <v>1600</v>
      </c>
      <c r="Q32" s="135" t="s">
        <v>284</v>
      </c>
    </row>
    <row r="33" spans="1:17" customFormat="1" x14ac:dyDescent="0.3">
      <c r="A33" s="40"/>
      <c r="B33" s="155" t="s">
        <v>903</v>
      </c>
      <c r="C33" s="176">
        <v>44236</v>
      </c>
      <c r="D33" s="127" t="s">
        <v>248</v>
      </c>
      <c r="E33" s="127" t="s">
        <v>51</v>
      </c>
      <c r="F33" s="127" t="s">
        <v>5</v>
      </c>
      <c r="G33" s="127" t="s">
        <v>339</v>
      </c>
      <c r="H33" s="127" t="s">
        <v>315</v>
      </c>
      <c r="I33" s="145" t="s">
        <v>91</v>
      </c>
      <c r="J33" s="145">
        <v>1</v>
      </c>
      <c r="K33" s="145" t="s">
        <v>249</v>
      </c>
      <c r="L33" s="175">
        <v>30</v>
      </c>
      <c r="M33" s="175">
        <v>30</v>
      </c>
      <c r="N33" s="145"/>
      <c r="O33" s="183"/>
      <c r="P33" s="129">
        <v>30</v>
      </c>
      <c r="Q33" s="135" t="s">
        <v>284</v>
      </c>
    </row>
    <row r="34" spans="1:17" customFormat="1" x14ac:dyDescent="0.3">
      <c r="A34" s="40"/>
      <c r="B34" s="155" t="s">
        <v>903</v>
      </c>
      <c r="C34" s="176">
        <v>44236</v>
      </c>
      <c r="D34" s="127" t="s">
        <v>248</v>
      </c>
      <c r="E34" s="127" t="s">
        <v>97</v>
      </c>
      <c r="F34" s="127" t="s">
        <v>5</v>
      </c>
      <c r="G34" s="127" t="s">
        <v>339</v>
      </c>
      <c r="H34" s="127" t="s">
        <v>315</v>
      </c>
      <c r="I34" s="145" t="s">
        <v>91</v>
      </c>
      <c r="J34" s="145">
        <v>1</v>
      </c>
      <c r="K34" s="145" t="s">
        <v>249</v>
      </c>
      <c r="L34" s="175">
        <v>30</v>
      </c>
      <c r="M34" s="175">
        <v>30</v>
      </c>
      <c r="N34" s="145"/>
      <c r="O34" s="183"/>
      <c r="P34" s="129">
        <v>30</v>
      </c>
      <c r="Q34" s="135" t="s">
        <v>284</v>
      </c>
    </row>
    <row r="35" spans="1:17" customFormat="1" x14ac:dyDescent="0.3">
      <c r="A35" s="40"/>
      <c r="B35" s="155" t="s">
        <v>903</v>
      </c>
      <c r="C35" s="176">
        <v>43837</v>
      </c>
      <c r="D35" s="127" t="s">
        <v>163</v>
      </c>
      <c r="E35" s="127" t="s">
        <v>164</v>
      </c>
      <c r="F35" s="127" t="s">
        <v>5</v>
      </c>
      <c r="G35" s="127"/>
      <c r="H35" s="127"/>
      <c r="I35" s="127" t="s">
        <v>91</v>
      </c>
      <c r="J35" s="127">
        <v>1</v>
      </c>
      <c r="K35" s="127" t="s">
        <v>71</v>
      </c>
      <c r="L35" s="129">
        <v>550</v>
      </c>
      <c r="M35" s="129">
        <v>550</v>
      </c>
      <c r="N35" s="145"/>
      <c r="O35" s="183"/>
      <c r="P35" s="129">
        <v>550</v>
      </c>
      <c r="Q35" s="135" t="s">
        <v>284</v>
      </c>
    </row>
    <row r="36" spans="1:17" customFormat="1" x14ac:dyDescent="0.3">
      <c r="A36" s="40"/>
      <c r="B36" s="155" t="s">
        <v>903</v>
      </c>
      <c r="C36" s="176">
        <v>44249</v>
      </c>
      <c r="D36" s="127" t="s">
        <v>492</v>
      </c>
      <c r="E36" s="127" t="s">
        <v>20</v>
      </c>
      <c r="F36" s="127" t="s">
        <v>5</v>
      </c>
      <c r="G36" s="127" t="s">
        <v>558</v>
      </c>
      <c r="H36" s="127" t="s">
        <v>385</v>
      </c>
      <c r="I36" s="145" t="s">
        <v>91</v>
      </c>
      <c r="J36" s="145">
        <v>1</v>
      </c>
      <c r="K36" s="145" t="s">
        <v>280</v>
      </c>
      <c r="L36" s="175">
        <v>50</v>
      </c>
      <c r="M36" s="175">
        <v>50</v>
      </c>
      <c r="N36" s="145"/>
      <c r="O36" s="183"/>
      <c r="P36" s="129">
        <v>50</v>
      </c>
      <c r="Q36" s="135" t="s">
        <v>284</v>
      </c>
    </row>
    <row r="37" spans="1:17" customFormat="1" x14ac:dyDescent="0.3">
      <c r="A37" s="40"/>
      <c r="B37" s="155" t="s">
        <v>903</v>
      </c>
      <c r="C37" s="176">
        <v>44249</v>
      </c>
      <c r="D37" s="127" t="s">
        <v>492</v>
      </c>
      <c r="E37" s="127" t="s">
        <v>20</v>
      </c>
      <c r="F37" s="127" t="s">
        <v>5</v>
      </c>
      <c r="G37" s="127" t="s">
        <v>558</v>
      </c>
      <c r="H37" s="127" t="s">
        <v>385</v>
      </c>
      <c r="I37" s="145" t="s">
        <v>91</v>
      </c>
      <c r="J37" s="145">
        <v>1</v>
      </c>
      <c r="K37" s="145" t="s">
        <v>281</v>
      </c>
      <c r="L37" s="175">
        <v>50</v>
      </c>
      <c r="M37" s="175">
        <v>50</v>
      </c>
      <c r="N37" s="145"/>
      <c r="O37" s="183"/>
      <c r="P37" s="129">
        <v>50</v>
      </c>
      <c r="Q37" s="135" t="s">
        <v>284</v>
      </c>
    </row>
    <row r="38" spans="1:17" customFormat="1" x14ac:dyDescent="0.3">
      <c r="A38" s="40"/>
      <c r="B38" s="155" t="s">
        <v>903</v>
      </c>
      <c r="C38" s="176">
        <v>44251</v>
      </c>
      <c r="D38" s="127" t="s">
        <v>649</v>
      </c>
      <c r="E38" s="127" t="s">
        <v>252</v>
      </c>
      <c r="F38" s="127" t="s">
        <v>5</v>
      </c>
      <c r="G38" s="127" t="s">
        <v>558</v>
      </c>
      <c r="H38" s="127" t="s">
        <v>384</v>
      </c>
      <c r="I38" s="145" t="s">
        <v>91</v>
      </c>
      <c r="J38" s="145">
        <v>1</v>
      </c>
      <c r="K38" s="145" t="s">
        <v>247</v>
      </c>
      <c r="L38" s="175">
        <v>510</v>
      </c>
      <c r="M38" s="175">
        <v>510</v>
      </c>
      <c r="N38" s="145"/>
      <c r="O38" s="183">
        <v>110</v>
      </c>
      <c r="P38" s="129">
        <v>400</v>
      </c>
      <c r="Q38" s="135" t="s">
        <v>284</v>
      </c>
    </row>
    <row r="39" spans="1:17" customFormat="1" x14ac:dyDescent="0.3">
      <c r="A39" s="40"/>
      <c r="B39" s="155" t="s">
        <v>903</v>
      </c>
      <c r="C39" s="176">
        <v>44230</v>
      </c>
      <c r="D39" s="127" t="s">
        <v>408</v>
      </c>
      <c r="E39" s="127" t="s">
        <v>178</v>
      </c>
      <c r="F39" s="127" t="s">
        <v>70</v>
      </c>
      <c r="G39" s="127" t="s">
        <v>838</v>
      </c>
      <c r="H39" s="127" t="s">
        <v>384</v>
      </c>
      <c r="I39" s="145" t="s">
        <v>91</v>
      </c>
      <c r="J39" s="127">
        <v>1</v>
      </c>
      <c r="K39" s="127" t="s">
        <v>192</v>
      </c>
      <c r="L39" s="129">
        <v>35</v>
      </c>
      <c r="M39" s="129">
        <v>35</v>
      </c>
      <c r="N39" s="130"/>
      <c r="O39" s="183"/>
      <c r="P39" s="129">
        <v>35</v>
      </c>
      <c r="Q39" s="135" t="s">
        <v>284</v>
      </c>
    </row>
    <row r="40" spans="1:17" customFormat="1" x14ac:dyDescent="0.3">
      <c r="A40" s="40"/>
      <c r="B40" s="155" t="s">
        <v>903</v>
      </c>
      <c r="C40" s="176">
        <v>44230</v>
      </c>
      <c r="D40" s="127" t="s">
        <v>408</v>
      </c>
      <c r="E40" s="127" t="s">
        <v>178</v>
      </c>
      <c r="F40" s="127" t="s">
        <v>70</v>
      </c>
      <c r="G40" s="127" t="s">
        <v>838</v>
      </c>
      <c r="H40" s="127" t="s">
        <v>384</v>
      </c>
      <c r="I40" s="127" t="s">
        <v>91</v>
      </c>
      <c r="J40" s="127">
        <v>1</v>
      </c>
      <c r="K40" s="127" t="s">
        <v>193</v>
      </c>
      <c r="L40" s="129">
        <v>28</v>
      </c>
      <c r="M40" s="129">
        <v>28</v>
      </c>
      <c r="N40" s="130"/>
      <c r="O40" s="183"/>
      <c r="P40" s="129">
        <v>28</v>
      </c>
      <c r="Q40" s="135" t="s">
        <v>284</v>
      </c>
    </row>
    <row r="41" spans="1:17" customFormat="1" x14ac:dyDescent="0.3">
      <c r="A41" s="40"/>
      <c r="B41" s="155" t="s">
        <v>903</v>
      </c>
      <c r="C41" s="176">
        <v>44230</v>
      </c>
      <c r="D41" s="127" t="s">
        <v>408</v>
      </c>
      <c r="E41" s="127" t="s">
        <v>178</v>
      </c>
      <c r="F41" s="127" t="s">
        <v>70</v>
      </c>
      <c r="G41" s="127" t="s">
        <v>838</v>
      </c>
      <c r="H41" s="127" t="s">
        <v>384</v>
      </c>
      <c r="I41" s="145" t="s">
        <v>91</v>
      </c>
      <c r="J41" s="127">
        <v>1</v>
      </c>
      <c r="K41" s="127" t="s">
        <v>194</v>
      </c>
      <c r="L41" s="129">
        <v>68</v>
      </c>
      <c r="M41" s="129">
        <v>68</v>
      </c>
      <c r="N41" s="130"/>
      <c r="O41" s="183"/>
      <c r="P41" s="129">
        <v>68</v>
      </c>
      <c r="Q41" s="135" t="s">
        <v>284</v>
      </c>
    </row>
    <row r="42" spans="1:17" customFormat="1" x14ac:dyDescent="0.3">
      <c r="A42" s="40"/>
      <c r="B42" s="155" t="s">
        <v>903</v>
      </c>
      <c r="C42" s="176">
        <v>44230</v>
      </c>
      <c r="D42" s="127" t="s">
        <v>408</v>
      </c>
      <c r="E42" s="127" t="s">
        <v>178</v>
      </c>
      <c r="F42" s="127" t="s">
        <v>70</v>
      </c>
      <c r="G42" s="127" t="s">
        <v>838</v>
      </c>
      <c r="H42" s="127" t="s">
        <v>384</v>
      </c>
      <c r="I42" s="127" t="s">
        <v>91</v>
      </c>
      <c r="J42" s="127">
        <v>1</v>
      </c>
      <c r="K42" s="127" t="s">
        <v>190</v>
      </c>
      <c r="L42" s="129">
        <v>180</v>
      </c>
      <c r="M42" s="129">
        <v>180</v>
      </c>
      <c r="N42" s="130"/>
      <c r="O42" s="183"/>
      <c r="P42" s="129">
        <v>180</v>
      </c>
      <c r="Q42" s="135" t="s">
        <v>284</v>
      </c>
    </row>
    <row r="43" spans="1:17" customFormat="1" x14ac:dyDescent="0.3">
      <c r="A43" s="40"/>
      <c r="B43" s="155" t="s">
        <v>903</v>
      </c>
      <c r="C43" s="176">
        <v>44237</v>
      </c>
      <c r="D43" s="145" t="s">
        <v>515</v>
      </c>
      <c r="E43" s="127" t="s">
        <v>74</v>
      </c>
      <c r="F43" s="127" t="s">
        <v>70</v>
      </c>
      <c r="G43" s="127" t="s">
        <v>558</v>
      </c>
      <c r="H43" s="127" t="s">
        <v>208</v>
      </c>
      <c r="I43" s="145" t="s">
        <v>91</v>
      </c>
      <c r="J43" s="145">
        <v>1</v>
      </c>
      <c r="K43" s="145" t="s">
        <v>241</v>
      </c>
      <c r="L43" s="175">
        <v>600</v>
      </c>
      <c r="M43" s="175">
        <v>600</v>
      </c>
      <c r="N43" s="145"/>
      <c r="O43" s="183"/>
      <c r="P43" s="129">
        <v>600</v>
      </c>
      <c r="Q43" s="135" t="s">
        <v>284</v>
      </c>
    </row>
    <row r="44" spans="1:17" customFormat="1" x14ac:dyDescent="0.3">
      <c r="A44" s="40"/>
      <c r="B44" s="155" t="s">
        <v>903</v>
      </c>
      <c r="C44" s="176">
        <v>44237</v>
      </c>
      <c r="D44" s="145" t="s">
        <v>515</v>
      </c>
      <c r="E44" s="127" t="s">
        <v>74</v>
      </c>
      <c r="F44" s="127" t="s">
        <v>70</v>
      </c>
      <c r="G44" s="127" t="s">
        <v>558</v>
      </c>
      <c r="H44" s="127" t="s">
        <v>208</v>
      </c>
      <c r="I44" s="145" t="s">
        <v>91</v>
      </c>
      <c r="J44" s="145">
        <v>1</v>
      </c>
      <c r="K44" s="145" t="s">
        <v>242</v>
      </c>
      <c r="L44" s="175">
        <v>1000</v>
      </c>
      <c r="M44" s="175">
        <v>1000</v>
      </c>
      <c r="N44" s="145"/>
      <c r="O44" s="183"/>
      <c r="P44" s="129">
        <v>1000</v>
      </c>
      <c r="Q44" s="135" t="s">
        <v>284</v>
      </c>
    </row>
    <row r="45" spans="1:17" customFormat="1" x14ac:dyDescent="0.3">
      <c r="A45" s="40"/>
      <c r="B45" s="155" t="s">
        <v>903</v>
      </c>
      <c r="C45" s="176">
        <v>44237</v>
      </c>
      <c r="D45" s="145" t="s">
        <v>515</v>
      </c>
      <c r="E45" s="127" t="s">
        <v>74</v>
      </c>
      <c r="F45" s="127" t="s">
        <v>70</v>
      </c>
      <c r="G45" s="127" t="s">
        <v>558</v>
      </c>
      <c r="H45" s="127" t="s">
        <v>208</v>
      </c>
      <c r="I45" s="145" t="s">
        <v>91</v>
      </c>
      <c r="J45" s="145">
        <v>1</v>
      </c>
      <c r="K45" s="145" t="s">
        <v>243</v>
      </c>
      <c r="L45" s="175">
        <v>230</v>
      </c>
      <c r="M45" s="175">
        <v>230</v>
      </c>
      <c r="N45" s="145"/>
      <c r="O45" s="183"/>
      <c r="P45" s="129">
        <v>230</v>
      </c>
      <c r="Q45" s="135" t="s">
        <v>284</v>
      </c>
    </row>
    <row r="46" spans="1:17" customFormat="1" x14ac:dyDescent="0.3">
      <c r="A46" s="40"/>
      <c r="B46" s="155" t="s">
        <v>903</v>
      </c>
      <c r="C46" s="176">
        <v>44237</v>
      </c>
      <c r="D46" s="145" t="s">
        <v>515</v>
      </c>
      <c r="E46" s="127" t="s">
        <v>74</v>
      </c>
      <c r="F46" s="127" t="s">
        <v>70</v>
      </c>
      <c r="G46" s="127" t="s">
        <v>558</v>
      </c>
      <c r="H46" s="127" t="s">
        <v>208</v>
      </c>
      <c r="I46" s="145" t="s">
        <v>91</v>
      </c>
      <c r="J46" s="145">
        <v>1</v>
      </c>
      <c r="K46" s="145" t="s">
        <v>244</v>
      </c>
      <c r="L46" s="175">
        <v>250</v>
      </c>
      <c r="M46" s="175">
        <v>250</v>
      </c>
      <c r="N46" s="145"/>
      <c r="O46" s="183"/>
      <c r="P46" s="129">
        <v>250</v>
      </c>
      <c r="Q46" s="135" t="s">
        <v>284</v>
      </c>
    </row>
    <row r="47" spans="1:17" customFormat="1" x14ac:dyDescent="0.3">
      <c r="A47" s="40"/>
      <c r="B47" s="155" t="s">
        <v>903</v>
      </c>
      <c r="C47" s="176">
        <v>44237</v>
      </c>
      <c r="D47" s="145" t="s">
        <v>515</v>
      </c>
      <c r="E47" s="127" t="s">
        <v>74</v>
      </c>
      <c r="F47" s="127" t="s">
        <v>70</v>
      </c>
      <c r="G47" s="127" t="s">
        <v>558</v>
      </c>
      <c r="H47" s="127" t="s">
        <v>208</v>
      </c>
      <c r="I47" s="145" t="s">
        <v>91</v>
      </c>
      <c r="J47" s="145">
        <v>1</v>
      </c>
      <c r="K47" s="145" t="s">
        <v>245</v>
      </c>
      <c r="L47" s="175">
        <v>30</v>
      </c>
      <c r="M47" s="175">
        <v>30</v>
      </c>
      <c r="N47" s="145"/>
      <c r="O47" s="183"/>
      <c r="P47" s="129">
        <v>30</v>
      </c>
      <c r="Q47" s="135" t="s">
        <v>284</v>
      </c>
    </row>
    <row r="48" spans="1:17" customFormat="1" x14ac:dyDescent="0.3">
      <c r="A48" s="40"/>
      <c r="B48" s="155" t="s">
        <v>903</v>
      </c>
      <c r="C48" s="176">
        <v>44237</v>
      </c>
      <c r="D48" s="145" t="s">
        <v>515</v>
      </c>
      <c r="E48" s="127" t="s">
        <v>74</v>
      </c>
      <c r="F48" s="127" t="s">
        <v>70</v>
      </c>
      <c r="G48" s="127" t="s">
        <v>558</v>
      </c>
      <c r="H48" s="127" t="s">
        <v>208</v>
      </c>
      <c r="I48" s="145" t="s">
        <v>91</v>
      </c>
      <c r="J48" s="145">
        <v>1</v>
      </c>
      <c r="K48" s="145" t="s">
        <v>246</v>
      </c>
      <c r="L48" s="175">
        <v>1970</v>
      </c>
      <c r="M48" s="175">
        <v>1970</v>
      </c>
      <c r="N48" s="145"/>
      <c r="O48" s="183"/>
      <c r="P48" s="129">
        <v>1970</v>
      </c>
      <c r="Q48" s="135" t="s">
        <v>284</v>
      </c>
    </row>
    <row r="49" spans="1:17" customFormat="1" x14ac:dyDescent="0.3">
      <c r="A49" s="40"/>
      <c r="B49" s="155" t="s">
        <v>903</v>
      </c>
      <c r="C49" s="176">
        <v>44237</v>
      </c>
      <c r="D49" s="145" t="s">
        <v>515</v>
      </c>
      <c r="E49" s="127" t="s">
        <v>74</v>
      </c>
      <c r="F49" s="127" t="s">
        <v>70</v>
      </c>
      <c r="G49" s="127" t="s">
        <v>558</v>
      </c>
      <c r="H49" s="127" t="s">
        <v>208</v>
      </c>
      <c r="I49" s="145" t="s">
        <v>91</v>
      </c>
      <c r="J49" s="145">
        <v>1</v>
      </c>
      <c r="K49" s="145" t="s">
        <v>210</v>
      </c>
      <c r="L49" s="175">
        <v>490</v>
      </c>
      <c r="M49" s="175">
        <v>490</v>
      </c>
      <c r="N49" s="145"/>
      <c r="O49" s="183"/>
      <c r="P49" s="129">
        <v>490</v>
      </c>
      <c r="Q49" s="135" t="s">
        <v>284</v>
      </c>
    </row>
    <row r="50" spans="1:17" customFormat="1" x14ac:dyDescent="0.3">
      <c r="A50" s="40"/>
      <c r="B50" s="155" t="s">
        <v>903</v>
      </c>
      <c r="C50" s="176">
        <v>44231</v>
      </c>
      <c r="D50" s="145" t="s">
        <v>515</v>
      </c>
      <c r="E50" s="127" t="s">
        <v>77</v>
      </c>
      <c r="F50" s="127" t="s">
        <v>70</v>
      </c>
      <c r="G50" s="127"/>
      <c r="H50" s="127" t="s">
        <v>208</v>
      </c>
      <c r="I50" s="145" t="s">
        <v>91</v>
      </c>
      <c r="J50" s="145">
        <v>1</v>
      </c>
      <c r="K50" s="145" t="s">
        <v>236</v>
      </c>
      <c r="L50" s="175">
        <v>200</v>
      </c>
      <c r="M50" s="175">
        <v>200</v>
      </c>
      <c r="N50" s="145"/>
      <c r="O50" s="183"/>
      <c r="P50" s="129">
        <v>200</v>
      </c>
      <c r="Q50" s="135" t="s">
        <v>284</v>
      </c>
    </row>
    <row r="51" spans="1:17" customFormat="1" x14ac:dyDescent="0.3">
      <c r="A51" s="40"/>
      <c r="B51" s="155" t="s">
        <v>903</v>
      </c>
      <c r="C51" s="176">
        <v>44231</v>
      </c>
      <c r="D51" s="145" t="s">
        <v>515</v>
      </c>
      <c r="E51" s="127" t="s">
        <v>232</v>
      </c>
      <c r="F51" s="127" t="s">
        <v>70</v>
      </c>
      <c r="G51" s="127"/>
      <c r="H51" s="127" t="s">
        <v>208</v>
      </c>
      <c r="I51" s="145" t="s">
        <v>91</v>
      </c>
      <c r="J51" s="145">
        <v>1</v>
      </c>
      <c r="K51" s="145" t="s">
        <v>209</v>
      </c>
      <c r="L51" s="175">
        <v>100</v>
      </c>
      <c r="M51" s="175">
        <v>100</v>
      </c>
      <c r="N51" s="145"/>
      <c r="O51" s="183"/>
      <c r="P51" s="129">
        <v>100</v>
      </c>
      <c r="Q51" s="135" t="s">
        <v>284</v>
      </c>
    </row>
    <row r="52" spans="1:17" customFormat="1" x14ac:dyDescent="0.3">
      <c r="A52" s="40"/>
      <c r="B52" s="155" t="s">
        <v>903</v>
      </c>
      <c r="C52" s="176">
        <v>44231</v>
      </c>
      <c r="D52" s="145" t="s">
        <v>515</v>
      </c>
      <c r="E52" s="127" t="s">
        <v>233</v>
      </c>
      <c r="F52" s="127" t="s">
        <v>70</v>
      </c>
      <c r="G52" s="127"/>
      <c r="H52" s="127" t="s">
        <v>208</v>
      </c>
      <c r="I52" s="145" t="s">
        <v>91</v>
      </c>
      <c r="J52" s="145">
        <v>1</v>
      </c>
      <c r="K52" s="145" t="s">
        <v>210</v>
      </c>
      <c r="L52" s="175">
        <v>450</v>
      </c>
      <c r="M52" s="175">
        <v>450</v>
      </c>
      <c r="N52" s="145"/>
      <c r="O52" s="183"/>
      <c r="P52" s="129">
        <v>450</v>
      </c>
      <c r="Q52" s="135" t="s">
        <v>284</v>
      </c>
    </row>
    <row r="53" spans="1:17" customFormat="1" x14ac:dyDescent="0.3">
      <c r="A53" s="40"/>
      <c r="B53" s="155" t="s">
        <v>903</v>
      </c>
      <c r="C53" s="176">
        <v>44231</v>
      </c>
      <c r="D53" s="145" t="s">
        <v>515</v>
      </c>
      <c r="E53" s="127" t="s">
        <v>234</v>
      </c>
      <c r="F53" s="127" t="s">
        <v>70</v>
      </c>
      <c r="G53" s="127"/>
      <c r="H53" s="127" t="s">
        <v>208</v>
      </c>
      <c r="I53" s="145" t="s">
        <v>91</v>
      </c>
      <c r="J53" s="145">
        <v>1</v>
      </c>
      <c r="K53" s="145" t="s">
        <v>237</v>
      </c>
      <c r="L53" s="175">
        <v>150</v>
      </c>
      <c r="M53" s="175">
        <v>150</v>
      </c>
      <c r="N53" s="145"/>
      <c r="O53" s="183"/>
      <c r="P53" s="129">
        <v>150</v>
      </c>
      <c r="Q53" s="135" t="s">
        <v>284</v>
      </c>
    </row>
    <row r="54" spans="1:17" customFormat="1" x14ac:dyDescent="0.3">
      <c r="A54" s="40"/>
      <c r="B54" s="155" t="s">
        <v>903</v>
      </c>
      <c r="C54" s="176">
        <v>44231</v>
      </c>
      <c r="D54" s="145" t="s">
        <v>515</v>
      </c>
      <c r="E54" s="127" t="s">
        <v>235</v>
      </c>
      <c r="F54" s="127" t="s">
        <v>70</v>
      </c>
      <c r="G54" s="127"/>
      <c r="H54" s="127" t="s">
        <v>208</v>
      </c>
      <c r="I54" s="145" t="s">
        <v>91</v>
      </c>
      <c r="J54" s="145">
        <v>1</v>
      </c>
      <c r="K54" s="145" t="s">
        <v>238</v>
      </c>
      <c r="L54" s="175">
        <v>200</v>
      </c>
      <c r="M54" s="175">
        <v>200</v>
      </c>
      <c r="N54" s="145"/>
      <c r="O54" s="183"/>
      <c r="P54" s="129">
        <v>200</v>
      </c>
      <c r="Q54" s="135" t="s">
        <v>284</v>
      </c>
    </row>
    <row r="55" spans="1:17" customFormat="1" x14ac:dyDescent="0.3">
      <c r="A55" s="40"/>
      <c r="B55" s="155" t="s">
        <v>903</v>
      </c>
      <c r="C55" s="176">
        <v>44237</v>
      </c>
      <c r="D55" s="127" t="s">
        <v>649</v>
      </c>
      <c r="E55" s="127" t="s">
        <v>80</v>
      </c>
      <c r="F55" s="127" t="s">
        <v>70</v>
      </c>
      <c r="G55" s="127" t="s">
        <v>558</v>
      </c>
      <c r="H55" s="127" t="s">
        <v>384</v>
      </c>
      <c r="I55" s="145" t="s">
        <v>91</v>
      </c>
      <c r="J55" s="145">
        <v>1</v>
      </c>
      <c r="K55" s="145" t="s">
        <v>247</v>
      </c>
      <c r="L55" s="175">
        <v>1020</v>
      </c>
      <c r="M55" s="175">
        <v>1020</v>
      </c>
      <c r="N55" s="145"/>
      <c r="O55" s="183">
        <v>160</v>
      </c>
      <c r="P55" s="129">
        <v>860</v>
      </c>
      <c r="Q55" s="135" t="s">
        <v>284</v>
      </c>
    </row>
    <row r="56" spans="1:17" customFormat="1" x14ac:dyDescent="0.3">
      <c r="A56" s="40"/>
      <c r="B56" s="155" t="s">
        <v>903</v>
      </c>
      <c r="C56" s="176">
        <v>44229</v>
      </c>
      <c r="D56" s="127" t="s">
        <v>408</v>
      </c>
      <c r="E56" s="127" t="s">
        <v>29</v>
      </c>
      <c r="F56" s="127" t="s">
        <v>5</v>
      </c>
      <c r="G56" s="127" t="s">
        <v>838</v>
      </c>
      <c r="H56" s="127" t="s">
        <v>384</v>
      </c>
      <c r="I56" s="127" t="s">
        <v>238</v>
      </c>
      <c r="J56" s="127">
        <v>1</v>
      </c>
      <c r="K56" s="127" t="s">
        <v>190</v>
      </c>
      <c r="L56" s="129">
        <v>250</v>
      </c>
      <c r="M56" s="129">
        <v>250</v>
      </c>
      <c r="N56" s="130"/>
      <c r="O56" s="183"/>
      <c r="P56" s="129">
        <v>250</v>
      </c>
      <c r="Q56" s="135" t="s">
        <v>284</v>
      </c>
    </row>
    <row r="57" spans="1:17" customFormat="1" x14ac:dyDescent="0.3">
      <c r="A57" s="40"/>
      <c r="B57" s="155" t="s">
        <v>903</v>
      </c>
      <c r="C57" s="176">
        <v>44214</v>
      </c>
      <c r="D57" s="127" t="s">
        <v>408</v>
      </c>
      <c r="E57" s="127" t="s">
        <v>60</v>
      </c>
      <c r="F57" s="127" t="s">
        <v>5</v>
      </c>
      <c r="G57" s="127" t="s">
        <v>838</v>
      </c>
      <c r="H57" s="127" t="s">
        <v>384</v>
      </c>
      <c r="I57" s="127" t="s">
        <v>238</v>
      </c>
      <c r="J57" s="127">
        <v>1</v>
      </c>
      <c r="K57" s="127" t="s">
        <v>190</v>
      </c>
      <c r="L57" s="129">
        <v>160</v>
      </c>
      <c r="M57" s="129">
        <v>160</v>
      </c>
      <c r="N57" s="130"/>
      <c r="O57" s="183"/>
      <c r="P57" s="129">
        <v>160</v>
      </c>
      <c r="Q57" s="135" t="s">
        <v>284</v>
      </c>
    </row>
    <row r="58" spans="1:17" customFormat="1" x14ac:dyDescent="0.3">
      <c r="A58" s="40"/>
      <c r="B58" s="155" t="s">
        <v>903</v>
      </c>
      <c r="C58" s="176">
        <v>44217</v>
      </c>
      <c r="D58" s="127" t="s">
        <v>408</v>
      </c>
      <c r="E58" s="127" t="s">
        <v>60</v>
      </c>
      <c r="F58" s="127" t="s">
        <v>5</v>
      </c>
      <c r="G58" s="127" t="s">
        <v>838</v>
      </c>
      <c r="H58" s="127" t="s">
        <v>384</v>
      </c>
      <c r="I58" s="127" t="s">
        <v>238</v>
      </c>
      <c r="J58" s="127">
        <v>1</v>
      </c>
      <c r="K58" s="127" t="s">
        <v>203</v>
      </c>
      <c r="L58" s="129">
        <v>100</v>
      </c>
      <c r="M58" s="129">
        <v>100</v>
      </c>
      <c r="N58" s="130"/>
      <c r="O58" s="183"/>
      <c r="P58" s="129">
        <v>100</v>
      </c>
      <c r="Q58" s="135" t="s">
        <v>284</v>
      </c>
    </row>
    <row r="59" spans="1:17" customFormat="1" x14ac:dyDescent="0.3">
      <c r="A59" s="40"/>
      <c r="B59" s="155" t="s">
        <v>903</v>
      </c>
      <c r="C59" s="176">
        <v>44221</v>
      </c>
      <c r="D59" s="127" t="s">
        <v>408</v>
      </c>
      <c r="E59" s="127" t="s">
        <v>55</v>
      </c>
      <c r="F59" s="127" t="s">
        <v>5</v>
      </c>
      <c r="G59" s="127" t="s">
        <v>838</v>
      </c>
      <c r="H59" s="127" t="s">
        <v>384</v>
      </c>
      <c r="I59" s="127" t="s">
        <v>238</v>
      </c>
      <c r="J59" s="127">
        <v>1</v>
      </c>
      <c r="K59" s="127" t="s">
        <v>203</v>
      </c>
      <c r="L59" s="129">
        <v>140</v>
      </c>
      <c r="M59" s="129">
        <v>140</v>
      </c>
      <c r="N59" s="130"/>
      <c r="O59" s="183"/>
      <c r="P59" s="129">
        <v>140</v>
      </c>
      <c r="Q59" s="135" t="s">
        <v>284</v>
      </c>
    </row>
    <row r="60" spans="1:17" customFormat="1" x14ac:dyDescent="0.3">
      <c r="A60" s="40"/>
      <c r="B60" s="155" t="s">
        <v>903</v>
      </c>
      <c r="C60" s="176">
        <v>44229</v>
      </c>
      <c r="D60" s="145" t="s">
        <v>515</v>
      </c>
      <c r="E60" s="127" t="s">
        <v>164</v>
      </c>
      <c r="F60" s="127" t="s">
        <v>5</v>
      </c>
      <c r="G60" s="127" t="s">
        <v>558</v>
      </c>
      <c r="H60" s="127" t="s">
        <v>208</v>
      </c>
      <c r="I60" s="127" t="s">
        <v>238</v>
      </c>
      <c r="J60" s="127">
        <v>1</v>
      </c>
      <c r="K60" s="127" t="s">
        <v>196</v>
      </c>
      <c r="L60" s="129">
        <v>200</v>
      </c>
      <c r="M60" s="129">
        <v>200</v>
      </c>
      <c r="N60" s="130"/>
      <c r="O60" s="183"/>
      <c r="P60" s="129">
        <v>200</v>
      </c>
      <c r="Q60" s="135" t="s">
        <v>284</v>
      </c>
    </row>
    <row r="61" spans="1:17" customFormat="1" x14ac:dyDescent="0.3">
      <c r="A61" s="40"/>
      <c r="B61" s="155" t="s">
        <v>903</v>
      </c>
      <c r="C61" s="176">
        <v>44231</v>
      </c>
      <c r="D61" s="145" t="s">
        <v>515</v>
      </c>
      <c r="E61" s="127" t="s">
        <v>29</v>
      </c>
      <c r="F61" s="127" t="s">
        <v>5</v>
      </c>
      <c r="G61" s="127" t="s">
        <v>558</v>
      </c>
      <c r="H61" s="127" t="s">
        <v>208</v>
      </c>
      <c r="I61" s="127" t="s">
        <v>238</v>
      </c>
      <c r="J61" s="145">
        <v>1</v>
      </c>
      <c r="K61" s="145" t="s">
        <v>212</v>
      </c>
      <c r="L61" s="175">
        <v>200</v>
      </c>
      <c r="M61" s="175">
        <v>200</v>
      </c>
      <c r="N61" s="145"/>
      <c r="O61" s="183"/>
      <c r="P61" s="129">
        <v>200</v>
      </c>
      <c r="Q61" s="135" t="s">
        <v>284</v>
      </c>
    </row>
    <row r="62" spans="1:17" customFormat="1" x14ac:dyDescent="0.3">
      <c r="A62" s="40"/>
      <c r="B62" s="155" t="s">
        <v>903</v>
      </c>
      <c r="C62" s="176">
        <v>44245</v>
      </c>
      <c r="D62" s="127" t="s">
        <v>492</v>
      </c>
      <c r="E62" s="127" t="s">
        <v>51</v>
      </c>
      <c r="F62" s="127" t="s">
        <v>5</v>
      </c>
      <c r="G62" s="127" t="s">
        <v>558</v>
      </c>
      <c r="H62" s="127" t="s">
        <v>385</v>
      </c>
      <c r="I62" s="127" t="s">
        <v>238</v>
      </c>
      <c r="J62" s="145">
        <v>1</v>
      </c>
      <c r="K62" s="145" t="s">
        <v>254</v>
      </c>
      <c r="L62" s="175">
        <v>50</v>
      </c>
      <c r="M62" s="175">
        <v>50</v>
      </c>
      <c r="N62" s="145"/>
      <c r="O62" s="183"/>
      <c r="P62" s="129">
        <v>50</v>
      </c>
      <c r="Q62" s="135" t="s">
        <v>284</v>
      </c>
    </row>
    <row r="63" spans="1:17" customFormat="1" x14ac:dyDescent="0.3">
      <c r="A63" s="40"/>
      <c r="B63" s="155" t="s">
        <v>903</v>
      </c>
      <c r="C63" s="176">
        <v>44245</v>
      </c>
      <c r="D63" s="127" t="s">
        <v>492</v>
      </c>
      <c r="E63" s="127" t="s">
        <v>51</v>
      </c>
      <c r="F63" s="127" t="s">
        <v>5</v>
      </c>
      <c r="G63" s="127" t="s">
        <v>558</v>
      </c>
      <c r="H63" s="127" t="s">
        <v>385</v>
      </c>
      <c r="I63" s="127" t="s">
        <v>238</v>
      </c>
      <c r="J63" s="145">
        <v>1</v>
      </c>
      <c r="K63" s="145" t="s">
        <v>255</v>
      </c>
      <c r="L63" s="175">
        <v>100</v>
      </c>
      <c r="M63" s="175">
        <v>100</v>
      </c>
      <c r="N63" s="145"/>
      <c r="O63" s="183"/>
      <c r="P63" s="129">
        <v>100</v>
      </c>
      <c r="Q63" s="135" t="s">
        <v>284</v>
      </c>
    </row>
    <row r="64" spans="1:17" customFormat="1" x14ac:dyDescent="0.3">
      <c r="A64" s="40"/>
      <c r="B64" s="155" t="s">
        <v>903</v>
      </c>
      <c r="C64" s="176">
        <v>44245</v>
      </c>
      <c r="D64" s="127" t="s">
        <v>492</v>
      </c>
      <c r="E64" s="127" t="s">
        <v>51</v>
      </c>
      <c r="F64" s="127" t="s">
        <v>5</v>
      </c>
      <c r="G64" s="127" t="s">
        <v>558</v>
      </c>
      <c r="H64" s="127" t="s">
        <v>385</v>
      </c>
      <c r="I64" s="127" t="s">
        <v>238</v>
      </c>
      <c r="J64" s="145">
        <v>1</v>
      </c>
      <c r="K64" s="145" t="s">
        <v>53</v>
      </c>
      <c r="L64" s="175">
        <v>50</v>
      </c>
      <c r="M64" s="175">
        <v>50</v>
      </c>
      <c r="N64" s="145"/>
      <c r="O64" s="183"/>
      <c r="P64" s="129">
        <v>50</v>
      </c>
      <c r="Q64" s="135" t="s">
        <v>284</v>
      </c>
    </row>
    <row r="65" spans="1:17" customFormat="1" x14ac:dyDescent="0.3">
      <c r="A65" s="40"/>
      <c r="B65" s="155" t="s">
        <v>903</v>
      </c>
      <c r="C65" s="176">
        <v>44249</v>
      </c>
      <c r="D65" s="127" t="s">
        <v>492</v>
      </c>
      <c r="E65" s="127" t="s">
        <v>20</v>
      </c>
      <c r="F65" s="127" t="s">
        <v>5</v>
      </c>
      <c r="G65" s="127" t="s">
        <v>558</v>
      </c>
      <c r="H65" s="127" t="s">
        <v>385</v>
      </c>
      <c r="I65" s="127" t="s">
        <v>238</v>
      </c>
      <c r="J65" s="145">
        <v>1</v>
      </c>
      <c r="K65" s="145" t="s">
        <v>274</v>
      </c>
      <c r="L65" s="175">
        <v>50</v>
      </c>
      <c r="M65" s="175">
        <v>50</v>
      </c>
      <c r="N65" s="145"/>
      <c r="O65" s="183"/>
      <c r="P65" s="129">
        <v>50</v>
      </c>
      <c r="Q65" s="135" t="s">
        <v>284</v>
      </c>
    </row>
    <row r="66" spans="1:17" customFormat="1" x14ac:dyDescent="0.3">
      <c r="A66" s="40"/>
      <c r="B66" s="155" t="s">
        <v>903</v>
      </c>
      <c r="C66" s="176">
        <v>44249</v>
      </c>
      <c r="D66" s="127" t="s">
        <v>492</v>
      </c>
      <c r="E66" s="127" t="s">
        <v>20</v>
      </c>
      <c r="F66" s="127" t="s">
        <v>5</v>
      </c>
      <c r="G66" s="127" t="s">
        <v>558</v>
      </c>
      <c r="H66" s="127" t="s">
        <v>385</v>
      </c>
      <c r="I66" s="127" t="s">
        <v>238</v>
      </c>
      <c r="J66" s="145">
        <v>1</v>
      </c>
      <c r="K66" s="145" t="s">
        <v>275</v>
      </c>
      <c r="L66" s="175">
        <v>100</v>
      </c>
      <c r="M66" s="175">
        <v>100</v>
      </c>
      <c r="N66" s="145"/>
      <c r="O66" s="183"/>
      <c r="P66" s="129">
        <v>100</v>
      </c>
      <c r="Q66" s="135" t="s">
        <v>284</v>
      </c>
    </row>
    <row r="67" spans="1:17" customFormat="1" x14ac:dyDescent="0.3">
      <c r="A67" s="40"/>
      <c r="B67" s="155" t="s">
        <v>903</v>
      </c>
      <c r="C67" s="176">
        <v>44249</v>
      </c>
      <c r="D67" s="127" t="s">
        <v>492</v>
      </c>
      <c r="E67" s="127" t="s">
        <v>20</v>
      </c>
      <c r="F67" s="127" t="s">
        <v>5</v>
      </c>
      <c r="G67" s="127" t="s">
        <v>558</v>
      </c>
      <c r="H67" s="127" t="s">
        <v>385</v>
      </c>
      <c r="I67" s="127" t="s">
        <v>238</v>
      </c>
      <c r="J67" s="145">
        <v>1</v>
      </c>
      <c r="K67" s="145" t="s">
        <v>276</v>
      </c>
      <c r="L67" s="175">
        <v>100</v>
      </c>
      <c r="M67" s="175">
        <v>100</v>
      </c>
      <c r="N67" s="145"/>
      <c r="O67" s="183"/>
      <c r="P67" s="129">
        <v>100</v>
      </c>
      <c r="Q67" s="135" t="s">
        <v>284</v>
      </c>
    </row>
    <row r="68" spans="1:17" customFormat="1" x14ac:dyDescent="0.3">
      <c r="A68" s="40"/>
      <c r="B68" s="155" t="s">
        <v>903</v>
      </c>
      <c r="C68" s="176">
        <v>44249</v>
      </c>
      <c r="D68" s="127" t="s">
        <v>492</v>
      </c>
      <c r="E68" s="127" t="s">
        <v>20</v>
      </c>
      <c r="F68" s="127" t="s">
        <v>5</v>
      </c>
      <c r="G68" s="127" t="s">
        <v>558</v>
      </c>
      <c r="H68" s="127" t="s">
        <v>385</v>
      </c>
      <c r="I68" s="127" t="s">
        <v>238</v>
      </c>
      <c r="J68" s="145">
        <v>1</v>
      </c>
      <c r="K68" s="145" t="s">
        <v>277</v>
      </c>
      <c r="L68" s="175">
        <v>100</v>
      </c>
      <c r="M68" s="175">
        <v>100</v>
      </c>
      <c r="N68" s="145"/>
      <c r="O68" s="183"/>
      <c r="P68" s="129">
        <v>100</v>
      </c>
      <c r="Q68" s="135" t="s">
        <v>284</v>
      </c>
    </row>
    <row r="69" spans="1:17" customFormat="1" x14ac:dyDescent="0.3">
      <c r="A69" s="40"/>
      <c r="B69" s="155" t="s">
        <v>903</v>
      </c>
      <c r="C69" s="176">
        <v>44249</v>
      </c>
      <c r="D69" s="127" t="s">
        <v>492</v>
      </c>
      <c r="E69" s="127" t="s">
        <v>20</v>
      </c>
      <c r="F69" s="127" t="s">
        <v>5</v>
      </c>
      <c r="G69" s="127" t="s">
        <v>558</v>
      </c>
      <c r="H69" s="127" t="s">
        <v>385</v>
      </c>
      <c r="I69" s="127" t="s">
        <v>238</v>
      </c>
      <c r="J69" s="145">
        <v>1</v>
      </c>
      <c r="K69" s="145" t="s">
        <v>278</v>
      </c>
      <c r="L69" s="175">
        <v>200</v>
      </c>
      <c r="M69" s="175">
        <v>200</v>
      </c>
      <c r="N69" s="145"/>
      <c r="O69" s="183"/>
      <c r="P69" s="129">
        <v>200</v>
      </c>
      <c r="Q69" s="135" t="s">
        <v>284</v>
      </c>
    </row>
    <row r="70" spans="1:17" customFormat="1" x14ac:dyDescent="0.3">
      <c r="A70" s="40"/>
      <c r="B70" s="155" t="s">
        <v>903</v>
      </c>
      <c r="C70" s="176">
        <v>44249</v>
      </c>
      <c r="D70" s="127" t="s">
        <v>492</v>
      </c>
      <c r="E70" s="127" t="s">
        <v>20</v>
      </c>
      <c r="F70" s="127" t="s">
        <v>5</v>
      </c>
      <c r="G70" s="127" t="s">
        <v>558</v>
      </c>
      <c r="H70" s="127" t="s">
        <v>385</v>
      </c>
      <c r="I70" s="127" t="s">
        <v>238</v>
      </c>
      <c r="J70" s="145">
        <v>1</v>
      </c>
      <c r="K70" s="145" t="s">
        <v>279</v>
      </c>
      <c r="L70" s="175">
        <v>50</v>
      </c>
      <c r="M70" s="175">
        <v>50</v>
      </c>
      <c r="N70" s="145"/>
      <c r="O70" s="183"/>
      <c r="P70" s="129">
        <v>50</v>
      </c>
      <c r="Q70" s="135" t="s">
        <v>284</v>
      </c>
    </row>
    <row r="71" spans="1:17" customFormat="1" x14ac:dyDescent="0.3">
      <c r="A71" s="40"/>
      <c r="B71" s="155" t="s">
        <v>903</v>
      </c>
      <c r="C71" s="176">
        <v>44232</v>
      </c>
      <c r="D71" s="127" t="s">
        <v>492</v>
      </c>
      <c r="E71" s="127" t="s">
        <v>213</v>
      </c>
      <c r="F71" s="127" t="s">
        <v>5</v>
      </c>
      <c r="G71" s="127" t="s">
        <v>558</v>
      </c>
      <c r="H71" s="127" t="s">
        <v>385</v>
      </c>
      <c r="I71" s="127" t="s">
        <v>238</v>
      </c>
      <c r="J71" s="145">
        <v>1</v>
      </c>
      <c r="K71" s="145" t="s">
        <v>238</v>
      </c>
      <c r="L71" s="175">
        <v>550</v>
      </c>
      <c r="M71" s="175">
        <v>550</v>
      </c>
      <c r="N71" s="145"/>
      <c r="O71" s="183"/>
      <c r="P71" s="129">
        <v>550</v>
      </c>
      <c r="Q71" s="135" t="s">
        <v>284</v>
      </c>
    </row>
    <row r="72" spans="1:17" customFormat="1" x14ac:dyDescent="0.3">
      <c r="A72" s="40"/>
      <c r="B72" s="155" t="s">
        <v>903</v>
      </c>
      <c r="C72" s="176">
        <v>44245</v>
      </c>
      <c r="D72" s="127" t="s">
        <v>358</v>
      </c>
      <c r="E72" s="127" t="s">
        <v>26</v>
      </c>
      <c r="F72" s="127" t="s">
        <v>5</v>
      </c>
      <c r="G72" s="127" t="s">
        <v>558</v>
      </c>
      <c r="H72" s="127" t="s">
        <v>385</v>
      </c>
      <c r="I72" s="127" t="s">
        <v>238</v>
      </c>
      <c r="J72" s="145">
        <v>1</v>
      </c>
      <c r="K72" s="145" t="s">
        <v>250</v>
      </c>
      <c r="L72" s="175">
        <v>50</v>
      </c>
      <c r="M72" s="175">
        <v>50</v>
      </c>
      <c r="N72" s="145"/>
      <c r="O72" s="183"/>
      <c r="P72" s="129">
        <v>50</v>
      </c>
      <c r="Q72" s="135" t="s">
        <v>284</v>
      </c>
    </row>
    <row r="73" spans="1:17" customFormat="1" x14ac:dyDescent="0.3">
      <c r="A73" s="40"/>
      <c r="B73" s="155" t="s">
        <v>903</v>
      </c>
      <c r="C73" s="176">
        <v>44245</v>
      </c>
      <c r="D73" s="127" t="s">
        <v>358</v>
      </c>
      <c r="E73" s="127" t="s">
        <v>164</v>
      </c>
      <c r="F73" s="127" t="s">
        <v>5</v>
      </c>
      <c r="G73" s="127" t="s">
        <v>558</v>
      </c>
      <c r="H73" s="127" t="s">
        <v>385</v>
      </c>
      <c r="I73" s="127" t="s">
        <v>238</v>
      </c>
      <c r="J73" s="145">
        <v>1</v>
      </c>
      <c r="K73" s="145" t="s">
        <v>250</v>
      </c>
      <c r="L73" s="175">
        <v>50</v>
      </c>
      <c r="M73" s="175">
        <v>50</v>
      </c>
      <c r="N73" s="145"/>
      <c r="O73" s="183"/>
      <c r="P73" s="129">
        <v>50</v>
      </c>
      <c r="Q73" s="135" t="s">
        <v>284</v>
      </c>
    </row>
    <row r="74" spans="1:17" customFormat="1" x14ac:dyDescent="0.3">
      <c r="A74" s="40"/>
      <c r="B74" s="155" t="s">
        <v>903</v>
      </c>
      <c r="C74" s="176">
        <v>44245</v>
      </c>
      <c r="D74" s="127" t="s">
        <v>358</v>
      </c>
      <c r="E74" s="127" t="s">
        <v>51</v>
      </c>
      <c r="F74" s="127" t="s">
        <v>5</v>
      </c>
      <c r="G74" s="127" t="s">
        <v>558</v>
      </c>
      <c r="H74" s="127" t="s">
        <v>385</v>
      </c>
      <c r="I74" s="127" t="s">
        <v>238</v>
      </c>
      <c r="J74" s="145">
        <v>1</v>
      </c>
      <c r="K74" s="145" t="s">
        <v>251</v>
      </c>
      <c r="L74" s="175">
        <v>120</v>
      </c>
      <c r="M74" s="175">
        <v>120</v>
      </c>
      <c r="N74" s="145"/>
      <c r="O74" s="183"/>
      <c r="P74" s="129">
        <v>120</v>
      </c>
      <c r="Q74" s="135" t="s">
        <v>284</v>
      </c>
    </row>
    <row r="75" spans="1:17" customFormat="1" x14ac:dyDescent="0.3">
      <c r="A75" s="40"/>
      <c r="B75" s="155" t="s">
        <v>903</v>
      </c>
      <c r="C75" s="176">
        <v>44245</v>
      </c>
      <c r="D75" s="127" t="s">
        <v>358</v>
      </c>
      <c r="E75" s="127" t="s">
        <v>252</v>
      </c>
      <c r="F75" s="127" t="s">
        <v>5</v>
      </c>
      <c r="G75" s="127" t="s">
        <v>558</v>
      </c>
      <c r="H75" s="127" t="s">
        <v>385</v>
      </c>
      <c r="I75" s="127" t="s">
        <v>238</v>
      </c>
      <c r="J75" s="145">
        <v>1</v>
      </c>
      <c r="K75" s="145" t="s">
        <v>250</v>
      </c>
      <c r="L75" s="175">
        <v>50</v>
      </c>
      <c r="M75" s="175">
        <v>50</v>
      </c>
      <c r="N75" s="145"/>
      <c r="O75" s="183"/>
      <c r="P75" s="129">
        <v>50</v>
      </c>
      <c r="Q75" s="135" t="s">
        <v>284</v>
      </c>
    </row>
    <row r="76" spans="1:17" customFormat="1" x14ac:dyDescent="0.3">
      <c r="A76" s="40"/>
      <c r="B76" s="155" t="s">
        <v>903</v>
      </c>
      <c r="C76" s="176">
        <v>44245</v>
      </c>
      <c r="D76" s="127" t="s">
        <v>358</v>
      </c>
      <c r="E76" s="127" t="s">
        <v>56</v>
      </c>
      <c r="F76" s="127" t="s">
        <v>5</v>
      </c>
      <c r="G76" s="127" t="s">
        <v>558</v>
      </c>
      <c r="H76" s="127" t="s">
        <v>385</v>
      </c>
      <c r="I76" s="127" t="s">
        <v>238</v>
      </c>
      <c r="J76" s="145">
        <v>1</v>
      </c>
      <c r="K76" s="145" t="s">
        <v>250</v>
      </c>
      <c r="L76" s="175">
        <v>50</v>
      </c>
      <c r="M76" s="175">
        <v>50</v>
      </c>
      <c r="N76" s="145"/>
      <c r="O76" s="183"/>
      <c r="P76" s="129">
        <v>50</v>
      </c>
      <c r="Q76" s="135" t="s">
        <v>284</v>
      </c>
    </row>
    <row r="77" spans="1:17" customFormat="1" x14ac:dyDescent="0.3">
      <c r="A77" s="40"/>
      <c r="B77" s="155" t="s">
        <v>903</v>
      </c>
      <c r="C77" s="176">
        <v>44247</v>
      </c>
      <c r="D77" s="127" t="s">
        <v>358</v>
      </c>
      <c r="E77" s="127" t="s">
        <v>26</v>
      </c>
      <c r="F77" s="127" t="s">
        <v>5</v>
      </c>
      <c r="G77" s="127" t="s">
        <v>558</v>
      </c>
      <c r="H77" s="127" t="s">
        <v>385</v>
      </c>
      <c r="I77" s="127" t="s">
        <v>238</v>
      </c>
      <c r="J77" s="145">
        <v>1</v>
      </c>
      <c r="K77" s="145" t="s">
        <v>282</v>
      </c>
      <c r="L77" s="175">
        <v>110</v>
      </c>
      <c r="M77" s="175">
        <v>110</v>
      </c>
      <c r="N77" s="145"/>
      <c r="O77" s="183"/>
      <c r="P77" s="129">
        <v>110</v>
      </c>
      <c r="Q77" s="135" t="s">
        <v>284</v>
      </c>
    </row>
    <row r="78" spans="1:17" customFormat="1" x14ac:dyDescent="0.3">
      <c r="A78" s="40"/>
      <c r="B78" s="155" t="s">
        <v>903</v>
      </c>
      <c r="C78" s="176">
        <v>44232</v>
      </c>
      <c r="D78" s="127" t="s">
        <v>240</v>
      </c>
      <c r="E78" s="127" t="s">
        <v>55</v>
      </c>
      <c r="F78" s="127" t="s">
        <v>5</v>
      </c>
      <c r="G78" s="127" t="s">
        <v>558</v>
      </c>
      <c r="H78" s="127" t="s">
        <v>911</v>
      </c>
      <c r="I78" s="127" t="s">
        <v>238</v>
      </c>
      <c r="J78" s="145">
        <v>1</v>
      </c>
      <c r="K78" s="145" t="s">
        <v>913</v>
      </c>
      <c r="L78" s="175">
        <v>600</v>
      </c>
      <c r="M78" s="175">
        <v>600</v>
      </c>
      <c r="N78" s="145"/>
      <c r="O78" s="183"/>
      <c r="P78" s="129">
        <v>600</v>
      </c>
      <c r="Q78" s="135" t="s">
        <v>284</v>
      </c>
    </row>
    <row r="79" spans="1:17" customFormat="1" x14ac:dyDescent="0.3">
      <c r="A79" s="40"/>
      <c r="B79" s="155" t="s">
        <v>903</v>
      </c>
      <c r="C79" s="176">
        <v>44219</v>
      </c>
      <c r="D79" s="127" t="s">
        <v>408</v>
      </c>
      <c r="E79" s="127" t="s">
        <v>24</v>
      </c>
      <c r="F79" s="127" t="s">
        <v>70</v>
      </c>
      <c r="G79" s="127" t="s">
        <v>838</v>
      </c>
      <c r="H79" s="127" t="s">
        <v>384</v>
      </c>
      <c r="I79" s="127" t="s">
        <v>238</v>
      </c>
      <c r="J79" s="127">
        <v>1</v>
      </c>
      <c r="K79" s="127" t="s">
        <v>190</v>
      </c>
      <c r="L79" s="129">
        <v>80</v>
      </c>
      <c r="M79" s="129">
        <v>80</v>
      </c>
      <c r="N79" s="130"/>
      <c r="O79" s="183"/>
      <c r="P79" s="129">
        <v>80</v>
      </c>
      <c r="Q79" s="135" t="s">
        <v>284</v>
      </c>
    </row>
    <row r="80" spans="1:17" customFormat="1" x14ac:dyDescent="0.3">
      <c r="A80" s="40"/>
      <c r="B80" s="155" t="s">
        <v>903</v>
      </c>
      <c r="C80" s="176">
        <v>44219</v>
      </c>
      <c r="D80" s="127" t="s">
        <v>408</v>
      </c>
      <c r="E80" s="127" t="s">
        <v>80</v>
      </c>
      <c r="F80" s="127" t="s">
        <v>70</v>
      </c>
      <c r="G80" s="127" t="s">
        <v>838</v>
      </c>
      <c r="H80" s="127" t="s">
        <v>384</v>
      </c>
      <c r="I80" s="127" t="s">
        <v>238</v>
      </c>
      <c r="J80" s="127">
        <v>1</v>
      </c>
      <c r="K80" s="127" t="s">
        <v>190</v>
      </c>
      <c r="L80" s="129">
        <v>80</v>
      </c>
      <c r="M80" s="129">
        <v>80</v>
      </c>
      <c r="N80" s="130"/>
      <c r="O80" s="183"/>
      <c r="P80" s="129">
        <v>80</v>
      </c>
      <c r="Q80" s="135" t="s">
        <v>284</v>
      </c>
    </row>
    <row r="81" spans="1:17" customFormat="1" x14ac:dyDescent="0.3">
      <c r="A81" s="40"/>
      <c r="B81" s="155" t="s">
        <v>903</v>
      </c>
      <c r="C81" s="176">
        <v>44219</v>
      </c>
      <c r="D81" s="127" t="s">
        <v>408</v>
      </c>
      <c r="E81" s="127" t="s">
        <v>75</v>
      </c>
      <c r="F81" s="127" t="s">
        <v>70</v>
      </c>
      <c r="G81" s="127" t="s">
        <v>838</v>
      </c>
      <c r="H81" s="127" t="s">
        <v>384</v>
      </c>
      <c r="I81" s="127" t="s">
        <v>238</v>
      </c>
      <c r="J81" s="127">
        <v>1</v>
      </c>
      <c r="K81" s="127" t="s">
        <v>190</v>
      </c>
      <c r="L81" s="129">
        <v>80</v>
      </c>
      <c r="M81" s="129">
        <v>80</v>
      </c>
      <c r="N81" s="130"/>
      <c r="O81" s="183"/>
      <c r="P81" s="129">
        <v>80</v>
      </c>
      <c r="Q81" s="135" t="s">
        <v>284</v>
      </c>
    </row>
    <row r="82" spans="1:17" customFormat="1" x14ac:dyDescent="0.3">
      <c r="A82" s="40"/>
      <c r="B82" s="155" t="s">
        <v>903</v>
      </c>
      <c r="C82" s="176">
        <v>44229</v>
      </c>
      <c r="D82" s="145" t="s">
        <v>515</v>
      </c>
      <c r="E82" s="127" t="s">
        <v>178</v>
      </c>
      <c r="F82" s="127" t="s">
        <v>70</v>
      </c>
      <c r="G82" s="127" t="s">
        <v>558</v>
      </c>
      <c r="H82" s="127" t="s">
        <v>208</v>
      </c>
      <c r="I82" s="127" t="s">
        <v>238</v>
      </c>
      <c r="J82" s="127">
        <v>1</v>
      </c>
      <c r="K82" s="127" t="s">
        <v>196</v>
      </c>
      <c r="L82" s="129">
        <v>200</v>
      </c>
      <c r="M82" s="129">
        <v>200</v>
      </c>
      <c r="N82" s="130"/>
      <c r="O82" s="183"/>
      <c r="P82" s="129">
        <v>200</v>
      </c>
      <c r="Q82" s="135" t="s">
        <v>284</v>
      </c>
    </row>
    <row r="83" spans="1:17" customFormat="1" x14ac:dyDescent="0.3">
      <c r="A83" s="40"/>
      <c r="B83" s="155" t="s">
        <v>903</v>
      </c>
      <c r="C83" s="176">
        <v>44229</v>
      </c>
      <c r="D83" s="145" t="s">
        <v>515</v>
      </c>
      <c r="E83" s="127" t="s">
        <v>197</v>
      </c>
      <c r="F83" s="127" t="s">
        <v>70</v>
      </c>
      <c r="G83" s="127" t="s">
        <v>558</v>
      </c>
      <c r="H83" s="127" t="s">
        <v>208</v>
      </c>
      <c r="I83" s="127" t="s">
        <v>238</v>
      </c>
      <c r="J83" s="127">
        <v>1</v>
      </c>
      <c r="K83" s="127" t="s">
        <v>199</v>
      </c>
      <c r="L83" s="129">
        <v>100</v>
      </c>
      <c r="M83" s="129">
        <v>100</v>
      </c>
      <c r="N83" s="130"/>
      <c r="O83" s="183"/>
      <c r="P83" s="129">
        <v>100</v>
      </c>
      <c r="Q83" s="135" t="s">
        <v>284</v>
      </c>
    </row>
    <row r="84" spans="1:17" customFormat="1" x14ac:dyDescent="0.3">
      <c r="A84" s="40"/>
      <c r="B84" s="155" t="s">
        <v>903</v>
      </c>
      <c r="C84" s="176">
        <v>44237</v>
      </c>
      <c r="D84" s="145" t="s">
        <v>515</v>
      </c>
      <c r="E84" s="127" t="s">
        <v>74</v>
      </c>
      <c r="F84" s="127" t="s">
        <v>70</v>
      </c>
      <c r="G84" s="127" t="s">
        <v>558</v>
      </c>
      <c r="H84" s="127" t="s">
        <v>208</v>
      </c>
      <c r="I84" s="127" t="s">
        <v>238</v>
      </c>
      <c r="J84" s="145">
        <v>1</v>
      </c>
      <c r="K84" s="145" t="s">
        <v>238</v>
      </c>
      <c r="L84" s="175">
        <v>500</v>
      </c>
      <c r="M84" s="175">
        <v>500</v>
      </c>
      <c r="N84" s="145"/>
      <c r="O84" s="183"/>
      <c r="P84" s="129">
        <v>500</v>
      </c>
      <c r="Q84" s="135" t="s">
        <v>284</v>
      </c>
    </row>
    <row r="85" spans="1:17" customFormat="1" x14ac:dyDescent="0.3">
      <c r="A85" s="40"/>
      <c r="B85" s="155" t="s">
        <v>903</v>
      </c>
      <c r="C85" s="176">
        <v>44245</v>
      </c>
      <c r="D85" s="127" t="s">
        <v>358</v>
      </c>
      <c r="E85" s="127" t="s">
        <v>80</v>
      </c>
      <c r="F85" s="127" t="s">
        <v>70</v>
      </c>
      <c r="G85" s="127" t="s">
        <v>558</v>
      </c>
      <c r="H85" s="127" t="s">
        <v>385</v>
      </c>
      <c r="I85" s="127" t="s">
        <v>238</v>
      </c>
      <c r="J85" s="145">
        <v>1</v>
      </c>
      <c r="K85" s="145" t="s">
        <v>253</v>
      </c>
      <c r="L85" s="175">
        <v>100</v>
      </c>
      <c r="M85" s="175">
        <v>100</v>
      </c>
      <c r="N85" s="145"/>
      <c r="O85" s="183"/>
      <c r="P85" s="129">
        <v>100</v>
      </c>
      <c r="Q85" s="135" t="s">
        <v>284</v>
      </c>
    </row>
    <row r="86" spans="1:17" customFormat="1" x14ac:dyDescent="0.3">
      <c r="A86" s="40"/>
      <c r="B86" s="155" t="s">
        <v>903</v>
      </c>
      <c r="C86" s="176">
        <v>44250</v>
      </c>
      <c r="D86" s="127" t="s">
        <v>492</v>
      </c>
      <c r="E86" s="127" t="s">
        <v>57</v>
      </c>
      <c r="F86" s="127" t="s">
        <v>69</v>
      </c>
      <c r="G86" s="127" t="s">
        <v>558</v>
      </c>
      <c r="H86" s="127" t="s">
        <v>385</v>
      </c>
      <c r="I86" s="127" t="s">
        <v>238</v>
      </c>
      <c r="J86" s="145">
        <v>1</v>
      </c>
      <c r="K86" s="145" t="s">
        <v>273</v>
      </c>
      <c r="L86" s="175">
        <v>200</v>
      </c>
      <c r="M86" s="175">
        <v>200</v>
      </c>
      <c r="N86" s="145"/>
      <c r="O86" s="183"/>
      <c r="P86" s="129">
        <v>200</v>
      </c>
      <c r="Q86" s="135" t="s">
        <v>284</v>
      </c>
    </row>
    <row r="87" spans="1:17" customFormat="1" x14ac:dyDescent="0.3">
      <c r="A87" s="40"/>
      <c r="B87" s="155" t="s">
        <v>903</v>
      </c>
      <c r="C87" s="176">
        <v>44233</v>
      </c>
      <c r="D87" s="127" t="s">
        <v>239</v>
      </c>
      <c r="E87" s="127" t="s">
        <v>20</v>
      </c>
      <c r="F87" s="127" t="s">
        <v>5</v>
      </c>
      <c r="G87" s="127" t="s">
        <v>339</v>
      </c>
      <c r="H87" s="127" t="s">
        <v>837</v>
      </c>
      <c r="I87" s="145" t="s">
        <v>10</v>
      </c>
      <c r="J87" s="145">
        <v>1</v>
      </c>
      <c r="K87" s="145" t="s">
        <v>1131</v>
      </c>
      <c r="L87" s="175">
        <v>570</v>
      </c>
      <c r="M87" s="175">
        <v>570</v>
      </c>
      <c r="N87" s="145"/>
      <c r="O87" s="183">
        <v>57</v>
      </c>
      <c r="P87" s="129">
        <v>513</v>
      </c>
      <c r="Q87" s="135" t="s">
        <v>284</v>
      </c>
    </row>
    <row r="88" spans="1:17" customFormat="1" x14ac:dyDescent="0.3">
      <c r="A88" s="40"/>
      <c r="B88" s="155" t="s">
        <v>903</v>
      </c>
      <c r="C88" s="176">
        <v>44233</v>
      </c>
      <c r="D88" s="127" t="s">
        <v>239</v>
      </c>
      <c r="E88" s="127" t="s">
        <v>80</v>
      </c>
      <c r="F88" s="127" t="s">
        <v>5</v>
      </c>
      <c r="G88" s="127" t="s">
        <v>339</v>
      </c>
      <c r="H88" s="127" t="s">
        <v>837</v>
      </c>
      <c r="I88" s="145" t="s">
        <v>10</v>
      </c>
      <c r="J88" s="145">
        <v>1</v>
      </c>
      <c r="K88" s="145" t="s">
        <v>1131</v>
      </c>
      <c r="L88" s="175">
        <v>624</v>
      </c>
      <c r="M88" s="175">
        <v>624</v>
      </c>
      <c r="N88" s="145"/>
      <c r="O88" s="183">
        <v>62.4</v>
      </c>
      <c r="P88" s="129">
        <v>561.6</v>
      </c>
      <c r="Q88" s="135" t="s">
        <v>284</v>
      </c>
    </row>
    <row r="89" spans="1:17" customFormat="1" x14ac:dyDescent="0.3">
      <c r="A89" s="40"/>
      <c r="B89" s="155" t="s">
        <v>903</v>
      </c>
      <c r="C89" s="176">
        <v>44249</v>
      </c>
      <c r="D89" s="127" t="s">
        <v>239</v>
      </c>
      <c r="E89" s="127" t="s">
        <v>164</v>
      </c>
      <c r="F89" s="127" t="s">
        <v>5</v>
      </c>
      <c r="G89" s="127" t="s">
        <v>339</v>
      </c>
      <c r="H89" s="127" t="s">
        <v>837</v>
      </c>
      <c r="I89" s="145" t="s">
        <v>10</v>
      </c>
      <c r="J89" s="145">
        <v>1</v>
      </c>
      <c r="K89" s="145" t="s">
        <v>1131</v>
      </c>
      <c r="L89" s="175">
        <v>588</v>
      </c>
      <c r="M89" s="175">
        <v>588</v>
      </c>
      <c r="N89" s="145"/>
      <c r="O89" s="183">
        <v>58.8</v>
      </c>
      <c r="P89" s="129">
        <v>529.20000000000005</v>
      </c>
      <c r="Q89" s="135" t="s">
        <v>284</v>
      </c>
    </row>
    <row r="90" spans="1:17" customFormat="1" x14ac:dyDescent="0.3">
      <c r="A90" s="40"/>
      <c r="B90" s="155" t="s">
        <v>903</v>
      </c>
      <c r="C90" s="176">
        <v>44249</v>
      </c>
      <c r="D90" s="127" t="s">
        <v>239</v>
      </c>
      <c r="E90" s="127" t="s">
        <v>74</v>
      </c>
      <c r="F90" s="127" t="s">
        <v>70</v>
      </c>
      <c r="G90" s="127" t="s">
        <v>339</v>
      </c>
      <c r="H90" s="127" t="s">
        <v>837</v>
      </c>
      <c r="I90" s="145" t="s">
        <v>10</v>
      </c>
      <c r="J90" s="145">
        <v>1</v>
      </c>
      <c r="K90" s="145" t="s">
        <v>1131</v>
      </c>
      <c r="L90" s="175">
        <v>866</v>
      </c>
      <c r="M90" s="175">
        <v>866</v>
      </c>
      <c r="N90" s="145"/>
      <c r="O90" s="183">
        <v>86.6</v>
      </c>
      <c r="P90" s="129">
        <v>779.4</v>
      </c>
      <c r="Q90" s="135" t="s">
        <v>284</v>
      </c>
    </row>
    <row r="91" spans="1:17" customFormat="1" x14ac:dyDescent="0.3">
      <c r="A91" s="40"/>
      <c r="B91" s="155" t="s">
        <v>903</v>
      </c>
      <c r="C91" s="174">
        <v>44214</v>
      </c>
      <c r="D91" s="145" t="s">
        <v>156</v>
      </c>
      <c r="E91" s="145" t="s">
        <v>179</v>
      </c>
      <c r="F91" s="145" t="s">
        <v>179</v>
      </c>
      <c r="G91" s="127" t="s">
        <v>339</v>
      </c>
      <c r="H91" s="145" t="s">
        <v>416</v>
      </c>
      <c r="I91" s="145" t="s">
        <v>10</v>
      </c>
      <c r="J91" s="127">
        <v>6</v>
      </c>
      <c r="K91" s="127" t="s">
        <v>161</v>
      </c>
      <c r="L91" s="129">
        <v>27.85</v>
      </c>
      <c r="M91" s="129">
        <v>167.13</v>
      </c>
      <c r="N91" s="145"/>
      <c r="O91" s="183"/>
      <c r="P91" s="129">
        <v>167.13</v>
      </c>
      <c r="Q91" s="135" t="s">
        <v>284</v>
      </c>
    </row>
    <row r="92" spans="1:17" customFormat="1" x14ac:dyDescent="0.3">
      <c r="A92" s="40"/>
      <c r="B92" s="155" t="s">
        <v>903</v>
      </c>
      <c r="C92" s="174">
        <v>44215</v>
      </c>
      <c r="D92" s="145" t="s">
        <v>156</v>
      </c>
      <c r="E92" s="145" t="s">
        <v>179</v>
      </c>
      <c r="F92" s="145" t="s">
        <v>179</v>
      </c>
      <c r="G92" s="127" t="s">
        <v>339</v>
      </c>
      <c r="H92" s="145" t="s">
        <v>416</v>
      </c>
      <c r="I92" s="145" t="s">
        <v>10</v>
      </c>
      <c r="J92" s="127">
        <v>1</v>
      </c>
      <c r="K92" s="127" t="s">
        <v>162</v>
      </c>
      <c r="L92" s="129">
        <v>27.85</v>
      </c>
      <c r="M92" s="129">
        <v>27.85</v>
      </c>
      <c r="N92" s="145"/>
      <c r="O92" s="183"/>
      <c r="P92" s="129">
        <v>27.85</v>
      </c>
      <c r="Q92" s="135" t="s">
        <v>284</v>
      </c>
    </row>
    <row r="93" spans="1:17" customFormat="1" x14ac:dyDescent="0.3">
      <c r="A93" s="40"/>
      <c r="B93" s="155" t="s">
        <v>903</v>
      </c>
      <c r="C93" s="176">
        <v>44255</v>
      </c>
      <c r="D93" s="127" t="s">
        <v>484</v>
      </c>
      <c r="E93" s="150" t="s">
        <v>179</v>
      </c>
      <c r="F93" s="150" t="s">
        <v>179</v>
      </c>
      <c r="G93" s="150" t="s">
        <v>339</v>
      </c>
      <c r="H93" s="150" t="s">
        <v>316</v>
      </c>
      <c r="I93" s="150" t="s">
        <v>10</v>
      </c>
      <c r="J93" s="150">
        <v>1</v>
      </c>
      <c r="K93" s="150" t="s">
        <v>915</v>
      </c>
      <c r="L93" s="151">
        <v>4406.67</v>
      </c>
      <c r="M93" s="129">
        <v>4406.67</v>
      </c>
      <c r="N93" s="152"/>
      <c r="O93" s="151"/>
      <c r="P93" s="129">
        <v>4406.67</v>
      </c>
      <c r="Q93" s="135" t="s">
        <v>284</v>
      </c>
    </row>
    <row r="94" spans="1:17" customFormat="1" x14ac:dyDescent="0.3">
      <c r="A94" s="40"/>
      <c r="B94" s="155" t="s">
        <v>903</v>
      </c>
      <c r="C94" s="176">
        <v>44230</v>
      </c>
      <c r="D94" s="127" t="s">
        <v>408</v>
      </c>
      <c r="E94" s="127" t="s">
        <v>179</v>
      </c>
      <c r="F94" s="127" t="s">
        <v>5</v>
      </c>
      <c r="G94" s="127" t="s">
        <v>838</v>
      </c>
      <c r="H94" s="127" t="s">
        <v>384</v>
      </c>
      <c r="I94" s="145" t="s">
        <v>182</v>
      </c>
      <c r="J94" s="127">
        <v>1</v>
      </c>
      <c r="K94" s="127" t="s">
        <v>205</v>
      </c>
      <c r="L94" s="129">
        <v>250</v>
      </c>
      <c r="M94" s="129">
        <v>250</v>
      </c>
      <c r="N94" s="130"/>
      <c r="O94" s="183"/>
      <c r="P94" s="129">
        <v>250</v>
      </c>
      <c r="Q94" s="135" t="s">
        <v>284</v>
      </c>
    </row>
    <row r="95" spans="1:17" customFormat="1" x14ac:dyDescent="0.3">
      <c r="A95" s="40"/>
      <c r="B95" s="155" t="s">
        <v>903</v>
      </c>
      <c r="C95" s="176">
        <v>44230</v>
      </c>
      <c r="D95" s="127" t="s">
        <v>408</v>
      </c>
      <c r="E95" s="127" t="s">
        <v>179</v>
      </c>
      <c r="F95" s="127" t="s">
        <v>5</v>
      </c>
      <c r="G95" s="127" t="s">
        <v>838</v>
      </c>
      <c r="H95" s="127" t="s">
        <v>384</v>
      </c>
      <c r="I95" s="145" t="s">
        <v>182</v>
      </c>
      <c r="J95" s="127">
        <v>1</v>
      </c>
      <c r="K95" s="127" t="s">
        <v>206</v>
      </c>
      <c r="L95" s="129">
        <v>160</v>
      </c>
      <c r="M95" s="129">
        <v>160</v>
      </c>
      <c r="N95" s="130"/>
      <c r="O95" s="183"/>
      <c r="P95" s="129">
        <v>160</v>
      </c>
      <c r="Q95" s="135" t="s">
        <v>284</v>
      </c>
    </row>
    <row r="96" spans="1:17" customFormat="1" x14ac:dyDescent="0.3">
      <c r="A96" s="40"/>
      <c r="B96" s="155" t="s">
        <v>903</v>
      </c>
      <c r="C96" s="176">
        <v>44230</v>
      </c>
      <c r="D96" s="127" t="s">
        <v>408</v>
      </c>
      <c r="E96" s="127" t="s">
        <v>179</v>
      </c>
      <c r="F96" s="127" t="s">
        <v>5</v>
      </c>
      <c r="G96" s="127" t="s">
        <v>838</v>
      </c>
      <c r="H96" s="127" t="s">
        <v>384</v>
      </c>
      <c r="I96" s="145" t="s">
        <v>182</v>
      </c>
      <c r="J96" s="145">
        <v>3</v>
      </c>
      <c r="K96" s="145" t="s">
        <v>207</v>
      </c>
      <c r="L96" s="175">
        <v>25</v>
      </c>
      <c r="M96" s="175">
        <v>75</v>
      </c>
      <c r="N96" s="145"/>
      <c r="O96" s="183"/>
      <c r="P96" s="129">
        <v>75</v>
      </c>
      <c r="Q96" s="135" t="s">
        <v>284</v>
      </c>
    </row>
    <row r="97" spans="1:17" customFormat="1" x14ac:dyDescent="0.3">
      <c r="A97" s="40"/>
      <c r="B97" s="155" t="s">
        <v>903</v>
      </c>
      <c r="C97" s="176">
        <v>44229</v>
      </c>
      <c r="D97" s="145" t="s">
        <v>515</v>
      </c>
      <c r="E97" s="127" t="s">
        <v>164</v>
      </c>
      <c r="F97" s="127" t="s">
        <v>5</v>
      </c>
      <c r="G97" s="127" t="s">
        <v>558</v>
      </c>
      <c r="H97" s="127" t="s">
        <v>208</v>
      </c>
      <c r="I97" s="145" t="s">
        <v>208</v>
      </c>
      <c r="J97" s="127">
        <v>1</v>
      </c>
      <c r="K97" s="127" t="s">
        <v>195</v>
      </c>
      <c r="L97" s="129">
        <v>650</v>
      </c>
      <c r="M97" s="129">
        <v>650</v>
      </c>
      <c r="N97" s="130"/>
      <c r="O97" s="183"/>
      <c r="P97" s="129">
        <v>650</v>
      </c>
      <c r="Q97" s="135" t="s">
        <v>284</v>
      </c>
    </row>
    <row r="98" spans="1:17" customFormat="1" x14ac:dyDescent="0.3">
      <c r="A98" s="40"/>
      <c r="B98" s="155" t="s">
        <v>903</v>
      </c>
      <c r="C98" s="176">
        <v>44231</v>
      </c>
      <c r="D98" s="145" t="s">
        <v>515</v>
      </c>
      <c r="E98" s="127" t="s">
        <v>29</v>
      </c>
      <c r="F98" s="127" t="s">
        <v>5</v>
      </c>
      <c r="G98" s="127" t="s">
        <v>558</v>
      </c>
      <c r="H98" s="127" t="s">
        <v>208</v>
      </c>
      <c r="I98" s="145" t="s">
        <v>208</v>
      </c>
      <c r="J98" s="145">
        <v>1</v>
      </c>
      <c r="K98" s="145" t="s">
        <v>209</v>
      </c>
      <c r="L98" s="175">
        <v>100</v>
      </c>
      <c r="M98" s="175">
        <v>100</v>
      </c>
      <c r="N98" s="145"/>
      <c r="O98" s="183"/>
      <c r="P98" s="129">
        <v>100</v>
      </c>
      <c r="Q98" s="135" t="s">
        <v>284</v>
      </c>
    </row>
    <row r="99" spans="1:17" customFormat="1" x14ac:dyDescent="0.3">
      <c r="A99" s="40"/>
      <c r="B99" s="155" t="s">
        <v>903</v>
      </c>
      <c r="C99" s="176">
        <v>44231</v>
      </c>
      <c r="D99" s="145" t="s">
        <v>515</v>
      </c>
      <c r="E99" s="127" t="s">
        <v>29</v>
      </c>
      <c r="F99" s="127" t="s">
        <v>5</v>
      </c>
      <c r="G99" s="127" t="s">
        <v>558</v>
      </c>
      <c r="H99" s="127" t="s">
        <v>208</v>
      </c>
      <c r="I99" s="145" t="s">
        <v>208</v>
      </c>
      <c r="J99" s="145">
        <v>1</v>
      </c>
      <c r="K99" s="145" t="s">
        <v>210</v>
      </c>
      <c r="L99" s="175">
        <v>450</v>
      </c>
      <c r="M99" s="175">
        <v>450</v>
      </c>
      <c r="N99" s="145"/>
      <c r="O99" s="183"/>
      <c r="P99" s="129">
        <v>450</v>
      </c>
      <c r="Q99" s="135" t="s">
        <v>284</v>
      </c>
    </row>
    <row r="100" spans="1:17" customFormat="1" x14ac:dyDescent="0.3">
      <c r="A100" s="40"/>
      <c r="B100" s="155" t="s">
        <v>903</v>
      </c>
      <c r="C100" s="176">
        <v>44231</v>
      </c>
      <c r="D100" s="145" t="s">
        <v>515</v>
      </c>
      <c r="E100" s="127" t="s">
        <v>29</v>
      </c>
      <c r="F100" s="127" t="s">
        <v>5</v>
      </c>
      <c r="G100" s="127" t="s">
        <v>558</v>
      </c>
      <c r="H100" s="127" t="s">
        <v>208</v>
      </c>
      <c r="I100" s="145" t="s">
        <v>208</v>
      </c>
      <c r="J100" s="145">
        <v>1</v>
      </c>
      <c r="K100" s="145" t="s">
        <v>211</v>
      </c>
      <c r="L100" s="175">
        <v>200</v>
      </c>
      <c r="M100" s="175">
        <v>200</v>
      </c>
      <c r="N100" s="145"/>
      <c r="O100" s="183"/>
      <c r="P100" s="129">
        <v>200</v>
      </c>
      <c r="Q100" s="135" t="s">
        <v>284</v>
      </c>
    </row>
    <row r="101" spans="1:17" customFormat="1" x14ac:dyDescent="0.3">
      <c r="A101" s="40"/>
      <c r="B101" s="155" t="s">
        <v>903</v>
      </c>
      <c r="C101" s="176">
        <v>44229</v>
      </c>
      <c r="D101" s="145" t="s">
        <v>515</v>
      </c>
      <c r="E101" s="127" t="s">
        <v>178</v>
      </c>
      <c r="F101" s="127" t="s">
        <v>70</v>
      </c>
      <c r="G101" s="127" t="s">
        <v>558</v>
      </c>
      <c r="H101" s="127" t="s">
        <v>208</v>
      </c>
      <c r="I101" s="145" t="s">
        <v>208</v>
      </c>
      <c r="J101" s="127">
        <v>1</v>
      </c>
      <c r="K101" s="127" t="s">
        <v>195</v>
      </c>
      <c r="L101" s="129">
        <v>650</v>
      </c>
      <c r="M101" s="129">
        <v>650</v>
      </c>
      <c r="N101" s="130"/>
      <c r="O101" s="183"/>
      <c r="P101" s="129">
        <v>650</v>
      </c>
      <c r="Q101" s="135" t="s">
        <v>284</v>
      </c>
    </row>
    <row r="102" spans="1:17" customFormat="1" x14ac:dyDescent="0.3">
      <c r="A102" s="40"/>
      <c r="B102" s="155" t="s">
        <v>903</v>
      </c>
      <c r="C102" s="176">
        <v>44229</v>
      </c>
      <c r="D102" s="145" t="s">
        <v>515</v>
      </c>
      <c r="E102" s="127" t="s">
        <v>197</v>
      </c>
      <c r="F102" s="127" t="s">
        <v>70</v>
      </c>
      <c r="G102" s="127" t="s">
        <v>558</v>
      </c>
      <c r="H102" s="127" t="s">
        <v>208</v>
      </c>
      <c r="I102" s="145" t="s">
        <v>208</v>
      </c>
      <c r="J102" s="127">
        <v>1</v>
      </c>
      <c r="K102" s="127" t="s">
        <v>198</v>
      </c>
      <c r="L102" s="129">
        <v>30</v>
      </c>
      <c r="M102" s="129">
        <v>30</v>
      </c>
      <c r="N102" s="130"/>
      <c r="O102" s="183"/>
      <c r="P102" s="129">
        <v>30</v>
      </c>
      <c r="Q102" s="135" t="s">
        <v>284</v>
      </c>
    </row>
    <row r="103" spans="1:17" customFormat="1" x14ac:dyDescent="0.3">
      <c r="A103" s="40"/>
      <c r="B103" s="155" t="s">
        <v>903</v>
      </c>
      <c r="C103" s="176">
        <v>44229</v>
      </c>
      <c r="D103" s="145" t="s">
        <v>515</v>
      </c>
      <c r="E103" s="127" t="s">
        <v>80</v>
      </c>
      <c r="F103" s="127" t="s">
        <v>70</v>
      </c>
      <c r="G103" s="127" t="s">
        <v>558</v>
      </c>
      <c r="H103" s="127" t="s">
        <v>208</v>
      </c>
      <c r="I103" s="145" t="s">
        <v>208</v>
      </c>
      <c r="J103" s="127">
        <v>1</v>
      </c>
      <c r="K103" s="127" t="s">
        <v>198</v>
      </c>
      <c r="L103" s="129">
        <v>30</v>
      </c>
      <c r="M103" s="129">
        <v>30</v>
      </c>
      <c r="N103" s="130"/>
      <c r="O103" s="183"/>
      <c r="P103" s="129">
        <v>30</v>
      </c>
      <c r="Q103" s="135" t="s">
        <v>284</v>
      </c>
    </row>
    <row r="104" spans="1:17" customFormat="1" x14ac:dyDescent="0.3">
      <c r="A104" s="40"/>
      <c r="B104" s="155" t="s">
        <v>903</v>
      </c>
      <c r="C104" s="176">
        <v>44229</v>
      </c>
      <c r="D104" s="145" t="s">
        <v>515</v>
      </c>
      <c r="E104" s="127" t="s">
        <v>80</v>
      </c>
      <c r="F104" s="127" t="s">
        <v>70</v>
      </c>
      <c r="G104" s="127" t="s">
        <v>558</v>
      </c>
      <c r="H104" s="127" t="s">
        <v>208</v>
      </c>
      <c r="I104" s="145" t="s">
        <v>208</v>
      </c>
      <c r="J104" s="127">
        <v>1</v>
      </c>
      <c r="K104" s="127" t="s">
        <v>200</v>
      </c>
      <c r="L104" s="129">
        <v>150</v>
      </c>
      <c r="M104" s="129">
        <v>150</v>
      </c>
      <c r="N104" s="130"/>
      <c r="O104" s="183"/>
      <c r="P104" s="129">
        <v>150</v>
      </c>
      <c r="Q104" s="135" t="s">
        <v>284</v>
      </c>
    </row>
    <row r="105" spans="1:17" customFormat="1" x14ac:dyDescent="0.3">
      <c r="A105" s="40"/>
      <c r="B105" s="155" t="s">
        <v>903</v>
      </c>
      <c r="C105" s="176">
        <v>44229</v>
      </c>
      <c r="D105" s="145" t="s">
        <v>515</v>
      </c>
      <c r="E105" s="127" t="s">
        <v>74</v>
      </c>
      <c r="F105" s="127" t="s">
        <v>70</v>
      </c>
      <c r="G105" s="127" t="s">
        <v>558</v>
      </c>
      <c r="H105" s="127" t="s">
        <v>208</v>
      </c>
      <c r="I105" s="145" t="s">
        <v>208</v>
      </c>
      <c r="J105" s="127">
        <v>1</v>
      </c>
      <c r="K105" s="127" t="s">
        <v>196</v>
      </c>
      <c r="L105" s="129">
        <v>200</v>
      </c>
      <c r="M105" s="129">
        <v>200</v>
      </c>
      <c r="N105" s="130"/>
      <c r="O105" s="183"/>
      <c r="P105" s="129">
        <v>200</v>
      </c>
      <c r="Q105" s="135" t="s">
        <v>284</v>
      </c>
    </row>
    <row r="106" spans="1:17" customFormat="1" x14ac:dyDescent="0.3">
      <c r="A106" s="40"/>
      <c r="B106" s="177"/>
      <c r="C106" s="178"/>
      <c r="D106" s="179"/>
      <c r="E106" s="179"/>
      <c r="F106" s="179"/>
      <c r="G106" s="179"/>
      <c r="H106" s="179"/>
      <c r="I106" s="179"/>
      <c r="J106" s="179"/>
      <c r="K106" s="179"/>
      <c r="L106" s="180"/>
      <c r="M106" s="181">
        <v>27862.35</v>
      </c>
      <c r="N106" s="179"/>
      <c r="O106" s="180">
        <f>SUM(O8:O105)</f>
        <v>534.79999999999995</v>
      </c>
      <c r="P106" s="182">
        <f>SUM(P8:P105)</f>
        <v>27327.550000000003</v>
      </c>
      <c r="Q106" s="179"/>
    </row>
    <row r="107" spans="1:17" customFormat="1" x14ac:dyDescent="0.3">
      <c r="A107" s="40"/>
      <c r="B107" s="40"/>
      <c r="C107" s="4"/>
      <c r="D107" s="4"/>
      <c r="E107" s="4"/>
      <c r="F107" s="4"/>
      <c r="G107" s="4"/>
      <c r="H107" s="4"/>
      <c r="I107" s="4"/>
      <c r="J107" s="4"/>
      <c r="K107" s="4"/>
      <c r="L107" s="22"/>
      <c r="M107" s="22"/>
      <c r="N107" s="4"/>
      <c r="O107" s="22"/>
      <c r="P107" s="22"/>
      <c r="Q107" s="4"/>
    </row>
    <row r="108" spans="1:17" customFormat="1" x14ac:dyDescent="0.3">
      <c r="A108" s="40"/>
      <c r="B108" s="40"/>
      <c r="C108" s="4"/>
      <c r="D108" s="4"/>
      <c r="E108" s="4"/>
      <c r="F108" s="4"/>
      <c r="G108" s="4"/>
      <c r="H108" s="4"/>
      <c r="I108" s="4"/>
      <c r="J108" s="4"/>
      <c r="K108" s="4"/>
      <c r="L108" s="22"/>
      <c r="M108" s="22"/>
      <c r="N108" s="4"/>
      <c r="O108" s="22"/>
      <c r="P108" s="22"/>
      <c r="Q108" s="4"/>
    </row>
    <row r="109" spans="1:17" customFormat="1" x14ac:dyDescent="0.3">
      <c r="A109" s="40"/>
      <c r="B109" s="40"/>
      <c r="C109" s="4"/>
      <c r="D109" s="4"/>
      <c r="E109" s="4"/>
      <c r="F109" s="4"/>
      <c r="G109" s="4"/>
      <c r="H109" s="4"/>
      <c r="I109" s="4"/>
      <c r="J109" s="4"/>
      <c r="K109" s="4"/>
      <c r="L109" s="22"/>
      <c r="M109" s="22"/>
      <c r="N109" s="4"/>
      <c r="O109" s="22"/>
      <c r="P109" s="22"/>
      <c r="Q109" s="4"/>
    </row>
    <row r="110" spans="1:17" customFormat="1" x14ac:dyDescent="0.3">
      <c r="A110" s="40"/>
      <c r="B110" s="40"/>
      <c r="C110" s="4"/>
      <c r="D110" s="4"/>
      <c r="E110" s="4"/>
      <c r="F110" s="4"/>
      <c r="G110" s="4"/>
      <c r="H110" s="4"/>
      <c r="I110" s="4"/>
      <c r="J110" s="4"/>
      <c r="K110" s="4"/>
      <c r="L110" s="22"/>
      <c r="M110" s="22"/>
      <c r="N110" s="4"/>
      <c r="O110" s="22"/>
      <c r="P110" s="22"/>
      <c r="Q110" s="4"/>
    </row>
    <row r="111" spans="1:17" customFormat="1" x14ac:dyDescent="0.3">
      <c r="A111" s="40"/>
      <c r="B111" s="40"/>
      <c r="C111" s="4"/>
      <c r="D111" s="4"/>
      <c r="E111" s="4"/>
      <c r="F111" s="4"/>
      <c r="G111" s="4"/>
      <c r="H111" s="4"/>
      <c r="I111" s="4"/>
      <c r="J111" s="4"/>
      <c r="K111" s="4"/>
      <c r="L111" s="22"/>
      <c r="M111" s="22"/>
      <c r="N111" s="4"/>
      <c r="O111" s="22"/>
      <c r="P111" s="22"/>
      <c r="Q111" s="4"/>
    </row>
    <row r="112" spans="1:17" customFormat="1" x14ac:dyDescent="0.3">
      <c r="A112" s="40"/>
      <c r="B112" s="40"/>
      <c r="C112" s="4"/>
      <c r="D112" s="4"/>
      <c r="E112" s="4"/>
      <c r="F112" s="4"/>
      <c r="G112" s="4"/>
      <c r="H112" s="4"/>
      <c r="I112" s="4"/>
      <c r="J112" s="4"/>
      <c r="K112" s="4"/>
      <c r="L112" s="22"/>
      <c r="M112" s="22"/>
      <c r="N112" s="4"/>
      <c r="O112" s="22"/>
      <c r="P112" s="22"/>
      <c r="Q112" s="4"/>
    </row>
    <row r="113" spans="1:17" customFormat="1" x14ac:dyDescent="0.3">
      <c r="A113" s="40"/>
      <c r="B113" s="40"/>
      <c r="C113" s="4"/>
      <c r="D113" s="4"/>
      <c r="E113" s="4"/>
      <c r="F113" s="4"/>
      <c r="G113" s="4"/>
      <c r="H113" s="4"/>
      <c r="I113" s="4"/>
      <c r="J113" s="4"/>
      <c r="K113" s="4"/>
      <c r="L113" s="22"/>
      <c r="M113" s="22"/>
      <c r="N113" s="4"/>
      <c r="O113" s="22"/>
      <c r="P113" s="22"/>
      <c r="Q113" s="4"/>
    </row>
    <row r="114" spans="1:17" customFormat="1" x14ac:dyDescent="0.3">
      <c r="A114" s="40"/>
      <c r="B114" s="40"/>
      <c r="C114" s="4"/>
      <c r="D114" s="4"/>
      <c r="E114" s="4"/>
      <c r="F114" s="4"/>
      <c r="G114" s="4"/>
      <c r="H114" s="4"/>
      <c r="I114" s="4"/>
      <c r="J114" s="4"/>
      <c r="K114" s="4"/>
      <c r="L114" s="22"/>
      <c r="M114" s="22"/>
      <c r="N114" s="4"/>
      <c r="O114" s="22"/>
      <c r="P114" s="22"/>
      <c r="Q114" s="4"/>
    </row>
    <row r="115" spans="1:17" customFormat="1" x14ac:dyDescent="0.3">
      <c r="A115" s="40"/>
      <c r="B115" s="40"/>
      <c r="C115" s="4"/>
      <c r="D115" s="4"/>
      <c r="E115" s="4"/>
      <c r="F115" s="4"/>
      <c r="G115" s="4"/>
      <c r="H115" s="4"/>
      <c r="I115" s="4"/>
      <c r="J115" s="4"/>
      <c r="K115" s="4"/>
      <c r="L115" s="22"/>
      <c r="M115" s="22"/>
      <c r="N115" s="4"/>
      <c r="O115" s="22"/>
      <c r="P115" s="22"/>
      <c r="Q115" s="4"/>
    </row>
    <row r="116" spans="1:17" customFormat="1" x14ac:dyDescent="0.3">
      <c r="A116" s="40"/>
      <c r="B116" s="40"/>
      <c r="C116" s="4"/>
      <c r="D116" s="4"/>
      <c r="E116" s="4"/>
      <c r="F116" s="4"/>
      <c r="G116" s="4"/>
      <c r="H116" s="4"/>
      <c r="I116" s="4"/>
      <c r="J116" s="4"/>
      <c r="K116" s="4"/>
      <c r="L116" s="22"/>
      <c r="M116" s="22"/>
      <c r="N116" s="4"/>
      <c r="O116" s="22"/>
      <c r="P116" s="22"/>
      <c r="Q116" s="4"/>
    </row>
    <row r="117" spans="1:17" customFormat="1" x14ac:dyDescent="0.3">
      <c r="A117" s="40"/>
      <c r="B117" s="40"/>
      <c r="C117" s="4"/>
      <c r="D117" s="4"/>
      <c r="E117" s="4"/>
      <c r="F117" s="4"/>
      <c r="G117" s="4"/>
      <c r="H117" s="4"/>
      <c r="I117" s="4"/>
      <c r="J117" s="4"/>
      <c r="K117" s="4"/>
      <c r="L117" s="22"/>
      <c r="M117" s="22"/>
      <c r="N117" s="4"/>
      <c r="O117" s="22"/>
      <c r="P117" s="22"/>
      <c r="Q117" s="4"/>
    </row>
    <row r="118" spans="1:17" customFormat="1" x14ac:dyDescent="0.3">
      <c r="A118" s="40"/>
      <c r="B118" s="40"/>
      <c r="C118" s="4"/>
      <c r="D118" s="4"/>
      <c r="E118" s="4"/>
      <c r="F118" s="4"/>
      <c r="G118" s="4"/>
      <c r="H118" s="4"/>
      <c r="I118" s="4"/>
      <c r="J118" s="4"/>
      <c r="K118" s="4"/>
      <c r="L118" s="22"/>
      <c r="M118" s="22"/>
      <c r="N118" s="4"/>
      <c r="O118" s="22"/>
      <c r="P118" s="22"/>
      <c r="Q118" s="4"/>
    </row>
    <row r="119" spans="1:17" customFormat="1" x14ac:dyDescent="0.3">
      <c r="A119" s="40"/>
      <c r="B119" s="40"/>
      <c r="C119" s="4"/>
      <c r="D119" s="4"/>
      <c r="E119" s="4"/>
      <c r="F119" s="4"/>
      <c r="G119" s="4"/>
      <c r="H119" s="4"/>
      <c r="I119" s="4"/>
      <c r="J119" s="4"/>
      <c r="K119" s="4"/>
      <c r="L119" s="22"/>
      <c r="M119" s="22"/>
      <c r="N119" s="4"/>
      <c r="O119" s="22"/>
      <c r="P119" s="22"/>
      <c r="Q119" s="4"/>
    </row>
    <row r="120" spans="1:17" customFormat="1" x14ac:dyDescent="0.3">
      <c r="A120" s="40"/>
      <c r="B120" s="40"/>
      <c r="C120" s="4"/>
      <c r="D120" s="4"/>
      <c r="E120" s="4"/>
      <c r="F120" s="4"/>
      <c r="G120" s="4"/>
      <c r="H120" s="4"/>
      <c r="I120" s="4"/>
      <c r="J120" s="4"/>
      <c r="K120" s="4"/>
      <c r="L120" s="22"/>
      <c r="M120" s="22"/>
      <c r="N120" s="4"/>
      <c r="O120" s="22"/>
      <c r="P120" s="22"/>
      <c r="Q120" s="4"/>
    </row>
    <row r="121" spans="1:17" customFormat="1" x14ac:dyDescent="0.3">
      <c r="A121" s="40"/>
      <c r="B121" s="40"/>
      <c r="C121" s="4"/>
      <c r="D121" s="4"/>
      <c r="E121" s="4"/>
      <c r="F121" s="4"/>
      <c r="G121" s="4"/>
      <c r="H121" s="4"/>
      <c r="I121" s="4"/>
      <c r="J121" s="4"/>
      <c r="K121" s="4"/>
      <c r="L121" s="22"/>
      <c r="M121" s="22"/>
      <c r="N121" s="4"/>
      <c r="O121" s="22"/>
      <c r="P121" s="22"/>
      <c r="Q121" s="4"/>
    </row>
    <row r="122" spans="1:17" customFormat="1" x14ac:dyDescent="0.3">
      <c r="A122" s="40"/>
      <c r="B122" s="40"/>
      <c r="C122" s="4"/>
      <c r="D122" s="4"/>
      <c r="E122" s="4"/>
      <c r="F122" s="4"/>
      <c r="G122" s="4"/>
      <c r="H122" s="4"/>
      <c r="I122" s="4"/>
      <c r="J122" s="4"/>
      <c r="K122" s="4"/>
      <c r="L122" s="22"/>
      <c r="M122" s="22"/>
      <c r="N122" s="4"/>
      <c r="O122" s="22"/>
      <c r="P122" s="22"/>
      <c r="Q122" s="4"/>
    </row>
    <row r="123" spans="1:17" customFormat="1" x14ac:dyDescent="0.3">
      <c r="A123" s="40"/>
      <c r="B123" s="40"/>
      <c r="C123" s="4"/>
      <c r="D123" s="4"/>
      <c r="E123" s="4"/>
      <c r="F123" s="4"/>
      <c r="G123" s="4"/>
      <c r="H123" s="4"/>
      <c r="I123" s="4"/>
      <c r="J123" s="4"/>
      <c r="K123" s="4"/>
      <c r="L123" s="22"/>
      <c r="M123" s="22"/>
      <c r="N123" s="4"/>
      <c r="O123" s="22"/>
      <c r="P123" s="22"/>
      <c r="Q123" s="4"/>
    </row>
    <row r="124" spans="1:17" customFormat="1" x14ac:dyDescent="0.3">
      <c r="A124" s="40"/>
      <c r="B124" s="40"/>
      <c r="C124" s="4"/>
      <c r="D124" s="4"/>
      <c r="E124" s="4"/>
      <c r="F124" s="4"/>
      <c r="G124" s="4"/>
      <c r="H124" s="4"/>
      <c r="I124" s="4"/>
      <c r="J124" s="4"/>
      <c r="K124" s="4"/>
      <c r="L124" s="22"/>
      <c r="M124" s="22"/>
      <c r="N124" s="4"/>
      <c r="O124" s="22"/>
      <c r="P124" s="22"/>
      <c r="Q124" s="4"/>
    </row>
    <row r="125" spans="1:17" customFormat="1" x14ac:dyDescent="0.3">
      <c r="A125" s="40"/>
      <c r="B125" s="40"/>
      <c r="C125" s="4"/>
      <c r="D125" s="4"/>
      <c r="E125" s="4"/>
      <c r="F125" s="4"/>
      <c r="G125" s="4"/>
      <c r="H125" s="4"/>
      <c r="I125" s="4"/>
      <c r="J125" s="4"/>
      <c r="K125" s="4"/>
      <c r="L125" s="22"/>
      <c r="M125" s="22"/>
      <c r="N125" s="4"/>
      <c r="O125" s="22"/>
      <c r="P125" s="22"/>
      <c r="Q125" s="4"/>
    </row>
    <row r="126" spans="1:17" customFormat="1" x14ac:dyDescent="0.3">
      <c r="A126" s="40"/>
      <c r="B126" s="40"/>
      <c r="C126" s="4"/>
      <c r="D126" s="4"/>
      <c r="E126" s="4"/>
      <c r="F126" s="4"/>
      <c r="G126" s="4"/>
      <c r="H126" s="4"/>
      <c r="I126" s="4"/>
      <c r="J126" s="4"/>
      <c r="K126" s="4"/>
      <c r="L126" s="22"/>
      <c r="M126" s="22"/>
      <c r="N126" s="4"/>
      <c r="O126" s="22"/>
      <c r="P126" s="22"/>
      <c r="Q126" s="4"/>
    </row>
    <row r="127" spans="1:17" customFormat="1" x14ac:dyDescent="0.3">
      <c r="A127" s="40"/>
      <c r="B127" s="40"/>
      <c r="C127" s="4"/>
      <c r="D127" s="4"/>
      <c r="E127" s="4"/>
      <c r="F127" s="4"/>
      <c r="G127" s="4"/>
      <c r="H127" s="4"/>
      <c r="I127" s="4"/>
      <c r="J127" s="4"/>
      <c r="K127" s="4"/>
      <c r="L127" s="22"/>
      <c r="M127" s="22"/>
      <c r="N127" s="4"/>
      <c r="O127" s="22"/>
      <c r="P127" s="22"/>
      <c r="Q127" s="4"/>
    </row>
    <row r="128" spans="1:17" customFormat="1" x14ac:dyDescent="0.3">
      <c r="A128" s="40"/>
      <c r="B128" s="40"/>
      <c r="C128" s="4"/>
      <c r="D128" s="4"/>
      <c r="E128" s="4"/>
      <c r="F128" s="4"/>
      <c r="G128" s="4"/>
      <c r="H128" s="4"/>
      <c r="I128" s="4"/>
      <c r="J128" s="4"/>
      <c r="K128" s="4"/>
      <c r="L128" s="22"/>
      <c r="M128" s="22"/>
      <c r="N128" s="4"/>
      <c r="O128" s="22"/>
      <c r="P128" s="22"/>
      <c r="Q128" s="4"/>
    </row>
    <row r="129" spans="1:17" customFormat="1" x14ac:dyDescent="0.3">
      <c r="A129" s="40"/>
      <c r="B129" s="40"/>
      <c r="C129" s="4"/>
      <c r="D129" s="4"/>
      <c r="E129" s="4"/>
      <c r="F129" s="4"/>
      <c r="G129" s="4"/>
      <c r="H129" s="4"/>
      <c r="I129" s="4"/>
      <c r="J129" s="4"/>
      <c r="K129" s="4"/>
      <c r="L129" s="22"/>
      <c r="M129" s="22"/>
      <c r="N129" s="4"/>
      <c r="O129" s="22"/>
      <c r="P129" s="22"/>
      <c r="Q129" s="4"/>
    </row>
    <row r="130" spans="1:17" customFormat="1" x14ac:dyDescent="0.3">
      <c r="A130" s="40"/>
      <c r="B130" s="40"/>
      <c r="C130" s="4"/>
      <c r="D130" s="4"/>
      <c r="E130" s="4"/>
      <c r="F130" s="4"/>
      <c r="G130" s="4"/>
      <c r="H130" s="4"/>
      <c r="I130" s="4"/>
      <c r="J130" s="4"/>
      <c r="K130" s="4"/>
      <c r="L130" s="22"/>
      <c r="M130" s="22"/>
      <c r="N130" s="4"/>
      <c r="O130" s="22"/>
      <c r="P130" s="22"/>
      <c r="Q130" s="4"/>
    </row>
    <row r="131" spans="1:17" customFormat="1" x14ac:dyDescent="0.3">
      <c r="A131" s="40"/>
      <c r="B131" s="40"/>
      <c r="C131" s="4"/>
      <c r="D131" s="4"/>
      <c r="E131" s="4"/>
      <c r="F131" s="4"/>
      <c r="G131" s="4"/>
      <c r="H131" s="4"/>
      <c r="I131" s="4"/>
      <c r="J131" s="4"/>
      <c r="K131" s="4"/>
      <c r="L131" s="22"/>
      <c r="M131" s="22"/>
      <c r="N131" s="4"/>
      <c r="O131" s="22"/>
      <c r="P131" s="22"/>
      <c r="Q131" s="4"/>
    </row>
    <row r="132" spans="1:17" customFormat="1" x14ac:dyDescent="0.3">
      <c r="A132" s="40"/>
      <c r="B132" s="40"/>
      <c r="C132" s="4"/>
      <c r="D132" s="4"/>
      <c r="E132" s="4"/>
      <c r="F132" s="4"/>
      <c r="G132" s="4"/>
      <c r="H132" s="4"/>
      <c r="I132" s="4"/>
      <c r="J132" s="4"/>
      <c r="K132" s="4"/>
      <c r="L132" s="22"/>
      <c r="M132" s="22"/>
      <c r="N132" s="4"/>
      <c r="O132" s="22"/>
      <c r="P132" s="22"/>
      <c r="Q132" s="4"/>
    </row>
    <row r="133" spans="1:17" customFormat="1" x14ac:dyDescent="0.3">
      <c r="A133" s="40"/>
      <c r="B133" s="40"/>
      <c r="C133" s="4"/>
      <c r="D133" s="4"/>
      <c r="E133" s="4"/>
      <c r="F133" s="4"/>
      <c r="G133" s="4"/>
      <c r="H133" s="4"/>
      <c r="I133" s="4"/>
      <c r="J133" s="4"/>
      <c r="K133" s="4"/>
      <c r="L133" s="22"/>
      <c r="M133" s="22"/>
      <c r="N133" s="4"/>
      <c r="O133" s="22"/>
      <c r="P133" s="22"/>
      <c r="Q133" s="4"/>
    </row>
    <row r="134" spans="1:17" customFormat="1" x14ac:dyDescent="0.3">
      <c r="A134" s="40"/>
      <c r="B134" s="40"/>
      <c r="C134" s="4"/>
      <c r="D134" s="4"/>
      <c r="E134" s="4"/>
      <c r="F134" s="4"/>
      <c r="G134" s="4"/>
      <c r="H134" s="4"/>
      <c r="I134" s="4"/>
      <c r="J134" s="4"/>
      <c r="K134" s="4"/>
      <c r="L134" s="22"/>
      <c r="M134" s="22"/>
      <c r="N134" s="4"/>
      <c r="O134" s="22"/>
      <c r="P134" s="22"/>
      <c r="Q134" s="4"/>
    </row>
    <row r="135" spans="1:17" customFormat="1" x14ac:dyDescent="0.3">
      <c r="A135" s="40"/>
      <c r="B135" s="40"/>
      <c r="C135" s="4"/>
      <c r="D135" s="4"/>
      <c r="E135" s="4"/>
      <c r="F135" s="4"/>
      <c r="G135" s="4"/>
      <c r="H135" s="4"/>
      <c r="I135" s="4"/>
      <c r="J135" s="4"/>
      <c r="K135" s="4"/>
      <c r="L135" s="22"/>
      <c r="M135" s="22"/>
      <c r="N135" s="4"/>
      <c r="O135" s="22"/>
      <c r="P135" s="22"/>
      <c r="Q135" s="4"/>
    </row>
    <row r="136" spans="1:17" customFormat="1" x14ac:dyDescent="0.3">
      <c r="A136" s="40"/>
      <c r="B136" s="40"/>
      <c r="C136" s="4"/>
      <c r="D136" s="4"/>
      <c r="E136" s="4"/>
      <c r="F136" s="4"/>
      <c r="G136" s="4"/>
      <c r="H136" s="4"/>
      <c r="I136" s="4"/>
      <c r="J136" s="4"/>
      <c r="K136" s="4"/>
      <c r="L136" s="22"/>
      <c r="M136" s="22"/>
      <c r="N136" s="4"/>
      <c r="O136" s="22"/>
      <c r="P136" s="22"/>
      <c r="Q136" s="4"/>
    </row>
    <row r="137" spans="1:17" customFormat="1" x14ac:dyDescent="0.3">
      <c r="A137" s="40"/>
      <c r="B137" s="40"/>
      <c r="C137" s="4"/>
      <c r="D137" s="4"/>
      <c r="E137" s="4"/>
      <c r="F137" s="4"/>
      <c r="G137" s="4"/>
      <c r="H137" s="4"/>
      <c r="I137" s="4"/>
      <c r="J137" s="4"/>
      <c r="K137" s="4"/>
      <c r="L137" s="22"/>
      <c r="M137" s="22"/>
      <c r="N137" s="4"/>
      <c r="O137" s="22"/>
      <c r="P137" s="22"/>
      <c r="Q137" s="4"/>
    </row>
    <row r="138" spans="1:17" customFormat="1" x14ac:dyDescent="0.3">
      <c r="A138" s="40"/>
      <c r="B138" s="40"/>
      <c r="C138" s="4"/>
      <c r="D138" s="4"/>
      <c r="E138" s="4"/>
      <c r="F138" s="4"/>
      <c r="G138" s="4"/>
      <c r="H138" s="4"/>
      <c r="I138" s="4"/>
      <c r="J138" s="4"/>
      <c r="K138" s="4"/>
      <c r="L138" s="22"/>
      <c r="M138" s="22"/>
      <c r="N138" s="4"/>
      <c r="O138" s="22"/>
      <c r="P138" s="22"/>
      <c r="Q138" s="4"/>
    </row>
    <row r="139" spans="1:17" customFormat="1" x14ac:dyDescent="0.3">
      <c r="A139" s="40"/>
      <c r="B139" s="40"/>
      <c r="C139" s="4"/>
      <c r="D139" s="4"/>
      <c r="E139" s="4"/>
      <c r="F139" s="4"/>
      <c r="G139" s="4"/>
      <c r="H139" s="4"/>
      <c r="I139" s="4"/>
      <c r="J139" s="4"/>
      <c r="K139" s="4"/>
      <c r="L139" s="22"/>
      <c r="M139" s="22"/>
      <c r="N139" s="4"/>
      <c r="O139" s="22"/>
      <c r="P139" s="22"/>
      <c r="Q139" s="4"/>
    </row>
    <row r="140" spans="1:17" customFormat="1" x14ac:dyDescent="0.3">
      <c r="A140" s="40"/>
      <c r="B140" s="40"/>
      <c r="C140" s="4"/>
      <c r="D140" s="4"/>
      <c r="E140" s="4"/>
      <c r="F140" s="4"/>
      <c r="G140" s="4"/>
      <c r="H140" s="4"/>
      <c r="I140" s="4"/>
      <c r="J140" s="4"/>
      <c r="K140" s="4"/>
      <c r="L140" s="22"/>
      <c r="M140" s="22"/>
      <c r="N140" s="4"/>
      <c r="O140" s="22"/>
      <c r="P140" s="22"/>
      <c r="Q140" s="4"/>
    </row>
    <row r="141" spans="1:17" customFormat="1" x14ac:dyDescent="0.3">
      <c r="A141" s="40"/>
      <c r="B141" s="40"/>
      <c r="C141" s="4"/>
      <c r="D141" s="4"/>
      <c r="E141" s="4"/>
      <c r="F141" s="4"/>
      <c r="G141" s="4"/>
      <c r="H141" s="4"/>
      <c r="I141" s="4"/>
      <c r="J141" s="4"/>
      <c r="K141" s="4"/>
      <c r="L141" s="22"/>
      <c r="M141" s="22"/>
      <c r="N141" s="4"/>
      <c r="O141" s="22"/>
      <c r="P141" s="22"/>
      <c r="Q141" s="4"/>
    </row>
  </sheetData>
  <autoFilter ref="C7:Q106" xr:uid="{00000000-0009-0000-0000-000007000000}">
    <sortState xmlns:xlrd2="http://schemas.microsoft.com/office/spreadsheetml/2017/richdata2" ref="C8:Q106">
      <sortCondition ref="I7:I106"/>
    </sortState>
  </autoFilter>
  <mergeCells count="2">
    <mergeCell ref="L6:N6"/>
    <mergeCell ref="O6:P6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5">
    <tabColor rgb="FF002060"/>
  </sheetPr>
  <dimension ref="A1:Q103"/>
  <sheetViews>
    <sheetView showGridLines="0" workbookViewId="0">
      <pane ySplit="4" topLeftCell="A5" activePane="bottomLeft" state="frozen"/>
      <selection activeCell="I6" sqref="I6:I46"/>
      <selection pane="bottomLeft" activeCell="I6" sqref="I6:I46"/>
    </sheetView>
  </sheetViews>
  <sheetFormatPr defaultColWidth="9.109375" defaultRowHeight="14.4" x14ac:dyDescent="0.3"/>
  <cols>
    <col min="1" max="1" width="2.88671875" style="4" customWidth="1"/>
    <col min="2" max="2" width="9.109375" style="4"/>
    <col min="3" max="3" width="13" style="4" bestFit="1" customWidth="1"/>
    <col min="4" max="4" width="28" style="4" bestFit="1" customWidth="1"/>
    <col min="5" max="5" width="11.6640625" style="4" bestFit="1" customWidth="1"/>
    <col min="6" max="6" width="12.33203125" style="4" bestFit="1" customWidth="1"/>
    <col min="7" max="8" width="13.6640625" style="4" bestFit="1" customWidth="1"/>
    <col min="9" max="9" width="13" style="4" bestFit="1" customWidth="1"/>
    <col min="10" max="10" width="5.6640625" style="4" customWidth="1"/>
    <col min="11" max="11" width="40.109375" style="4" bestFit="1" customWidth="1"/>
    <col min="12" max="12" width="12" style="4" bestFit="1" customWidth="1"/>
    <col min="13" max="13" width="12.6640625" style="4" bestFit="1" customWidth="1"/>
    <col min="14" max="14" width="12" style="4" bestFit="1" customWidth="1"/>
    <col min="15" max="15" width="13.44140625" style="4" customWidth="1"/>
    <col min="16" max="16" width="18.6640625" style="4" bestFit="1" customWidth="1"/>
    <col min="17" max="17" width="28.109375" style="4" bestFit="1" customWidth="1"/>
    <col min="18" max="16384" width="9.109375" style="4"/>
  </cols>
  <sheetData>
    <row r="1" spans="1:17" x14ac:dyDescent="0.3">
      <c r="L1" s="22"/>
      <c r="M1" s="22"/>
      <c r="O1" s="22"/>
      <c r="P1" s="22"/>
    </row>
    <row r="2" spans="1:17" ht="27.75" customHeight="1" x14ac:dyDescent="0.3">
      <c r="L2" s="22"/>
      <c r="M2" s="22"/>
      <c r="O2" s="22"/>
      <c r="P2" s="22"/>
    </row>
    <row r="3" spans="1:17" x14ac:dyDescent="0.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1"/>
      <c r="N3" s="42"/>
      <c r="O3" s="41"/>
      <c r="P3" s="41"/>
      <c r="Q3" s="40"/>
    </row>
    <row r="4" spans="1:17" ht="30.6" x14ac:dyDescent="0.3">
      <c r="A4" s="40"/>
      <c r="B4" s="154" t="s">
        <v>904</v>
      </c>
      <c r="C4" s="156" t="s">
        <v>310</v>
      </c>
      <c r="D4" s="157" t="s">
        <v>9</v>
      </c>
      <c r="E4" s="164" t="s">
        <v>19</v>
      </c>
      <c r="F4" s="157" t="s">
        <v>4</v>
      </c>
      <c r="G4" s="158" t="s">
        <v>381</v>
      </c>
      <c r="H4" s="158" t="s">
        <v>382</v>
      </c>
      <c r="I4" s="158" t="s">
        <v>859</v>
      </c>
      <c r="J4" s="157" t="s">
        <v>13</v>
      </c>
      <c r="K4" s="157" t="s">
        <v>10</v>
      </c>
      <c r="L4" s="161" t="s">
        <v>16</v>
      </c>
      <c r="M4" s="160" t="s">
        <v>311</v>
      </c>
      <c r="N4" s="161" t="s">
        <v>585</v>
      </c>
      <c r="O4" s="159" t="s">
        <v>313</v>
      </c>
      <c r="P4" s="163" t="s">
        <v>312</v>
      </c>
      <c r="Q4" s="157" t="s">
        <v>1138</v>
      </c>
    </row>
    <row r="5" spans="1:17" customFormat="1" x14ac:dyDescent="0.3">
      <c r="A5" s="40"/>
      <c r="B5" s="155" t="s">
        <v>905</v>
      </c>
      <c r="C5" s="176">
        <v>44285</v>
      </c>
      <c r="D5" s="127" t="s">
        <v>923</v>
      </c>
      <c r="E5" s="150" t="s">
        <v>179</v>
      </c>
      <c r="F5" s="150" t="s">
        <v>179</v>
      </c>
      <c r="G5" s="150" t="s">
        <v>397</v>
      </c>
      <c r="H5" s="150" t="s">
        <v>924</v>
      </c>
      <c r="I5" s="150" t="s">
        <v>238</v>
      </c>
      <c r="J5" s="150">
        <v>12</v>
      </c>
      <c r="K5" s="150" t="s">
        <v>925</v>
      </c>
      <c r="L5" s="151">
        <v>110</v>
      </c>
      <c r="M5" s="129">
        <v>1320</v>
      </c>
      <c r="N5" s="152"/>
      <c r="O5" s="151"/>
      <c r="P5" s="215">
        <v>1320</v>
      </c>
      <c r="Q5" s="135" t="s">
        <v>284</v>
      </c>
    </row>
    <row r="6" spans="1:17" customFormat="1" x14ac:dyDescent="0.3">
      <c r="A6" s="40"/>
      <c r="B6" s="155" t="s">
        <v>905</v>
      </c>
      <c r="C6" s="176">
        <v>44229</v>
      </c>
      <c r="D6" s="127" t="s">
        <v>408</v>
      </c>
      <c r="E6" s="127" t="s">
        <v>29</v>
      </c>
      <c r="F6" s="127" t="s">
        <v>5</v>
      </c>
      <c r="G6" s="127" t="s">
        <v>558</v>
      </c>
      <c r="H6" s="127" t="s">
        <v>384</v>
      </c>
      <c r="I6" s="127" t="s">
        <v>10</v>
      </c>
      <c r="J6" s="127">
        <v>1</v>
      </c>
      <c r="K6" s="127" t="s">
        <v>183</v>
      </c>
      <c r="L6" s="129">
        <v>380</v>
      </c>
      <c r="M6" s="129">
        <v>380</v>
      </c>
      <c r="N6" s="129"/>
      <c r="O6" s="175"/>
      <c r="P6" s="215">
        <v>380</v>
      </c>
      <c r="Q6" s="135" t="s">
        <v>284</v>
      </c>
    </row>
    <row r="7" spans="1:17" customFormat="1" x14ac:dyDescent="0.3">
      <c r="A7" s="40"/>
      <c r="B7" s="155" t="s">
        <v>905</v>
      </c>
      <c r="C7" s="176">
        <v>44229</v>
      </c>
      <c r="D7" s="127" t="s">
        <v>408</v>
      </c>
      <c r="E7" s="127" t="s">
        <v>29</v>
      </c>
      <c r="F7" s="127" t="s">
        <v>5</v>
      </c>
      <c r="G7" s="127" t="s">
        <v>558</v>
      </c>
      <c r="H7" s="127" t="s">
        <v>384</v>
      </c>
      <c r="I7" s="127" t="s">
        <v>10</v>
      </c>
      <c r="J7" s="127">
        <v>1</v>
      </c>
      <c r="K7" s="127" t="s">
        <v>184</v>
      </c>
      <c r="L7" s="129">
        <v>65</v>
      </c>
      <c r="M7" s="129">
        <v>65</v>
      </c>
      <c r="N7" s="129"/>
      <c r="O7" s="175"/>
      <c r="P7" s="215">
        <v>65</v>
      </c>
      <c r="Q7" s="135" t="s">
        <v>284</v>
      </c>
    </row>
    <row r="8" spans="1:17" customFormat="1" x14ac:dyDescent="0.3">
      <c r="A8" s="40"/>
      <c r="B8" s="155" t="s">
        <v>905</v>
      </c>
      <c r="C8" s="176">
        <v>44229</v>
      </c>
      <c r="D8" s="127" t="s">
        <v>408</v>
      </c>
      <c r="E8" s="127" t="s">
        <v>29</v>
      </c>
      <c r="F8" s="127" t="s">
        <v>5</v>
      </c>
      <c r="G8" s="127" t="s">
        <v>558</v>
      </c>
      <c r="H8" s="127" t="s">
        <v>384</v>
      </c>
      <c r="I8" s="127" t="s">
        <v>10</v>
      </c>
      <c r="J8" s="127">
        <v>1</v>
      </c>
      <c r="K8" s="127" t="s">
        <v>185</v>
      </c>
      <c r="L8" s="129">
        <v>280</v>
      </c>
      <c r="M8" s="129">
        <v>280</v>
      </c>
      <c r="N8" s="129"/>
      <c r="O8" s="175"/>
      <c r="P8" s="215">
        <v>280</v>
      </c>
      <c r="Q8" s="135" t="s">
        <v>284</v>
      </c>
    </row>
    <row r="9" spans="1:17" customFormat="1" x14ac:dyDescent="0.3">
      <c r="A9" s="40"/>
      <c r="B9" s="155" t="s">
        <v>905</v>
      </c>
      <c r="C9" s="176">
        <v>44229</v>
      </c>
      <c r="D9" s="127" t="s">
        <v>408</v>
      </c>
      <c r="E9" s="127" t="s">
        <v>29</v>
      </c>
      <c r="F9" s="127" t="s">
        <v>5</v>
      </c>
      <c r="G9" s="127" t="s">
        <v>558</v>
      </c>
      <c r="H9" s="127" t="s">
        <v>384</v>
      </c>
      <c r="I9" s="127" t="s">
        <v>10</v>
      </c>
      <c r="J9" s="127">
        <v>1</v>
      </c>
      <c r="K9" s="127" t="s">
        <v>186</v>
      </c>
      <c r="L9" s="129">
        <v>90</v>
      </c>
      <c r="M9" s="129">
        <v>90</v>
      </c>
      <c r="N9" s="129"/>
      <c r="O9" s="175"/>
      <c r="P9" s="215">
        <v>90</v>
      </c>
      <c r="Q9" s="135" t="s">
        <v>284</v>
      </c>
    </row>
    <row r="10" spans="1:17" customFormat="1" x14ac:dyDescent="0.3">
      <c r="A10" s="40"/>
      <c r="B10" s="155" t="s">
        <v>905</v>
      </c>
      <c r="C10" s="176">
        <v>44229</v>
      </c>
      <c r="D10" s="127" t="s">
        <v>408</v>
      </c>
      <c r="E10" s="127" t="s">
        <v>29</v>
      </c>
      <c r="F10" s="127" t="s">
        <v>5</v>
      </c>
      <c r="G10" s="127" t="s">
        <v>558</v>
      </c>
      <c r="H10" s="127" t="s">
        <v>384</v>
      </c>
      <c r="I10" s="127" t="s">
        <v>10</v>
      </c>
      <c r="J10" s="127">
        <v>1</v>
      </c>
      <c r="K10" s="127" t="s">
        <v>187</v>
      </c>
      <c r="L10" s="129">
        <v>20</v>
      </c>
      <c r="M10" s="129">
        <v>20</v>
      </c>
      <c r="N10" s="129"/>
      <c r="O10" s="175"/>
      <c r="P10" s="215">
        <v>20</v>
      </c>
      <c r="Q10" s="135" t="s">
        <v>284</v>
      </c>
    </row>
    <row r="11" spans="1:17" customFormat="1" x14ac:dyDescent="0.3">
      <c r="A11" s="40"/>
      <c r="B11" s="155" t="s">
        <v>905</v>
      </c>
      <c r="C11" s="176">
        <v>44229</v>
      </c>
      <c r="D11" s="127" t="s">
        <v>408</v>
      </c>
      <c r="E11" s="127" t="s">
        <v>29</v>
      </c>
      <c r="F11" s="127" t="s">
        <v>5</v>
      </c>
      <c r="G11" s="127" t="s">
        <v>558</v>
      </c>
      <c r="H11" s="127" t="s">
        <v>384</v>
      </c>
      <c r="I11" s="127" t="s">
        <v>10</v>
      </c>
      <c r="J11" s="127">
        <v>6</v>
      </c>
      <c r="K11" s="127" t="s">
        <v>188</v>
      </c>
      <c r="L11" s="129">
        <v>1</v>
      </c>
      <c r="M11" s="129">
        <v>6</v>
      </c>
      <c r="N11" s="129"/>
      <c r="O11" s="175"/>
      <c r="P11" s="215">
        <v>6</v>
      </c>
      <c r="Q11" s="135" t="s">
        <v>284</v>
      </c>
    </row>
    <row r="12" spans="1:17" customFormat="1" x14ac:dyDescent="0.3">
      <c r="A12" s="40"/>
      <c r="B12" s="155" t="s">
        <v>905</v>
      </c>
      <c r="C12" s="176">
        <v>44229</v>
      </c>
      <c r="D12" s="127" t="s">
        <v>408</v>
      </c>
      <c r="E12" s="127" t="s">
        <v>29</v>
      </c>
      <c r="F12" s="127" t="s">
        <v>5</v>
      </c>
      <c r="G12" s="127" t="s">
        <v>558</v>
      </c>
      <c r="H12" s="127" t="s">
        <v>384</v>
      </c>
      <c r="I12" s="127" t="s">
        <v>10</v>
      </c>
      <c r="J12" s="127">
        <v>2</v>
      </c>
      <c r="K12" s="127" t="s">
        <v>189</v>
      </c>
      <c r="L12" s="129">
        <v>22.5</v>
      </c>
      <c r="M12" s="129">
        <v>45</v>
      </c>
      <c r="N12" s="129"/>
      <c r="O12" s="175"/>
      <c r="P12" s="215">
        <v>45</v>
      </c>
      <c r="Q12" s="135" t="s">
        <v>284</v>
      </c>
    </row>
    <row r="13" spans="1:17" customFormat="1" x14ac:dyDescent="0.3">
      <c r="A13" s="40"/>
      <c r="B13" s="155" t="s">
        <v>905</v>
      </c>
      <c r="C13" s="176">
        <v>44231</v>
      </c>
      <c r="D13" s="127" t="s">
        <v>408</v>
      </c>
      <c r="E13" s="127" t="s">
        <v>213</v>
      </c>
      <c r="F13" s="127" t="s">
        <v>5</v>
      </c>
      <c r="G13" s="127" t="s">
        <v>558</v>
      </c>
      <c r="H13" s="127" t="s">
        <v>384</v>
      </c>
      <c r="I13" s="145" t="s">
        <v>10</v>
      </c>
      <c r="J13" s="127">
        <v>1</v>
      </c>
      <c r="K13" s="127" t="s">
        <v>285</v>
      </c>
      <c r="L13" s="129">
        <v>180</v>
      </c>
      <c r="M13" s="129">
        <v>180</v>
      </c>
      <c r="N13" s="129"/>
      <c r="O13" s="175"/>
      <c r="P13" s="215">
        <v>180</v>
      </c>
      <c r="Q13" s="135" t="s">
        <v>284</v>
      </c>
    </row>
    <row r="14" spans="1:17" customFormat="1" x14ac:dyDescent="0.3">
      <c r="A14" s="40"/>
      <c r="B14" s="155" t="s">
        <v>905</v>
      </c>
      <c r="C14" s="176">
        <v>44253</v>
      </c>
      <c r="D14" s="127" t="s">
        <v>408</v>
      </c>
      <c r="E14" s="127" t="s">
        <v>179</v>
      </c>
      <c r="F14" s="127" t="s">
        <v>5</v>
      </c>
      <c r="G14" s="127" t="s">
        <v>558</v>
      </c>
      <c r="H14" s="127" t="s">
        <v>384</v>
      </c>
      <c r="I14" s="145" t="s">
        <v>10</v>
      </c>
      <c r="J14" s="145">
        <v>1</v>
      </c>
      <c r="K14" s="145" t="s">
        <v>303</v>
      </c>
      <c r="L14" s="175">
        <v>735</v>
      </c>
      <c r="M14" s="129">
        <v>735</v>
      </c>
      <c r="N14" s="175"/>
      <c r="O14" s="175"/>
      <c r="P14" s="215">
        <v>735</v>
      </c>
      <c r="Q14" s="135" t="s">
        <v>284</v>
      </c>
    </row>
    <row r="15" spans="1:17" customFormat="1" x14ac:dyDescent="0.3">
      <c r="A15" s="40"/>
      <c r="B15" s="155" t="s">
        <v>905</v>
      </c>
      <c r="C15" s="174">
        <v>44263</v>
      </c>
      <c r="D15" s="127" t="s">
        <v>408</v>
      </c>
      <c r="E15" s="127" t="s">
        <v>51</v>
      </c>
      <c r="F15" s="127" t="s">
        <v>5</v>
      </c>
      <c r="G15" s="127" t="s">
        <v>558</v>
      </c>
      <c r="H15" s="127" t="s">
        <v>384</v>
      </c>
      <c r="I15" s="145" t="s">
        <v>10</v>
      </c>
      <c r="J15" s="127">
        <v>1</v>
      </c>
      <c r="K15" s="127" t="s">
        <v>318</v>
      </c>
      <c r="L15" s="129">
        <v>78</v>
      </c>
      <c r="M15" s="129">
        <v>78</v>
      </c>
      <c r="N15" s="145"/>
      <c r="O15" s="175"/>
      <c r="P15" s="215">
        <v>78</v>
      </c>
      <c r="Q15" s="135" t="s">
        <v>284</v>
      </c>
    </row>
    <row r="16" spans="1:17" customFormat="1" x14ac:dyDescent="0.3">
      <c r="A16" s="40"/>
      <c r="B16" s="155" t="s">
        <v>905</v>
      </c>
      <c r="C16" s="174">
        <v>44263</v>
      </c>
      <c r="D16" s="127" t="s">
        <v>408</v>
      </c>
      <c r="E16" s="127" t="s">
        <v>51</v>
      </c>
      <c r="F16" s="127" t="s">
        <v>5</v>
      </c>
      <c r="G16" s="127" t="s">
        <v>558</v>
      </c>
      <c r="H16" s="127" t="s">
        <v>384</v>
      </c>
      <c r="I16" s="145" t="s">
        <v>10</v>
      </c>
      <c r="J16" s="127">
        <v>1</v>
      </c>
      <c r="K16" s="127" t="s">
        <v>187</v>
      </c>
      <c r="L16" s="129">
        <v>20</v>
      </c>
      <c r="M16" s="129">
        <v>20</v>
      </c>
      <c r="N16" s="145"/>
      <c r="O16" s="175"/>
      <c r="P16" s="215">
        <v>20</v>
      </c>
      <c r="Q16" s="135" t="s">
        <v>284</v>
      </c>
    </row>
    <row r="17" spans="1:17" customFormat="1" x14ac:dyDescent="0.3">
      <c r="A17" s="40"/>
      <c r="B17" s="155" t="s">
        <v>905</v>
      </c>
      <c r="C17" s="174">
        <v>44263</v>
      </c>
      <c r="D17" s="127" t="s">
        <v>408</v>
      </c>
      <c r="E17" s="127" t="s">
        <v>51</v>
      </c>
      <c r="F17" s="127" t="s">
        <v>5</v>
      </c>
      <c r="G17" s="127" t="s">
        <v>558</v>
      </c>
      <c r="H17" s="127" t="s">
        <v>384</v>
      </c>
      <c r="I17" s="145" t="s">
        <v>10</v>
      </c>
      <c r="J17" s="127">
        <v>1</v>
      </c>
      <c r="K17" s="127" t="s">
        <v>319</v>
      </c>
      <c r="L17" s="129">
        <v>18</v>
      </c>
      <c r="M17" s="129">
        <v>18</v>
      </c>
      <c r="N17" s="145"/>
      <c r="O17" s="175"/>
      <c r="P17" s="215">
        <v>18</v>
      </c>
      <c r="Q17" s="135" t="s">
        <v>284</v>
      </c>
    </row>
    <row r="18" spans="1:17" customFormat="1" x14ac:dyDescent="0.3">
      <c r="A18" s="40"/>
      <c r="B18" s="155" t="s">
        <v>905</v>
      </c>
      <c r="C18" s="174">
        <v>44263</v>
      </c>
      <c r="D18" s="127" t="s">
        <v>408</v>
      </c>
      <c r="E18" s="127" t="s">
        <v>51</v>
      </c>
      <c r="F18" s="127" t="s">
        <v>5</v>
      </c>
      <c r="G18" s="127" t="s">
        <v>558</v>
      </c>
      <c r="H18" s="127" t="s">
        <v>384</v>
      </c>
      <c r="I18" s="145" t="s">
        <v>10</v>
      </c>
      <c r="J18" s="127">
        <v>1</v>
      </c>
      <c r="K18" s="127" t="s">
        <v>320</v>
      </c>
      <c r="L18" s="129">
        <v>176</v>
      </c>
      <c r="M18" s="129">
        <v>176</v>
      </c>
      <c r="N18" s="145"/>
      <c r="O18" s="175"/>
      <c r="P18" s="215">
        <v>176</v>
      </c>
      <c r="Q18" s="135" t="s">
        <v>284</v>
      </c>
    </row>
    <row r="19" spans="1:17" customFormat="1" x14ac:dyDescent="0.3">
      <c r="A19" s="40"/>
      <c r="B19" s="155" t="s">
        <v>905</v>
      </c>
      <c r="C19" s="174">
        <v>44263</v>
      </c>
      <c r="D19" s="127" t="s">
        <v>408</v>
      </c>
      <c r="E19" s="127" t="s">
        <v>51</v>
      </c>
      <c r="F19" s="127" t="s">
        <v>5</v>
      </c>
      <c r="G19" s="127" t="s">
        <v>558</v>
      </c>
      <c r="H19" s="127" t="s">
        <v>384</v>
      </c>
      <c r="I19" s="145" t="s">
        <v>10</v>
      </c>
      <c r="J19" s="127">
        <v>1</v>
      </c>
      <c r="K19" s="127" t="s">
        <v>321</v>
      </c>
      <c r="L19" s="129">
        <v>248</v>
      </c>
      <c r="M19" s="129">
        <v>248</v>
      </c>
      <c r="N19" s="145"/>
      <c r="O19" s="175"/>
      <c r="P19" s="215">
        <v>248</v>
      </c>
      <c r="Q19" s="135" t="s">
        <v>284</v>
      </c>
    </row>
    <row r="20" spans="1:17" customFormat="1" x14ac:dyDescent="0.3">
      <c r="A20" s="40"/>
      <c r="B20" s="155" t="s">
        <v>905</v>
      </c>
      <c r="C20" s="174">
        <v>44279</v>
      </c>
      <c r="D20" s="145" t="s">
        <v>515</v>
      </c>
      <c r="E20" s="127" t="s">
        <v>213</v>
      </c>
      <c r="F20" s="127" t="s">
        <v>5</v>
      </c>
      <c r="G20" s="127" t="s">
        <v>558</v>
      </c>
      <c r="H20" s="127" t="s">
        <v>208</v>
      </c>
      <c r="I20" s="145" t="s">
        <v>10</v>
      </c>
      <c r="J20" s="127">
        <v>1</v>
      </c>
      <c r="K20" s="127" t="s">
        <v>360</v>
      </c>
      <c r="L20" s="129">
        <v>200</v>
      </c>
      <c r="M20" s="129">
        <v>200</v>
      </c>
      <c r="N20" s="145"/>
      <c r="O20" s="175"/>
      <c r="P20" s="215">
        <v>200</v>
      </c>
      <c r="Q20" s="135" t="s">
        <v>284</v>
      </c>
    </row>
    <row r="21" spans="1:17" customFormat="1" x14ac:dyDescent="0.3">
      <c r="A21" s="40"/>
      <c r="B21" s="155" t="s">
        <v>905</v>
      </c>
      <c r="C21" s="174">
        <v>44279</v>
      </c>
      <c r="D21" s="145" t="s">
        <v>515</v>
      </c>
      <c r="E21" s="127" t="s">
        <v>213</v>
      </c>
      <c r="F21" s="127" t="s">
        <v>5</v>
      </c>
      <c r="G21" s="127" t="s">
        <v>558</v>
      </c>
      <c r="H21" s="127" t="s">
        <v>208</v>
      </c>
      <c r="I21" s="145" t="s">
        <v>10</v>
      </c>
      <c r="J21" s="127">
        <v>1</v>
      </c>
      <c r="K21" s="127" t="s">
        <v>361</v>
      </c>
      <c r="L21" s="129">
        <v>200</v>
      </c>
      <c r="M21" s="129">
        <v>200</v>
      </c>
      <c r="N21" s="145"/>
      <c r="O21" s="175"/>
      <c r="P21" s="215">
        <v>200</v>
      </c>
      <c r="Q21" s="135" t="s">
        <v>284</v>
      </c>
    </row>
    <row r="22" spans="1:17" customFormat="1" x14ac:dyDescent="0.3">
      <c r="A22" s="40"/>
      <c r="B22" s="155" t="s">
        <v>905</v>
      </c>
      <c r="C22" s="174">
        <v>44279</v>
      </c>
      <c r="D22" s="145" t="s">
        <v>515</v>
      </c>
      <c r="E22" s="127" t="s">
        <v>213</v>
      </c>
      <c r="F22" s="127" t="s">
        <v>5</v>
      </c>
      <c r="G22" s="127" t="s">
        <v>558</v>
      </c>
      <c r="H22" s="127" t="s">
        <v>208</v>
      </c>
      <c r="I22" s="145" t="s">
        <v>10</v>
      </c>
      <c r="J22" s="127">
        <v>1</v>
      </c>
      <c r="K22" s="127" t="s">
        <v>362</v>
      </c>
      <c r="L22" s="129">
        <v>180</v>
      </c>
      <c r="M22" s="129">
        <v>180</v>
      </c>
      <c r="N22" s="145"/>
      <c r="O22" s="175"/>
      <c r="P22" s="215">
        <v>180</v>
      </c>
      <c r="Q22" s="135" t="s">
        <v>284</v>
      </c>
    </row>
    <row r="23" spans="1:17" customFormat="1" x14ac:dyDescent="0.3">
      <c r="A23" s="40"/>
      <c r="B23" s="155" t="s">
        <v>905</v>
      </c>
      <c r="C23" s="174">
        <v>44279</v>
      </c>
      <c r="D23" s="145" t="s">
        <v>515</v>
      </c>
      <c r="E23" s="127" t="s">
        <v>55</v>
      </c>
      <c r="F23" s="127" t="s">
        <v>5</v>
      </c>
      <c r="G23" s="127" t="s">
        <v>558</v>
      </c>
      <c r="H23" s="127" t="s">
        <v>208</v>
      </c>
      <c r="I23" s="145" t="s">
        <v>10</v>
      </c>
      <c r="J23" s="127">
        <v>1</v>
      </c>
      <c r="K23" s="127" t="s">
        <v>363</v>
      </c>
      <c r="L23" s="129">
        <v>140</v>
      </c>
      <c r="M23" s="129">
        <v>140</v>
      </c>
      <c r="N23" s="145"/>
      <c r="O23" s="175"/>
      <c r="P23" s="215">
        <v>140</v>
      </c>
      <c r="Q23" s="135" t="s">
        <v>284</v>
      </c>
    </row>
    <row r="24" spans="1:17" customFormat="1" x14ac:dyDescent="0.3">
      <c r="A24" s="40"/>
      <c r="B24" s="155" t="s">
        <v>905</v>
      </c>
      <c r="C24" s="174">
        <v>44279</v>
      </c>
      <c r="D24" s="145" t="s">
        <v>515</v>
      </c>
      <c r="E24" s="127" t="s">
        <v>55</v>
      </c>
      <c r="F24" s="127" t="s">
        <v>5</v>
      </c>
      <c r="G24" s="127" t="s">
        <v>558</v>
      </c>
      <c r="H24" s="127" t="s">
        <v>208</v>
      </c>
      <c r="I24" s="145" t="s">
        <v>10</v>
      </c>
      <c r="J24" s="127">
        <v>1</v>
      </c>
      <c r="K24" s="127" t="s">
        <v>364</v>
      </c>
      <c r="L24" s="129">
        <v>400</v>
      </c>
      <c r="M24" s="129">
        <v>400</v>
      </c>
      <c r="N24" s="145"/>
      <c r="O24" s="175"/>
      <c r="P24" s="215">
        <v>400</v>
      </c>
      <c r="Q24" s="135" t="s">
        <v>284</v>
      </c>
    </row>
    <row r="25" spans="1:17" customFormat="1" x14ac:dyDescent="0.3">
      <c r="A25" s="40"/>
      <c r="B25" s="155" t="s">
        <v>905</v>
      </c>
      <c r="C25" s="174">
        <v>44279</v>
      </c>
      <c r="D25" s="145" t="s">
        <v>515</v>
      </c>
      <c r="E25" s="127" t="s">
        <v>55</v>
      </c>
      <c r="F25" s="127" t="s">
        <v>5</v>
      </c>
      <c r="G25" s="127" t="s">
        <v>558</v>
      </c>
      <c r="H25" s="127" t="s">
        <v>208</v>
      </c>
      <c r="I25" s="145" t="s">
        <v>10</v>
      </c>
      <c r="J25" s="127">
        <v>1</v>
      </c>
      <c r="K25" s="127" t="s">
        <v>238</v>
      </c>
      <c r="L25" s="129">
        <v>150</v>
      </c>
      <c r="M25" s="129">
        <v>150</v>
      </c>
      <c r="N25" s="145"/>
      <c r="O25" s="175"/>
      <c r="P25" s="215">
        <v>150</v>
      </c>
      <c r="Q25" s="135" t="s">
        <v>284</v>
      </c>
    </row>
    <row r="26" spans="1:17" customFormat="1" x14ac:dyDescent="0.3">
      <c r="A26" s="40"/>
      <c r="B26" s="155" t="s">
        <v>905</v>
      </c>
      <c r="C26" s="174">
        <v>44272</v>
      </c>
      <c r="D26" s="127" t="s">
        <v>347</v>
      </c>
      <c r="E26" s="127" t="s">
        <v>348</v>
      </c>
      <c r="F26" s="127" t="s">
        <v>5</v>
      </c>
      <c r="G26" s="127" t="s">
        <v>664</v>
      </c>
      <c r="H26" s="127" t="s">
        <v>385</v>
      </c>
      <c r="I26" s="145" t="s">
        <v>10</v>
      </c>
      <c r="J26" s="127">
        <v>1</v>
      </c>
      <c r="K26" s="127" t="s">
        <v>349</v>
      </c>
      <c r="L26" s="129">
        <v>725</v>
      </c>
      <c r="M26" s="129">
        <v>725</v>
      </c>
      <c r="N26" s="145"/>
      <c r="O26" s="175"/>
      <c r="P26" s="215">
        <v>725</v>
      </c>
      <c r="Q26" s="135" t="s">
        <v>284</v>
      </c>
    </row>
    <row r="27" spans="1:17" customFormat="1" x14ac:dyDescent="0.3">
      <c r="A27" s="40"/>
      <c r="B27" s="155" t="s">
        <v>905</v>
      </c>
      <c r="C27" s="176">
        <v>44229</v>
      </c>
      <c r="D27" s="145" t="s">
        <v>286</v>
      </c>
      <c r="E27" s="127" t="s">
        <v>29</v>
      </c>
      <c r="F27" s="127" t="s">
        <v>5</v>
      </c>
      <c r="G27" s="127" t="s">
        <v>558</v>
      </c>
      <c r="H27" s="127" t="s">
        <v>385</v>
      </c>
      <c r="I27" s="127" t="s">
        <v>10</v>
      </c>
      <c r="J27" s="127">
        <v>1</v>
      </c>
      <c r="K27" s="127" t="s">
        <v>191</v>
      </c>
      <c r="L27" s="129">
        <v>14</v>
      </c>
      <c r="M27" s="129">
        <v>14</v>
      </c>
      <c r="N27" s="145"/>
      <c r="O27" s="175"/>
      <c r="P27" s="215">
        <v>14</v>
      </c>
      <c r="Q27" s="135" t="s">
        <v>284</v>
      </c>
    </row>
    <row r="28" spans="1:17" customFormat="1" x14ac:dyDescent="0.3">
      <c r="A28" s="40"/>
      <c r="B28" s="155" t="s">
        <v>905</v>
      </c>
      <c r="C28" s="176">
        <v>44229</v>
      </c>
      <c r="D28" s="145" t="s">
        <v>286</v>
      </c>
      <c r="E28" s="127" t="s">
        <v>26</v>
      </c>
      <c r="F28" s="127" t="s">
        <v>5</v>
      </c>
      <c r="G28" s="127" t="s">
        <v>558</v>
      </c>
      <c r="H28" s="127" t="s">
        <v>385</v>
      </c>
      <c r="I28" s="127" t="s">
        <v>10</v>
      </c>
      <c r="J28" s="127">
        <v>1</v>
      </c>
      <c r="K28" s="127" t="s">
        <v>191</v>
      </c>
      <c r="L28" s="129">
        <v>14</v>
      </c>
      <c r="M28" s="129">
        <v>14</v>
      </c>
      <c r="N28" s="145"/>
      <c r="O28" s="175"/>
      <c r="P28" s="215">
        <v>14</v>
      </c>
      <c r="Q28" s="135" t="s">
        <v>284</v>
      </c>
    </row>
    <row r="29" spans="1:17" customFormat="1" x14ac:dyDescent="0.3">
      <c r="A29" s="40"/>
      <c r="B29" s="155" t="s">
        <v>905</v>
      </c>
      <c r="C29" s="176">
        <v>44231</v>
      </c>
      <c r="D29" s="145" t="s">
        <v>286</v>
      </c>
      <c r="E29" s="127" t="s">
        <v>213</v>
      </c>
      <c r="F29" s="127" t="s">
        <v>5</v>
      </c>
      <c r="G29" s="127" t="s">
        <v>558</v>
      </c>
      <c r="H29" s="127" t="s">
        <v>385</v>
      </c>
      <c r="I29" s="127" t="s">
        <v>10</v>
      </c>
      <c r="J29" s="145">
        <v>4</v>
      </c>
      <c r="K29" s="145" t="s">
        <v>214</v>
      </c>
      <c r="L29" s="175">
        <v>8</v>
      </c>
      <c r="M29" s="129">
        <v>32</v>
      </c>
      <c r="N29" s="145"/>
      <c r="O29" s="175"/>
      <c r="P29" s="215">
        <v>32</v>
      </c>
      <c r="Q29" s="135" t="s">
        <v>284</v>
      </c>
    </row>
    <row r="30" spans="1:17" customFormat="1" x14ac:dyDescent="0.3">
      <c r="A30" s="40"/>
      <c r="B30" s="155" t="s">
        <v>905</v>
      </c>
      <c r="C30" s="176">
        <v>44231</v>
      </c>
      <c r="D30" s="145" t="s">
        <v>286</v>
      </c>
      <c r="E30" s="127" t="s">
        <v>213</v>
      </c>
      <c r="F30" s="127" t="s">
        <v>5</v>
      </c>
      <c r="G30" s="127" t="s">
        <v>558</v>
      </c>
      <c r="H30" s="127" t="s">
        <v>385</v>
      </c>
      <c r="I30" s="127" t="s">
        <v>10</v>
      </c>
      <c r="J30" s="145">
        <v>2</v>
      </c>
      <c r="K30" s="145" t="s">
        <v>215</v>
      </c>
      <c r="L30" s="175">
        <v>18</v>
      </c>
      <c r="M30" s="129">
        <v>36</v>
      </c>
      <c r="N30" s="145"/>
      <c r="O30" s="175"/>
      <c r="P30" s="215">
        <v>36</v>
      </c>
      <c r="Q30" s="135" t="s">
        <v>284</v>
      </c>
    </row>
    <row r="31" spans="1:17" customFormat="1" x14ac:dyDescent="0.3">
      <c r="A31" s="40"/>
      <c r="B31" s="155" t="s">
        <v>905</v>
      </c>
      <c r="C31" s="176">
        <v>44231</v>
      </c>
      <c r="D31" s="145" t="s">
        <v>286</v>
      </c>
      <c r="E31" s="127" t="s">
        <v>213</v>
      </c>
      <c r="F31" s="127" t="s">
        <v>5</v>
      </c>
      <c r="G31" s="127" t="s">
        <v>558</v>
      </c>
      <c r="H31" s="127" t="s">
        <v>385</v>
      </c>
      <c r="I31" s="127" t="s">
        <v>10</v>
      </c>
      <c r="J31" s="145">
        <v>2</v>
      </c>
      <c r="K31" s="145" t="s">
        <v>216</v>
      </c>
      <c r="L31" s="175">
        <v>330</v>
      </c>
      <c r="M31" s="129">
        <v>660</v>
      </c>
      <c r="N31" s="146"/>
      <c r="O31" s="175"/>
      <c r="P31" s="215">
        <v>660</v>
      </c>
      <c r="Q31" s="135" t="s">
        <v>284</v>
      </c>
    </row>
    <row r="32" spans="1:17" customFormat="1" x14ac:dyDescent="0.3">
      <c r="A32" s="40"/>
      <c r="B32" s="155" t="s">
        <v>905</v>
      </c>
      <c r="C32" s="176">
        <v>44231</v>
      </c>
      <c r="D32" s="145" t="s">
        <v>286</v>
      </c>
      <c r="E32" s="127" t="s">
        <v>213</v>
      </c>
      <c r="F32" s="127" t="s">
        <v>5</v>
      </c>
      <c r="G32" s="127" t="s">
        <v>558</v>
      </c>
      <c r="H32" s="127" t="s">
        <v>385</v>
      </c>
      <c r="I32" s="127" t="s">
        <v>10</v>
      </c>
      <c r="J32" s="145">
        <v>2</v>
      </c>
      <c r="K32" s="145" t="s">
        <v>217</v>
      </c>
      <c r="L32" s="175">
        <v>44</v>
      </c>
      <c r="M32" s="129">
        <v>88</v>
      </c>
      <c r="N32" s="146"/>
      <c r="O32" s="175"/>
      <c r="P32" s="215">
        <v>88</v>
      </c>
      <c r="Q32" s="135" t="s">
        <v>284</v>
      </c>
    </row>
    <row r="33" spans="1:17" customFormat="1" x14ac:dyDescent="0.3">
      <c r="A33" s="40"/>
      <c r="B33" s="155" t="s">
        <v>905</v>
      </c>
      <c r="C33" s="176">
        <v>44231</v>
      </c>
      <c r="D33" s="145" t="s">
        <v>286</v>
      </c>
      <c r="E33" s="127" t="s">
        <v>213</v>
      </c>
      <c r="F33" s="127" t="s">
        <v>5</v>
      </c>
      <c r="G33" s="127" t="s">
        <v>558</v>
      </c>
      <c r="H33" s="127" t="s">
        <v>385</v>
      </c>
      <c r="I33" s="127" t="s">
        <v>10</v>
      </c>
      <c r="J33" s="145">
        <v>2</v>
      </c>
      <c r="K33" s="145" t="s">
        <v>218</v>
      </c>
      <c r="L33" s="175">
        <v>110</v>
      </c>
      <c r="M33" s="129">
        <v>220</v>
      </c>
      <c r="N33" s="146"/>
      <c r="O33" s="175"/>
      <c r="P33" s="215">
        <v>220</v>
      </c>
      <c r="Q33" s="135" t="s">
        <v>284</v>
      </c>
    </row>
    <row r="34" spans="1:17" customFormat="1" x14ac:dyDescent="0.3">
      <c r="A34" s="40"/>
      <c r="B34" s="155" t="s">
        <v>905</v>
      </c>
      <c r="C34" s="176">
        <v>44231</v>
      </c>
      <c r="D34" s="145" t="s">
        <v>286</v>
      </c>
      <c r="E34" s="127" t="s">
        <v>213</v>
      </c>
      <c r="F34" s="127" t="s">
        <v>5</v>
      </c>
      <c r="G34" s="127" t="s">
        <v>558</v>
      </c>
      <c r="H34" s="127" t="s">
        <v>385</v>
      </c>
      <c r="I34" s="127" t="s">
        <v>10</v>
      </c>
      <c r="J34" s="145">
        <v>4</v>
      </c>
      <c r="K34" s="145" t="s">
        <v>219</v>
      </c>
      <c r="L34" s="175">
        <v>8.25</v>
      </c>
      <c r="M34" s="129">
        <v>33</v>
      </c>
      <c r="N34" s="146"/>
      <c r="O34" s="175"/>
      <c r="P34" s="215">
        <v>33</v>
      </c>
      <c r="Q34" s="135" t="s">
        <v>284</v>
      </c>
    </row>
    <row r="35" spans="1:17" customFormat="1" x14ac:dyDescent="0.3">
      <c r="A35" s="40"/>
      <c r="B35" s="155" t="s">
        <v>905</v>
      </c>
      <c r="C35" s="176">
        <v>44231</v>
      </c>
      <c r="D35" s="145" t="s">
        <v>286</v>
      </c>
      <c r="E35" s="127" t="s">
        <v>213</v>
      </c>
      <c r="F35" s="127" t="s">
        <v>5</v>
      </c>
      <c r="G35" s="127" t="s">
        <v>558</v>
      </c>
      <c r="H35" s="127" t="s">
        <v>385</v>
      </c>
      <c r="I35" s="127" t="s">
        <v>10</v>
      </c>
      <c r="J35" s="145">
        <v>4</v>
      </c>
      <c r="K35" s="145" t="s">
        <v>220</v>
      </c>
      <c r="L35" s="175">
        <v>11</v>
      </c>
      <c r="M35" s="129">
        <v>44</v>
      </c>
      <c r="N35" s="146"/>
      <c r="O35" s="175"/>
      <c r="P35" s="215">
        <v>44</v>
      </c>
      <c r="Q35" s="135" t="s">
        <v>284</v>
      </c>
    </row>
    <row r="36" spans="1:17" customFormat="1" x14ac:dyDescent="0.3">
      <c r="A36" s="40"/>
      <c r="B36" s="155" t="s">
        <v>905</v>
      </c>
      <c r="C36" s="176">
        <v>44231</v>
      </c>
      <c r="D36" s="145" t="s">
        <v>286</v>
      </c>
      <c r="E36" s="127" t="s">
        <v>213</v>
      </c>
      <c r="F36" s="127" t="s">
        <v>5</v>
      </c>
      <c r="G36" s="127" t="s">
        <v>558</v>
      </c>
      <c r="H36" s="127" t="s">
        <v>385</v>
      </c>
      <c r="I36" s="127" t="s">
        <v>10</v>
      </c>
      <c r="J36" s="145">
        <v>2</v>
      </c>
      <c r="K36" s="145" t="s">
        <v>221</v>
      </c>
      <c r="L36" s="175">
        <v>40</v>
      </c>
      <c r="M36" s="129">
        <v>80</v>
      </c>
      <c r="N36" s="146"/>
      <c r="O36" s="175"/>
      <c r="P36" s="215">
        <v>80</v>
      </c>
      <c r="Q36" s="135" t="s">
        <v>284</v>
      </c>
    </row>
    <row r="37" spans="1:17" customFormat="1" x14ac:dyDescent="0.3">
      <c r="A37" s="40"/>
      <c r="B37" s="155" t="s">
        <v>905</v>
      </c>
      <c r="C37" s="176">
        <v>44231</v>
      </c>
      <c r="D37" s="145" t="s">
        <v>286</v>
      </c>
      <c r="E37" s="127" t="s">
        <v>213</v>
      </c>
      <c r="F37" s="127" t="s">
        <v>5</v>
      </c>
      <c r="G37" s="127" t="s">
        <v>558</v>
      </c>
      <c r="H37" s="127" t="s">
        <v>385</v>
      </c>
      <c r="I37" s="127" t="s">
        <v>10</v>
      </c>
      <c r="J37" s="145">
        <v>1</v>
      </c>
      <c r="K37" s="145" t="s">
        <v>222</v>
      </c>
      <c r="L37" s="175">
        <v>52</v>
      </c>
      <c r="M37" s="129">
        <v>52</v>
      </c>
      <c r="N37" s="146"/>
      <c r="O37" s="175"/>
      <c r="P37" s="215">
        <v>52</v>
      </c>
      <c r="Q37" s="135" t="s">
        <v>284</v>
      </c>
    </row>
    <row r="38" spans="1:17" customFormat="1" x14ac:dyDescent="0.3">
      <c r="A38" s="40"/>
      <c r="B38" s="155" t="s">
        <v>905</v>
      </c>
      <c r="C38" s="176">
        <v>44231</v>
      </c>
      <c r="D38" s="145" t="s">
        <v>286</v>
      </c>
      <c r="E38" s="127" t="s">
        <v>213</v>
      </c>
      <c r="F38" s="127" t="s">
        <v>5</v>
      </c>
      <c r="G38" s="127" t="s">
        <v>558</v>
      </c>
      <c r="H38" s="127" t="s">
        <v>385</v>
      </c>
      <c r="I38" s="127" t="s">
        <v>10</v>
      </c>
      <c r="J38" s="145">
        <v>1</v>
      </c>
      <c r="K38" s="145" t="s">
        <v>223</v>
      </c>
      <c r="L38" s="175">
        <v>12</v>
      </c>
      <c r="M38" s="129">
        <v>12</v>
      </c>
      <c r="N38" s="146"/>
      <c r="O38" s="175"/>
      <c r="P38" s="215">
        <v>12</v>
      </c>
      <c r="Q38" s="135" t="s">
        <v>284</v>
      </c>
    </row>
    <row r="39" spans="1:17" customFormat="1" x14ac:dyDescent="0.3">
      <c r="A39" s="40"/>
      <c r="B39" s="155" t="s">
        <v>905</v>
      </c>
      <c r="C39" s="176">
        <v>44231</v>
      </c>
      <c r="D39" s="145" t="s">
        <v>286</v>
      </c>
      <c r="E39" s="127" t="s">
        <v>213</v>
      </c>
      <c r="F39" s="127" t="s">
        <v>5</v>
      </c>
      <c r="G39" s="127" t="s">
        <v>558</v>
      </c>
      <c r="H39" s="127" t="s">
        <v>385</v>
      </c>
      <c r="I39" s="127" t="s">
        <v>10</v>
      </c>
      <c r="J39" s="145">
        <v>2</v>
      </c>
      <c r="K39" s="145" t="s">
        <v>224</v>
      </c>
      <c r="L39" s="175">
        <v>26</v>
      </c>
      <c r="M39" s="129">
        <v>52</v>
      </c>
      <c r="N39" s="146"/>
      <c r="O39" s="175"/>
      <c r="P39" s="215">
        <v>52</v>
      </c>
      <c r="Q39" s="135" t="s">
        <v>284</v>
      </c>
    </row>
    <row r="40" spans="1:17" customFormat="1" x14ac:dyDescent="0.3">
      <c r="A40" s="40"/>
      <c r="B40" s="155" t="s">
        <v>905</v>
      </c>
      <c r="C40" s="176">
        <v>44231</v>
      </c>
      <c r="D40" s="145" t="s">
        <v>286</v>
      </c>
      <c r="E40" s="127" t="s">
        <v>213</v>
      </c>
      <c r="F40" s="127" t="s">
        <v>5</v>
      </c>
      <c r="G40" s="127" t="s">
        <v>558</v>
      </c>
      <c r="H40" s="127" t="s">
        <v>385</v>
      </c>
      <c r="I40" s="127" t="s">
        <v>10</v>
      </c>
      <c r="J40" s="145">
        <v>2</v>
      </c>
      <c r="K40" s="145" t="s">
        <v>225</v>
      </c>
      <c r="L40" s="175">
        <v>16</v>
      </c>
      <c r="M40" s="129">
        <v>32</v>
      </c>
      <c r="N40" s="146"/>
      <c r="O40" s="175"/>
      <c r="P40" s="215">
        <v>32</v>
      </c>
      <c r="Q40" s="135" t="s">
        <v>284</v>
      </c>
    </row>
    <row r="41" spans="1:17" customFormat="1" x14ac:dyDescent="0.3">
      <c r="A41" s="40"/>
      <c r="B41" s="155" t="s">
        <v>905</v>
      </c>
      <c r="C41" s="176">
        <v>44231</v>
      </c>
      <c r="D41" s="145" t="s">
        <v>286</v>
      </c>
      <c r="E41" s="127" t="s">
        <v>213</v>
      </c>
      <c r="F41" s="127" t="s">
        <v>5</v>
      </c>
      <c r="G41" s="127" t="s">
        <v>558</v>
      </c>
      <c r="H41" s="127" t="s">
        <v>385</v>
      </c>
      <c r="I41" s="127" t="s">
        <v>10</v>
      </c>
      <c r="J41" s="145">
        <v>1</v>
      </c>
      <c r="K41" s="145" t="s">
        <v>226</v>
      </c>
      <c r="L41" s="175">
        <v>66</v>
      </c>
      <c r="M41" s="129">
        <v>66</v>
      </c>
      <c r="N41" s="146"/>
      <c r="O41" s="175"/>
      <c r="P41" s="215">
        <v>66</v>
      </c>
      <c r="Q41" s="135" t="s">
        <v>284</v>
      </c>
    </row>
    <row r="42" spans="1:17" customFormat="1" x14ac:dyDescent="0.3">
      <c r="A42" s="40"/>
      <c r="B42" s="155" t="s">
        <v>905</v>
      </c>
      <c r="C42" s="176">
        <v>44231</v>
      </c>
      <c r="D42" s="145" t="s">
        <v>286</v>
      </c>
      <c r="E42" s="127" t="s">
        <v>213</v>
      </c>
      <c r="F42" s="127" t="s">
        <v>5</v>
      </c>
      <c r="G42" s="127" t="s">
        <v>558</v>
      </c>
      <c r="H42" s="127" t="s">
        <v>385</v>
      </c>
      <c r="I42" s="127" t="s">
        <v>10</v>
      </c>
      <c r="J42" s="145">
        <v>1</v>
      </c>
      <c r="K42" s="145" t="s">
        <v>227</v>
      </c>
      <c r="L42" s="175">
        <v>130</v>
      </c>
      <c r="M42" s="129">
        <v>130</v>
      </c>
      <c r="N42" s="145"/>
      <c r="O42" s="175"/>
      <c r="P42" s="215">
        <v>130</v>
      </c>
      <c r="Q42" s="135" t="s">
        <v>284</v>
      </c>
    </row>
    <row r="43" spans="1:17" customFormat="1" x14ac:dyDescent="0.3">
      <c r="A43" s="40"/>
      <c r="B43" s="155" t="s">
        <v>905</v>
      </c>
      <c r="C43" s="176">
        <v>44231</v>
      </c>
      <c r="D43" s="145" t="s">
        <v>286</v>
      </c>
      <c r="E43" s="127" t="s">
        <v>213</v>
      </c>
      <c r="F43" s="127" t="s">
        <v>5</v>
      </c>
      <c r="G43" s="127" t="s">
        <v>558</v>
      </c>
      <c r="H43" s="127" t="s">
        <v>385</v>
      </c>
      <c r="I43" s="127" t="s">
        <v>10</v>
      </c>
      <c r="J43" s="145">
        <v>1</v>
      </c>
      <c r="K43" s="145" t="s">
        <v>228</v>
      </c>
      <c r="L43" s="175">
        <v>14</v>
      </c>
      <c r="M43" s="129">
        <v>14</v>
      </c>
      <c r="N43" s="145"/>
      <c r="O43" s="175"/>
      <c r="P43" s="215">
        <v>14</v>
      </c>
      <c r="Q43" s="135" t="s">
        <v>284</v>
      </c>
    </row>
    <row r="44" spans="1:17" customFormat="1" x14ac:dyDescent="0.3">
      <c r="A44" s="40"/>
      <c r="B44" s="155" t="s">
        <v>905</v>
      </c>
      <c r="C44" s="176">
        <v>44231</v>
      </c>
      <c r="D44" s="145" t="s">
        <v>286</v>
      </c>
      <c r="E44" s="127" t="s">
        <v>213</v>
      </c>
      <c r="F44" s="127" t="s">
        <v>5</v>
      </c>
      <c r="G44" s="127" t="s">
        <v>558</v>
      </c>
      <c r="H44" s="127" t="s">
        <v>385</v>
      </c>
      <c r="I44" s="127" t="s">
        <v>10</v>
      </c>
      <c r="J44" s="145">
        <v>1</v>
      </c>
      <c r="K44" s="145" t="s">
        <v>229</v>
      </c>
      <c r="L44" s="175">
        <v>8</v>
      </c>
      <c r="M44" s="129">
        <v>8</v>
      </c>
      <c r="N44" s="145"/>
      <c r="O44" s="175"/>
      <c r="P44" s="215">
        <v>8</v>
      </c>
      <c r="Q44" s="135" t="s">
        <v>284</v>
      </c>
    </row>
    <row r="45" spans="1:17" x14ac:dyDescent="0.3">
      <c r="B45" s="155" t="s">
        <v>905</v>
      </c>
      <c r="C45" s="176">
        <v>44247</v>
      </c>
      <c r="D45" s="145" t="s">
        <v>286</v>
      </c>
      <c r="E45" s="127" t="s">
        <v>60</v>
      </c>
      <c r="F45" s="127" t="s">
        <v>5</v>
      </c>
      <c r="G45" s="127" t="s">
        <v>558</v>
      </c>
      <c r="H45" s="127" t="s">
        <v>384</v>
      </c>
      <c r="I45" s="127" t="s">
        <v>10</v>
      </c>
      <c r="J45" s="145">
        <v>1</v>
      </c>
      <c r="K45" s="145" t="s">
        <v>266</v>
      </c>
      <c r="L45" s="175">
        <v>250</v>
      </c>
      <c r="M45" s="129">
        <v>250</v>
      </c>
      <c r="N45" s="145"/>
      <c r="O45" s="175"/>
      <c r="P45" s="215">
        <v>250</v>
      </c>
      <c r="Q45" s="135" t="s">
        <v>284</v>
      </c>
    </row>
    <row r="46" spans="1:17" x14ac:dyDescent="0.3">
      <c r="B46" s="155" t="s">
        <v>905</v>
      </c>
      <c r="C46" s="176">
        <v>44247</v>
      </c>
      <c r="D46" s="145" t="s">
        <v>286</v>
      </c>
      <c r="E46" s="127" t="s">
        <v>60</v>
      </c>
      <c r="F46" s="127" t="s">
        <v>5</v>
      </c>
      <c r="G46" s="127" t="s">
        <v>558</v>
      </c>
      <c r="H46" s="127" t="s">
        <v>385</v>
      </c>
      <c r="I46" s="127" t="s">
        <v>10</v>
      </c>
      <c r="J46" s="145">
        <v>1</v>
      </c>
      <c r="K46" s="145" t="s">
        <v>267</v>
      </c>
      <c r="L46" s="175">
        <v>20</v>
      </c>
      <c r="M46" s="129">
        <v>20</v>
      </c>
      <c r="N46" s="145"/>
      <c r="O46" s="175"/>
      <c r="P46" s="215">
        <v>20</v>
      </c>
      <c r="Q46" s="135" t="s">
        <v>284</v>
      </c>
    </row>
    <row r="47" spans="1:17" x14ac:dyDescent="0.3">
      <c r="B47" s="155" t="s">
        <v>905</v>
      </c>
      <c r="C47" s="176">
        <v>44249</v>
      </c>
      <c r="D47" s="145" t="s">
        <v>286</v>
      </c>
      <c r="E47" s="127" t="s">
        <v>20</v>
      </c>
      <c r="F47" s="127" t="s">
        <v>5</v>
      </c>
      <c r="G47" s="127" t="s">
        <v>558</v>
      </c>
      <c r="H47" s="127" t="s">
        <v>385</v>
      </c>
      <c r="I47" s="127" t="s">
        <v>10</v>
      </c>
      <c r="J47" s="145">
        <v>2</v>
      </c>
      <c r="K47" s="145" t="s">
        <v>259</v>
      </c>
      <c r="L47" s="175">
        <v>25</v>
      </c>
      <c r="M47" s="129">
        <v>50</v>
      </c>
      <c r="N47" s="145"/>
      <c r="O47" s="175"/>
      <c r="P47" s="215">
        <v>50</v>
      </c>
      <c r="Q47" s="135" t="s">
        <v>284</v>
      </c>
    </row>
    <row r="48" spans="1:17" x14ac:dyDescent="0.3">
      <c r="B48" s="155" t="s">
        <v>905</v>
      </c>
      <c r="C48" s="176">
        <v>44249</v>
      </c>
      <c r="D48" s="145" t="s">
        <v>286</v>
      </c>
      <c r="E48" s="127" t="s">
        <v>20</v>
      </c>
      <c r="F48" s="127" t="s">
        <v>5</v>
      </c>
      <c r="G48" s="127" t="s">
        <v>558</v>
      </c>
      <c r="H48" s="127" t="s">
        <v>385</v>
      </c>
      <c r="I48" s="127" t="s">
        <v>10</v>
      </c>
      <c r="J48" s="145">
        <v>2</v>
      </c>
      <c r="K48" s="145" t="s">
        <v>260</v>
      </c>
      <c r="L48" s="175">
        <v>6</v>
      </c>
      <c r="M48" s="129">
        <v>12</v>
      </c>
      <c r="N48" s="145"/>
      <c r="O48" s="175"/>
      <c r="P48" s="215">
        <v>12</v>
      </c>
      <c r="Q48" s="135" t="s">
        <v>284</v>
      </c>
    </row>
    <row r="49" spans="2:17" x14ac:dyDescent="0.3">
      <c r="B49" s="155" t="s">
        <v>905</v>
      </c>
      <c r="C49" s="176">
        <v>44249</v>
      </c>
      <c r="D49" s="145" t="s">
        <v>286</v>
      </c>
      <c r="E49" s="127" t="s">
        <v>20</v>
      </c>
      <c r="F49" s="127" t="s">
        <v>5</v>
      </c>
      <c r="G49" s="127" t="s">
        <v>558</v>
      </c>
      <c r="H49" s="127" t="s">
        <v>385</v>
      </c>
      <c r="I49" s="127" t="s">
        <v>10</v>
      </c>
      <c r="J49" s="145">
        <v>2</v>
      </c>
      <c r="K49" s="145" t="s">
        <v>261</v>
      </c>
      <c r="L49" s="175">
        <v>16.5</v>
      </c>
      <c r="M49" s="129">
        <v>33</v>
      </c>
      <c r="N49" s="145"/>
      <c r="O49" s="175"/>
      <c r="P49" s="215">
        <v>33</v>
      </c>
      <c r="Q49" s="135" t="s">
        <v>284</v>
      </c>
    </row>
    <row r="50" spans="2:17" x14ac:dyDescent="0.3">
      <c r="B50" s="155" t="s">
        <v>905</v>
      </c>
      <c r="C50" s="176">
        <v>44249</v>
      </c>
      <c r="D50" s="145" t="s">
        <v>286</v>
      </c>
      <c r="E50" s="127" t="s">
        <v>20</v>
      </c>
      <c r="F50" s="127" t="s">
        <v>5</v>
      </c>
      <c r="G50" s="127" t="s">
        <v>558</v>
      </c>
      <c r="H50" s="127" t="s">
        <v>385</v>
      </c>
      <c r="I50" s="127" t="s">
        <v>10</v>
      </c>
      <c r="J50" s="145">
        <v>2</v>
      </c>
      <c r="K50" s="145" t="s">
        <v>262</v>
      </c>
      <c r="L50" s="175">
        <v>14</v>
      </c>
      <c r="M50" s="129">
        <v>28</v>
      </c>
      <c r="N50" s="145"/>
      <c r="O50" s="175"/>
      <c r="P50" s="215">
        <v>28</v>
      </c>
      <c r="Q50" s="135" t="s">
        <v>284</v>
      </c>
    </row>
    <row r="51" spans="2:17" x14ac:dyDescent="0.3">
      <c r="B51" s="155" t="s">
        <v>905</v>
      </c>
      <c r="C51" s="176">
        <v>44249</v>
      </c>
      <c r="D51" s="145" t="s">
        <v>286</v>
      </c>
      <c r="E51" s="127" t="s">
        <v>20</v>
      </c>
      <c r="F51" s="127" t="s">
        <v>5</v>
      </c>
      <c r="G51" s="127" t="s">
        <v>558</v>
      </c>
      <c r="H51" s="127" t="s">
        <v>385</v>
      </c>
      <c r="I51" s="127" t="s">
        <v>10</v>
      </c>
      <c r="J51" s="145">
        <v>2</v>
      </c>
      <c r="K51" s="145" t="s">
        <v>264</v>
      </c>
      <c r="L51" s="175">
        <v>20</v>
      </c>
      <c r="M51" s="129">
        <v>40</v>
      </c>
      <c r="N51" s="145"/>
      <c r="O51" s="175"/>
      <c r="P51" s="215">
        <v>40</v>
      </c>
      <c r="Q51" s="135" t="s">
        <v>284</v>
      </c>
    </row>
    <row r="52" spans="2:17" x14ac:dyDescent="0.3">
      <c r="B52" s="155" t="s">
        <v>905</v>
      </c>
      <c r="C52" s="176">
        <v>44249</v>
      </c>
      <c r="D52" s="145" t="s">
        <v>286</v>
      </c>
      <c r="E52" s="127" t="s">
        <v>20</v>
      </c>
      <c r="F52" s="127" t="s">
        <v>5</v>
      </c>
      <c r="G52" s="127" t="s">
        <v>558</v>
      </c>
      <c r="H52" s="127" t="s">
        <v>385</v>
      </c>
      <c r="I52" s="127" t="s">
        <v>10</v>
      </c>
      <c r="J52" s="145">
        <v>1</v>
      </c>
      <c r="K52" s="145" t="s">
        <v>263</v>
      </c>
      <c r="L52" s="175">
        <v>70</v>
      </c>
      <c r="M52" s="129">
        <v>70</v>
      </c>
      <c r="N52" s="145"/>
      <c r="O52" s="175"/>
      <c r="P52" s="215">
        <v>70</v>
      </c>
      <c r="Q52" s="135" t="s">
        <v>284</v>
      </c>
    </row>
    <row r="53" spans="2:17" x14ac:dyDescent="0.3">
      <c r="B53" s="155" t="s">
        <v>905</v>
      </c>
      <c r="C53" s="176">
        <v>44249</v>
      </c>
      <c r="D53" s="145" t="s">
        <v>286</v>
      </c>
      <c r="E53" s="127" t="s">
        <v>20</v>
      </c>
      <c r="F53" s="127" t="s">
        <v>5</v>
      </c>
      <c r="G53" s="127" t="s">
        <v>558</v>
      </c>
      <c r="H53" s="127" t="s">
        <v>385</v>
      </c>
      <c r="I53" s="127" t="s">
        <v>10</v>
      </c>
      <c r="J53" s="145">
        <v>2</v>
      </c>
      <c r="K53" s="145" t="s">
        <v>265</v>
      </c>
      <c r="L53" s="175">
        <v>16.5</v>
      </c>
      <c r="M53" s="129">
        <v>33</v>
      </c>
      <c r="N53" s="145"/>
      <c r="O53" s="175"/>
      <c r="P53" s="215">
        <v>33</v>
      </c>
      <c r="Q53" s="135" t="s">
        <v>284</v>
      </c>
    </row>
    <row r="54" spans="2:17" x14ac:dyDescent="0.3">
      <c r="B54" s="155" t="s">
        <v>905</v>
      </c>
      <c r="C54" s="176">
        <v>44252</v>
      </c>
      <c r="D54" s="145" t="s">
        <v>286</v>
      </c>
      <c r="E54" s="127" t="s">
        <v>29</v>
      </c>
      <c r="F54" s="127" t="s">
        <v>5</v>
      </c>
      <c r="G54" s="127" t="s">
        <v>558</v>
      </c>
      <c r="H54" s="127" t="s">
        <v>384</v>
      </c>
      <c r="I54" s="127" t="s">
        <v>10</v>
      </c>
      <c r="J54" s="145">
        <v>1</v>
      </c>
      <c r="K54" s="145" t="s">
        <v>272</v>
      </c>
      <c r="L54" s="175">
        <v>145</v>
      </c>
      <c r="M54" s="129">
        <v>145</v>
      </c>
      <c r="N54" s="145"/>
      <c r="O54" s="175"/>
      <c r="P54" s="215">
        <v>145</v>
      </c>
      <c r="Q54" s="135" t="s">
        <v>284</v>
      </c>
    </row>
    <row r="55" spans="2:17" x14ac:dyDescent="0.3">
      <c r="B55" s="155" t="s">
        <v>905</v>
      </c>
      <c r="C55" s="176">
        <v>44254</v>
      </c>
      <c r="D55" s="145" t="s">
        <v>286</v>
      </c>
      <c r="E55" s="127" t="s">
        <v>29</v>
      </c>
      <c r="F55" s="127" t="s">
        <v>5</v>
      </c>
      <c r="G55" s="127" t="s">
        <v>558</v>
      </c>
      <c r="H55" s="127" t="s">
        <v>385</v>
      </c>
      <c r="I55" s="127" t="s">
        <v>10</v>
      </c>
      <c r="J55" s="127">
        <v>2</v>
      </c>
      <c r="K55" s="127" t="s">
        <v>215</v>
      </c>
      <c r="L55" s="129">
        <v>13</v>
      </c>
      <c r="M55" s="129">
        <v>26</v>
      </c>
      <c r="N55" s="145"/>
      <c r="O55" s="175"/>
      <c r="P55" s="215">
        <v>26</v>
      </c>
      <c r="Q55" s="135" t="s">
        <v>284</v>
      </c>
    </row>
    <row r="56" spans="2:17" x14ac:dyDescent="0.3">
      <c r="B56" s="155" t="s">
        <v>905</v>
      </c>
      <c r="C56" s="176">
        <v>44254</v>
      </c>
      <c r="D56" s="145" t="s">
        <v>286</v>
      </c>
      <c r="E56" s="127" t="s">
        <v>29</v>
      </c>
      <c r="F56" s="127" t="s">
        <v>5</v>
      </c>
      <c r="G56" s="127" t="s">
        <v>558</v>
      </c>
      <c r="H56" s="127" t="s">
        <v>385</v>
      </c>
      <c r="I56" s="127" t="s">
        <v>10</v>
      </c>
      <c r="J56" s="127">
        <v>3</v>
      </c>
      <c r="K56" s="127" t="s">
        <v>294</v>
      </c>
      <c r="L56" s="129">
        <v>85</v>
      </c>
      <c r="M56" s="129">
        <v>255</v>
      </c>
      <c r="N56" s="145"/>
      <c r="O56" s="175"/>
      <c r="P56" s="215">
        <v>255</v>
      </c>
      <c r="Q56" s="135" t="s">
        <v>284</v>
      </c>
    </row>
    <row r="57" spans="2:17" x14ac:dyDescent="0.3">
      <c r="B57" s="155" t="s">
        <v>905</v>
      </c>
      <c r="C57" s="176">
        <v>44254</v>
      </c>
      <c r="D57" s="145" t="s">
        <v>286</v>
      </c>
      <c r="E57" s="127" t="s">
        <v>29</v>
      </c>
      <c r="F57" s="127" t="s">
        <v>5</v>
      </c>
      <c r="G57" s="127" t="s">
        <v>558</v>
      </c>
      <c r="H57" s="127" t="s">
        <v>385</v>
      </c>
      <c r="I57" s="127" t="s">
        <v>10</v>
      </c>
      <c r="J57" s="127">
        <v>2</v>
      </c>
      <c r="K57" s="127" t="s">
        <v>295</v>
      </c>
      <c r="L57" s="129">
        <v>16.5</v>
      </c>
      <c r="M57" s="129">
        <v>33</v>
      </c>
      <c r="N57" s="145"/>
      <c r="O57" s="175"/>
      <c r="P57" s="215">
        <v>33</v>
      </c>
      <c r="Q57" s="135" t="s">
        <v>284</v>
      </c>
    </row>
    <row r="58" spans="2:17" x14ac:dyDescent="0.3">
      <c r="B58" s="155" t="s">
        <v>905</v>
      </c>
      <c r="C58" s="176">
        <v>44254</v>
      </c>
      <c r="D58" s="145" t="s">
        <v>286</v>
      </c>
      <c r="E58" s="127" t="s">
        <v>29</v>
      </c>
      <c r="F58" s="127" t="s">
        <v>5</v>
      </c>
      <c r="G58" s="127" t="s">
        <v>558</v>
      </c>
      <c r="H58" s="127" t="s">
        <v>385</v>
      </c>
      <c r="I58" s="127" t="s">
        <v>10</v>
      </c>
      <c r="J58" s="127">
        <v>2</v>
      </c>
      <c r="K58" s="127" t="s">
        <v>296</v>
      </c>
      <c r="L58" s="129">
        <v>4.5</v>
      </c>
      <c r="M58" s="129">
        <v>9</v>
      </c>
      <c r="N58" s="145"/>
      <c r="O58" s="175"/>
      <c r="P58" s="215">
        <v>9</v>
      </c>
      <c r="Q58" s="135" t="s">
        <v>284</v>
      </c>
    </row>
    <row r="59" spans="2:17" x14ac:dyDescent="0.3">
      <c r="B59" s="155" t="s">
        <v>905</v>
      </c>
      <c r="C59" s="176">
        <v>44254</v>
      </c>
      <c r="D59" s="145" t="s">
        <v>286</v>
      </c>
      <c r="E59" s="127" t="s">
        <v>29</v>
      </c>
      <c r="F59" s="127" t="s">
        <v>5</v>
      </c>
      <c r="G59" s="127" t="s">
        <v>558</v>
      </c>
      <c r="H59" s="127" t="s">
        <v>385</v>
      </c>
      <c r="I59" s="127" t="s">
        <v>10</v>
      </c>
      <c r="J59" s="127">
        <v>2</v>
      </c>
      <c r="K59" s="127" t="s">
        <v>297</v>
      </c>
      <c r="L59" s="129">
        <v>34</v>
      </c>
      <c r="M59" s="129">
        <v>68</v>
      </c>
      <c r="N59" s="145"/>
      <c r="O59" s="175"/>
      <c r="P59" s="215">
        <v>68</v>
      </c>
      <c r="Q59" s="135" t="s">
        <v>284</v>
      </c>
    </row>
    <row r="60" spans="2:17" x14ac:dyDescent="0.3">
      <c r="B60" s="155" t="s">
        <v>905</v>
      </c>
      <c r="C60" s="176">
        <v>44254</v>
      </c>
      <c r="D60" s="145" t="s">
        <v>286</v>
      </c>
      <c r="E60" s="127" t="s">
        <v>29</v>
      </c>
      <c r="F60" s="127" t="s">
        <v>5</v>
      </c>
      <c r="G60" s="127" t="s">
        <v>558</v>
      </c>
      <c r="H60" s="127" t="s">
        <v>385</v>
      </c>
      <c r="I60" s="127" t="s">
        <v>10</v>
      </c>
      <c r="J60" s="127">
        <v>1</v>
      </c>
      <c r="K60" s="127" t="s">
        <v>298</v>
      </c>
      <c r="L60" s="129">
        <v>26</v>
      </c>
      <c r="M60" s="129">
        <v>26</v>
      </c>
      <c r="N60" s="145"/>
      <c r="O60" s="175"/>
      <c r="P60" s="215">
        <v>26</v>
      </c>
      <c r="Q60" s="135" t="s">
        <v>284</v>
      </c>
    </row>
    <row r="61" spans="2:17" x14ac:dyDescent="0.3">
      <c r="B61" s="155" t="s">
        <v>905</v>
      </c>
      <c r="C61" s="176">
        <v>44254</v>
      </c>
      <c r="D61" s="145" t="s">
        <v>286</v>
      </c>
      <c r="E61" s="127" t="s">
        <v>29</v>
      </c>
      <c r="F61" s="127" t="s">
        <v>5</v>
      </c>
      <c r="G61" s="127" t="s">
        <v>558</v>
      </c>
      <c r="H61" s="127" t="s">
        <v>385</v>
      </c>
      <c r="I61" s="127" t="s">
        <v>10</v>
      </c>
      <c r="J61" s="127">
        <v>1</v>
      </c>
      <c r="K61" s="127" t="s">
        <v>221</v>
      </c>
      <c r="L61" s="129">
        <v>58</v>
      </c>
      <c r="M61" s="129">
        <v>58</v>
      </c>
      <c r="N61" s="145"/>
      <c r="O61" s="175"/>
      <c r="P61" s="215">
        <v>58</v>
      </c>
      <c r="Q61" s="135" t="s">
        <v>284</v>
      </c>
    </row>
    <row r="62" spans="2:17" x14ac:dyDescent="0.3">
      <c r="B62" s="155" t="s">
        <v>905</v>
      </c>
      <c r="C62" s="176">
        <v>44254</v>
      </c>
      <c r="D62" s="145" t="s">
        <v>286</v>
      </c>
      <c r="E62" s="127" t="s">
        <v>29</v>
      </c>
      <c r="F62" s="127" t="s">
        <v>5</v>
      </c>
      <c r="G62" s="127" t="s">
        <v>558</v>
      </c>
      <c r="H62" s="127" t="s">
        <v>385</v>
      </c>
      <c r="I62" s="127" t="s">
        <v>10</v>
      </c>
      <c r="J62" s="127">
        <v>1</v>
      </c>
      <c r="K62" s="127" t="s">
        <v>299</v>
      </c>
      <c r="L62" s="129">
        <v>125</v>
      </c>
      <c r="M62" s="129">
        <v>125</v>
      </c>
      <c r="N62" s="145"/>
      <c r="O62" s="175"/>
      <c r="P62" s="215">
        <v>125</v>
      </c>
      <c r="Q62" s="135" t="s">
        <v>284</v>
      </c>
    </row>
    <row r="63" spans="2:17" x14ac:dyDescent="0.3">
      <c r="B63" s="155" t="s">
        <v>905</v>
      </c>
      <c r="C63" s="176">
        <v>44254</v>
      </c>
      <c r="D63" s="145" t="s">
        <v>286</v>
      </c>
      <c r="E63" s="127" t="s">
        <v>29</v>
      </c>
      <c r="F63" s="127" t="s">
        <v>5</v>
      </c>
      <c r="G63" s="127" t="s">
        <v>558</v>
      </c>
      <c r="H63" s="127" t="s">
        <v>385</v>
      </c>
      <c r="I63" s="127" t="s">
        <v>10</v>
      </c>
      <c r="J63" s="145">
        <v>2</v>
      </c>
      <c r="K63" s="145" t="s">
        <v>300</v>
      </c>
      <c r="L63" s="175">
        <v>16.5</v>
      </c>
      <c r="M63" s="129">
        <v>33</v>
      </c>
      <c r="N63" s="145"/>
      <c r="O63" s="175"/>
      <c r="P63" s="215">
        <v>33</v>
      </c>
      <c r="Q63" s="135" t="s">
        <v>284</v>
      </c>
    </row>
    <row r="64" spans="2:17" x14ac:dyDescent="0.3">
      <c r="B64" s="155" t="s">
        <v>905</v>
      </c>
      <c r="C64" s="176">
        <v>44254</v>
      </c>
      <c r="D64" s="145" t="s">
        <v>286</v>
      </c>
      <c r="E64" s="127" t="s">
        <v>29</v>
      </c>
      <c r="F64" s="127" t="s">
        <v>5</v>
      </c>
      <c r="G64" s="127" t="s">
        <v>558</v>
      </c>
      <c r="H64" s="127" t="s">
        <v>385</v>
      </c>
      <c r="I64" s="127" t="s">
        <v>10</v>
      </c>
      <c r="J64" s="145">
        <v>1</v>
      </c>
      <c r="K64" s="145" t="s">
        <v>228</v>
      </c>
      <c r="L64" s="175">
        <v>14</v>
      </c>
      <c r="M64" s="129">
        <v>14</v>
      </c>
      <c r="N64" s="145"/>
      <c r="O64" s="175"/>
      <c r="P64" s="215">
        <v>14</v>
      </c>
      <c r="Q64" s="135" t="s">
        <v>284</v>
      </c>
    </row>
    <row r="65" spans="2:17" x14ac:dyDescent="0.3">
      <c r="B65" s="155" t="s">
        <v>905</v>
      </c>
      <c r="C65" s="176">
        <v>44254</v>
      </c>
      <c r="D65" s="145" t="s">
        <v>286</v>
      </c>
      <c r="E65" s="127" t="s">
        <v>29</v>
      </c>
      <c r="F65" s="127" t="s">
        <v>5</v>
      </c>
      <c r="G65" s="127" t="s">
        <v>558</v>
      </c>
      <c r="H65" s="127" t="s">
        <v>384</v>
      </c>
      <c r="I65" s="127" t="s">
        <v>10</v>
      </c>
      <c r="J65" s="145">
        <v>1</v>
      </c>
      <c r="K65" s="145" t="s">
        <v>301</v>
      </c>
      <c r="L65" s="175">
        <v>250</v>
      </c>
      <c r="M65" s="129">
        <v>250</v>
      </c>
      <c r="N65" s="145"/>
      <c r="O65" s="175"/>
      <c r="P65" s="215">
        <v>250</v>
      </c>
      <c r="Q65" s="135" t="s">
        <v>284</v>
      </c>
    </row>
    <row r="66" spans="2:17" x14ac:dyDescent="0.3">
      <c r="B66" s="155" t="s">
        <v>905</v>
      </c>
      <c r="C66" s="176">
        <v>44230</v>
      </c>
      <c r="D66" s="127" t="s">
        <v>408</v>
      </c>
      <c r="E66" s="127" t="s">
        <v>178</v>
      </c>
      <c r="F66" s="127" t="s">
        <v>70</v>
      </c>
      <c r="G66" s="127" t="s">
        <v>558</v>
      </c>
      <c r="H66" s="127" t="s">
        <v>384</v>
      </c>
      <c r="I66" s="145" t="s">
        <v>10</v>
      </c>
      <c r="J66" s="127">
        <v>1</v>
      </c>
      <c r="K66" s="127" t="s">
        <v>192</v>
      </c>
      <c r="L66" s="129">
        <v>35</v>
      </c>
      <c r="M66" s="129">
        <v>35</v>
      </c>
      <c r="N66" s="129"/>
      <c r="O66" s="175"/>
      <c r="P66" s="215">
        <v>35</v>
      </c>
      <c r="Q66" s="135" t="s">
        <v>284</v>
      </c>
    </row>
    <row r="67" spans="2:17" x14ac:dyDescent="0.3">
      <c r="B67" s="155" t="s">
        <v>905</v>
      </c>
      <c r="C67" s="176">
        <v>44230</v>
      </c>
      <c r="D67" s="127" t="s">
        <v>408</v>
      </c>
      <c r="E67" s="127" t="s">
        <v>178</v>
      </c>
      <c r="F67" s="127" t="s">
        <v>70</v>
      </c>
      <c r="G67" s="127" t="s">
        <v>558</v>
      </c>
      <c r="H67" s="127" t="s">
        <v>384</v>
      </c>
      <c r="I67" s="127" t="s">
        <v>10</v>
      </c>
      <c r="J67" s="127">
        <v>1</v>
      </c>
      <c r="K67" s="127" t="s">
        <v>193</v>
      </c>
      <c r="L67" s="129">
        <v>28</v>
      </c>
      <c r="M67" s="129">
        <v>28</v>
      </c>
      <c r="N67" s="129"/>
      <c r="O67" s="175"/>
      <c r="P67" s="215">
        <v>28</v>
      </c>
      <c r="Q67" s="135" t="s">
        <v>284</v>
      </c>
    </row>
    <row r="68" spans="2:17" x14ac:dyDescent="0.3">
      <c r="B68" s="155" t="s">
        <v>905</v>
      </c>
      <c r="C68" s="176">
        <v>44230</v>
      </c>
      <c r="D68" s="127" t="s">
        <v>408</v>
      </c>
      <c r="E68" s="127" t="s">
        <v>178</v>
      </c>
      <c r="F68" s="127" t="s">
        <v>70</v>
      </c>
      <c r="G68" s="127" t="s">
        <v>558</v>
      </c>
      <c r="H68" s="127" t="s">
        <v>384</v>
      </c>
      <c r="I68" s="145" t="s">
        <v>10</v>
      </c>
      <c r="J68" s="127">
        <v>1</v>
      </c>
      <c r="K68" s="127" t="s">
        <v>194</v>
      </c>
      <c r="L68" s="129">
        <v>68</v>
      </c>
      <c r="M68" s="129">
        <v>68</v>
      </c>
      <c r="N68" s="129"/>
      <c r="O68" s="175"/>
      <c r="P68" s="215">
        <v>68</v>
      </c>
      <c r="Q68" s="135" t="s">
        <v>284</v>
      </c>
    </row>
    <row r="69" spans="2:17" x14ac:dyDescent="0.3">
      <c r="B69" s="155" t="s">
        <v>905</v>
      </c>
      <c r="C69" s="174">
        <v>44277</v>
      </c>
      <c r="D69" s="145" t="s">
        <v>515</v>
      </c>
      <c r="E69" s="127" t="s">
        <v>24</v>
      </c>
      <c r="F69" s="127" t="s">
        <v>70</v>
      </c>
      <c r="G69" s="127" t="s">
        <v>558</v>
      </c>
      <c r="H69" s="127" t="s">
        <v>208</v>
      </c>
      <c r="I69" s="145" t="s">
        <v>10</v>
      </c>
      <c r="J69" s="127">
        <v>1</v>
      </c>
      <c r="K69" s="127" t="s">
        <v>363</v>
      </c>
      <c r="L69" s="129">
        <v>140</v>
      </c>
      <c r="M69" s="129">
        <v>140</v>
      </c>
      <c r="N69" s="145"/>
      <c r="O69" s="175"/>
      <c r="P69" s="215">
        <v>140</v>
      </c>
      <c r="Q69" s="135" t="s">
        <v>284</v>
      </c>
    </row>
    <row r="70" spans="2:17" x14ac:dyDescent="0.3">
      <c r="B70" s="155" t="s">
        <v>905</v>
      </c>
      <c r="C70" s="174">
        <v>44277</v>
      </c>
      <c r="D70" s="145" t="s">
        <v>515</v>
      </c>
      <c r="E70" s="127" t="s">
        <v>24</v>
      </c>
      <c r="F70" s="127" t="s">
        <v>70</v>
      </c>
      <c r="G70" s="127" t="s">
        <v>558</v>
      </c>
      <c r="H70" s="127" t="s">
        <v>208</v>
      </c>
      <c r="I70" s="145" t="s">
        <v>10</v>
      </c>
      <c r="J70" s="127">
        <v>1</v>
      </c>
      <c r="K70" s="127" t="s">
        <v>364</v>
      </c>
      <c r="L70" s="129">
        <v>400</v>
      </c>
      <c r="M70" s="129">
        <v>400</v>
      </c>
      <c r="N70" s="145"/>
      <c r="O70" s="175"/>
      <c r="P70" s="215">
        <v>400</v>
      </c>
      <c r="Q70" s="135" t="s">
        <v>284</v>
      </c>
    </row>
    <row r="71" spans="2:17" x14ac:dyDescent="0.3">
      <c r="B71" s="155" t="s">
        <v>905</v>
      </c>
      <c r="C71" s="174">
        <v>44277</v>
      </c>
      <c r="D71" s="145" t="s">
        <v>515</v>
      </c>
      <c r="E71" s="127" t="s">
        <v>24</v>
      </c>
      <c r="F71" s="127" t="s">
        <v>70</v>
      </c>
      <c r="G71" s="127" t="s">
        <v>558</v>
      </c>
      <c r="H71" s="127" t="s">
        <v>208</v>
      </c>
      <c r="I71" s="145" t="s">
        <v>10</v>
      </c>
      <c r="J71" s="127">
        <v>1</v>
      </c>
      <c r="K71" s="127" t="s">
        <v>365</v>
      </c>
      <c r="L71" s="129">
        <v>200</v>
      </c>
      <c r="M71" s="129">
        <v>200</v>
      </c>
      <c r="N71" s="145"/>
      <c r="O71" s="175"/>
      <c r="P71" s="215">
        <v>200</v>
      </c>
      <c r="Q71" s="135" t="s">
        <v>284</v>
      </c>
    </row>
    <row r="72" spans="2:17" x14ac:dyDescent="0.3">
      <c r="B72" s="155" t="s">
        <v>905</v>
      </c>
      <c r="C72" s="174">
        <v>44271</v>
      </c>
      <c r="D72" s="127" t="s">
        <v>347</v>
      </c>
      <c r="E72" s="127" t="s">
        <v>88</v>
      </c>
      <c r="F72" s="127" t="s">
        <v>70</v>
      </c>
      <c r="G72" s="127" t="s">
        <v>664</v>
      </c>
      <c r="H72" s="127" t="s">
        <v>385</v>
      </c>
      <c r="I72" s="145" t="s">
        <v>10</v>
      </c>
      <c r="J72" s="127">
        <v>2</v>
      </c>
      <c r="K72" s="127" t="s">
        <v>349</v>
      </c>
      <c r="L72" s="129">
        <v>549</v>
      </c>
      <c r="M72" s="129">
        <v>1098</v>
      </c>
      <c r="N72" s="145"/>
      <c r="O72" s="175"/>
      <c r="P72" s="215">
        <v>1098</v>
      </c>
      <c r="Q72" s="135" t="s">
        <v>284</v>
      </c>
    </row>
    <row r="73" spans="2:17" x14ac:dyDescent="0.3">
      <c r="B73" s="155" t="s">
        <v>905</v>
      </c>
      <c r="C73" s="174">
        <v>44271</v>
      </c>
      <c r="D73" s="127" t="s">
        <v>347</v>
      </c>
      <c r="E73" s="127" t="s">
        <v>88</v>
      </c>
      <c r="F73" s="127" t="s">
        <v>70</v>
      </c>
      <c r="G73" s="127" t="s">
        <v>558</v>
      </c>
      <c r="H73" s="127" t="s">
        <v>385</v>
      </c>
      <c r="I73" s="145" t="s">
        <v>10</v>
      </c>
      <c r="J73" s="127">
        <v>1</v>
      </c>
      <c r="K73" s="127" t="s">
        <v>350</v>
      </c>
      <c r="L73" s="129">
        <v>25</v>
      </c>
      <c r="M73" s="129">
        <v>25</v>
      </c>
      <c r="N73" s="145"/>
      <c r="O73" s="175"/>
      <c r="P73" s="215">
        <v>25</v>
      </c>
      <c r="Q73" s="135" t="s">
        <v>284</v>
      </c>
    </row>
    <row r="74" spans="2:17" x14ac:dyDescent="0.3">
      <c r="B74" s="155" t="s">
        <v>905</v>
      </c>
      <c r="C74" s="174">
        <v>44271</v>
      </c>
      <c r="D74" s="127" t="s">
        <v>347</v>
      </c>
      <c r="E74" s="127" t="s">
        <v>88</v>
      </c>
      <c r="F74" s="127" t="s">
        <v>70</v>
      </c>
      <c r="G74" s="127" t="s">
        <v>558</v>
      </c>
      <c r="H74" s="127" t="s">
        <v>385</v>
      </c>
      <c r="I74" s="145" t="s">
        <v>10</v>
      </c>
      <c r="J74" s="127">
        <v>1</v>
      </c>
      <c r="K74" s="127" t="s">
        <v>351</v>
      </c>
      <c r="L74" s="129">
        <v>120</v>
      </c>
      <c r="M74" s="129">
        <v>120</v>
      </c>
      <c r="N74" s="145"/>
      <c r="O74" s="175"/>
      <c r="P74" s="215">
        <v>120</v>
      </c>
      <c r="Q74" s="135" t="s">
        <v>284</v>
      </c>
    </row>
    <row r="75" spans="2:17" x14ac:dyDescent="0.3">
      <c r="B75" s="155" t="s">
        <v>905</v>
      </c>
      <c r="C75" s="174">
        <v>44280</v>
      </c>
      <c r="D75" s="127" t="s">
        <v>347</v>
      </c>
      <c r="E75" s="127" t="s">
        <v>88</v>
      </c>
      <c r="F75" s="127" t="s">
        <v>70</v>
      </c>
      <c r="G75" s="127" t="s">
        <v>558</v>
      </c>
      <c r="H75" s="127" t="s">
        <v>385</v>
      </c>
      <c r="I75" s="145" t="s">
        <v>10</v>
      </c>
      <c r="J75" s="127">
        <v>1</v>
      </c>
      <c r="K75" s="127" t="s">
        <v>357</v>
      </c>
      <c r="L75" s="129">
        <v>549</v>
      </c>
      <c r="M75" s="129">
        <v>549</v>
      </c>
      <c r="N75" s="145"/>
      <c r="O75" s="175"/>
      <c r="P75" s="215">
        <v>549</v>
      </c>
      <c r="Q75" s="135" t="s">
        <v>284</v>
      </c>
    </row>
    <row r="76" spans="2:17" x14ac:dyDescent="0.3">
      <c r="B76" s="155" t="s">
        <v>905</v>
      </c>
      <c r="C76" s="176">
        <v>44246</v>
      </c>
      <c r="D76" s="145" t="s">
        <v>286</v>
      </c>
      <c r="E76" s="127" t="s">
        <v>24</v>
      </c>
      <c r="F76" s="127" t="s">
        <v>70</v>
      </c>
      <c r="G76" s="127" t="s">
        <v>558</v>
      </c>
      <c r="H76" s="127" t="s">
        <v>385</v>
      </c>
      <c r="I76" s="127" t="s">
        <v>10</v>
      </c>
      <c r="J76" s="145">
        <v>1</v>
      </c>
      <c r="K76" s="145" t="s">
        <v>256</v>
      </c>
      <c r="L76" s="175">
        <v>365</v>
      </c>
      <c r="M76" s="129">
        <v>365</v>
      </c>
      <c r="N76" s="145"/>
      <c r="O76" s="175"/>
      <c r="P76" s="215">
        <v>365</v>
      </c>
      <c r="Q76" s="135" t="s">
        <v>284</v>
      </c>
    </row>
    <row r="77" spans="2:17" x14ac:dyDescent="0.3">
      <c r="B77" s="155" t="s">
        <v>905</v>
      </c>
      <c r="C77" s="176">
        <v>44246</v>
      </c>
      <c r="D77" s="145" t="s">
        <v>286</v>
      </c>
      <c r="E77" s="127" t="s">
        <v>24</v>
      </c>
      <c r="F77" s="127" t="s">
        <v>70</v>
      </c>
      <c r="G77" s="127" t="s">
        <v>558</v>
      </c>
      <c r="H77" s="127" t="s">
        <v>384</v>
      </c>
      <c r="I77" s="127" t="s">
        <v>10</v>
      </c>
      <c r="J77" s="145">
        <v>1</v>
      </c>
      <c r="K77" s="145" t="s">
        <v>257</v>
      </c>
      <c r="L77" s="175">
        <v>88</v>
      </c>
      <c r="M77" s="129">
        <v>88</v>
      </c>
      <c r="N77" s="145"/>
      <c r="O77" s="175"/>
      <c r="P77" s="215">
        <v>88</v>
      </c>
      <c r="Q77" s="135" t="s">
        <v>284</v>
      </c>
    </row>
    <row r="78" spans="2:17" x14ac:dyDescent="0.3">
      <c r="B78" s="155" t="s">
        <v>905</v>
      </c>
      <c r="C78" s="176">
        <v>44246</v>
      </c>
      <c r="D78" s="145" t="s">
        <v>286</v>
      </c>
      <c r="E78" s="127" t="s">
        <v>24</v>
      </c>
      <c r="F78" s="127" t="s">
        <v>70</v>
      </c>
      <c r="G78" s="127" t="s">
        <v>558</v>
      </c>
      <c r="H78" s="127" t="s">
        <v>385</v>
      </c>
      <c r="I78" s="127" t="s">
        <v>10</v>
      </c>
      <c r="J78" s="145">
        <v>2</v>
      </c>
      <c r="K78" s="145" t="s">
        <v>258</v>
      </c>
      <c r="L78" s="175">
        <v>9</v>
      </c>
      <c r="M78" s="129">
        <v>18</v>
      </c>
      <c r="N78" s="145"/>
      <c r="O78" s="175"/>
      <c r="P78" s="215">
        <v>18</v>
      </c>
      <c r="Q78" s="135" t="s">
        <v>284</v>
      </c>
    </row>
    <row r="79" spans="2:17" x14ac:dyDescent="0.3">
      <c r="B79" s="155" t="s">
        <v>905</v>
      </c>
      <c r="C79" s="176">
        <v>44254</v>
      </c>
      <c r="D79" s="145" t="s">
        <v>286</v>
      </c>
      <c r="E79" s="127" t="s">
        <v>24</v>
      </c>
      <c r="F79" s="127" t="s">
        <v>70</v>
      </c>
      <c r="G79" s="127" t="s">
        <v>558</v>
      </c>
      <c r="H79" s="127" t="s">
        <v>385</v>
      </c>
      <c r="I79" s="127" t="s">
        <v>10</v>
      </c>
      <c r="J79" s="127">
        <v>4</v>
      </c>
      <c r="K79" s="127" t="s">
        <v>288</v>
      </c>
      <c r="L79" s="129">
        <v>18</v>
      </c>
      <c r="M79" s="129">
        <v>72</v>
      </c>
      <c r="N79" s="145"/>
      <c r="O79" s="175"/>
      <c r="P79" s="215">
        <v>72</v>
      </c>
      <c r="Q79" s="135" t="s">
        <v>284</v>
      </c>
    </row>
    <row r="80" spans="2:17" x14ac:dyDescent="0.3">
      <c r="B80" s="155" t="s">
        <v>905</v>
      </c>
      <c r="C80" s="174">
        <v>44254</v>
      </c>
      <c r="D80" s="145" t="s">
        <v>286</v>
      </c>
      <c r="E80" s="127" t="s">
        <v>24</v>
      </c>
      <c r="F80" s="127" t="s">
        <v>70</v>
      </c>
      <c r="G80" s="127" t="s">
        <v>558</v>
      </c>
      <c r="H80" s="127" t="s">
        <v>385</v>
      </c>
      <c r="I80" s="127" t="s">
        <v>10</v>
      </c>
      <c r="J80" s="127">
        <v>4</v>
      </c>
      <c r="K80" s="127" t="s">
        <v>289</v>
      </c>
      <c r="L80" s="129">
        <v>66</v>
      </c>
      <c r="M80" s="129">
        <v>264</v>
      </c>
      <c r="N80" s="145"/>
      <c r="O80" s="175"/>
      <c r="P80" s="215">
        <v>264</v>
      </c>
      <c r="Q80" s="135" t="s">
        <v>284</v>
      </c>
    </row>
    <row r="81" spans="2:17" x14ac:dyDescent="0.3">
      <c r="B81" s="155" t="s">
        <v>905</v>
      </c>
      <c r="C81" s="174">
        <v>44254</v>
      </c>
      <c r="D81" s="145" t="s">
        <v>286</v>
      </c>
      <c r="E81" s="127" t="s">
        <v>24</v>
      </c>
      <c r="F81" s="127" t="s">
        <v>70</v>
      </c>
      <c r="G81" s="127" t="s">
        <v>558</v>
      </c>
      <c r="H81" s="127" t="s">
        <v>385</v>
      </c>
      <c r="I81" s="127" t="s">
        <v>10</v>
      </c>
      <c r="J81" s="127">
        <v>1</v>
      </c>
      <c r="K81" s="127" t="s">
        <v>290</v>
      </c>
      <c r="L81" s="129">
        <v>6</v>
      </c>
      <c r="M81" s="129">
        <v>6</v>
      </c>
      <c r="N81" s="145"/>
      <c r="O81" s="175"/>
      <c r="P81" s="215">
        <v>6</v>
      </c>
      <c r="Q81" s="135" t="s">
        <v>284</v>
      </c>
    </row>
    <row r="82" spans="2:17" x14ac:dyDescent="0.3">
      <c r="B82" s="155" t="s">
        <v>905</v>
      </c>
      <c r="C82" s="174">
        <v>44254</v>
      </c>
      <c r="D82" s="145" t="s">
        <v>286</v>
      </c>
      <c r="E82" s="127" t="s">
        <v>24</v>
      </c>
      <c r="F82" s="127" t="s">
        <v>70</v>
      </c>
      <c r="G82" s="127" t="s">
        <v>558</v>
      </c>
      <c r="H82" s="127" t="s">
        <v>384</v>
      </c>
      <c r="I82" s="127" t="s">
        <v>10</v>
      </c>
      <c r="J82" s="127">
        <v>1</v>
      </c>
      <c r="K82" s="127" t="s">
        <v>291</v>
      </c>
      <c r="L82" s="129">
        <v>33</v>
      </c>
      <c r="M82" s="129">
        <v>33</v>
      </c>
      <c r="N82" s="145"/>
      <c r="O82" s="175"/>
      <c r="P82" s="215">
        <v>33</v>
      </c>
      <c r="Q82" s="135" t="s">
        <v>284</v>
      </c>
    </row>
    <row r="83" spans="2:17" x14ac:dyDescent="0.3">
      <c r="B83" s="155" t="s">
        <v>905</v>
      </c>
      <c r="C83" s="176">
        <v>44254</v>
      </c>
      <c r="D83" s="145" t="s">
        <v>286</v>
      </c>
      <c r="E83" s="127" t="s">
        <v>24</v>
      </c>
      <c r="F83" s="127" t="s">
        <v>70</v>
      </c>
      <c r="G83" s="127" t="s">
        <v>558</v>
      </c>
      <c r="H83" s="127" t="s">
        <v>385</v>
      </c>
      <c r="I83" s="127" t="s">
        <v>10</v>
      </c>
      <c r="J83" s="127">
        <v>2</v>
      </c>
      <c r="K83" s="127" t="s">
        <v>292</v>
      </c>
      <c r="L83" s="129">
        <v>300</v>
      </c>
      <c r="M83" s="129">
        <v>600</v>
      </c>
      <c r="N83" s="145"/>
      <c r="O83" s="175"/>
      <c r="P83" s="215">
        <v>600</v>
      </c>
      <c r="Q83" s="135" t="s">
        <v>284</v>
      </c>
    </row>
    <row r="84" spans="2:17" x14ac:dyDescent="0.3">
      <c r="B84" s="155" t="s">
        <v>905</v>
      </c>
      <c r="C84" s="174">
        <v>44254</v>
      </c>
      <c r="D84" s="145" t="s">
        <v>286</v>
      </c>
      <c r="E84" s="127" t="s">
        <v>24</v>
      </c>
      <c r="F84" s="127" t="s">
        <v>70</v>
      </c>
      <c r="G84" s="127" t="s">
        <v>558</v>
      </c>
      <c r="H84" s="127" t="s">
        <v>385</v>
      </c>
      <c r="I84" s="127" t="s">
        <v>10</v>
      </c>
      <c r="J84" s="127">
        <v>4</v>
      </c>
      <c r="K84" s="127" t="s">
        <v>293</v>
      </c>
      <c r="L84" s="129">
        <v>15</v>
      </c>
      <c r="M84" s="129">
        <v>60</v>
      </c>
      <c r="N84" s="145"/>
      <c r="O84" s="175"/>
      <c r="P84" s="215">
        <v>60</v>
      </c>
      <c r="Q84" s="135" t="s">
        <v>284</v>
      </c>
    </row>
    <row r="85" spans="2:17" x14ac:dyDescent="0.3">
      <c r="B85" s="155" t="s">
        <v>905</v>
      </c>
      <c r="C85" s="174">
        <v>44268</v>
      </c>
      <c r="D85" s="127" t="s">
        <v>239</v>
      </c>
      <c r="E85" s="127" t="s">
        <v>88</v>
      </c>
      <c r="F85" s="127" t="s">
        <v>70</v>
      </c>
      <c r="G85" s="127" t="s">
        <v>339</v>
      </c>
      <c r="H85" s="145" t="s">
        <v>837</v>
      </c>
      <c r="I85" s="145" t="s">
        <v>10</v>
      </c>
      <c r="J85" s="127">
        <v>1</v>
      </c>
      <c r="K85" s="127" t="s">
        <v>1137</v>
      </c>
      <c r="L85" s="129">
        <v>611</v>
      </c>
      <c r="M85" s="129">
        <v>611</v>
      </c>
      <c r="N85" s="145"/>
      <c r="O85" s="175">
        <v>61.1</v>
      </c>
      <c r="P85" s="215">
        <v>549.9</v>
      </c>
      <c r="Q85" s="135" t="s">
        <v>284</v>
      </c>
    </row>
    <row r="86" spans="2:17" x14ac:dyDescent="0.3">
      <c r="B86" s="155" t="s">
        <v>905</v>
      </c>
      <c r="C86" s="174">
        <v>44268</v>
      </c>
      <c r="D86" s="127" t="s">
        <v>239</v>
      </c>
      <c r="E86" s="127" t="s">
        <v>178</v>
      </c>
      <c r="F86" s="127" t="s">
        <v>70</v>
      </c>
      <c r="G86" s="127" t="s">
        <v>339</v>
      </c>
      <c r="H86" s="145" t="s">
        <v>837</v>
      </c>
      <c r="I86" s="145" t="s">
        <v>10</v>
      </c>
      <c r="J86" s="127">
        <v>1</v>
      </c>
      <c r="K86" s="127" t="s">
        <v>1137</v>
      </c>
      <c r="L86" s="129">
        <v>788</v>
      </c>
      <c r="M86" s="129">
        <v>788</v>
      </c>
      <c r="N86" s="145"/>
      <c r="O86" s="175">
        <v>78.8</v>
      </c>
      <c r="P86" s="215">
        <v>709.2</v>
      </c>
      <c r="Q86" s="135" t="s">
        <v>284</v>
      </c>
    </row>
    <row r="87" spans="2:17" x14ac:dyDescent="0.3">
      <c r="B87" s="155" t="s">
        <v>905</v>
      </c>
      <c r="C87" s="174">
        <v>44268</v>
      </c>
      <c r="D87" s="127" t="s">
        <v>239</v>
      </c>
      <c r="E87" s="127" t="s">
        <v>26</v>
      </c>
      <c r="F87" s="127" t="s">
        <v>70</v>
      </c>
      <c r="G87" s="127" t="s">
        <v>339</v>
      </c>
      <c r="H87" s="145" t="s">
        <v>837</v>
      </c>
      <c r="I87" s="145" t="s">
        <v>10</v>
      </c>
      <c r="J87" s="127">
        <v>1</v>
      </c>
      <c r="K87" s="127" t="s">
        <v>1137</v>
      </c>
      <c r="L87" s="129">
        <v>563</v>
      </c>
      <c r="M87" s="129">
        <v>563</v>
      </c>
      <c r="N87" s="145"/>
      <c r="O87" s="175">
        <v>78.8</v>
      </c>
      <c r="P87" s="215">
        <v>484.2</v>
      </c>
      <c r="Q87" s="135" t="s">
        <v>284</v>
      </c>
    </row>
    <row r="88" spans="2:17" x14ac:dyDescent="0.3">
      <c r="B88" s="155" t="s">
        <v>905</v>
      </c>
      <c r="C88" s="174">
        <v>44268</v>
      </c>
      <c r="D88" s="127" t="s">
        <v>239</v>
      </c>
      <c r="E88" s="127" t="s">
        <v>26</v>
      </c>
      <c r="F88" s="127" t="s">
        <v>70</v>
      </c>
      <c r="G88" s="127" t="s">
        <v>339</v>
      </c>
      <c r="H88" s="145" t="s">
        <v>837</v>
      </c>
      <c r="I88" s="145" t="s">
        <v>10</v>
      </c>
      <c r="J88" s="127">
        <v>1</v>
      </c>
      <c r="K88" s="127" t="s">
        <v>1137</v>
      </c>
      <c r="L88" s="129">
        <v>563</v>
      </c>
      <c r="M88" s="129">
        <v>563</v>
      </c>
      <c r="N88" s="145"/>
      <c r="O88" s="175">
        <v>56.3</v>
      </c>
      <c r="P88" s="215">
        <v>506.7</v>
      </c>
      <c r="Q88" s="135" t="s">
        <v>284</v>
      </c>
    </row>
    <row r="89" spans="2:17" x14ac:dyDescent="0.3">
      <c r="B89" s="155" t="s">
        <v>905</v>
      </c>
      <c r="C89" s="176">
        <v>44285</v>
      </c>
      <c r="D89" s="127" t="s">
        <v>484</v>
      </c>
      <c r="E89" s="150" t="s">
        <v>179</v>
      </c>
      <c r="F89" s="150" t="s">
        <v>179</v>
      </c>
      <c r="G89" s="150" t="s">
        <v>339</v>
      </c>
      <c r="H89" s="150" t="s">
        <v>316</v>
      </c>
      <c r="I89" s="150" t="s">
        <v>10</v>
      </c>
      <c r="J89" s="150">
        <v>1</v>
      </c>
      <c r="K89" s="150" t="s">
        <v>916</v>
      </c>
      <c r="L89" s="151">
        <v>4406.67</v>
      </c>
      <c r="M89" s="129">
        <v>4406.67</v>
      </c>
      <c r="N89" s="152"/>
      <c r="O89" s="151"/>
      <c r="P89" s="215">
        <v>4406.67</v>
      </c>
      <c r="Q89" s="135" t="s">
        <v>284</v>
      </c>
    </row>
    <row r="90" spans="2:17" x14ac:dyDescent="0.3">
      <c r="B90" s="155" t="s">
        <v>905</v>
      </c>
      <c r="C90" s="174">
        <v>44277</v>
      </c>
      <c r="D90" s="145" t="s">
        <v>515</v>
      </c>
      <c r="E90" s="127" t="s">
        <v>59</v>
      </c>
      <c r="F90" s="127" t="s">
        <v>69</v>
      </c>
      <c r="G90" s="127" t="s">
        <v>558</v>
      </c>
      <c r="H90" s="127" t="s">
        <v>208</v>
      </c>
      <c r="I90" s="145" t="s">
        <v>10</v>
      </c>
      <c r="J90" s="127">
        <v>1</v>
      </c>
      <c r="K90" s="127" t="s">
        <v>246</v>
      </c>
      <c r="L90" s="129">
        <v>1960</v>
      </c>
      <c r="M90" s="129">
        <v>1960</v>
      </c>
      <c r="N90" s="145"/>
      <c r="O90" s="175"/>
      <c r="P90" s="215">
        <v>1960</v>
      </c>
      <c r="Q90" s="135" t="s">
        <v>284</v>
      </c>
    </row>
    <row r="91" spans="2:17" x14ac:dyDescent="0.3">
      <c r="B91" s="155" t="s">
        <v>905</v>
      </c>
      <c r="C91" s="174">
        <v>44277</v>
      </c>
      <c r="D91" s="145" t="s">
        <v>515</v>
      </c>
      <c r="E91" s="127" t="s">
        <v>59</v>
      </c>
      <c r="F91" s="127" t="s">
        <v>69</v>
      </c>
      <c r="G91" s="127" t="s">
        <v>558</v>
      </c>
      <c r="H91" s="127" t="s">
        <v>208</v>
      </c>
      <c r="I91" s="145" t="s">
        <v>10</v>
      </c>
      <c r="J91" s="127">
        <v>1</v>
      </c>
      <c r="K91" s="127" t="s">
        <v>363</v>
      </c>
      <c r="L91" s="129">
        <v>140</v>
      </c>
      <c r="M91" s="129">
        <v>140</v>
      </c>
      <c r="N91" s="145"/>
      <c r="O91" s="175"/>
      <c r="P91" s="215">
        <v>140</v>
      </c>
      <c r="Q91" s="135" t="s">
        <v>284</v>
      </c>
    </row>
    <row r="92" spans="2:17" x14ac:dyDescent="0.3">
      <c r="B92" s="155" t="s">
        <v>905</v>
      </c>
      <c r="C92" s="174">
        <v>44277</v>
      </c>
      <c r="D92" s="145" t="s">
        <v>515</v>
      </c>
      <c r="E92" s="127" t="s">
        <v>59</v>
      </c>
      <c r="F92" s="127" t="s">
        <v>69</v>
      </c>
      <c r="G92" s="127" t="s">
        <v>558</v>
      </c>
      <c r="H92" s="127" t="s">
        <v>208</v>
      </c>
      <c r="I92" s="145" t="s">
        <v>10</v>
      </c>
      <c r="J92" s="127">
        <v>1</v>
      </c>
      <c r="K92" s="127" t="s">
        <v>364</v>
      </c>
      <c r="L92" s="129">
        <v>400</v>
      </c>
      <c r="M92" s="129">
        <v>400</v>
      </c>
      <c r="N92" s="145"/>
      <c r="O92" s="175"/>
      <c r="P92" s="215">
        <v>400</v>
      </c>
      <c r="Q92" s="135" t="s">
        <v>284</v>
      </c>
    </row>
    <row r="93" spans="2:17" x14ac:dyDescent="0.3">
      <c r="B93" s="155" t="s">
        <v>905</v>
      </c>
      <c r="C93" s="174">
        <v>44277</v>
      </c>
      <c r="D93" s="145" t="s">
        <v>515</v>
      </c>
      <c r="E93" s="127" t="s">
        <v>59</v>
      </c>
      <c r="F93" s="127" t="s">
        <v>69</v>
      </c>
      <c r="G93" s="127" t="s">
        <v>558</v>
      </c>
      <c r="H93" s="127" t="s">
        <v>208</v>
      </c>
      <c r="I93" s="145" t="s">
        <v>10</v>
      </c>
      <c r="J93" s="127">
        <v>1</v>
      </c>
      <c r="K93" s="127" t="s">
        <v>242</v>
      </c>
      <c r="L93" s="129">
        <v>800</v>
      </c>
      <c r="M93" s="129">
        <v>800</v>
      </c>
      <c r="N93" s="145"/>
      <c r="O93" s="175"/>
      <c r="P93" s="215">
        <v>800</v>
      </c>
      <c r="Q93" s="135" t="s">
        <v>284</v>
      </c>
    </row>
    <row r="94" spans="2:17" x14ac:dyDescent="0.3">
      <c r="B94" s="155" t="s">
        <v>905</v>
      </c>
      <c r="C94" s="174">
        <v>44277</v>
      </c>
      <c r="D94" s="145" t="s">
        <v>515</v>
      </c>
      <c r="E94" s="127" t="s">
        <v>59</v>
      </c>
      <c r="F94" s="127" t="s">
        <v>69</v>
      </c>
      <c r="G94" s="127" t="s">
        <v>558</v>
      </c>
      <c r="H94" s="127" t="s">
        <v>208</v>
      </c>
      <c r="I94" s="145" t="s">
        <v>10</v>
      </c>
      <c r="J94" s="127">
        <v>1</v>
      </c>
      <c r="K94" s="127" t="s">
        <v>243</v>
      </c>
      <c r="L94" s="129">
        <v>200</v>
      </c>
      <c r="M94" s="129">
        <v>200</v>
      </c>
      <c r="N94" s="145"/>
      <c r="O94" s="175"/>
      <c r="P94" s="215">
        <v>200</v>
      </c>
      <c r="Q94" s="135" t="s">
        <v>284</v>
      </c>
    </row>
    <row r="95" spans="2:17" x14ac:dyDescent="0.3">
      <c r="B95" s="155" t="s">
        <v>905</v>
      </c>
      <c r="C95" s="174">
        <v>44277</v>
      </c>
      <c r="D95" s="145" t="s">
        <v>515</v>
      </c>
      <c r="E95" s="127" t="s">
        <v>59</v>
      </c>
      <c r="F95" s="127" t="s">
        <v>69</v>
      </c>
      <c r="G95" s="127" t="s">
        <v>558</v>
      </c>
      <c r="H95" s="127" t="s">
        <v>208</v>
      </c>
      <c r="I95" s="145" t="s">
        <v>10</v>
      </c>
      <c r="J95" s="127">
        <v>1</v>
      </c>
      <c r="K95" s="127" t="s">
        <v>366</v>
      </c>
      <c r="L95" s="129">
        <v>30</v>
      </c>
      <c r="M95" s="129">
        <v>30</v>
      </c>
      <c r="N95" s="145"/>
      <c r="O95" s="175"/>
      <c r="P95" s="215">
        <v>30</v>
      </c>
      <c r="Q95" s="135" t="s">
        <v>284</v>
      </c>
    </row>
    <row r="96" spans="2:17" x14ac:dyDescent="0.3">
      <c r="B96" s="155" t="s">
        <v>905</v>
      </c>
      <c r="C96" s="174">
        <v>44277</v>
      </c>
      <c r="D96" s="145" t="s">
        <v>515</v>
      </c>
      <c r="E96" s="127" t="s">
        <v>59</v>
      </c>
      <c r="F96" s="127" t="s">
        <v>69</v>
      </c>
      <c r="G96" s="127" t="s">
        <v>558</v>
      </c>
      <c r="H96" s="127" t="s">
        <v>208</v>
      </c>
      <c r="I96" s="145" t="s">
        <v>10</v>
      </c>
      <c r="J96" s="127">
        <v>1</v>
      </c>
      <c r="K96" s="127" t="s">
        <v>367</v>
      </c>
      <c r="L96" s="129">
        <v>350</v>
      </c>
      <c r="M96" s="129">
        <v>350</v>
      </c>
      <c r="N96" s="145"/>
      <c r="O96" s="175"/>
      <c r="P96" s="215">
        <v>350</v>
      </c>
      <c r="Q96" s="135" t="s">
        <v>284</v>
      </c>
    </row>
    <row r="97" spans="2:17" x14ac:dyDescent="0.3">
      <c r="B97" s="155" t="s">
        <v>905</v>
      </c>
      <c r="C97" s="174">
        <v>44277</v>
      </c>
      <c r="D97" s="145" t="s">
        <v>515</v>
      </c>
      <c r="E97" s="127" t="s">
        <v>59</v>
      </c>
      <c r="F97" s="127" t="s">
        <v>69</v>
      </c>
      <c r="G97" s="127" t="s">
        <v>558</v>
      </c>
      <c r="H97" s="127" t="s">
        <v>208</v>
      </c>
      <c r="I97" s="145" t="s">
        <v>10</v>
      </c>
      <c r="J97" s="127">
        <v>1</v>
      </c>
      <c r="K97" s="127" t="s">
        <v>368</v>
      </c>
      <c r="L97" s="129">
        <v>700</v>
      </c>
      <c r="M97" s="129">
        <v>700</v>
      </c>
      <c r="N97" s="145"/>
      <c r="O97" s="175"/>
      <c r="P97" s="215">
        <v>700</v>
      </c>
      <c r="Q97" s="135" t="s">
        <v>284</v>
      </c>
    </row>
    <row r="98" spans="2:17" x14ac:dyDescent="0.3">
      <c r="B98" s="155" t="s">
        <v>905</v>
      </c>
      <c r="C98" s="176">
        <v>44247</v>
      </c>
      <c r="D98" s="145" t="s">
        <v>286</v>
      </c>
      <c r="E98" s="127" t="s">
        <v>268</v>
      </c>
      <c r="F98" s="127" t="s">
        <v>69</v>
      </c>
      <c r="G98" s="127" t="s">
        <v>558</v>
      </c>
      <c r="H98" s="127" t="s">
        <v>384</v>
      </c>
      <c r="I98" s="127" t="s">
        <v>10</v>
      </c>
      <c r="J98" s="145">
        <v>1</v>
      </c>
      <c r="K98" s="145" t="s">
        <v>266</v>
      </c>
      <c r="L98" s="175">
        <v>65</v>
      </c>
      <c r="M98" s="129">
        <v>65</v>
      </c>
      <c r="N98" s="145"/>
      <c r="O98" s="175"/>
      <c r="P98" s="215">
        <v>65</v>
      </c>
      <c r="Q98" s="135" t="s">
        <v>284</v>
      </c>
    </row>
    <row r="99" spans="2:17" x14ac:dyDescent="0.3">
      <c r="B99" s="155" t="s">
        <v>905</v>
      </c>
      <c r="C99" s="176">
        <v>44247</v>
      </c>
      <c r="D99" s="145" t="s">
        <v>286</v>
      </c>
      <c r="E99" s="127" t="s">
        <v>268</v>
      </c>
      <c r="F99" s="127" t="s">
        <v>69</v>
      </c>
      <c r="G99" s="127" t="s">
        <v>558</v>
      </c>
      <c r="H99" s="127" t="s">
        <v>384</v>
      </c>
      <c r="I99" s="127" t="s">
        <v>10</v>
      </c>
      <c r="J99" s="145">
        <v>1</v>
      </c>
      <c r="K99" s="145" t="s">
        <v>269</v>
      </c>
      <c r="L99" s="175">
        <v>77</v>
      </c>
      <c r="M99" s="129">
        <v>77</v>
      </c>
      <c r="N99" s="145"/>
      <c r="O99" s="175"/>
      <c r="P99" s="215">
        <v>77</v>
      </c>
      <c r="Q99" s="135" t="s">
        <v>284</v>
      </c>
    </row>
    <row r="100" spans="2:17" x14ac:dyDescent="0.3">
      <c r="B100" s="155" t="s">
        <v>905</v>
      </c>
      <c r="C100" s="176">
        <v>44247</v>
      </c>
      <c r="D100" s="145" t="s">
        <v>286</v>
      </c>
      <c r="E100" s="127" t="s">
        <v>268</v>
      </c>
      <c r="F100" s="127" t="s">
        <v>69</v>
      </c>
      <c r="G100" s="127" t="s">
        <v>558</v>
      </c>
      <c r="H100" s="127" t="s">
        <v>385</v>
      </c>
      <c r="I100" s="127" t="s">
        <v>10</v>
      </c>
      <c r="J100" s="145">
        <v>10</v>
      </c>
      <c r="K100" s="145" t="s">
        <v>270</v>
      </c>
      <c r="L100" s="175">
        <v>0.5</v>
      </c>
      <c r="M100" s="129">
        <v>5</v>
      </c>
      <c r="N100" s="145"/>
      <c r="O100" s="175"/>
      <c r="P100" s="215">
        <v>5</v>
      </c>
      <c r="Q100" s="135" t="s">
        <v>284</v>
      </c>
    </row>
    <row r="101" spans="2:17" x14ac:dyDescent="0.3">
      <c r="B101" s="155" t="s">
        <v>905</v>
      </c>
      <c r="C101" s="176">
        <v>44250</v>
      </c>
      <c r="D101" s="145" t="s">
        <v>286</v>
      </c>
      <c r="E101" s="127" t="s">
        <v>57</v>
      </c>
      <c r="F101" s="127" t="s">
        <v>69</v>
      </c>
      <c r="G101" s="127" t="s">
        <v>558</v>
      </c>
      <c r="H101" s="127" t="s">
        <v>385</v>
      </c>
      <c r="I101" s="127" t="s">
        <v>10</v>
      </c>
      <c r="J101" s="145">
        <v>1</v>
      </c>
      <c r="K101" s="145" t="s">
        <v>271</v>
      </c>
      <c r="L101" s="175">
        <v>488</v>
      </c>
      <c r="M101" s="129">
        <v>488</v>
      </c>
      <c r="N101" s="145"/>
      <c r="O101" s="175"/>
      <c r="P101" s="215">
        <v>488</v>
      </c>
      <c r="Q101" s="135" t="s">
        <v>284</v>
      </c>
    </row>
    <row r="102" spans="2:17" x14ac:dyDescent="0.3">
      <c r="B102" s="155" t="s">
        <v>905</v>
      </c>
      <c r="C102" s="176">
        <v>44250</v>
      </c>
      <c r="D102" s="145" t="s">
        <v>286</v>
      </c>
      <c r="E102" s="127" t="s">
        <v>57</v>
      </c>
      <c r="F102" s="127" t="s">
        <v>69</v>
      </c>
      <c r="G102" s="127" t="s">
        <v>558</v>
      </c>
      <c r="H102" s="127" t="s">
        <v>384</v>
      </c>
      <c r="I102" s="127" t="s">
        <v>10</v>
      </c>
      <c r="J102" s="145">
        <v>1</v>
      </c>
      <c r="K102" s="145" t="s">
        <v>272</v>
      </c>
      <c r="L102" s="175">
        <v>110</v>
      </c>
      <c r="M102" s="129">
        <v>110</v>
      </c>
      <c r="N102" s="145"/>
      <c r="O102" s="175"/>
      <c r="P102" s="215">
        <v>110</v>
      </c>
      <c r="Q102" s="135" t="s">
        <v>284</v>
      </c>
    </row>
    <row r="103" spans="2:17" x14ac:dyDescent="0.3">
      <c r="B103" s="177"/>
      <c r="C103" s="178"/>
      <c r="D103" s="179"/>
      <c r="E103" s="179"/>
      <c r="F103" s="179"/>
      <c r="G103" s="179"/>
      <c r="H103" s="179"/>
      <c r="I103" s="179"/>
      <c r="J103" s="179"/>
      <c r="K103" s="179"/>
      <c r="L103" s="180"/>
      <c r="M103" s="181">
        <f>SUM(M5:M102)</f>
        <v>25246.67</v>
      </c>
      <c r="N103" s="181">
        <f>SUM(N5:N102)</f>
        <v>0</v>
      </c>
      <c r="O103" s="181">
        <f>SUM(O5:O102)</f>
        <v>275</v>
      </c>
      <c r="P103" s="182">
        <f>SUM(P5:P102)</f>
        <v>24971.670000000002</v>
      </c>
      <c r="Q103" s="179"/>
    </row>
  </sheetData>
  <autoFilter ref="B4:Q103" xr:uid="{00000000-0009-0000-0000-000008000000}">
    <sortState xmlns:xlrd2="http://schemas.microsoft.com/office/spreadsheetml/2017/richdata2" ref="B5:Q103">
      <sortCondition ref="I4:I103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6">
    <tabColor rgb="FF002060"/>
  </sheetPr>
  <dimension ref="A2:Q112"/>
  <sheetViews>
    <sheetView showGridLines="0" zoomScale="90" zoomScaleNormal="90" workbookViewId="0">
      <pane ySplit="7" topLeftCell="A8" activePane="bottomLeft" state="frozen"/>
      <selection activeCell="I6" sqref="I6:I46"/>
      <selection pane="bottomLeft" activeCell="I6" sqref="I6:I46"/>
    </sheetView>
  </sheetViews>
  <sheetFormatPr defaultColWidth="9.109375" defaultRowHeight="14.4" x14ac:dyDescent="0.3"/>
  <cols>
    <col min="1" max="1" width="2.88671875" style="4" customWidth="1"/>
    <col min="2" max="2" width="14" style="4" bestFit="1" customWidth="1"/>
    <col min="3" max="3" width="13.109375" style="4" customWidth="1"/>
    <col min="4" max="4" width="32.88671875" style="4" customWidth="1"/>
    <col min="5" max="5" width="11.44140625" style="4" customWidth="1"/>
    <col min="6" max="6" width="13.6640625" style="4" customWidth="1"/>
    <col min="7" max="7" width="17" style="4" bestFit="1" customWidth="1"/>
    <col min="8" max="8" width="16.44140625" style="4" customWidth="1"/>
    <col min="9" max="9" width="19" style="4" bestFit="1" customWidth="1"/>
    <col min="10" max="10" width="5.6640625" style="4" bestFit="1" customWidth="1"/>
    <col min="11" max="11" width="57.88671875" style="4" customWidth="1"/>
    <col min="12" max="12" width="12.88671875" style="22" bestFit="1" customWidth="1"/>
    <col min="13" max="13" width="14.6640625" style="22" customWidth="1"/>
    <col min="14" max="14" width="15.6640625" style="22" bestFit="1" customWidth="1"/>
    <col min="15" max="15" width="12" style="4" customWidth="1"/>
    <col min="16" max="16" width="15.88671875" style="22" customWidth="1"/>
    <col min="17" max="17" width="41.5546875" style="4" customWidth="1"/>
    <col min="18" max="16384" width="9.109375" style="4"/>
  </cols>
  <sheetData>
    <row r="2" spans="1:17" ht="27.75" customHeight="1" x14ac:dyDescent="0.3"/>
    <row r="3" spans="1:17" x14ac:dyDescent="0.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1"/>
      <c r="N3" s="41"/>
      <c r="O3" s="42"/>
      <c r="P3" s="41"/>
      <c r="Q3" s="40"/>
    </row>
    <row r="4" spans="1:17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1"/>
      <c r="M4" s="41"/>
      <c r="N4" s="41"/>
      <c r="O4" s="42"/>
      <c r="P4" s="41"/>
      <c r="Q4" s="40"/>
    </row>
    <row r="5" spans="1:17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1"/>
      <c r="M5" s="41"/>
      <c r="N5" s="41"/>
      <c r="O5" s="42"/>
      <c r="P5" s="41"/>
      <c r="Q5" s="40"/>
    </row>
    <row r="6" spans="1:17" ht="23.25" customHeight="1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365" t="s">
        <v>17</v>
      </c>
      <c r="M6" s="366"/>
      <c r="N6" s="367"/>
      <c r="O6" s="368" t="s">
        <v>18</v>
      </c>
      <c r="P6" s="369"/>
      <c r="Q6" s="40"/>
    </row>
    <row r="7" spans="1:17" ht="28.8" x14ac:dyDescent="0.3">
      <c r="A7" s="40"/>
      <c r="B7" s="166" t="s">
        <v>904</v>
      </c>
      <c r="C7" s="121" t="s">
        <v>310</v>
      </c>
      <c r="D7" s="122" t="s">
        <v>9</v>
      </c>
      <c r="E7" s="122" t="s">
        <v>19</v>
      </c>
      <c r="F7" s="122" t="s">
        <v>4</v>
      </c>
      <c r="G7" s="123" t="s">
        <v>381</v>
      </c>
      <c r="H7" s="123" t="s">
        <v>382</v>
      </c>
      <c r="I7" s="123" t="s">
        <v>383</v>
      </c>
      <c r="J7" s="122" t="s">
        <v>13</v>
      </c>
      <c r="K7" s="122" t="s">
        <v>10</v>
      </c>
      <c r="L7" s="124" t="s">
        <v>16</v>
      </c>
      <c r="M7" s="125" t="s">
        <v>311</v>
      </c>
      <c r="N7" s="125" t="s">
        <v>317</v>
      </c>
      <c r="O7" s="126" t="s">
        <v>313</v>
      </c>
      <c r="P7" s="124" t="s">
        <v>312</v>
      </c>
      <c r="Q7" s="121" t="s">
        <v>1</v>
      </c>
    </row>
    <row r="8" spans="1:17" x14ac:dyDescent="0.3">
      <c r="B8" s="155" t="s">
        <v>906</v>
      </c>
      <c r="C8" s="174">
        <v>44291</v>
      </c>
      <c r="D8" s="145" t="s">
        <v>912</v>
      </c>
      <c r="E8" s="127" t="s">
        <v>29</v>
      </c>
      <c r="F8" s="127" t="s">
        <v>5</v>
      </c>
      <c r="G8" s="145" t="s">
        <v>558</v>
      </c>
      <c r="H8" s="145" t="s">
        <v>911</v>
      </c>
      <c r="I8" s="145" t="s">
        <v>238</v>
      </c>
      <c r="J8" s="127">
        <v>1</v>
      </c>
      <c r="K8" s="127" t="s">
        <v>389</v>
      </c>
      <c r="L8" s="129">
        <v>1400</v>
      </c>
      <c r="M8" s="129">
        <v>1400</v>
      </c>
      <c r="N8" s="146" t="s">
        <v>392</v>
      </c>
      <c r="O8" s="175">
        <v>200</v>
      </c>
      <c r="P8" s="186">
        <v>1200</v>
      </c>
      <c r="Q8" s="147" t="s">
        <v>402</v>
      </c>
    </row>
    <row r="9" spans="1:17" x14ac:dyDescent="0.3">
      <c r="B9" s="155" t="s">
        <v>906</v>
      </c>
      <c r="C9" s="174">
        <v>44263</v>
      </c>
      <c r="D9" s="127" t="s">
        <v>408</v>
      </c>
      <c r="E9" s="127" t="s">
        <v>51</v>
      </c>
      <c r="F9" s="127" t="s">
        <v>5</v>
      </c>
      <c r="G9" s="145" t="s">
        <v>287</v>
      </c>
      <c r="H9" s="145" t="s">
        <v>384</v>
      </c>
      <c r="I9" s="145" t="s">
        <v>238</v>
      </c>
      <c r="J9" s="127">
        <v>1</v>
      </c>
      <c r="K9" s="127" t="s">
        <v>322</v>
      </c>
      <c r="L9" s="129">
        <v>220</v>
      </c>
      <c r="M9" s="129">
        <v>220</v>
      </c>
      <c r="N9" s="145"/>
      <c r="O9" s="175"/>
      <c r="P9" s="186">
        <v>220</v>
      </c>
      <c r="Q9" s="147" t="s">
        <v>402</v>
      </c>
    </row>
    <row r="10" spans="1:17" x14ac:dyDescent="0.3">
      <c r="B10" s="155" t="s">
        <v>906</v>
      </c>
      <c r="C10" s="174">
        <v>44264</v>
      </c>
      <c r="D10" s="127" t="s">
        <v>408</v>
      </c>
      <c r="E10" s="127" t="s">
        <v>60</v>
      </c>
      <c r="F10" s="127" t="s">
        <v>5</v>
      </c>
      <c r="G10" s="145" t="s">
        <v>287</v>
      </c>
      <c r="H10" s="145" t="s">
        <v>384</v>
      </c>
      <c r="I10" s="145" t="s">
        <v>238</v>
      </c>
      <c r="J10" s="127">
        <v>1</v>
      </c>
      <c r="K10" s="127" t="s">
        <v>407</v>
      </c>
      <c r="L10" s="129">
        <v>220</v>
      </c>
      <c r="M10" s="129">
        <v>220</v>
      </c>
      <c r="N10" s="145"/>
      <c r="O10" s="175"/>
      <c r="P10" s="186">
        <v>220</v>
      </c>
      <c r="Q10" s="147" t="s">
        <v>402</v>
      </c>
    </row>
    <row r="11" spans="1:17" x14ac:dyDescent="0.3">
      <c r="B11" s="155" t="s">
        <v>906</v>
      </c>
      <c r="C11" s="174">
        <v>44266</v>
      </c>
      <c r="D11" s="127" t="s">
        <v>408</v>
      </c>
      <c r="E11" s="127" t="s">
        <v>213</v>
      </c>
      <c r="F11" s="127" t="s">
        <v>5</v>
      </c>
      <c r="G11" s="145" t="s">
        <v>287</v>
      </c>
      <c r="H11" s="145" t="s">
        <v>384</v>
      </c>
      <c r="I11" s="145" t="s">
        <v>238</v>
      </c>
      <c r="J11" s="127">
        <v>1</v>
      </c>
      <c r="K11" s="127" t="s">
        <v>412</v>
      </c>
      <c r="L11" s="129">
        <v>180</v>
      </c>
      <c r="M11" s="129">
        <v>180</v>
      </c>
      <c r="N11" s="145"/>
      <c r="O11" s="175"/>
      <c r="P11" s="186">
        <v>180</v>
      </c>
      <c r="Q11" s="147" t="s">
        <v>402</v>
      </c>
    </row>
    <row r="12" spans="1:17" x14ac:dyDescent="0.3">
      <c r="B12" s="155" t="s">
        <v>906</v>
      </c>
      <c r="C12" s="174">
        <v>44300</v>
      </c>
      <c r="D12" s="127" t="s">
        <v>408</v>
      </c>
      <c r="E12" s="127" t="s">
        <v>213</v>
      </c>
      <c r="F12" s="127" t="s">
        <v>5</v>
      </c>
      <c r="G12" s="145" t="s">
        <v>558</v>
      </c>
      <c r="H12" s="145" t="s">
        <v>384</v>
      </c>
      <c r="I12" s="145" t="s">
        <v>238</v>
      </c>
      <c r="J12" s="127">
        <v>1</v>
      </c>
      <c r="K12" s="127" t="s">
        <v>449</v>
      </c>
      <c r="L12" s="129">
        <v>220</v>
      </c>
      <c r="M12" s="129">
        <v>220</v>
      </c>
      <c r="N12" s="145"/>
      <c r="O12" s="175"/>
      <c r="P12" s="186">
        <v>220</v>
      </c>
      <c r="Q12" s="147" t="s">
        <v>284</v>
      </c>
    </row>
    <row r="13" spans="1:17" x14ac:dyDescent="0.3">
      <c r="B13" s="155" t="s">
        <v>906</v>
      </c>
      <c r="C13" s="174">
        <v>44293</v>
      </c>
      <c r="D13" s="127" t="s">
        <v>408</v>
      </c>
      <c r="E13" s="127" t="s">
        <v>29</v>
      </c>
      <c r="F13" s="127" t="s">
        <v>5</v>
      </c>
      <c r="G13" s="145" t="s">
        <v>558</v>
      </c>
      <c r="H13" s="145" t="s">
        <v>384</v>
      </c>
      <c r="I13" s="145" t="s">
        <v>238</v>
      </c>
      <c r="J13" s="127">
        <v>1</v>
      </c>
      <c r="K13" s="127" t="s">
        <v>451</v>
      </c>
      <c r="L13" s="129">
        <v>400</v>
      </c>
      <c r="M13" s="129">
        <v>400</v>
      </c>
      <c r="N13" s="145"/>
      <c r="O13" s="175"/>
      <c r="P13" s="186">
        <v>400</v>
      </c>
      <c r="Q13" s="147" t="s">
        <v>284</v>
      </c>
    </row>
    <row r="14" spans="1:17" x14ac:dyDescent="0.3">
      <c r="B14" s="155" t="s">
        <v>906</v>
      </c>
      <c r="C14" s="174">
        <v>44312</v>
      </c>
      <c r="D14" s="127" t="s">
        <v>408</v>
      </c>
      <c r="E14" s="127" t="s">
        <v>55</v>
      </c>
      <c r="F14" s="127" t="s">
        <v>5</v>
      </c>
      <c r="G14" s="145" t="s">
        <v>558</v>
      </c>
      <c r="H14" s="145" t="s">
        <v>384</v>
      </c>
      <c r="I14" s="145" t="s">
        <v>238</v>
      </c>
      <c r="J14" s="127">
        <v>1</v>
      </c>
      <c r="K14" s="127" t="s">
        <v>452</v>
      </c>
      <c r="L14" s="129">
        <v>220</v>
      </c>
      <c r="M14" s="129">
        <v>220</v>
      </c>
      <c r="N14" s="145"/>
      <c r="O14" s="175"/>
      <c r="P14" s="186">
        <v>220</v>
      </c>
      <c r="Q14" s="147" t="s">
        <v>284</v>
      </c>
    </row>
    <row r="15" spans="1:17" x14ac:dyDescent="0.3">
      <c r="B15" s="155" t="s">
        <v>906</v>
      </c>
      <c r="C15" s="174">
        <v>44285</v>
      </c>
      <c r="D15" s="145" t="s">
        <v>515</v>
      </c>
      <c r="E15" s="127" t="s">
        <v>26</v>
      </c>
      <c r="F15" s="127" t="s">
        <v>5</v>
      </c>
      <c r="G15" s="145" t="s">
        <v>287</v>
      </c>
      <c r="H15" s="145" t="s">
        <v>208</v>
      </c>
      <c r="I15" s="145" t="s">
        <v>238</v>
      </c>
      <c r="J15" s="127">
        <v>1</v>
      </c>
      <c r="K15" s="127" t="s">
        <v>376</v>
      </c>
      <c r="L15" s="129">
        <v>200</v>
      </c>
      <c r="M15" s="129">
        <v>200</v>
      </c>
      <c r="N15" s="145"/>
      <c r="O15" s="175"/>
      <c r="P15" s="186">
        <v>200</v>
      </c>
      <c r="Q15" s="147" t="s">
        <v>406</v>
      </c>
    </row>
    <row r="16" spans="1:17" x14ac:dyDescent="0.3">
      <c r="B16" s="155" t="s">
        <v>906</v>
      </c>
      <c r="C16" s="174">
        <v>44285</v>
      </c>
      <c r="D16" s="145" t="s">
        <v>515</v>
      </c>
      <c r="E16" s="127" t="s">
        <v>26</v>
      </c>
      <c r="F16" s="127" t="s">
        <v>5</v>
      </c>
      <c r="G16" s="145" t="s">
        <v>287</v>
      </c>
      <c r="H16" s="145" t="s">
        <v>208</v>
      </c>
      <c r="I16" s="145" t="s">
        <v>238</v>
      </c>
      <c r="J16" s="127">
        <v>1</v>
      </c>
      <c r="K16" s="127" t="s">
        <v>238</v>
      </c>
      <c r="L16" s="129">
        <v>100</v>
      </c>
      <c r="M16" s="129">
        <v>100</v>
      </c>
      <c r="N16" s="145"/>
      <c r="O16" s="175"/>
      <c r="P16" s="186">
        <v>100</v>
      </c>
      <c r="Q16" s="147" t="s">
        <v>406</v>
      </c>
    </row>
    <row r="17" spans="2:17" x14ac:dyDescent="0.3">
      <c r="B17" s="155" t="s">
        <v>906</v>
      </c>
      <c r="C17" s="174">
        <v>44287</v>
      </c>
      <c r="D17" s="145" t="s">
        <v>515</v>
      </c>
      <c r="E17" s="127" t="s">
        <v>20</v>
      </c>
      <c r="F17" s="127" t="s">
        <v>5</v>
      </c>
      <c r="G17" s="145" t="s">
        <v>287</v>
      </c>
      <c r="H17" s="145" t="s">
        <v>208</v>
      </c>
      <c r="I17" s="145" t="s">
        <v>238</v>
      </c>
      <c r="J17" s="127">
        <v>1</v>
      </c>
      <c r="K17" s="127" t="s">
        <v>376</v>
      </c>
      <c r="L17" s="129">
        <v>200</v>
      </c>
      <c r="M17" s="129">
        <v>200</v>
      </c>
      <c r="N17" s="145"/>
      <c r="O17" s="175"/>
      <c r="P17" s="186">
        <v>200</v>
      </c>
      <c r="Q17" s="147" t="s">
        <v>406</v>
      </c>
    </row>
    <row r="18" spans="2:17" x14ac:dyDescent="0.3">
      <c r="B18" s="155" t="s">
        <v>906</v>
      </c>
      <c r="C18" s="174">
        <v>44287</v>
      </c>
      <c r="D18" s="145" t="s">
        <v>515</v>
      </c>
      <c r="E18" s="127" t="s">
        <v>20</v>
      </c>
      <c r="F18" s="127" t="s">
        <v>5</v>
      </c>
      <c r="G18" s="145" t="s">
        <v>287</v>
      </c>
      <c r="H18" s="145" t="s">
        <v>208</v>
      </c>
      <c r="I18" s="145" t="s">
        <v>238</v>
      </c>
      <c r="J18" s="127">
        <v>1</v>
      </c>
      <c r="K18" s="127" t="s">
        <v>238</v>
      </c>
      <c r="L18" s="129">
        <v>100</v>
      </c>
      <c r="M18" s="129">
        <v>100</v>
      </c>
      <c r="N18" s="145"/>
      <c r="O18" s="175"/>
      <c r="P18" s="186">
        <v>100</v>
      </c>
      <c r="Q18" s="147" t="s">
        <v>406</v>
      </c>
    </row>
    <row r="19" spans="2:17" x14ac:dyDescent="0.3">
      <c r="B19" s="155" t="s">
        <v>906</v>
      </c>
      <c r="C19" s="174">
        <v>44296</v>
      </c>
      <c r="D19" s="127" t="s">
        <v>492</v>
      </c>
      <c r="E19" s="127" t="s">
        <v>56</v>
      </c>
      <c r="F19" s="127" t="s">
        <v>5</v>
      </c>
      <c r="G19" s="145" t="s">
        <v>558</v>
      </c>
      <c r="H19" s="145" t="s">
        <v>385</v>
      </c>
      <c r="I19" s="145" t="s">
        <v>238</v>
      </c>
      <c r="J19" s="127">
        <v>1</v>
      </c>
      <c r="K19" s="127" t="s">
        <v>424</v>
      </c>
      <c r="L19" s="129">
        <v>200</v>
      </c>
      <c r="M19" s="129">
        <v>200</v>
      </c>
      <c r="N19" s="145"/>
      <c r="O19" s="175"/>
      <c r="P19" s="186">
        <v>200</v>
      </c>
      <c r="Q19" s="147" t="s">
        <v>284</v>
      </c>
    </row>
    <row r="20" spans="2:17" x14ac:dyDescent="0.3">
      <c r="B20" s="155" t="s">
        <v>906</v>
      </c>
      <c r="C20" s="174">
        <v>44303</v>
      </c>
      <c r="D20" s="127" t="s">
        <v>408</v>
      </c>
      <c r="E20" s="127" t="s">
        <v>74</v>
      </c>
      <c r="F20" s="127" t="s">
        <v>70</v>
      </c>
      <c r="G20" s="145" t="s">
        <v>558</v>
      </c>
      <c r="H20" s="145" t="s">
        <v>384</v>
      </c>
      <c r="I20" s="145" t="s">
        <v>238</v>
      </c>
      <c r="J20" s="127">
        <v>1</v>
      </c>
      <c r="K20" s="127" t="s">
        <v>450</v>
      </c>
      <c r="L20" s="129">
        <v>100</v>
      </c>
      <c r="M20" s="129">
        <v>100</v>
      </c>
      <c r="N20" s="145"/>
      <c r="O20" s="175"/>
      <c r="P20" s="186">
        <v>100</v>
      </c>
      <c r="Q20" s="147" t="s">
        <v>284</v>
      </c>
    </row>
    <row r="21" spans="2:17" x14ac:dyDescent="0.3">
      <c r="B21" s="155" t="s">
        <v>906</v>
      </c>
      <c r="C21" s="174">
        <v>44303</v>
      </c>
      <c r="D21" s="127" t="s">
        <v>408</v>
      </c>
      <c r="E21" s="127" t="s">
        <v>81</v>
      </c>
      <c r="F21" s="127" t="s">
        <v>70</v>
      </c>
      <c r="G21" s="145" t="s">
        <v>558</v>
      </c>
      <c r="H21" s="145" t="s">
        <v>384</v>
      </c>
      <c r="I21" s="145" t="s">
        <v>238</v>
      </c>
      <c r="J21" s="127">
        <v>1</v>
      </c>
      <c r="K21" s="127" t="s">
        <v>450</v>
      </c>
      <c r="L21" s="129">
        <v>100</v>
      </c>
      <c r="M21" s="129">
        <v>100</v>
      </c>
      <c r="N21" s="145"/>
      <c r="O21" s="175"/>
      <c r="P21" s="186">
        <v>100</v>
      </c>
      <c r="Q21" s="147" t="s">
        <v>284</v>
      </c>
    </row>
    <row r="22" spans="2:17" x14ac:dyDescent="0.3">
      <c r="B22" s="155" t="s">
        <v>906</v>
      </c>
      <c r="C22" s="174">
        <v>44272</v>
      </c>
      <c r="D22" s="145" t="s">
        <v>515</v>
      </c>
      <c r="E22" s="127" t="s">
        <v>379</v>
      </c>
      <c r="F22" s="127" t="s">
        <v>70</v>
      </c>
      <c r="G22" s="145" t="s">
        <v>287</v>
      </c>
      <c r="H22" s="145" t="s">
        <v>208</v>
      </c>
      <c r="I22" s="145" t="s">
        <v>238</v>
      </c>
      <c r="J22" s="127">
        <v>1</v>
      </c>
      <c r="K22" s="127" t="s">
        <v>31</v>
      </c>
      <c r="L22" s="129">
        <v>480</v>
      </c>
      <c r="M22" s="129">
        <v>480</v>
      </c>
      <c r="N22" s="145"/>
      <c r="O22" s="175"/>
      <c r="P22" s="186">
        <v>480</v>
      </c>
      <c r="Q22" s="147" t="s">
        <v>406</v>
      </c>
    </row>
    <row r="23" spans="2:17" x14ac:dyDescent="0.3">
      <c r="B23" s="155" t="s">
        <v>906</v>
      </c>
      <c r="C23" s="174">
        <v>44285</v>
      </c>
      <c r="D23" s="145" t="s">
        <v>515</v>
      </c>
      <c r="E23" s="127" t="s">
        <v>370</v>
      </c>
      <c r="F23" s="127" t="s">
        <v>70</v>
      </c>
      <c r="G23" s="145" t="s">
        <v>182</v>
      </c>
      <c r="H23" s="145" t="s">
        <v>208</v>
      </c>
      <c r="I23" s="145" t="s">
        <v>238</v>
      </c>
      <c r="J23" s="127">
        <v>1</v>
      </c>
      <c r="K23" s="127" t="s">
        <v>376</v>
      </c>
      <c r="L23" s="129">
        <v>200</v>
      </c>
      <c r="M23" s="129">
        <v>200</v>
      </c>
      <c r="N23" s="145"/>
      <c r="O23" s="175"/>
      <c r="P23" s="186">
        <v>200</v>
      </c>
      <c r="Q23" s="147" t="s">
        <v>406</v>
      </c>
    </row>
    <row r="24" spans="2:17" x14ac:dyDescent="0.3">
      <c r="B24" s="155" t="s">
        <v>906</v>
      </c>
      <c r="C24" s="174">
        <v>44295</v>
      </c>
      <c r="D24" s="127" t="s">
        <v>420</v>
      </c>
      <c r="E24" s="127" t="s">
        <v>81</v>
      </c>
      <c r="F24" s="127" t="s">
        <v>70</v>
      </c>
      <c r="G24" s="145" t="s">
        <v>397</v>
      </c>
      <c r="H24" s="145" t="s">
        <v>421</v>
      </c>
      <c r="I24" s="145" t="s">
        <v>238</v>
      </c>
      <c r="J24" s="127">
        <v>1</v>
      </c>
      <c r="K24" s="127" t="s">
        <v>421</v>
      </c>
      <c r="L24" s="129">
        <v>1650</v>
      </c>
      <c r="M24" s="185">
        <v>1650</v>
      </c>
      <c r="N24" s="145"/>
      <c r="O24" s="175"/>
      <c r="P24" s="186">
        <v>1650</v>
      </c>
      <c r="Q24" s="147" t="s">
        <v>478</v>
      </c>
    </row>
    <row r="25" spans="2:17" x14ac:dyDescent="0.3">
      <c r="B25" s="155" t="s">
        <v>906</v>
      </c>
      <c r="C25" s="174">
        <v>44285</v>
      </c>
      <c r="D25" s="127" t="s">
        <v>492</v>
      </c>
      <c r="E25" s="127" t="s">
        <v>24</v>
      </c>
      <c r="F25" s="127" t="s">
        <v>70</v>
      </c>
      <c r="G25" s="145" t="s">
        <v>182</v>
      </c>
      <c r="H25" s="145" t="s">
        <v>208</v>
      </c>
      <c r="I25" s="145" t="s">
        <v>238</v>
      </c>
      <c r="J25" s="127">
        <v>1</v>
      </c>
      <c r="K25" s="127" t="s">
        <v>373</v>
      </c>
      <c r="L25" s="129">
        <v>250</v>
      </c>
      <c r="M25" s="129">
        <v>250</v>
      </c>
      <c r="N25" s="145"/>
      <c r="O25" s="175"/>
      <c r="P25" s="186">
        <v>250</v>
      </c>
      <c r="Q25" s="147" t="s">
        <v>406</v>
      </c>
    </row>
    <row r="26" spans="2:17" x14ac:dyDescent="0.3">
      <c r="B26" s="155" t="s">
        <v>906</v>
      </c>
      <c r="C26" s="174">
        <v>44285</v>
      </c>
      <c r="D26" s="127" t="s">
        <v>492</v>
      </c>
      <c r="E26" s="127" t="s">
        <v>24</v>
      </c>
      <c r="F26" s="127" t="s">
        <v>70</v>
      </c>
      <c r="G26" s="145" t="s">
        <v>182</v>
      </c>
      <c r="H26" s="145" t="s">
        <v>208</v>
      </c>
      <c r="I26" s="145" t="s">
        <v>238</v>
      </c>
      <c r="J26" s="127">
        <v>1</v>
      </c>
      <c r="K26" s="127" t="s">
        <v>374</v>
      </c>
      <c r="L26" s="129">
        <v>70</v>
      </c>
      <c r="M26" s="129">
        <v>70</v>
      </c>
      <c r="N26" s="145"/>
      <c r="O26" s="175"/>
      <c r="P26" s="186">
        <v>70</v>
      </c>
      <c r="Q26" s="147" t="s">
        <v>406</v>
      </c>
    </row>
    <row r="27" spans="2:17" x14ac:dyDescent="0.3">
      <c r="B27" s="155" t="s">
        <v>906</v>
      </c>
      <c r="C27" s="174">
        <v>44285</v>
      </c>
      <c r="D27" s="127" t="s">
        <v>492</v>
      </c>
      <c r="E27" s="127" t="s">
        <v>24</v>
      </c>
      <c r="F27" s="127" t="s">
        <v>70</v>
      </c>
      <c r="G27" s="145" t="s">
        <v>182</v>
      </c>
      <c r="H27" s="145" t="s">
        <v>208</v>
      </c>
      <c r="I27" s="145" t="s">
        <v>238</v>
      </c>
      <c r="J27" s="127">
        <v>1</v>
      </c>
      <c r="K27" s="127" t="s">
        <v>375</v>
      </c>
      <c r="L27" s="129">
        <v>70</v>
      </c>
      <c r="M27" s="129">
        <v>70</v>
      </c>
      <c r="N27" s="145"/>
      <c r="O27" s="175"/>
      <c r="P27" s="186">
        <v>70</v>
      </c>
      <c r="Q27" s="147" t="s">
        <v>406</v>
      </c>
    </row>
    <row r="28" spans="2:17" x14ac:dyDescent="0.3">
      <c r="B28" s="155" t="s">
        <v>906</v>
      </c>
      <c r="C28" s="174">
        <v>44294</v>
      </c>
      <c r="D28" s="127" t="s">
        <v>492</v>
      </c>
      <c r="E28" s="127" t="s">
        <v>24</v>
      </c>
      <c r="F28" s="127" t="s">
        <v>70</v>
      </c>
      <c r="G28" s="145" t="s">
        <v>558</v>
      </c>
      <c r="H28" s="145" t="s">
        <v>385</v>
      </c>
      <c r="I28" s="145" t="s">
        <v>238</v>
      </c>
      <c r="J28" s="127">
        <v>1</v>
      </c>
      <c r="K28" s="127" t="s">
        <v>396</v>
      </c>
      <c r="L28" s="129">
        <v>600</v>
      </c>
      <c r="M28" s="129">
        <v>600</v>
      </c>
      <c r="N28" s="145"/>
      <c r="O28" s="175"/>
      <c r="P28" s="186">
        <v>600</v>
      </c>
      <c r="Q28" s="147" t="s">
        <v>402</v>
      </c>
    </row>
    <row r="29" spans="2:17" x14ac:dyDescent="0.3">
      <c r="B29" s="155" t="s">
        <v>906</v>
      </c>
      <c r="C29" s="174">
        <v>44296</v>
      </c>
      <c r="D29" s="127" t="s">
        <v>492</v>
      </c>
      <c r="E29" s="127" t="s">
        <v>88</v>
      </c>
      <c r="F29" s="127" t="s">
        <v>70</v>
      </c>
      <c r="G29" s="145" t="s">
        <v>182</v>
      </c>
      <c r="H29" s="145" t="s">
        <v>385</v>
      </c>
      <c r="I29" s="145" t="s">
        <v>238</v>
      </c>
      <c r="J29" s="127">
        <v>1</v>
      </c>
      <c r="K29" s="127" t="s">
        <v>373</v>
      </c>
      <c r="L29" s="129">
        <v>250</v>
      </c>
      <c r="M29" s="129">
        <v>250</v>
      </c>
      <c r="N29" s="145"/>
      <c r="O29" s="175"/>
      <c r="P29" s="186">
        <v>250</v>
      </c>
      <c r="Q29" s="147" t="s">
        <v>284</v>
      </c>
    </row>
    <row r="30" spans="2:17" x14ac:dyDescent="0.3">
      <c r="B30" s="155" t="s">
        <v>906</v>
      </c>
      <c r="C30" s="174">
        <v>44296</v>
      </c>
      <c r="D30" s="127" t="s">
        <v>492</v>
      </c>
      <c r="E30" s="127" t="s">
        <v>88</v>
      </c>
      <c r="F30" s="127" t="s">
        <v>70</v>
      </c>
      <c r="G30" s="145" t="s">
        <v>558</v>
      </c>
      <c r="H30" s="145" t="s">
        <v>385</v>
      </c>
      <c r="I30" s="145" t="s">
        <v>238</v>
      </c>
      <c r="J30" s="127">
        <v>1</v>
      </c>
      <c r="K30" s="127" t="s">
        <v>425</v>
      </c>
      <c r="L30" s="129">
        <v>50</v>
      </c>
      <c r="M30" s="129">
        <v>50</v>
      </c>
      <c r="N30" s="145"/>
      <c r="O30" s="175"/>
      <c r="P30" s="186">
        <v>50</v>
      </c>
      <c r="Q30" s="147" t="s">
        <v>284</v>
      </c>
    </row>
    <row r="31" spans="2:17" x14ac:dyDescent="0.3">
      <c r="B31" s="155" t="s">
        <v>906</v>
      </c>
      <c r="C31" s="174">
        <v>44296</v>
      </c>
      <c r="D31" s="127" t="s">
        <v>492</v>
      </c>
      <c r="E31" s="127" t="s">
        <v>88</v>
      </c>
      <c r="F31" s="127" t="s">
        <v>70</v>
      </c>
      <c r="G31" s="145" t="s">
        <v>558</v>
      </c>
      <c r="H31" s="145" t="s">
        <v>385</v>
      </c>
      <c r="I31" s="145" t="s">
        <v>238</v>
      </c>
      <c r="J31" s="127">
        <v>1</v>
      </c>
      <c r="K31" s="127" t="s">
        <v>426</v>
      </c>
      <c r="L31" s="129">
        <v>30</v>
      </c>
      <c r="M31" s="129">
        <v>30</v>
      </c>
      <c r="N31" s="145"/>
      <c r="O31" s="175"/>
      <c r="P31" s="186">
        <v>30</v>
      </c>
      <c r="Q31" s="147" t="s">
        <v>284</v>
      </c>
    </row>
    <row r="32" spans="2:17" x14ac:dyDescent="0.3">
      <c r="B32" s="155" t="s">
        <v>906</v>
      </c>
      <c r="C32" s="174">
        <v>44296</v>
      </c>
      <c r="D32" s="127" t="s">
        <v>492</v>
      </c>
      <c r="E32" s="127" t="s">
        <v>88</v>
      </c>
      <c r="F32" s="127" t="s">
        <v>70</v>
      </c>
      <c r="G32" s="145" t="s">
        <v>558</v>
      </c>
      <c r="H32" s="145" t="s">
        <v>385</v>
      </c>
      <c r="I32" s="145" t="s">
        <v>238</v>
      </c>
      <c r="J32" s="127">
        <v>1</v>
      </c>
      <c r="K32" s="127" t="s">
        <v>427</v>
      </c>
      <c r="L32" s="129">
        <v>100</v>
      </c>
      <c r="M32" s="129">
        <v>100</v>
      </c>
      <c r="N32" s="145"/>
      <c r="O32" s="175"/>
      <c r="P32" s="186">
        <v>100</v>
      </c>
      <c r="Q32" s="147" t="s">
        <v>284</v>
      </c>
    </row>
    <row r="33" spans="2:17" x14ac:dyDescent="0.3">
      <c r="B33" s="155" t="s">
        <v>906</v>
      </c>
      <c r="C33" s="174">
        <v>44296</v>
      </c>
      <c r="D33" s="127" t="s">
        <v>492</v>
      </c>
      <c r="E33" s="127" t="s">
        <v>74</v>
      </c>
      <c r="F33" s="127" t="s">
        <v>70</v>
      </c>
      <c r="G33" s="145" t="s">
        <v>558</v>
      </c>
      <c r="H33" s="145" t="s">
        <v>208</v>
      </c>
      <c r="I33" s="145" t="s">
        <v>238</v>
      </c>
      <c r="J33" s="127">
        <v>1</v>
      </c>
      <c r="K33" s="127" t="s">
        <v>431</v>
      </c>
      <c r="L33" s="129">
        <v>120</v>
      </c>
      <c r="M33" s="129">
        <v>120</v>
      </c>
      <c r="N33" s="145"/>
      <c r="O33" s="175"/>
      <c r="P33" s="186">
        <v>120</v>
      </c>
      <c r="Q33" s="147" t="s">
        <v>284</v>
      </c>
    </row>
    <row r="34" spans="2:17" x14ac:dyDescent="0.3">
      <c r="B34" s="155" t="s">
        <v>906</v>
      </c>
      <c r="C34" s="174">
        <v>44294</v>
      </c>
      <c r="D34" s="127" t="s">
        <v>347</v>
      </c>
      <c r="E34" s="127" t="s">
        <v>80</v>
      </c>
      <c r="F34" s="127" t="s">
        <v>70</v>
      </c>
      <c r="G34" s="145" t="s">
        <v>558</v>
      </c>
      <c r="H34" s="145" t="s">
        <v>385</v>
      </c>
      <c r="I34" s="145" t="s">
        <v>238</v>
      </c>
      <c r="J34" s="127">
        <v>1</v>
      </c>
      <c r="K34" s="127" t="s">
        <v>461</v>
      </c>
      <c r="L34" s="129">
        <v>280</v>
      </c>
      <c r="M34" s="129">
        <v>280</v>
      </c>
      <c r="N34" s="145" t="s">
        <v>460</v>
      </c>
      <c r="O34" s="175"/>
      <c r="P34" s="186">
        <v>280</v>
      </c>
      <c r="Q34" s="147" t="s">
        <v>284</v>
      </c>
    </row>
    <row r="35" spans="2:17" x14ac:dyDescent="0.3">
      <c r="B35" s="155" t="s">
        <v>906</v>
      </c>
      <c r="C35" s="174">
        <v>44296</v>
      </c>
      <c r="D35" s="127" t="s">
        <v>418</v>
      </c>
      <c r="E35" s="127" t="s">
        <v>88</v>
      </c>
      <c r="F35" s="127" t="s">
        <v>70</v>
      </c>
      <c r="G35" s="145" t="s">
        <v>558</v>
      </c>
      <c r="H35" s="145" t="s">
        <v>416</v>
      </c>
      <c r="I35" s="145" t="s">
        <v>238</v>
      </c>
      <c r="J35" s="127">
        <v>1</v>
      </c>
      <c r="K35" s="127" t="s">
        <v>428</v>
      </c>
      <c r="L35" s="129">
        <v>334</v>
      </c>
      <c r="M35" s="129">
        <v>334</v>
      </c>
      <c r="N35" s="145"/>
      <c r="O35" s="175"/>
      <c r="P35" s="186">
        <v>334</v>
      </c>
      <c r="Q35" s="147" t="s">
        <v>284</v>
      </c>
    </row>
    <row r="36" spans="2:17" x14ac:dyDescent="0.3">
      <c r="B36" s="155" t="s">
        <v>906</v>
      </c>
      <c r="C36" s="176">
        <v>44316</v>
      </c>
      <c r="D36" s="127" t="s">
        <v>923</v>
      </c>
      <c r="E36" s="150" t="s">
        <v>179</v>
      </c>
      <c r="F36" s="150" t="s">
        <v>179</v>
      </c>
      <c r="G36" s="150" t="s">
        <v>397</v>
      </c>
      <c r="H36" s="150" t="s">
        <v>924</v>
      </c>
      <c r="I36" s="150" t="s">
        <v>238</v>
      </c>
      <c r="J36" s="150">
        <v>12</v>
      </c>
      <c r="K36" s="150" t="s">
        <v>925</v>
      </c>
      <c r="L36" s="151">
        <v>110</v>
      </c>
      <c r="M36" s="129">
        <v>1320</v>
      </c>
      <c r="N36" s="152"/>
      <c r="O36" s="151"/>
      <c r="P36" s="186">
        <v>1320</v>
      </c>
      <c r="Q36" s="153" t="s">
        <v>284</v>
      </c>
    </row>
    <row r="37" spans="2:17" x14ac:dyDescent="0.3">
      <c r="B37" s="155" t="s">
        <v>906</v>
      </c>
      <c r="C37" s="174">
        <v>44263</v>
      </c>
      <c r="D37" s="127" t="s">
        <v>408</v>
      </c>
      <c r="E37" s="127" t="s">
        <v>51</v>
      </c>
      <c r="F37" s="127" t="s">
        <v>5</v>
      </c>
      <c r="G37" s="145" t="s">
        <v>287</v>
      </c>
      <c r="H37" s="145" t="s">
        <v>384</v>
      </c>
      <c r="I37" s="145" t="s">
        <v>10</v>
      </c>
      <c r="J37" s="127">
        <v>1</v>
      </c>
      <c r="K37" s="127" t="s">
        <v>318</v>
      </c>
      <c r="L37" s="129">
        <v>78</v>
      </c>
      <c r="M37" s="129">
        <v>78</v>
      </c>
      <c r="N37" s="145"/>
      <c r="O37" s="175"/>
      <c r="P37" s="186">
        <v>78</v>
      </c>
      <c r="Q37" s="147" t="s">
        <v>402</v>
      </c>
    </row>
    <row r="38" spans="2:17" x14ac:dyDescent="0.3">
      <c r="B38" s="155" t="s">
        <v>906</v>
      </c>
      <c r="C38" s="174">
        <v>44263</v>
      </c>
      <c r="D38" s="127" t="s">
        <v>408</v>
      </c>
      <c r="E38" s="127" t="s">
        <v>51</v>
      </c>
      <c r="F38" s="127" t="s">
        <v>5</v>
      </c>
      <c r="G38" s="145" t="s">
        <v>287</v>
      </c>
      <c r="H38" s="145" t="s">
        <v>384</v>
      </c>
      <c r="I38" s="145" t="s">
        <v>10</v>
      </c>
      <c r="J38" s="127">
        <v>1</v>
      </c>
      <c r="K38" s="127" t="s">
        <v>187</v>
      </c>
      <c r="L38" s="129">
        <v>20</v>
      </c>
      <c r="M38" s="129">
        <v>20</v>
      </c>
      <c r="N38" s="145"/>
      <c r="O38" s="175"/>
      <c r="P38" s="186">
        <v>20</v>
      </c>
      <c r="Q38" s="147" t="s">
        <v>402</v>
      </c>
    </row>
    <row r="39" spans="2:17" x14ac:dyDescent="0.3">
      <c r="B39" s="155" t="s">
        <v>906</v>
      </c>
      <c r="C39" s="174">
        <v>44263</v>
      </c>
      <c r="D39" s="127" t="s">
        <v>408</v>
      </c>
      <c r="E39" s="127" t="s">
        <v>51</v>
      </c>
      <c r="F39" s="127" t="s">
        <v>5</v>
      </c>
      <c r="G39" s="145" t="s">
        <v>287</v>
      </c>
      <c r="H39" s="145" t="s">
        <v>384</v>
      </c>
      <c r="I39" s="145" t="s">
        <v>10</v>
      </c>
      <c r="J39" s="127">
        <v>1</v>
      </c>
      <c r="K39" s="127" t="s">
        <v>319</v>
      </c>
      <c r="L39" s="129">
        <v>18</v>
      </c>
      <c r="M39" s="129">
        <v>18</v>
      </c>
      <c r="N39" s="145"/>
      <c r="O39" s="175"/>
      <c r="P39" s="186">
        <v>18</v>
      </c>
      <c r="Q39" s="147" t="s">
        <v>402</v>
      </c>
    </row>
    <row r="40" spans="2:17" x14ac:dyDescent="0.3">
      <c r="B40" s="155" t="s">
        <v>906</v>
      </c>
      <c r="C40" s="174">
        <v>44263</v>
      </c>
      <c r="D40" s="127" t="s">
        <v>408</v>
      </c>
      <c r="E40" s="127" t="s">
        <v>51</v>
      </c>
      <c r="F40" s="127" t="s">
        <v>5</v>
      </c>
      <c r="G40" s="145" t="s">
        <v>287</v>
      </c>
      <c r="H40" s="145" t="s">
        <v>384</v>
      </c>
      <c r="I40" s="145" t="s">
        <v>10</v>
      </c>
      <c r="J40" s="127">
        <v>1</v>
      </c>
      <c r="K40" s="127" t="s">
        <v>320</v>
      </c>
      <c r="L40" s="129">
        <v>176</v>
      </c>
      <c r="M40" s="129">
        <v>176</v>
      </c>
      <c r="N40" s="145"/>
      <c r="O40" s="175"/>
      <c r="P40" s="186">
        <v>176</v>
      </c>
      <c r="Q40" s="147" t="s">
        <v>402</v>
      </c>
    </row>
    <row r="41" spans="2:17" x14ac:dyDescent="0.3">
      <c r="B41" s="155" t="s">
        <v>906</v>
      </c>
      <c r="C41" s="174">
        <v>44263</v>
      </c>
      <c r="D41" s="127" t="s">
        <v>408</v>
      </c>
      <c r="E41" s="127" t="s">
        <v>51</v>
      </c>
      <c r="F41" s="127" t="s">
        <v>5</v>
      </c>
      <c r="G41" s="145" t="s">
        <v>287</v>
      </c>
      <c r="H41" s="145" t="s">
        <v>384</v>
      </c>
      <c r="I41" s="145" t="s">
        <v>10</v>
      </c>
      <c r="J41" s="127">
        <v>1</v>
      </c>
      <c r="K41" s="127" t="s">
        <v>321</v>
      </c>
      <c r="L41" s="129">
        <v>248</v>
      </c>
      <c r="M41" s="129">
        <v>248</v>
      </c>
      <c r="N41" s="145"/>
      <c r="O41" s="175"/>
      <c r="P41" s="186">
        <v>248</v>
      </c>
      <c r="Q41" s="147" t="s">
        <v>402</v>
      </c>
    </row>
    <row r="42" spans="2:17" x14ac:dyDescent="0.3">
      <c r="B42" s="155" t="s">
        <v>906</v>
      </c>
      <c r="C42" s="174">
        <v>44266</v>
      </c>
      <c r="D42" s="127" t="s">
        <v>408</v>
      </c>
      <c r="E42" s="127" t="s">
        <v>213</v>
      </c>
      <c r="F42" s="127" t="s">
        <v>5</v>
      </c>
      <c r="G42" s="145" t="s">
        <v>287</v>
      </c>
      <c r="H42" s="145" t="s">
        <v>384</v>
      </c>
      <c r="I42" s="145" t="s">
        <v>10</v>
      </c>
      <c r="J42" s="127">
        <v>1</v>
      </c>
      <c r="K42" s="127" t="s">
        <v>409</v>
      </c>
      <c r="L42" s="129">
        <v>187</v>
      </c>
      <c r="M42" s="129">
        <v>187</v>
      </c>
      <c r="N42" s="145"/>
      <c r="O42" s="175"/>
      <c r="P42" s="186">
        <v>187</v>
      </c>
      <c r="Q42" s="147" t="s">
        <v>402</v>
      </c>
    </row>
    <row r="43" spans="2:17" x14ac:dyDescent="0.3">
      <c r="B43" s="155" t="s">
        <v>906</v>
      </c>
      <c r="C43" s="174">
        <v>44266</v>
      </c>
      <c r="D43" s="127" t="s">
        <v>408</v>
      </c>
      <c r="E43" s="127" t="s">
        <v>213</v>
      </c>
      <c r="F43" s="127" t="s">
        <v>5</v>
      </c>
      <c r="G43" s="145" t="s">
        <v>287</v>
      </c>
      <c r="H43" s="145" t="s">
        <v>384</v>
      </c>
      <c r="I43" s="145" t="s">
        <v>10</v>
      </c>
      <c r="J43" s="127">
        <v>1</v>
      </c>
      <c r="K43" s="127" t="s">
        <v>318</v>
      </c>
      <c r="L43" s="129">
        <v>85</v>
      </c>
      <c r="M43" s="129">
        <v>85</v>
      </c>
      <c r="N43" s="145"/>
      <c r="O43" s="175"/>
      <c r="P43" s="186">
        <v>85</v>
      </c>
      <c r="Q43" s="147" t="s">
        <v>402</v>
      </c>
    </row>
    <row r="44" spans="2:17" x14ac:dyDescent="0.3">
      <c r="B44" s="155" t="s">
        <v>906</v>
      </c>
      <c r="C44" s="174">
        <v>44266</v>
      </c>
      <c r="D44" s="127" t="s">
        <v>408</v>
      </c>
      <c r="E44" s="127" t="s">
        <v>213</v>
      </c>
      <c r="F44" s="127" t="s">
        <v>5</v>
      </c>
      <c r="G44" s="145" t="s">
        <v>287</v>
      </c>
      <c r="H44" s="145" t="s">
        <v>384</v>
      </c>
      <c r="I44" s="145" t="s">
        <v>10</v>
      </c>
      <c r="J44" s="127">
        <v>1</v>
      </c>
      <c r="K44" s="127" t="s">
        <v>410</v>
      </c>
      <c r="L44" s="129">
        <v>20</v>
      </c>
      <c r="M44" s="129">
        <v>20</v>
      </c>
      <c r="N44" s="145"/>
      <c r="O44" s="175"/>
      <c r="P44" s="186">
        <v>20</v>
      </c>
      <c r="Q44" s="147" t="s">
        <v>402</v>
      </c>
    </row>
    <row r="45" spans="2:17" x14ac:dyDescent="0.3">
      <c r="B45" s="155" t="s">
        <v>906</v>
      </c>
      <c r="C45" s="174">
        <v>44266</v>
      </c>
      <c r="D45" s="127" t="s">
        <v>408</v>
      </c>
      <c r="E45" s="127" t="s">
        <v>213</v>
      </c>
      <c r="F45" s="127" t="s">
        <v>5</v>
      </c>
      <c r="G45" s="145" t="s">
        <v>287</v>
      </c>
      <c r="H45" s="145" t="s">
        <v>384</v>
      </c>
      <c r="I45" s="145" t="s">
        <v>10</v>
      </c>
      <c r="J45" s="127">
        <v>1</v>
      </c>
      <c r="K45" s="127" t="s">
        <v>411</v>
      </c>
      <c r="L45" s="129">
        <v>28</v>
      </c>
      <c r="M45" s="129">
        <v>28</v>
      </c>
      <c r="N45" s="145"/>
      <c r="O45" s="175"/>
      <c r="P45" s="186">
        <v>28</v>
      </c>
      <c r="Q45" s="147" t="s">
        <v>402</v>
      </c>
    </row>
    <row r="46" spans="2:17" x14ac:dyDescent="0.3">
      <c r="B46" s="155" t="s">
        <v>906</v>
      </c>
      <c r="C46" s="174">
        <v>44293</v>
      </c>
      <c r="D46" s="127" t="s">
        <v>231</v>
      </c>
      <c r="E46" s="127" t="s">
        <v>29</v>
      </c>
      <c r="F46" s="127" t="s">
        <v>5</v>
      </c>
      <c r="G46" s="145" t="s">
        <v>558</v>
      </c>
      <c r="H46" s="145" t="s">
        <v>384</v>
      </c>
      <c r="I46" s="145" t="s">
        <v>10</v>
      </c>
      <c r="J46" s="127">
        <v>1</v>
      </c>
      <c r="K46" s="127" t="s">
        <v>390</v>
      </c>
      <c r="L46" s="129">
        <v>1600</v>
      </c>
      <c r="M46" s="185">
        <v>1600</v>
      </c>
      <c r="N46" s="145" t="s">
        <v>391</v>
      </c>
      <c r="O46" s="175"/>
      <c r="P46" s="186">
        <v>1600</v>
      </c>
      <c r="Q46" s="147" t="s">
        <v>405</v>
      </c>
    </row>
    <row r="47" spans="2:17" x14ac:dyDescent="0.3">
      <c r="B47" s="155" t="s">
        <v>906</v>
      </c>
      <c r="C47" s="174">
        <v>44309</v>
      </c>
      <c r="D47" s="127" t="s">
        <v>231</v>
      </c>
      <c r="E47" s="127" t="s">
        <v>55</v>
      </c>
      <c r="F47" s="127" t="s">
        <v>5</v>
      </c>
      <c r="G47" s="145" t="s">
        <v>558</v>
      </c>
      <c r="H47" s="145" t="s">
        <v>384</v>
      </c>
      <c r="I47" s="145" t="s">
        <v>10</v>
      </c>
      <c r="J47" s="127">
        <v>1</v>
      </c>
      <c r="K47" s="127" t="s">
        <v>390</v>
      </c>
      <c r="L47" s="129">
        <v>1600</v>
      </c>
      <c r="M47" s="129">
        <v>1600</v>
      </c>
      <c r="N47" s="145" t="s">
        <v>453</v>
      </c>
      <c r="O47" s="175"/>
      <c r="P47" s="186">
        <v>1600</v>
      </c>
      <c r="Q47" s="147" t="s">
        <v>284</v>
      </c>
    </row>
    <row r="48" spans="2:17" x14ac:dyDescent="0.3">
      <c r="B48" s="155" t="s">
        <v>906</v>
      </c>
      <c r="C48" s="174">
        <v>44285</v>
      </c>
      <c r="D48" s="145" t="s">
        <v>515</v>
      </c>
      <c r="E48" s="127" t="s">
        <v>26</v>
      </c>
      <c r="F48" s="127" t="s">
        <v>5</v>
      </c>
      <c r="G48" s="145" t="s">
        <v>287</v>
      </c>
      <c r="H48" s="145" t="s">
        <v>208</v>
      </c>
      <c r="I48" s="145" t="s">
        <v>10</v>
      </c>
      <c r="J48" s="127">
        <v>1</v>
      </c>
      <c r="K48" s="127" t="s">
        <v>360</v>
      </c>
      <c r="L48" s="129">
        <v>180</v>
      </c>
      <c r="M48" s="129">
        <v>180</v>
      </c>
      <c r="N48" s="145"/>
      <c r="O48" s="175"/>
      <c r="P48" s="186">
        <v>180</v>
      </c>
      <c r="Q48" s="147" t="s">
        <v>406</v>
      </c>
    </row>
    <row r="49" spans="2:17" x14ac:dyDescent="0.3">
      <c r="B49" s="155" t="s">
        <v>906</v>
      </c>
      <c r="C49" s="174">
        <v>44285</v>
      </c>
      <c r="D49" s="145" t="s">
        <v>515</v>
      </c>
      <c r="E49" s="127" t="s">
        <v>26</v>
      </c>
      <c r="F49" s="127" t="s">
        <v>5</v>
      </c>
      <c r="G49" s="145" t="s">
        <v>287</v>
      </c>
      <c r="H49" s="145" t="s">
        <v>208</v>
      </c>
      <c r="I49" s="145" t="s">
        <v>10</v>
      </c>
      <c r="J49" s="127">
        <v>1</v>
      </c>
      <c r="K49" s="127" t="s">
        <v>377</v>
      </c>
      <c r="L49" s="129">
        <v>70</v>
      </c>
      <c r="M49" s="129">
        <v>70</v>
      </c>
      <c r="N49" s="145"/>
      <c r="O49" s="175"/>
      <c r="P49" s="186">
        <v>70</v>
      </c>
      <c r="Q49" s="147" t="s">
        <v>406</v>
      </c>
    </row>
    <row r="50" spans="2:17" x14ac:dyDescent="0.3">
      <c r="B50" s="155" t="s">
        <v>906</v>
      </c>
      <c r="C50" s="174">
        <v>44287</v>
      </c>
      <c r="D50" s="145" t="s">
        <v>515</v>
      </c>
      <c r="E50" s="127" t="s">
        <v>20</v>
      </c>
      <c r="F50" s="127" t="s">
        <v>5</v>
      </c>
      <c r="G50" s="145" t="s">
        <v>287</v>
      </c>
      <c r="H50" s="145" t="s">
        <v>208</v>
      </c>
      <c r="I50" s="145" t="s">
        <v>10</v>
      </c>
      <c r="J50" s="127">
        <v>1</v>
      </c>
      <c r="K50" s="127" t="s">
        <v>360</v>
      </c>
      <c r="L50" s="129">
        <v>180</v>
      </c>
      <c r="M50" s="129">
        <v>180</v>
      </c>
      <c r="N50" s="145"/>
      <c r="O50" s="175"/>
      <c r="P50" s="186">
        <v>180</v>
      </c>
      <c r="Q50" s="147" t="s">
        <v>406</v>
      </c>
    </row>
    <row r="51" spans="2:17" x14ac:dyDescent="0.3">
      <c r="B51" s="155" t="s">
        <v>906</v>
      </c>
      <c r="C51" s="174">
        <v>44313</v>
      </c>
      <c r="D51" s="127" t="s">
        <v>510</v>
      </c>
      <c r="E51" s="127" t="s">
        <v>56</v>
      </c>
      <c r="F51" s="127" t="s">
        <v>5</v>
      </c>
      <c r="G51" s="145" t="s">
        <v>558</v>
      </c>
      <c r="H51" s="145" t="s">
        <v>385</v>
      </c>
      <c r="I51" s="145" t="s">
        <v>10</v>
      </c>
      <c r="J51" s="127">
        <v>1</v>
      </c>
      <c r="K51" s="127" t="s">
        <v>455</v>
      </c>
      <c r="L51" s="129">
        <v>580</v>
      </c>
      <c r="M51" s="129">
        <v>580</v>
      </c>
      <c r="N51" s="145"/>
      <c r="O51" s="175"/>
      <c r="P51" s="186">
        <v>580</v>
      </c>
      <c r="Q51" s="147" t="s">
        <v>284</v>
      </c>
    </row>
    <row r="52" spans="2:17" x14ac:dyDescent="0.3">
      <c r="B52" s="155" t="s">
        <v>906</v>
      </c>
      <c r="C52" s="174">
        <v>44259</v>
      </c>
      <c r="D52" s="127" t="s">
        <v>649</v>
      </c>
      <c r="E52" s="127" t="s">
        <v>306</v>
      </c>
      <c r="F52" s="127" t="s">
        <v>5</v>
      </c>
      <c r="G52" s="145" t="s">
        <v>287</v>
      </c>
      <c r="H52" s="145" t="s">
        <v>384</v>
      </c>
      <c r="I52" s="145" t="s">
        <v>10</v>
      </c>
      <c r="J52" s="127">
        <v>1</v>
      </c>
      <c r="K52" s="127" t="s">
        <v>307</v>
      </c>
      <c r="L52" s="129">
        <v>510</v>
      </c>
      <c r="M52" s="185">
        <v>510</v>
      </c>
      <c r="N52" s="145"/>
      <c r="O52" s="175">
        <v>110</v>
      </c>
      <c r="P52" s="186">
        <v>400</v>
      </c>
      <c r="Q52" s="147" t="s">
        <v>283</v>
      </c>
    </row>
    <row r="53" spans="2:17" x14ac:dyDescent="0.3">
      <c r="B53" s="155" t="s">
        <v>906</v>
      </c>
      <c r="C53" s="174">
        <v>44296</v>
      </c>
      <c r="D53" s="127" t="s">
        <v>649</v>
      </c>
      <c r="E53" s="127" t="s">
        <v>29</v>
      </c>
      <c r="F53" s="127" t="s">
        <v>5</v>
      </c>
      <c r="G53" s="145" t="s">
        <v>558</v>
      </c>
      <c r="H53" s="145" t="s">
        <v>384</v>
      </c>
      <c r="I53" s="145" t="s">
        <v>10</v>
      </c>
      <c r="J53" s="127">
        <v>1</v>
      </c>
      <c r="K53" s="127" t="s">
        <v>307</v>
      </c>
      <c r="L53" s="129">
        <v>400</v>
      </c>
      <c r="M53" s="129">
        <v>400</v>
      </c>
      <c r="N53" s="145"/>
      <c r="O53" s="175"/>
      <c r="P53" s="186">
        <v>400</v>
      </c>
      <c r="Q53" s="147" t="s">
        <v>284</v>
      </c>
    </row>
    <row r="54" spans="2:17" x14ac:dyDescent="0.3">
      <c r="B54" s="155" t="s">
        <v>906</v>
      </c>
      <c r="C54" s="174">
        <v>44258</v>
      </c>
      <c r="D54" s="145" t="s">
        <v>286</v>
      </c>
      <c r="E54" s="127" t="s">
        <v>51</v>
      </c>
      <c r="F54" s="127" t="s">
        <v>5</v>
      </c>
      <c r="G54" s="145" t="s">
        <v>287</v>
      </c>
      <c r="H54" s="145" t="s">
        <v>385</v>
      </c>
      <c r="I54" s="145" t="s">
        <v>10</v>
      </c>
      <c r="J54" s="127">
        <v>1</v>
      </c>
      <c r="K54" s="127" t="s">
        <v>304</v>
      </c>
      <c r="L54" s="129">
        <v>70</v>
      </c>
      <c r="M54" s="129">
        <v>70</v>
      </c>
      <c r="N54" s="145"/>
      <c r="O54" s="175"/>
      <c r="P54" s="186">
        <v>70</v>
      </c>
      <c r="Q54" s="147" t="s">
        <v>402</v>
      </c>
    </row>
    <row r="55" spans="2:17" x14ac:dyDescent="0.3">
      <c r="B55" s="155" t="s">
        <v>906</v>
      </c>
      <c r="C55" s="174">
        <v>44258</v>
      </c>
      <c r="D55" s="145" t="s">
        <v>286</v>
      </c>
      <c r="E55" s="127" t="s">
        <v>51</v>
      </c>
      <c r="F55" s="127" t="s">
        <v>5</v>
      </c>
      <c r="G55" s="145" t="s">
        <v>287</v>
      </c>
      <c r="H55" s="145" t="s">
        <v>385</v>
      </c>
      <c r="I55" s="145" t="s">
        <v>10</v>
      </c>
      <c r="J55" s="127">
        <v>4</v>
      </c>
      <c r="K55" s="127" t="s">
        <v>305</v>
      </c>
      <c r="L55" s="129">
        <v>6</v>
      </c>
      <c r="M55" s="129">
        <v>24</v>
      </c>
      <c r="N55" s="145"/>
      <c r="O55" s="175"/>
      <c r="P55" s="186">
        <v>24</v>
      </c>
      <c r="Q55" s="147" t="s">
        <v>402</v>
      </c>
    </row>
    <row r="56" spans="2:17" x14ac:dyDescent="0.3">
      <c r="B56" s="155" t="s">
        <v>906</v>
      </c>
      <c r="C56" s="174">
        <v>44258</v>
      </c>
      <c r="D56" s="145" t="s">
        <v>286</v>
      </c>
      <c r="E56" s="127" t="s">
        <v>51</v>
      </c>
      <c r="F56" s="127" t="s">
        <v>5</v>
      </c>
      <c r="G56" s="145" t="s">
        <v>287</v>
      </c>
      <c r="H56" s="145" t="s">
        <v>385</v>
      </c>
      <c r="I56" s="145" t="s">
        <v>10</v>
      </c>
      <c r="J56" s="127">
        <v>1</v>
      </c>
      <c r="K56" s="127" t="s">
        <v>325</v>
      </c>
      <c r="L56" s="129">
        <v>6</v>
      </c>
      <c r="M56" s="129">
        <v>6</v>
      </c>
      <c r="N56" s="145"/>
      <c r="O56" s="175"/>
      <c r="P56" s="186">
        <v>6</v>
      </c>
      <c r="Q56" s="147" t="s">
        <v>402</v>
      </c>
    </row>
    <row r="57" spans="2:17" x14ac:dyDescent="0.3">
      <c r="B57" s="155" t="s">
        <v>906</v>
      </c>
      <c r="C57" s="174">
        <v>44258</v>
      </c>
      <c r="D57" s="145" t="s">
        <v>286</v>
      </c>
      <c r="E57" s="127" t="s">
        <v>51</v>
      </c>
      <c r="F57" s="127" t="s">
        <v>5</v>
      </c>
      <c r="G57" s="145" t="s">
        <v>287</v>
      </c>
      <c r="H57" s="145" t="s">
        <v>385</v>
      </c>
      <c r="I57" s="145" t="s">
        <v>10</v>
      </c>
      <c r="J57" s="127">
        <v>2</v>
      </c>
      <c r="K57" s="127" t="s">
        <v>326</v>
      </c>
      <c r="L57" s="129">
        <v>10</v>
      </c>
      <c r="M57" s="129">
        <v>20</v>
      </c>
      <c r="N57" s="145"/>
      <c r="O57" s="175"/>
      <c r="P57" s="186">
        <v>20</v>
      </c>
      <c r="Q57" s="147" t="s">
        <v>402</v>
      </c>
    </row>
    <row r="58" spans="2:17" x14ac:dyDescent="0.3">
      <c r="B58" s="155" t="s">
        <v>906</v>
      </c>
      <c r="C58" s="174">
        <v>44258</v>
      </c>
      <c r="D58" s="145" t="s">
        <v>286</v>
      </c>
      <c r="E58" s="127" t="s">
        <v>51</v>
      </c>
      <c r="F58" s="127" t="s">
        <v>5</v>
      </c>
      <c r="G58" s="145" t="s">
        <v>287</v>
      </c>
      <c r="H58" s="145" t="s">
        <v>385</v>
      </c>
      <c r="I58" s="145" t="s">
        <v>10</v>
      </c>
      <c r="J58" s="127">
        <v>2</v>
      </c>
      <c r="K58" s="127" t="s">
        <v>215</v>
      </c>
      <c r="L58" s="129">
        <v>25</v>
      </c>
      <c r="M58" s="129">
        <v>50</v>
      </c>
      <c r="N58" s="145"/>
      <c r="O58" s="175"/>
      <c r="P58" s="186">
        <v>50</v>
      </c>
      <c r="Q58" s="147" t="s">
        <v>402</v>
      </c>
    </row>
    <row r="59" spans="2:17" x14ac:dyDescent="0.3">
      <c r="B59" s="155" t="s">
        <v>906</v>
      </c>
      <c r="C59" s="174">
        <v>44258</v>
      </c>
      <c r="D59" s="145" t="s">
        <v>286</v>
      </c>
      <c r="E59" s="127" t="s">
        <v>51</v>
      </c>
      <c r="F59" s="127" t="s">
        <v>5</v>
      </c>
      <c r="G59" s="145" t="s">
        <v>287</v>
      </c>
      <c r="H59" s="145" t="s">
        <v>385</v>
      </c>
      <c r="I59" s="145" t="s">
        <v>10</v>
      </c>
      <c r="J59" s="127">
        <v>2</v>
      </c>
      <c r="K59" s="127" t="s">
        <v>327</v>
      </c>
      <c r="L59" s="129">
        <v>45</v>
      </c>
      <c r="M59" s="129">
        <v>90</v>
      </c>
      <c r="N59" s="145"/>
      <c r="O59" s="175"/>
      <c r="P59" s="186">
        <v>90</v>
      </c>
      <c r="Q59" s="147" t="s">
        <v>402</v>
      </c>
    </row>
    <row r="60" spans="2:17" x14ac:dyDescent="0.3">
      <c r="B60" s="155" t="s">
        <v>906</v>
      </c>
      <c r="C60" s="174">
        <v>44258</v>
      </c>
      <c r="D60" s="145" t="s">
        <v>286</v>
      </c>
      <c r="E60" s="127" t="s">
        <v>51</v>
      </c>
      <c r="F60" s="127" t="s">
        <v>5</v>
      </c>
      <c r="G60" s="145" t="s">
        <v>287</v>
      </c>
      <c r="H60" s="145" t="s">
        <v>385</v>
      </c>
      <c r="I60" s="145" t="s">
        <v>10</v>
      </c>
      <c r="J60" s="127">
        <v>2</v>
      </c>
      <c r="K60" s="127" t="s">
        <v>328</v>
      </c>
      <c r="L60" s="129">
        <v>20</v>
      </c>
      <c r="M60" s="129">
        <v>40</v>
      </c>
      <c r="N60" s="145"/>
      <c r="O60" s="175"/>
      <c r="P60" s="186">
        <v>40</v>
      </c>
      <c r="Q60" s="147" t="s">
        <v>402</v>
      </c>
    </row>
    <row r="61" spans="2:17" x14ac:dyDescent="0.3">
      <c r="B61" s="155" t="s">
        <v>906</v>
      </c>
      <c r="C61" s="174">
        <v>44263</v>
      </c>
      <c r="D61" s="145" t="s">
        <v>286</v>
      </c>
      <c r="E61" s="127" t="s">
        <v>51</v>
      </c>
      <c r="F61" s="127" t="s">
        <v>5</v>
      </c>
      <c r="G61" s="145" t="s">
        <v>287</v>
      </c>
      <c r="H61" s="145" t="s">
        <v>385</v>
      </c>
      <c r="I61" s="145" t="s">
        <v>10</v>
      </c>
      <c r="J61" s="127">
        <v>3</v>
      </c>
      <c r="K61" s="127" t="s">
        <v>323</v>
      </c>
      <c r="L61" s="129">
        <v>85</v>
      </c>
      <c r="M61" s="129">
        <v>255</v>
      </c>
      <c r="N61" s="145"/>
      <c r="O61" s="175"/>
      <c r="P61" s="186">
        <v>255</v>
      </c>
      <c r="Q61" s="147" t="s">
        <v>402</v>
      </c>
    </row>
    <row r="62" spans="2:17" x14ac:dyDescent="0.3">
      <c r="B62" s="155" t="s">
        <v>906</v>
      </c>
      <c r="C62" s="174">
        <v>44263</v>
      </c>
      <c r="D62" s="145" t="s">
        <v>286</v>
      </c>
      <c r="E62" s="127" t="s">
        <v>51</v>
      </c>
      <c r="F62" s="127" t="s">
        <v>5</v>
      </c>
      <c r="G62" s="145" t="s">
        <v>287</v>
      </c>
      <c r="H62" s="145" t="s">
        <v>385</v>
      </c>
      <c r="I62" s="145" t="s">
        <v>10</v>
      </c>
      <c r="J62" s="127">
        <v>1</v>
      </c>
      <c r="K62" s="127" t="s">
        <v>324</v>
      </c>
      <c r="L62" s="129">
        <v>330</v>
      </c>
      <c r="M62" s="129">
        <v>330</v>
      </c>
      <c r="N62" s="145"/>
      <c r="O62" s="175"/>
      <c r="P62" s="186">
        <v>330</v>
      </c>
      <c r="Q62" s="147" t="s">
        <v>402</v>
      </c>
    </row>
    <row r="63" spans="2:17" x14ac:dyDescent="0.3">
      <c r="B63" s="155" t="s">
        <v>906</v>
      </c>
      <c r="C63" s="174">
        <v>44264</v>
      </c>
      <c r="D63" s="145" t="s">
        <v>286</v>
      </c>
      <c r="E63" s="127" t="s">
        <v>329</v>
      </c>
      <c r="F63" s="127" t="s">
        <v>5</v>
      </c>
      <c r="G63" s="145" t="s">
        <v>287</v>
      </c>
      <c r="H63" s="145" t="s">
        <v>384</v>
      </c>
      <c r="I63" s="145" t="s">
        <v>10</v>
      </c>
      <c r="J63" s="127">
        <v>1</v>
      </c>
      <c r="K63" s="127" t="s">
        <v>330</v>
      </c>
      <c r="L63" s="129">
        <v>100</v>
      </c>
      <c r="M63" s="129">
        <v>100</v>
      </c>
      <c r="N63" s="145"/>
      <c r="O63" s="175"/>
      <c r="P63" s="186">
        <v>100</v>
      </c>
      <c r="Q63" s="147" t="s">
        <v>402</v>
      </c>
    </row>
    <row r="64" spans="2:17" x14ac:dyDescent="0.3">
      <c r="B64" s="155" t="s">
        <v>906</v>
      </c>
      <c r="C64" s="174">
        <v>44274</v>
      </c>
      <c r="D64" s="145" t="s">
        <v>286</v>
      </c>
      <c r="E64" s="127" t="s">
        <v>55</v>
      </c>
      <c r="F64" s="127" t="s">
        <v>5</v>
      </c>
      <c r="G64" s="145" t="s">
        <v>287</v>
      </c>
      <c r="H64" s="145" t="s">
        <v>385</v>
      </c>
      <c r="I64" s="145" t="s">
        <v>10</v>
      </c>
      <c r="J64" s="127">
        <v>1</v>
      </c>
      <c r="K64" s="145" t="s">
        <v>341</v>
      </c>
      <c r="L64" s="129">
        <v>77</v>
      </c>
      <c r="M64" s="129">
        <v>77</v>
      </c>
      <c r="N64" s="145"/>
      <c r="O64" s="175"/>
      <c r="P64" s="186">
        <v>77</v>
      </c>
      <c r="Q64" s="147" t="s">
        <v>402</v>
      </c>
    </row>
    <row r="65" spans="2:17" x14ac:dyDescent="0.3">
      <c r="B65" s="155" t="s">
        <v>906</v>
      </c>
      <c r="C65" s="174">
        <v>44274</v>
      </c>
      <c r="D65" s="145" t="s">
        <v>286</v>
      </c>
      <c r="E65" s="127" t="s">
        <v>55</v>
      </c>
      <c r="F65" s="127" t="s">
        <v>5</v>
      </c>
      <c r="G65" s="145" t="s">
        <v>287</v>
      </c>
      <c r="H65" s="145" t="s">
        <v>385</v>
      </c>
      <c r="I65" s="145" t="s">
        <v>10</v>
      </c>
      <c r="J65" s="127">
        <v>2</v>
      </c>
      <c r="K65" s="145" t="s">
        <v>342</v>
      </c>
      <c r="L65" s="129">
        <v>6</v>
      </c>
      <c r="M65" s="129">
        <v>12</v>
      </c>
      <c r="N65" s="145"/>
      <c r="O65" s="175"/>
      <c r="P65" s="186">
        <v>12</v>
      </c>
      <c r="Q65" s="147" t="s">
        <v>402</v>
      </c>
    </row>
    <row r="66" spans="2:17" x14ac:dyDescent="0.3">
      <c r="B66" s="155" t="s">
        <v>906</v>
      </c>
      <c r="C66" s="174">
        <v>44274</v>
      </c>
      <c r="D66" s="145" t="s">
        <v>286</v>
      </c>
      <c r="E66" s="127" t="s">
        <v>55</v>
      </c>
      <c r="F66" s="127" t="s">
        <v>5</v>
      </c>
      <c r="G66" s="145" t="s">
        <v>287</v>
      </c>
      <c r="H66" s="145" t="s">
        <v>385</v>
      </c>
      <c r="I66" s="145" t="s">
        <v>10</v>
      </c>
      <c r="J66" s="127">
        <v>6</v>
      </c>
      <c r="K66" s="127" t="s">
        <v>343</v>
      </c>
      <c r="L66" s="129">
        <v>0.35</v>
      </c>
      <c r="M66" s="129">
        <v>2.0999999999999996</v>
      </c>
      <c r="N66" s="145"/>
      <c r="O66" s="175"/>
      <c r="P66" s="186">
        <v>2.0999999999999996</v>
      </c>
      <c r="Q66" s="147" t="s">
        <v>402</v>
      </c>
    </row>
    <row r="67" spans="2:17" x14ac:dyDescent="0.3">
      <c r="B67" s="155" t="s">
        <v>906</v>
      </c>
      <c r="C67" s="174">
        <v>44294</v>
      </c>
      <c r="D67" s="145" t="s">
        <v>286</v>
      </c>
      <c r="E67" s="127" t="s">
        <v>24</v>
      </c>
      <c r="F67" s="127" t="s">
        <v>5</v>
      </c>
      <c r="G67" s="145" t="s">
        <v>558</v>
      </c>
      <c r="H67" s="145" t="s">
        <v>385</v>
      </c>
      <c r="I67" s="145" t="s">
        <v>10</v>
      </c>
      <c r="J67" s="127">
        <v>2</v>
      </c>
      <c r="K67" s="127" t="s">
        <v>398</v>
      </c>
      <c r="L67" s="129">
        <v>80</v>
      </c>
      <c r="M67" s="129">
        <v>160</v>
      </c>
      <c r="N67" s="145"/>
      <c r="O67" s="175"/>
      <c r="P67" s="186">
        <v>160</v>
      </c>
      <c r="Q67" s="147" t="s">
        <v>284</v>
      </c>
    </row>
    <row r="68" spans="2:17" x14ac:dyDescent="0.3">
      <c r="B68" s="155" t="s">
        <v>906</v>
      </c>
      <c r="C68" s="174">
        <v>44294</v>
      </c>
      <c r="D68" s="145" t="s">
        <v>286</v>
      </c>
      <c r="E68" s="127" t="s">
        <v>24</v>
      </c>
      <c r="F68" s="127" t="s">
        <v>5</v>
      </c>
      <c r="G68" s="145" t="s">
        <v>558</v>
      </c>
      <c r="H68" s="145" t="s">
        <v>385</v>
      </c>
      <c r="I68" s="145" t="s">
        <v>10</v>
      </c>
      <c r="J68" s="127">
        <v>3</v>
      </c>
      <c r="K68" s="127" t="s">
        <v>399</v>
      </c>
      <c r="L68" s="129">
        <v>80</v>
      </c>
      <c r="M68" s="129">
        <v>240</v>
      </c>
      <c r="N68" s="145"/>
      <c r="O68" s="175"/>
      <c r="P68" s="186">
        <v>240</v>
      </c>
      <c r="Q68" s="147" t="s">
        <v>284</v>
      </c>
    </row>
    <row r="69" spans="2:17" x14ac:dyDescent="0.3">
      <c r="B69" s="155" t="s">
        <v>906</v>
      </c>
      <c r="C69" s="174">
        <v>44294</v>
      </c>
      <c r="D69" s="145" t="s">
        <v>286</v>
      </c>
      <c r="E69" s="127" t="s">
        <v>24</v>
      </c>
      <c r="F69" s="127" t="s">
        <v>5</v>
      </c>
      <c r="G69" s="145" t="s">
        <v>558</v>
      </c>
      <c r="H69" s="145" t="s">
        <v>385</v>
      </c>
      <c r="I69" s="145" t="s">
        <v>10</v>
      </c>
      <c r="J69" s="127">
        <v>1</v>
      </c>
      <c r="K69" s="127" t="s">
        <v>400</v>
      </c>
      <c r="L69" s="129">
        <v>100</v>
      </c>
      <c r="M69" s="129">
        <v>100</v>
      </c>
      <c r="N69" s="145"/>
      <c r="O69" s="175"/>
      <c r="P69" s="186">
        <v>100</v>
      </c>
      <c r="Q69" s="147" t="s">
        <v>284</v>
      </c>
    </row>
    <row r="70" spans="2:17" x14ac:dyDescent="0.3">
      <c r="B70" s="155" t="s">
        <v>906</v>
      </c>
      <c r="C70" s="174">
        <v>44294</v>
      </c>
      <c r="D70" s="145" t="s">
        <v>286</v>
      </c>
      <c r="E70" s="127" t="s">
        <v>24</v>
      </c>
      <c r="F70" s="127" t="s">
        <v>5</v>
      </c>
      <c r="G70" s="145" t="s">
        <v>558</v>
      </c>
      <c r="H70" s="145" t="s">
        <v>384</v>
      </c>
      <c r="I70" s="145" t="s">
        <v>10</v>
      </c>
      <c r="J70" s="127">
        <v>2</v>
      </c>
      <c r="K70" s="127" t="s">
        <v>401</v>
      </c>
      <c r="L70" s="129">
        <v>215</v>
      </c>
      <c r="M70" s="129">
        <v>430</v>
      </c>
      <c r="N70" s="145"/>
      <c r="O70" s="175"/>
      <c r="P70" s="186">
        <v>430</v>
      </c>
      <c r="Q70" s="147" t="s">
        <v>284</v>
      </c>
    </row>
    <row r="71" spans="2:17" x14ac:dyDescent="0.3">
      <c r="B71" s="155" t="s">
        <v>906</v>
      </c>
      <c r="C71" s="174">
        <v>44291</v>
      </c>
      <c r="D71" s="145" t="s">
        <v>286</v>
      </c>
      <c r="E71" s="127" t="s">
        <v>55</v>
      </c>
      <c r="F71" s="127" t="s">
        <v>5</v>
      </c>
      <c r="G71" s="145" t="s">
        <v>558</v>
      </c>
      <c r="H71" s="145" t="s">
        <v>384</v>
      </c>
      <c r="I71" s="145" t="s">
        <v>10</v>
      </c>
      <c r="J71" s="127">
        <v>1</v>
      </c>
      <c r="K71" s="127" t="s">
        <v>304</v>
      </c>
      <c r="L71" s="129">
        <v>70</v>
      </c>
      <c r="M71" s="129">
        <v>70</v>
      </c>
      <c r="N71" s="145"/>
      <c r="O71" s="175"/>
      <c r="P71" s="186">
        <v>70</v>
      </c>
      <c r="Q71" s="147" t="s">
        <v>284</v>
      </c>
    </row>
    <row r="72" spans="2:17" x14ac:dyDescent="0.3">
      <c r="B72" s="155" t="s">
        <v>906</v>
      </c>
      <c r="C72" s="174">
        <v>44292</v>
      </c>
      <c r="D72" s="145" t="s">
        <v>286</v>
      </c>
      <c r="E72" s="127" t="s">
        <v>348</v>
      </c>
      <c r="F72" s="127" t="s">
        <v>5</v>
      </c>
      <c r="G72" s="145" t="s">
        <v>558</v>
      </c>
      <c r="H72" s="145" t="s">
        <v>384</v>
      </c>
      <c r="I72" s="145" t="s">
        <v>10</v>
      </c>
      <c r="J72" s="127">
        <v>1</v>
      </c>
      <c r="K72" s="127" t="s">
        <v>413</v>
      </c>
      <c r="L72" s="129">
        <v>250</v>
      </c>
      <c r="M72" s="129">
        <v>250</v>
      </c>
      <c r="N72" s="145"/>
      <c r="O72" s="175"/>
      <c r="P72" s="186">
        <v>250</v>
      </c>
      <c r="Q72" s="147" t="s">
        <v>284</v>
      </c>
    </row>
    <row r="73" spans="2:17" x14ac:dyDescent="0.3">
      <c r="B73" s="155" t="s">
        <v>906</v>
      </c>
      <c r="C73" s="174">
        <v>44295</v>
      </c>
      <c r="D73" s="145" t="s">
        <v>286</v>
      </c>
      <c r="E73" s="127" t="s">
        <v>56</v>
      </c>
      <c r="F73" s="127" t="s">
        <v>5</v>
      </c>
      <c r="G73" s="145" t="s">
        <v>558</v>
      </c>
      <c r="H73" s="145" t="s">
        <v>385</v>
      </c>
      <c r="I73" s="145" t="s">
        <v>10</v>
      </c>
      <c r="J73" s="127">
        <v>1</v>
      </c>
      <c r="K73" s="127" t="s">
        <v>414</v>
      </c>
      <c r="L73" s="129">
        <v>130</v>
      </c>
      <c r="M73" s="129">
        <v>130</v>
      </c>
      <c r="N73" s="145"/>
      <c r="O73" s="175"/>
      <c r="P73" s="186">
        <v>130</v>
      </c>
      <c r="Q73" s="147" t="s">
        <v>284</v>
      </c>
    </row>
    <row r="74" spans="2:17" x14ac:dyDescent="0.3">
      <c r="B74" s="155" t="s">
        <v>906</v>
      </c>
      <c r="C74" s="174">
        <v>44295</v>
      </c>
      <c r="D74" s="145" t="s">
        <v>286</v>
      </c>
      <c r="E74" s="127" t="s">
        <v>56</v>
      </c>
      <c r="F74" s="127" t="s">
        <v>5</v>
      </c>
      <c r="G74" s="145" t="s">
        <v>558</v>
      </c>
      <c r="H74" s="145" t="s">
        <v>385</v>
      </c>
      <c r="I74" s="145" t="s">
        <v>10</v>
      </c>
      <c r="J74" s="127">
        <v>1</v>
      </c>
      <c r="K74" s="127" t="s">
        <v>228</v>
      </c>
      <c r="L74" s="129">
        <v>14</v>
      </c>
      <c r="M74" s="129">
        <v>14</v>
      </c>
      <c r="N74" s="145"/>
      <c r="O74" s="175"/>
      <c r="P74" s="186">
        <v>14</v>
      </c>
      <c r="Q74" s="147" t="s">
        <v>284</v>
      </c>
    </row>
    <row r="75" spans="2:17" x14ac:dyDescent="0.3">
      <c r="B75" s="155" t="s">
        <v>906</v>
      </c>
      <c r="C75" s="174">
        <v>44309</v>
      </c>
      <c r="D75" s="145" t="s">
        <v>286</v>
      </c>
      <c r="E75" s="127" t="s">
        <v>55</v>
      </c>
      <c r="F75" s="127" t="s">
        <v>5</v>
      </c>
      <c r="G75" s="145" t="s">
        <v>558</v>
      </c>
      <c r="H75" s="145" t="s">
        <v>384</v>
      </c>
      <c r="I75" s="145" t="s">
        <v>10</v>
      </c>
      <c r="J75" s="127">
        <v>3</v>
      </c>
      <c r="K75" s="127" t="s">
        <v>446</v>
      </c>
      <c r="L75" s="129">
        <v>8</v>
      </c>
      <c r="M75" s="129">
        <v>24</v>
      </c>
      <c r="N75" s="145"/>
      <c r="O75" s="175"/>
      <c r="P75" s="186">
        <v>24</v>
      </c>
      <c r="Q75" s="147" t="s">
        <v>284</v>
      </c>
    </row>
    <row r="76" spans="2:17" x14ac:dyDescent="0.3">
      <c r="B76" s="155" t="s">
        <v>906</v>
      </c>
      <c r="C76" s="174">
        <v>44309</v>
      </c>
      <c r="D76" s="145" t="s">
        <v>286</v>
      </c>
      <c r="E76" s="127" t="s">
        <v>55</v>
      </c>
      <c r="F76" s="127" t="s">
        <v>5</v>
      </c>
      <c r="G76" s="145" t="s">
        <v>558</v>
      </c>
      <c r="H76" s="145" t="s">
        <v>385</v>
      </c>
      <c r="I76" s="145" t="s">
        <v>10</v>
      </c>
      <c r="J76" s="127">
        <v>1</v>
      </c>
      <c r="K76" s="127" t="s">
        <v>304</v>
      </c>
      <c r="L76" s="129">
        <v>70</v>
      </c>
      <c r="M76" s="129">
        <v>70</v>
      </c>
      <c r="N76" s="145"/>
      <c r="O76" s="175"/>
      <c r="P76" s="186">
        <v>70</v>
      </c>
      <c r="Q76" s="147" t="s">
        <v>284</v>
      </c>
    </row>
    <row r="77" spans="2:17" x14ac:dyDescent="0.3">
      <c r="B77" s="155" t="s">
        <v>906</v>
      </c>
      <c r="C77" s="174">
        <v>44302</v>
      </c>
      <c r="D77" s="145" t="s">
        <v>286</v>
      </c>
      <c r="E77" s="127" t="s">
        <v>213</v>
      </c>
      <c r="F77" s="127" t="s">
        <v>5</v>
      </c>
      <c r="G77" s="145" t="s">
        <v>558</v>
      </c>
      <c r="H77" s="145" t="s">
        <v>385</v>
      </c>
      <c r="I77" s="145" t="s">
        <v>10</v>
      </c>
      <c r="J77" s="127">
        <v>1</v>
      </c>
      <c r="K77" s="127" t="s">
        <v>448</v>
      </c>
      <c r="L77" s="129">
        <v>70</v>
      </c>
      <c r="M77" s="129">
        <v>70</v>
      </c>
      <c r="N77" s="145"/>
      <c r="O77" s="175"/>
      <c r="P77" s="186">
        <v>70</v>
      </c>
      <c r="Q77" s="147" t="s">
        <v>284</v>
      </c>
    </row>
    <row r="78" spans="2:17" x14ac:dyDescent="0.3">
      <c r="B78" s="155" t="s">
        <v>906</v>
      </c>
      <c r="C78" s="174">
        <v>44296</v>
      </c>
      <c r="D78" s="127" t="s">
        <v>239</v>
      </c>
      <c r="E78" s="127" t="s">
        <v>29</v>
      </c>
      <c r="F78" s="127" t="s">
        <v>5</v>
      </c>
      <c r="G78" s="145" t="s">
        <v>339</v>
      </c>
      <c r="H78" s="145" t="s">
        <v>837</v>
      </c>
      <c r="I78" s="145" t="s">
        <v>10</v>
      </c>
      <c r="J78" s="127">
        <v>1</v>
      </c>
      <c r="K78" s="145" t="s">
        <v>1137</v>
      </c>
      <c r="L78" s="129">
        <v>602</v>
      </c>
      <c r="M78" s="129">
        <v>602</v>
      </c>
      <c r="N78" s="145"/>
      <c r="O78" s="175">
        <v>60.2</v>
      </c>
      <c r="P78" s="186">
        <v>541.79999999999995</v>
      </c>
      <c r="Q78" s="147"/>
    </row>
    <row r="79" spans="2:17" x14ac:dyDescent="0.3">
      <c r="B79" s="155" t="s">
        <v>906</v>
      </c>
      <c r="C79" s="174">
        <v>44296</v>
      </c>
      <c r="D79" s="127" t="s">
        <v>239</v>
      </c>
      <c r="E79" s="127" t="s">
        <v>56</v>
      </c>
      <c r="F79" s="127" t="s">
        <v>5</v>
      </c>
      <c r="G79" s="145" t="s">
        <v>339</v>
      </c>
      <c r="H79" s="145" t="s">
        <v>837</v>
      </c>
      <c r="I79" s="145" t="s">
        <v>10</v>
      </c>
      <c r="J79" s="127">
        <v>1</v>
      </c>
      <c r="K79" s="145" t="s">
        <v>1137</v>
      </c>
      <c r="L79" s="129">
        <v>614</v>
      </c>
      <c r="M79" s="129">
        <v>614</v>
      </c>
      <c r="N79" s="145"/>
      <c r="O79" s="175">
        <v>61.4</v>
      </c>
      <c r="P79" s="186">
        <v>552.6</v>
      </c>
      <c r="Q79" s="147"/>
    </row>
    <row r="80" spans="2:17" x14ac:dyDescent="0.3">
      <c r="B80" s="155" t="s">
        <v>906</v>
      </c>
      <c r="C80" s="174">
        <v>44272</v>
      </c>
      <c r="D80" s="145" t="s">
        <v>515</v>
      </c>
      <c r="E80" s="127" t="s">
        <v>77</v>
      </c>
      <c r="F80" s="127" t="s">
        <v>70</v>
      </c>
      <c r="G80" s="145" t="s">
        <v>287</v>
      </c>
      <c r="H80" s="145" t="s">
        <v>208</v>
      </c>
      <c r="I80" s="145" t="s">
        <v>10</v>
      </c>
      <c r="J80" s="127">
        <v>1</v>
      </c>
      <c r="K80" s="127" t="s">
        <v>246</v>
      </c>
      <c r="L80" s="129">
        <v>1950</v>
      </c>
      <c r="M80" s="129">
        <v>1950</v>
      </c>
      <c r="N80" s="145"/>
      <c r="O80" s="175"/>
      <c r="P80" s="186">
        <v>1950</v>
      </c>
      <c r="Q80" s="147" t="s">
        <v>406</v>
      </c>
    </row>
    <row r="81" spans="2:17" x14ac:dyDescent="0.3">
      <c r="B81" s="155" t="s">
        <v>906</v>
      </c>
      <c r="C81" s="174">
        <v>44272</v>
      </c>
      <c r="D81" s="145" t="s">
        <v>515</v>
      </c>
      <c r="E81" s="127" t="s">
        <v>232</v>
      </c>
      <c r="F81" s="127" t="s">
        <v>70</v>
      </c>
      <c r="G81" s="145" t="s">
        <v>287</v>
      </c>
      <c r="H81" s="145" t="s">
        <v>208</v>
      </c>
      <c r="I81" s="145" t="s">
        <v>10</v>
      </c>
      <c r="J81" s="127">
        <v>1</v>
      </c>
      <c r="K81" s="127" t="s">
        <v>364</v>
      </c>
      <c r="L81" s="129">
        <v>400</v>
      </c>
      <c r="M81" s="129">
        <v>400</v>
      </c>
      <c r="N81" s="145"/>
      <c r="O81" s="175"/>
      <c r="P81" s="186">
        <v>400</v>
      </c>
      <c r="Q81" s="147" t="s">
        <v>406</v>
      </c>
    </row>
    <row r="82" spans="2:17" x14ac:dyDescent="0.3">
      <c r="B82" s="155" t="s">
        <v>906</v>
      </c>
      <c r="C82" s="174">
        <v>44272</v>
      </c>
      <c r="D82" s="145" t="s">
        <v>515</v>
      </c>
      <c r="E82" s="127" t="s">
        <v>233</v>
      </c>
      <c r="F82" s="127" t="s">
        <v>70</v>
      </c>
      <c r="G82" s="145" t="s">
        <v>287</v>
      </c>
      <c r="H82" s="145" t="s">
        <v>208</v>
      </c>
      <c r="I82" s="145" t="s">
        <v>10</v>
      </c>
      <c r="J82" s="127">
        <v>1</v>
      </c>
      <c r="K82" s="127" t="s">
        <v>242</v>
      </c>
      <c r="L82" s="129">
        <v>900</v>
      </c>
      <c r="M82" s="129">
        <v>900</v>
      </c>
      <c r="N82" s="145"/>
      <c r="O82" s="175"/>
      <c r="P82" s="186">
        <v>900</v>
      </c>
      <c r="Q82" s="147" t="s">
        <v>406</v>
      </c>
    </row>
    <row r="83" spans="2:17" x14ac:dyDescent="0.3">
      <c r="B83" s="155" t="s">
        <v>906</v>
      </c>
      <c r="C83" s="174">
        <v>44272</v>
      </c>
      <c r="D83" s="145" t="s">
        <v>515</v>
      </c>
      <c r="E83" s="127" t="s">
        <v>234</v>
      </c>
      <c r="F83" s="127" t="s">
        <v>70</v>
      </c>
      <c r="G83" s="145" t="s">
        <v>287</v>
      </c>
      <c r="H83" s="145" t="s">
        <v>208</v>
      </c>
      <c r="I83" s="145" t="s">
        <v>10</v>
      </c>
      <c r="J83" s="127">
        <v>1</v>
      </c>
      <c r="K83" s="127" t="s">
        <v>243</v>
      </c>
      <c r="L83" s="129">
        <v>100</v>
      </c>
      <c r="M83" s="129">
        <v>100</v>
      </c>
      <c r="N83" s="145"/>
      <c r="O83" s="175"/>
      <c r="P83" s="186">
        <v>100</v>
      </c>
      <c r="Q83" s="147" t="s">
        <v>406</v>
      </c>
    </row>
    <row r="84" spans="2:17" x14ac:dyDescent="0.3">
      <c r="B84" s="155" t="s">
        <v>906</v>
      </c>
      <c r="C84" s="174">
        <v>44272</v>
      </c>
      <c r="D84" s="145" t="s">
        <v>515</v>
      </c>
      <c r="E84" s="127" t="s">
        <v>235</v>
      </c>
      <c r="F84" s="127" t="s">
        <v>70</v>
      </c>
      <c r="G84" s="145" t="s">
        <v>287</v>
      </c>
      <c r="H84" s="145" t="s">
        <v>208</v>
      </c>
      <c r="I84" s="145" t="s">
        <v>10</v>
      </c>
      <c r="J84" s="127">
        <v>1</v>
      </c>
      <c r="K84" s="127" t="s">
        <v>366</v>
      </c>
      <c r="L84" s="129">
        <v>30</v>
      </c>
      <c r="M84" s="129">
        <v>30</v>
      </c>
      <c r="N84" s="145"/>
      <c r="O84" s="175"/>
      <c r="P84" s="186">
        <v>30</v>
      </c>
      <c r="Q84" s="147" t="s">
        <v>406</v>
      </c>
    </row>
    <row r="85" spans="2:17" x14ac:dyDescent="0.3">
      <c r="B85" s="155" t="s">
        <v>906</v>
      </c>
      <c r="C85" s="174">
        <v>44272</v>
      </c>
      <c r="D85" s="145" t="s">
        <v>515</v>
      </c>
      <c r="E85" s="127" t="s">
        <v>378</v>
      </c>
      <c r="F85" s="127" t="s">
        <v>70</v>
      </c>
      <c r="G85" s="145" t="s">
        <v>287</v>
      </c>
      <c r="H85" s="145" t="s">
        <v>208</v>
      </c>
      <c r="I85" s="145" t="s">
        <v>10</v>
      </c>
      <c r="J85" s="127">
        <v>1</v>
      </c>
      <c r="K85" s="127" t="s">
        <v>368</v>
      </c>
      <c r="L85" s="129">
        <v>600</v>
      </c>
      <c r="M85" s="129">
        <v>600</v>
      </c>
      <c r="N85" s="145"/>
      <c r="O85" s="175"/>
      <c r="P85" s="186">
        <v>600</v>
      </c>
      <c r="Q85" s="147" t="s">
        <v>406</v>
      </c>
    </row>
    <row r="86" spans="2:17" x14ac:dyDescent="0.3">
      <c r="B86" s="155" t="s">
        <v>906</v>
      </c>
      <c r="C86" s="174">
        <v>44272</v>
      </c>
      <c r="D86" s="145" t="s">
        <v>515</v>
      </c>
      <c r="E86" s="127" t="s">
        <v>380</v>
      </c>
      <c r="F86" s="127" t="s">
        <v>70</v>
      </c>
      <c r="G86" s="145" t="s">
        <v>287</v>
      </c>
      <c r="H86" s="145" t="s">
        <v>208</v>
      </c>
      <c r="I86" s="145" t="s">
        <v>10</v>
      </c>
      <c r="J86" s="127">
        <v>1</v>
      </c>
      <c r="K86" s="127" t="s">
        <v>367</v>
      </c>
      <c r="L86" s="129">
        <v>200</v>
      </c>
      <c r="M86" s="129">
        <v>200</v>
      </c>
      <c r="N86" s="145"/>
      <c r="O86" s="175"/>
      <c r="P86" s="186">
        <v>200</v>
      </c>
      <c r="Q86" s="147" t="s">
        <v>406</v>
      </c>
    </row>
    <row r="87" spans="2:17" x14ac:dyDescent="0.3">
      <c r="B87" s="155" t="s">
        <v>906</v>
      </c>
      <c r="C87" s="174">
        <v>44294</v>
      </c>
      <c r="D87" s="127" t="s">
        <v>347</v>
      </c>
      <c r="E87" s="127" t="s">
        <v>80</v>
      </c>
      <c r="F87" s="127" t="s">
        <v>70</v>
      </c>
      <c r="G87" s="145" t="s">
        <v>558</v>
      </c>
      <c r="H87" s="145" t="s">
        <v>385</v>
      </c>
      <c r="I87" s="145" t="s">
        <v>10</v>
      </c>
      <c r="J87" s="127">
        <v>1</v>
      </c>
      <c r="K87" s="127" t="s">
        <v>458</v>
      </c>
      <c r="L87" s="129">
        <v>1549</v>
      </c>
      <c r="M87" s="129">
        <v>1549</v>
      </c>
      <c r="N87" s="145" t="s">
        <v>459</v>
      </c>
      <c r="O87" s="175">
        <v>126.9</v>
      </c>
      <c r="P87" s="186">
        <v>1422.1</v>
      </c>
      <c r="Q87" s="147" t="s">
        <v>284</v>
      </c>
    </row>
    <row r="88" spans="2:17" x14ac:dyDescent="0.3">
      <c r="B88" s="155" t="s">
        <v>906</v>
      </c>
      <c r="C88" s="174">
        <v>44237</v>
      </c>
      <c r="D88" s="127" t="s">
        <v>371</v>
      </c>
      <c r="E88" s="127" t="s">
        <v>370</v>
      </c>
      <c r="F88" s="127" t="s">
        <v>70</v>
      </c>
      <c r="G88" s="145" t="s">
        <v>287</v>
      </c>
      <c r="H88" s="145" t="s">
        <v>385</v>
      </c>
      <c r="I88" s="145" t="s">
        <v>10</v>
      </c>
      <c r="J88" s="127">
        <v>1</v>
      </c>
      <c r="K88" s="127" t="s">
        <v>372</v>
      </c>
      <c r="L88" s="129">
        <v>1144</v>
      </c>
      <c r="M88" s="185">
        <v>1144</v>
      </c>
      <c r="N88" s="145"/>
      <c r="O88" s="175"/>
      <c r="P88" s="186">
        <v>1144</v>
      </c>
      <c r="Q88" s="147" t="s">
        <v>404</v>
      </c>
    </row>
    <row r="89" spans="2:17" x14ac:dyDescent="0.3">
      <c r="B89" s="155" t="s">
        <v>906</v>
      </c>
      <c r="C89" s="174">
        <v>44294</v>
      </c>
      <c r="D89" s="127" t="s">
        <v>371</v>
      </c>
      <c r="E89" s="127" t="s">
        <v>24</v>
      </c>
      <c r="F89" s="127" t="s">
        <v>70</v>
      </c>
      <c r="G89" s="145" t="s">
        <v>558</v>
      </c>
      <c r="H89" s="145" t="s">
        <v>385</v>
      </c>
      <c r="I89" s="145" t="s">
        <v>10</v>
      </c>
      <c r="J89" s="127">
        <v>1</v>
      </c>
      <c r="K89" s="127" t="s">
        <v>393</v>
      </c>
      <c r="L89" s="129">
        <v>3100</v>
      </c>
      <c r="M89" s="185">
        <v>3100</v>
      </c>
      <c r="N89" s="145" t="s">
        <v>394</v>
      </c>
      <c r="O89" s="175"/>
      <c r="P89" s="186">
        <v>3100</v>
      </c>
      <c r="Q89" s="147" t="s">
        <v>395</v>
      </c>
    </row>
    <row r="90" spans="2:17" x14ac:dyDescent="0.3">
      <c r="B90" s="155" t="s">
        <v>906</v>
      </c>
      <c r="C90" s="174">
        <v>44263</v>
      </c>
      <c r="D90" s="145" t="s">
        <v>286</v>
      </c>
      <c r="E90" s="127" t="s">
        <v>80</v>
      </c>
      <c r="F90" s="127" t="s">
        <v>70</v>
      </c>
      <c r="G90" s="145" t="s">
        <v>287</v>
      </c>
      <c r="H90" s="145" t="s">
        <v>385</v>
      </c>
      <c r="I90" s="145" t="s">
        <v>10</v>
      </c>
      <c r="J90" s="127">
        <v>2</v>
      </c>
      <c r="K90" s="127" t="s">
        <v>288</v>
      </c>
      <c r="L90" s="129">
        <v>18</v>
      </c>
      <c r="M90" s="129">
        <v>36</v>
      </c>
      <c r="N90" s="145"/>
      <c r="O90" s="175"/>
      <c r="P90" s="186">
        <v>36</v>
      </c>
      <c r="Q90" s="147" t="s">
        <v>402</v>
      </c>
    </row>
    <row r="91" spans="2:17" x14ac:dyDescent="0.3">
      <c r="B91" s="155" t="s">
        <v>906</v>
      </c>
      <c r="C91" s="174">
        <v>44263</v>
      </c>
      <c r="D91" s="145" t="s">
        <v>286</v>
      </c>
      <c r="E91" s="127" t="s">
        <v>80</v>
      </c>
      <c r="F91" s="127" t="s">
        <v>70</v>
      </c>
      <c r="G91" s="145" t="s">
        <v>287</v>
      </c>
      <c r="H91" s="145" t="s">
        <v>385</v>
      </c>
      <c r="I91" s="145" t="s">
        <v>10</v>
      </c>
      <c r="J91" s="127">
        <v>4</v>
      </c>
      <c r="K91" s="127" t="s">
        <v>331</v>
      </c>
      <c r="L91" s="129">
        <v>16.5</v>
      </c>
      <c r="M91" s="129">
        <v>66</v>
      </c>
      <c r="N91" s="145"/>
      <c r="O91" s="175"/>
      <c r="P91" s="186">
        <v>66</v>
      </c>
      <c r="Q91" s="147" t="s">
        <v>402</v>
      </c>
    </row>
    <row r="92" spans="2:17" x14ac:dyDescent="0.3">
      <c r="B92" s="155" t="s">
        <v>906</v>
      </c>
      <c r="C92" s="174">
        <v>44263</v>
      </c>
      <c r="D92" s="145" t="s">
        <v>286</v>
      </c>
      <c r="E92" s="127" t="s">
        <v>80</v>
      </c>
      <c r="F92" s="127" t="s">
        <v>70</v>
      </c>
      <c r="G92" s="145" t="s">
        <v>287</v>
      </c>
      <c r="H92" s="145" t="s">
        <v>385</v>
      </c>
      <c r="I92" s="145" t="s">
        <v>10</v>
      </c>
      <c r="J92" s="127">
        <v>4</v>
      </c>
      <c r="K92" s="127" t="s">
        <v>332</v>
      </c>
      <c r="L92" s="129">
        <v>15</v>
      </c>
      <c r="M92" s="129">
        <v>60</v>
      </c>
      <c r="N92" s="145"/>
      <c r="O92" s="175"/>
      <c r="P92" s="186">
        <v>60</v>
      </c>
      <c r="Q92" s="147" t="s">
        <v>402</v>
      </c>
    </row>
    <row r="93" spans="2:17" x14ac:dyDescent="0.3">
      <c r="B93" s="155" t="s">
        <v>906</v>
      </c>
      <c r="C93" s="174">
        <v>44263</v>
      </c>
      <c r="D93" s="145" t="s">
        <v>286</v>
      </c>
      <c r="E93" s="127" t="s">
        <v>80</v>
      </c>
      <c r="F93" s="127" t="s">
        <v>70</v>
      </c>
      <c r="G93" s="145" t="s">
        <v>287</v>
      </c>
      <c r="H93" s="145" t="s">
        <v>385</v>
      </c>
      <c r="I93" s="145" t="s">
        <v>10</v>
      </c>
      <c r="J93" s="127">
        <v>4</v>
      </c>
      <c r="K93" s="127" t="s">
        <v>333</v>
      </c>
      <c r="L93" s="129">
        <v>4</v>
      </c>
      <c r="M93" s="129">
        <v>16</v>
      </c>
      <c r="N93" s="145"/>
      <c r="O93" s="175"/>
      <c r="P93" s="186">
        <v>16</v>
      </c>
      <c r="Q93" s="147" t="s">
        <v>402</v>
      </c>
    </row>
    <row r="94" spans="2:17" x14ac:dyDescent="0.3">
      <c r="B94" s="155" t="s">
        <v>906</v>
      </c>
      <c r="C94" s="174">
        <v>44263</v>
      </c>
      <c r="D94" s="145" t="s">
        <v>286</v>
      </c>
      <c r="E94" s="127" t="s">
        <v>80</v>
      </c>
      <c r="F94" s="127" t="s">
        <v>70</v>
      </c>
      <c r="G94" s="145" t="s">
        <v>287</v>
      </c>
      <c r="H94" s="145" t="s">
        <v>385</v>
      </c>
      <c r="I94" s="145" t="s">
        <v>10</v>
      </c>
      <c r="J94" s="127">
        <v>1</v>
      </c>
      <c r="K94" s="127" t="s">
        <v>334</v>
      </c>
      <c r="L94" s="129">
        <v>44</v>
      </c>
      <c r="M94" s="129">
        <v>44</v>
      </c>
      <c r="N94" s="145"/>
      <c r="O94" s="175"/>
      <c r="P94" s="186">
        <v>44</v>
      </c>
      <c r="Q94" s="147" t="s">
        <v>402</v>
      </c>
    </row>
    <row r="95" spans="2:17" x14ac:dyDescent="0.3">
      <c r="B95" s="155" t="s">
        <v>906</v>
      </c>
      <c r="C95" s="174">
        <v>44263</v>
      </c>
      <c r="D95" s="145" t="s">
        <v>286</v>
      </c>
      <c r="E95" s="127" t="s">
        <v>80</v>
      </c>
      <c r="F95" s="127" t="s">
        <v>70</v>
      </c>
      <c r="G95" s="145" t="s">
        <v>287</v>
      </c>
      <c r="H95" s="145" t="s">
        <v>385</v>
      </c>
      <c r="I95" s="145" t="s">
        <v>10</v>
      </c>
      <c r="J95" s="127">
        <v>1</v>
      </c>
      <c r="K95" s="127" t="s">
        <v>386</v>
      </c>
      <c r="L95" s="129">
        <v>65</v>
      </c>
      <c r="M95" s="129">
        <v>65</v>
      </c>
      <c r="N95" s="145"/>
      <c r="O95" s="175"/>
      <c r="P95" s="186">
        <v>65</v>
      </c>
      <c r="Q95" s="147" t="s">
        <v>402</v>
      </c>
    </row>
    <row r="96" spans="2:17" x14ac:dyDescent="0.3">
      <c r="B96" s="155" t="s">
        <v>906</v>
      </c>
      <c r="C96" s="174">
        <v>44263</v>
      </c>
      <c r="D96" s="145" t="s">
        <v>286</v>
      </c>
      <c r="E96" s="127" t="s">
        <v>80</v>
      </c>
      <c r="F96" s="127" t="s">
        <v>70</v>
      </c>
      <c r="G96" s="145" t="s">
        <v>287</v>
      </c>
      <c r="H96" s="145" t="s">
        <v>384</v>
      </c>
      <c r="I96" s="145" t="s">
        <v>10</v>
      </c>
      <c r="J96" s="127">
        <v>4</v>
      </c>
      <c r="K96" s="127" t="s">
        <v>335</v>
      </c>
      <c r="L96" s="129">
        <v>4.5</v>
      </c>
      <c r="M96" s="129">
        <v>18</v>
      </c>
      <c r="N96" s="145"/>
      <c r="O96" s="175"/>
      <c r="P96" s="186">
        <v>18</v>
      </c>
      <c r="Q96" s="147" t="s">
        <v>402</v>
      </c>
    </row>
    <row r="97" spans="2:17" x14ac:dyDescent="0.3">
      <c r="B97" s="155" t="s">
        <v>906</v>
      </c>
      <c r="C97" s="174">
        <v>44263</v>
      </c>
      <c r="D97" s="145" t="s">
        <v>286</v>
      </c>
      <c r="E97" s="127" t="s">
        <v>80</v>
      </c>
      <c r="F97" s="127" t="s">
        <v>70</v>
      </c>
      <c r="G97" s="145" t="s">
        <v>287</v>
      </c>
      <c r="H97" s="145" t="s">
        <v>385</v>
      </c>
      <c r="I97" s="145" t="s">
        <v>10</v>
      </c>
      <c r="J97" s="127">
        <v>2</v>
      </c>
      <c r="K97" s="127" t="s">
        <v>336</v>
      </c>
      <c r="L97" s="129">
        <v>2.5</v>
      </c>
      <c r="M97" s="129">
        <v>5</v>
      </c>
      <c r="N97" s="145"/>
      <c r="O97" s="175"/>
      <c r="P97" s="186">
        <v>5</v>
      </c>
      <c r="Q97" s="147" t="s">
        <v>402</v>
      </c>
    </row>
    <row r="98" spans="2:17" x14ac:dyDescent="0.3">
      <c r="B98" s="155" t="s">
        <v>906</v>
      </c>
      <c r="C98" s="174">
        <v>44263</v>
      </c>
      <c r="D98" s="145" t="s">
        <v>286</v>
      </c>
      <c r="E98" s="127" t="s">
        <v>80</v>
      </c>
      <c r="F98" s="127" t="s">
        <v>70</v>
      </c>
      <c r="G98" s="145" t="s">
        <v>287</v>
      </c>
      <c r="H98" s="145" t="s">
        <v>385</v>
      </c>
      <c r="I98" s="145" t="s">
        <v>10</v>
      </c>
      <c r="J98" s="127">
        <v>1</v>
      </c>
      <c r="K98" s="127" t="s">
        <v>337</v>
      </c>
      <c r="L98" s="129">
        <v>112</v>
      </c>
      <c r="M98" s="129">
        <v>112</v>
      </c>
      <c r="N98" s="145"/>
      <c r="O98" s="175"/>
      <c r="P98" s="186">
        <v>112</v>
      </c>
      <c r="Q98" s="147" t="s">
        <v>402</v>
      </c>
    </row>
    <row r="99" spans="2:17" x14ac:dyDescent="0.3">
      <c r="B99" s="155" t="s">
        <v>906</v>
      </c>
      <c r="C99" s="174">
        <v>44270</v>
      </c>
      <c r="D99" s="145" t="s">
        <v>286</v>
      </c>
      <c r="E99" s="127" t="s">
        <v>88</v>
      </c>
      <c r="F99" s="127" t="s">
        <v>70</v>
      </c>
      <c r="G99" s="145" t="s">
        <v>287</v>
      </c>
      <c r="H99" s="145" t="s">
        <v>385</v>
      </c>
      <c r="I99" s="145" t="s">
        <v>10</v>
      </c>
      <c r="J99" s="127">
        <v>4</v>
      </c>
      <c r="K99" s="127" t="s">
        <v>288</v>
      </c>
      <c r="L99" s="129">
        <v>18</v>
      </c>
      <c r="M99" s="129">
        <v>72</v>
      </c>
      <c r="N99" s="145"/>
      <c r="O99" s="175"/>
      <c r="P99" s="186">
        <v>72</v>
      </c>
      <c r="Q99" s="147" t="s">
        <v>402</v>
      </c>
    </row>
    <row r="100" spans="2:17" x14ac:dyDescent="0.3">
      <c r="B100" s="155" t="s">
        <v>906</v>
      </c>
      <c r="C100" s="174">
        <v>44270</v>
      </c>
      <c r="D100" s="145" t="s">
        <v>286</v>
      </c>
      <c r="E100" s="127" t="s">
        <v>88</v>
      </c>
      <c r="F100" s="127" t="s">
        <v>70</v>
      </c>
      <c r="G100" s="145" t="s">
        <v>287</v>
      </c>
      <c r="H100" s="145" t="s">
        <v>385</v>
      </c>
      <c r="I100" s="145" t="s">
        <v>10</v>
      </c>
      <c r="J100" s="127">
        <v>2</v>
      </c>
      <c r="K100" s="127" t="s">
        <v>331</v>
      </c>
      <c r="L100" s="129">
        <v>23.5</v>
      </c>
      <c r="M100" s="129">
        <v>47</v>
      </c>
      <c r="N100" s="145"/>
      <c r="O100" s="175"/>
      <c r="P100" s="186">
        <v>47</v>
      </c>
      <c r="Q100" s="147" t="s">
        <v>402</v>
      </c>
    </row>
    <row r="101" spans="2:17" s="6" customFormat="1" ht="21.75" customHeight="1" x14ac:dyDescent="0.3">
      <c r="B101" s="155" t="s">
        <v>906</v>
      </c>
      <c r="C101" s="174">
        <v>44270</v>
      </c>
      <c r="D101" s="145" t="s">
        <v>286</v>
      </c>
      <c r="E101" s="127" t="s">
        <v>88</v>
      </c>
      <c r="F101" s="127" t="s">
        <v>70</v>
      </c>
      <c r="G101" s="145" t="s">
        <v>287</v>
      </c>
      <c r="H101" s="145" t="s">
        <v>385</v>
      </c>
      <c r="I101" s="145" t="s">
        <v>10</v>
      </c>
      <c r="J101" s="127">
        <v>1</v>
      </c>
      <c r="K101" s="127" t="s">
        <v>344</v>
      </c>
      <c r="L101" s="129">
        <v>100</v>
      </c>
      <c r="M101" s="129">
        <v>100</v>
      </c>
      <c r="N101" s="145"/>
      <c r="O101" s="175"/>
      <c r="P101" s="186">
        <v>100</v>
      </c>
      <c r="Q101" s="147" t="s">
        <v>402</v>
      </c>
    </row>
    <row r="102" spans="2:17" ht="21.75" customHeight="1" x14ac:dyDescent="0.3">
      <c r="B102" s="155" t="s">
        <v>906</v>
      </c>
      <c r="C102" s="174">
        <v>44270</v>
      </c>
      <c r="D102" s="145" t="s">
        <v>286</v>
      </c>
      <c r="E102" s="127" t="s">
        <v>88</v>
      </c>
      <c r="F102" s="127" t="s">
        <v>70</v>
      </c>
      <c r="G102" s="145" t="s">
        <v>287</v>
      </c>
      <c r="H102" s="145" t="s">
        <v>385</v>
      </c>
      <c r="I102" s="145" t="s">
        <v>10</v>
      </c>
      <c r="J102" s="127">
        <v>1</v>
      </c>
      <c r="K102" s="127" t="s">
        <v>345</v>
      </c>
      <c r="L102" s="129">
        <v>40</v>
      </c>
      <c r="M102" s="129">
        <v>40</v>
      </c>
      <c r="N102" s="145"/>
      <c r="O102" s="175"/>
      <c r="P102" s="186">
        <v>40</v>
      </c>
      <c r="Q102" s="147" t="s">
        <v>402</v>
      </c>
    </row>
    <row r="103" spans="2:17" ht="21.75" customHeight="1" x14ac:dyDescent="0.3">
      <c r="B103" s="155" t="s">
        <v>906</v>
      </c>
      <c r="C103" s="174">
        <v>44270</v>
      </c>
      <c r="D103" s="145" t="s">
        <v>286</v>
      </c>
      <c r="E103" s="127" t="s">
        <v>88</v>
      </c>
      <c r="F103" s="127" t="s">
        <v>70</v>
      </c>
      <c r="G103" s="145" t="s">
        <v>287</v>
      </c>
      <c r="H103" s="145" t="s">
        <v>385</v>
      </c>
      <c r="I103" s="145" t="s">
        <v>10</v>
      </c>
      <c r="J103" s="127">
        <v>2</v>
      </c>
      <c r="K103" s="127" t="s">
        <v>346</v>
      </c>
      <c r="L103" s="129">
        <v>280</v>
      </c>
      <c r="M103" s="129">
        <v>560</v>
      </c>
      <c r="N103" s="145"/>
      <c r="O103" s="175">
        <v>243.11</v>
      </c>
      <c r="P103" s="186">
        <v>316.89</v>
      </c>
      <c r="Q103" s="147" t="s">
        <v>402</v>
      </c>
    </row>
    <row r="104" spans="2:17" x14ac:dyDescent="0.3">
      <c r="B104" s="155" t="s">
        <v>906</v>
      </c>
      <c r="C104" s="174">
        <v>44285</v>
      </c>
      <c r="D104" s="145" t="s">
        <v>286</v>
      </c>
      <c r="E104" s="127" t="s">
        <v>178</v>
      </c>
      <c r="F104" s="127" t="s">
        <v>70</v>
      </c>
      <c r="G104" s="145" t="s">
        <v>287</v>
      </c>
      <c r="H104" s="145" t="s">
        <v>384</v>
      </c>
      <c r="I104" s="145" t="s">
        <v>10</v>
      </c>
      <c r="J104" s="127">
        <v>1</v>
      </c>
      <c r="K104" s="127" t="s">
        <v>388</v>
      </c>
      <c r="L104" s="129">
        <v>115</v>
      </c>
      <c r="M104" s="129">
        <v>0</v>
      </c>
      <c r="N104" s="145"/>
      <c r="O104" s="175"/>
      <c r="P104" s="186">
        <v>0</v>
      </c>
      <c r="Q104" s="148" t="s">
        <v>387</v>
      </c>
    </row>
    <row r="105" spans="2:17" x14ac:dyDescent="0.3">
      <c r="B105" s="155" t="s">
        <v>906</v>
      </c>
      <c r="C105" s="174">
        <v>44302</v>
      </c>
      <c r="D105" s="145" t="s">
        <v>286</v>
      </c>
      <c r="E105" s="127" t="s">
        <v>444</v>
      </c>
      <c r="F105" s="127" t="s">
        <v>70</v>
      </c>
      <c r="G105" s="145" t="s">
        <v>558</v>
      </c>
      <c r="H105" s="145" t="s">
        <v>385</v>
      </c>
      <c r="I105" s="145" t="s">
        <v>10</v>
      </c>
      <c r="J105" s="127">
        <v>1</v>
      </c>
      <c r="K105" s="127" t="s">
        <v>445</v>
      </c>
      <c r="L105" s="129">
        <v>46</v>
      </c>
      <c r="M105" s="129">
        <v>46</v>
      </c>
      <c r="N105" s="145"/>
      <c r="O105" s="175"/>
      <c r="P105" s="186">
        <v>46</v>
      </c>
      <c r="Q105" s="147" t="s">
        <v>284</v>
      </c>
    </row>
    <row r="106" spans="2:17" x14ac:dyDescent="0.3">
      <c r="B106" s="155" t="s">
        <v>906</v>
      </c>
      <c r="C106" s="174">
        <v>44303</v>
      </c>
      <c r="D106" s="145" t="s">
        <v>286</v>
      </c>
      <c r="E106" s="127" t="s">
        <v>74</v>
      </c>
      <c r="F106" s="127" t="s">
        <v>70</v>
      </c>
      <c r="G106" s="145" t="s">
        <v>558</v>
      </c>
      <c r="H106" s="145" t="s">
        <v>384</v>
      </c>
      <c r="I106" s="145" t="s">
        <v>10</v>
      </c>
      <c r="J106" s="127">
        <v>4</v>
      </c>
      <c r="K106" s="127" t="s">
        <v>447</v>
      </c>
      <c r="L106" s="129">
        <v>20</v>
      </c>
      <c r="M106" s="129">
        <v>80</v>
      </c>
      <c r="N106" s="145"/>
      <c r="O106" s="175"/>
      <c r="P106" s="186">
        <v>80</v>
      </c>
      <c r="Q106" s="147" t="s">
        <v>284</v>
      </c>
    </row>
    <row r="107" spans="2:17" x14ac:dyDescent="0.3">
      <c r="B107" s="155" t="s">
        <v>906</v>
      </c>
      <c r="C107" s="174">
        <v>44296</v>
      </c>
      <c r="D107" s="127" t="s">
        <v>239</v>
      </c>
      <c r="E107" s="127" t="s">
        <v>24</v>
      </c>
      <c r="F107" s="127" t="s">
        <v>70</v>
      </c>
      <c r="G107" s="145" t="s">
        <v>339</v>
      </c>
      <c r="H107" s="145" t="s">
        <v>837</v>
      </c>
      <c r="I107" s="145" t="s">
        <v>10</v>
      </c>
      <c r="J107" s="127">
        <v>1</v>
      </c>
      <c r="K107" s="145" t="s">
        <v>1137</v>
      </c>
      <c r="L107" s="129">
        <v>664</v>
      </c>
      <c r="M107" s="129">
        <v>664</v>
      </c>
      <c r="N107" s="145"/>
      <c r="O107" s="175">
        <v>66.400000000000006</v>
      </c>
      <c r="P107" s="186">
        <v>597.6</v>
      </c>
      <c r="Q107" s="147"/>
    </row>
    <row r="108" spans="2:17" x14ac:dyDescent="0.3">
      <c r="B108" s="155" t="s">
        <v>906</v>
      </c>
      <c r="C108" s="174">
        <v>44256</v>
      </c>
      <c r="D108" s="127" t="s">
        <v>308</v>
      </c>
      <c r="E108" s="127" t="s">
        <v>179</v>
      </c>
      <c r="F108" s="127" t="s">
        <v>179</v>
      </c>
      <c r="G108" s="145" t="s">
        <v>339</v>
      </c>
      <c r="H108" s="145" t="s">
        <v>316</v>
      </c>
      <c r="I108" s="145" t="s">
        <v>10</v>
      </c>
      <c r="J108" s="127">
        <v>3</v>
      </c>
      <c r="K108" s="127" t="s">
        <v>309</v>
      </c>
      <c r="L108" s="129">
        <v>920</v>
      </c>
      <c r="M108" s="185">
        <v>2760</v>
      </c>
      <c r="N108" s="145"/>
      <c r="O108" s="175">
        <v>90</v>
      </c>
      <c r="P108" s="186">
        <v>2670</v>
      </c>
      <c r="Q108" s="147" t="s">
        <v>283</v>
      </c>
    </row>
    <row r="109" spans="2:17" x14ac:dyDescent="0.3">
      <c r="B109" s="155" t="s">
        <v>906</v>
      </c>
      <c r="C109" s="176">
        <v>44316</v>
      </c>
      <c r="D109" s="127" t="s">
        <v>484</v>
      </c>
      <c r="E109" s="150" t="s">
        <v>179</v>
      </c>
      <c r="F109" s="150" t="s">
        <v>179</v>
      </c>
      <c r="G109" s="150" t="s">
        <v>339</v>
      </c>
      <c r="H109" s="150" t="s">
        <v>316</v>
      </c>
      <c r="I109" s="150" t="s">
        <v>10</v>
      </c>
      <c r="J109" s="150">
        <v>1</v>
      </c>
      <c r="K109" s="150" t="s">
        <v>917</v>
      </c>
      <c r="L109" s="151">
        <v>4406.67</v>
      </c>
      <c r="M109" s="129">
        <v>4406.67</v>
      </c>
      <c r="N109" s="152"/>
      <c r="O109" s="151"/>
      <c r="P109" s="186">
        <v>4406.67</v>
      </c>
      <c r="Q109" s="153" t="s">
        <v>284</v>
      </c>
    </row>
    <row r="110" spans="2:17" x14ac:dyDescent="0.3">
      <c r="B110" s="155" t="s">
        <v>906</v>
      </c>
      <c r="C110" s="174">
        <v>44296</v>
      </c>
      <c r="D110" s="127" t="s">
        <v>239</v>
      </c>
      <c r="E110" s="127" t="s">
        <v>59</v>
      </c>
      <c r="F110" s="127" t="s">
        <v>69</v>
      </c>
      <c r="G110" s="145" t="s">
        <v>339</v>
      </c>
      <c r="H110" s="145" t="s">
        <v>837</v>
      </c>
      <c r="I110" s="145" t="s">
        <v>10</v>
      </c>
      <c r="J110" s="127">
        <v>1</v>
      </c>
      <c r="K110" s="145" t="s">
        <v>1137</v>
      </c>
      <c r="L110" s="129">
        <v>719</v>
      </c>
      <c r="M110" s="129">
        <v>719</v>
      </c>
      <c r="N110" s="145"/>
      <c r="O110" s="175">
        <v>71.900000000000006</v>
      </c>
      <c r="P110" s="186">
        <v>647.1</v>
      </c>
      <c r="Q110" s="147"/>
    </row>
    <row r="111" spans="2:17" x14ac:dyDescent="0.3">
      <c r="B111" s="155" t="s">
        <v>906</v>
      </c>
      <c r="C111" s="174">
        <v>44285</v>
      </c>
      <c r="D111" s="127" t="s">
        <v>422</v>
      </c>
      <c r="E111" s="127" t="s">
        <v>179</v>
      </c>
      <c r="F111" s="127" t="s">
        <v>179</v>
      </c>
      <c r="G111" s="145" t="s">
        <v>339</v>
      </c>
      <c r="H111" s="145" t="s">
        <v>315</v>
      </c>
      <c r="I111" s="145"/>
      <c r="J111" s="127">
        <v>1</v>
      </c>
      <c r="K111" s="127" t="s">
        <v>423</v>
      </c>
      <c r="L111" s="129">
        <v>320</v>
      </c>
      <c r="M111" s="129">
        <v>320</v>
      </c>
      <c r="N111" s="145"/>
      <c r="O111" s="175"/>
      <c r="P111" s="186">
        <v>320</v>
      </c>
      <c r="Q111" s="189" t="s">
        <v>430</v>
      </c>
    </row>
    <row r="112" spans="2:17" ht="17.25" customHeight="1" x14ac:dyDescent="0.3">
      <c r="M112" s="196">
        <f>SUM(M8:M111)</f>
        <v>39703.769999999997</v>
      </c>
      <c r="N112" s="197"/>
      <c r="O112" s="198">
        <f>SUM(O8:O111)</f>
        <v>1029.9100000000001</v>
      </c>
      <c r="P112" s="199">
        <f>SUM(P8:P111)</f>
        <v>38673.859999999993</v>
      </c>
    </row>
  </sheetData>
  <autoFilter ref="B7:Q7" xr:uid="{00000000-0009-0000-0000-000009000000}">
    <sortState xmlns:xlrd2="http://schemas.microsoft.com/office/spreadsheetml/2017/richdata2" ref="B8:Q112">
      <sortCondition ref="I7"/>
    </sortState>
  </autoFilter>
  <mergeCells count="2">
    <mergeCell ref="L6:N6"/>
    <mergeCell ref="O6:P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7">
    <tabColor rgb="FF002060"/>
  </sheetPr>
  <dimension ref="A2:Q104"/>
  <sheetViews>
    <sheetView showGridLines="0" topLeftCell="B1" zoomScale="90" zoomScaleNormal="90" workbookViewId="0">
      <pane ySplit="7" topLeftCell="A77" activePane="bottomLeft" state="frozen"/>
      <selection activeCell="I6" sqref="I6:I46"/>
      <selection pane="bottomLeft" activeCell="I6" sqref="I6:I46"/>
    </sheetView>
  </sheetViews>
  <sheetFormatPr defaultColWidth="9.109375" defaultRowHeight="14.4" x14ac:dyDescent="0.3"/>
  <cols>
    <col min="1" max="1" width="2.88671875" style="4" customWidth="1"/>
    <col min="2" max="2" width="14" style="4" bestFit="1" customWidth="1"/>
    <col min="3" max="3" width="13.109375" style="4" customWidth="1"/>
    <col min="4" max="4" width="32.88671875" style="4" customWidth="1"/>
    <col min="5" max="5" width="10.33203125" style="4" customWidth="1"/>
    <col min="6" max="6" width="13.6640625" style="4" customWidth="1"/>
    <col min="7" max="7" width="16.44140625" style="4" bestFit="1" customWidth="1"/>
    <col min="8" max="9" width="16.44140625" style="4" customWidth="1"/>
    <col min="10" max="10" width="5.6640625" style="4" bestFit="1" customWidth="1"/>
    <col min="11" max="11" width="57.33203125" style="4" customWidth="1"/>
    <col min="12" max="12" width="12.88671875" style="22" bestFit="1" customWidth="1"/>
    <col min="13" max="13" width="15.44140625" style="22" customWidth="1"/>
    <col min="14" max="14" width="11.6640625" style="22" customWidth="1"/>
    <col min="15" max="15" width="12" style="22" customWidth="1"/>
    <col min="16" max="16" width="15.88671875" style="22" customWidth="1"/>
    <col min="17" max="17" width="32.44140625" style="22" customWidth="1"/>
    <col min="18" max="16384" width="9.109375" style="4"/>
  </cols>
  <sheetData>
    <row r="2" spans="1:17" ht="27.75" customHeight="1" x14ac:dyDescent="0.3"/>
    <row r="3" spans="1:17" x14ac:dyDescent="0.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1"/>
      <c r="N3" s="41"/>
      <c r="O3" s="41"/>
      <c r="P3" s="41"/>
      <c r="Q3" s="41"/>
    </row>
    <row r="4" spans="1:17" x14ac:dyDescent="0.3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1"/>
      <c r="M4" s="41"/>
      <c r="N4" s="41"/>
      <c r="O4" s="41"/>
      <c r="P4" s="41"/>
      <c r="Q4" s="41"/>
    </row>
    <row r="5" spans="1:17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1"/>
      <c r="M5" s="41"/>
      <c r="N5" s="41"/>
      <c r="O5" s="41"/>
      <c r="P5" s="41"/>
      <c r="Q5" s="41"/>
    </row>
    <row r="6" spans="1:17" ht="23.25" customHeight="1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365" t="s">
        <v>17</v>
      </c>
      <c r="M6" s="366"/>
      <c r="N6" s="367"/>
      <c r="O6" s="368" t="s">
        <v>18</v>
      </c>
      <c r="P6" s="369"/>
      <c r="Q6" s="370"/>
    </row>
    <row r="7" spans="1:17" ht="28.8" x14ac:dyDescent="0.3">
      <c r="A7" s="40"/>
      <c r="B7" s="166" t="s">
        <v>904</v>
      </c>
      <c r="C7" s="121" t="s">
        <v>310</v>
      </c>
      <c r="D7" s="122" t="s">
        <v>9</v>
      </c>
      <c r="E7" s="122" t="s">
        <v>19</v>
      </c>
      <c r="F7" s="122" t="s">
        <v>4</v>
      </c>
      <c r="G7" s="123" t="s">
        <v>381</v>
      </c>
      <c r="H7" s="123" t="s">
        <v>382</v>
      </c>
      <c r="I7" s="123" t="s">
        <v>383</v>
      </c>
      <c r="J7" s="122" t="s">
        <v>13</v>
      </c>
      <c r="K7" s="122" t="s">
        <v>10</v>
      </c>
      <c r="L7" s="124" t="s">
        <v>16</v>
      </c>
      <c r="M7" s="125" t="s">
        <v>311</v>
      </c>
      <c r="N7" s="125" t="s">
        <v>317</v>
      </c>
      <c r="O7" s="124" t="s">
        <v>313</v>
      </c>
      <c r="P7" s="124" t="s">
        <v>312</v>
      </c>
      <c r="Q7" s="124" t="s">
        <v>314</v>
      </c>
    </row>
    <row r="8" spans="1:17" x14ac:dyDescent="0.3">
      <c r="B8" s="155" t="s">
        <v>907</v>
      </c>
      <c r="C8" s="174">
        <v>44329</v>
      </c>
      <c r="D8" s="145" t="s">
        <v>912</v>
      </c>
      <c r="E8" s="127" t="s">
        <v>536</v>
      </c>
      <c r="F8" s="127" t="s">
        <v>69</v>
      </c>
      <c r="G8" s="145" t="s">
        <v>558</v>
      </c>
      <c r="H8" s="145" t="s">
        <v>911</v>
      </c>
      <c r="I8" s="145" t="s">
        <v>238</v>
      </c>
      <c r="J8" s="127">
        <v>1</v>
      </c>
      <c r="K8" s="127" t="s">
        <v>537</v>
      </c>
      <c r="L8" s="129">
        <v>1320</v>
      </c>
      <c r="M8" s="129">
        <v>1320</v>
      </c>
      <c r="N8" s="146" t="s">
        <v>538</v>
      </c>
      <c r="O8" s="175"/>
      <c r="P8" s="175">
        <v>1320</v>
      </c>
      <c r="Q8" s="149" t="s">
        <v>403</v>
      </c>
    </row>
    <row r="9" spans="1:17" x14ac:dyDescent="0.3">
      <c r="B9" s="155" t="s">
        <v>907</v>
      </c>
      <c r="C9" s="174">
        <v>44319</v>
      </c>
      <c r="D9" s="127" t="s">
        <v>408</v>
      </c>
      <c r="E9" s="127" t="s">
        <v>57</v>
      </c>
      <c r="F9" s="127" t="s">
        <v>69</v>
      </c>
      <c r="G9" s="145" t="s">
        <v>558</v>
      </c>
      <c r="H9" s="145" t="s">
        <v>384</v>
      </c>
      <c r="I9" s="145" t="s">
        <v>10</v>
      </c>
      <c r="J9" s="127">
        <v>1</v>
      </c>
      <c r="K9" s="145" t="s">
        <v>485</v>
      </c>
      <c r="L9" s="129">
        <v>420</v>
      </c>
      <c r="M9" s="129">
        <v>420</v>
      </c>
      <c r="N9" s="145"/>
      <c r="O9" s="175"/>
      <c r="P9" s="175">
        <v>420</v>
      </c>
      <c r="Q9" s="149"/>
    </row>
    <row r="10" spans="1:17" x14ac:dyDescent="0.3">
      <c r="B10" s="155" t="s">
        <v>907</v>
      </c>
      <c r="C10" s="174">
        <v>44319</v>
      </c>
      <c r="D10" s="127" t="s">
        <v>408</v>
      </c>
      <c r="E10" s="127" t="s">
        <v>57</v>
      </c>
      <c r="F10" s="127" t="s">
        <v>69</v>
      </c>
      <c r="G10" s="145" t="s">
        <v>558</v>
      </c>
      <c r="H10" s="145" t="s">
        <v>384</v>
      </c>
      <c r="I10" s="145" t="s">
        <v>238</v>
      </c>
      <c r="J10" s="127">
        <v>1</v>
      </c>
      <c r="K10" s="127" t="s">
        <v>486</v>
      </c>
      <c r="L10" s="129">
        <v>300</v>
      </c>
      <c r="M10" s="129">
        <v>300</v>
      </c>
      <c r="N10" s="145"/>
      <c r="O10" s="175"/>
      <c r="P10" s="175">
        <v>300</v>
      </c>
      <c r="Q10" s="149"/>
    </row>
    <row r="11" spans="1:17" x14ac:dyDescent="0.3">
      <c r="B11" s="155" t="s">
        <v>907</v>
      </c>
      <c r="C11" s="174">
        <v>44319</v>
      </c>
      <c r="D11" s="127" t="s">
        <v>408</v>
      </c>
      <c r="E11" s="127" t="s">
        <v>57</v>
      </c>
      <c r="F11" s="127" t="s">
        <v>69</v>
      </c>
      <c r="G11" s="145" t="s">
        <v>558</v>
      </c>
      <c r="H11" s="145" t="s">
        <v>384</v>
      </c>
      <c r="I11" s="145" t="s">
        <v>238</v>
      </c>
      <c r="J11" s="127">
        <v>1</v>
      </c>
      <c r="K11" s="145" t="s">
        <v>487</v>
      </c>
      <c r="L11" s="129">
        <v>120</v>
      </c>
      <c r="M11" s="129">
        <v>120</v>
      </c>
      <c r="N11" s="145"/>
      <c r="O11" s="175"/>
      <c r="P11" s="175">
        <v>120</v>
      </c>
      <c r="Q11" s="149"/>
    </row>
    <row r="12" spans="1:17" x14ac:dyDescent="0.3">
      <c r="B12" s="155" t="s">
        <v>907</v>
      </c>
      <c r="C12" s="174">
        <v>44319</v>
      </c>
      <c r="D12" s="127" t="s">
        <v>408</v>
      </c>
      <c r="E12" s="127" t="s">
        <v>74</v>
      </c>
      <c r="F12" s="127" t="s">
        <v>70</v>
      </c>
      <c r="G12" s="145" t="s">
        <v>558</v>
      </c>
      <c r="H12" s="145" t="s">
        <v>385</v>
      </c>
      <c r="I12" s="145" t="s">
        <v>238</v>
      </c>
      <c r="J12" s="127">
        <v>1</v>
      </c>
      <c r="K12" s="127" t="s">
        <v>498</v>
      </c>
      <c r="L12" s="129">
        <v>80</v>
      </c>
      <c r="M12" s="129">
        <v>80</v>
      </c>
      <c r="N12" s="145"/>
      <c r="O12" s="175"/>
      <c r="P12" s="175">
        <v>80</v>
      </c>
      <c r="Q12" s="149"/>
    </row>
    <row r="13" spans="1:17" x14ac:dyDescent="0.3">
      <c r="B13" s="155" t="s">
        <v>907</v>
      </c>
      <c r="C13" s="188">
        <v>44293</v>
      </c>
      <c r="D13" s="127" t="s">
        <v>231</v>
      </c>
      <c r="E13" s="127" t="s">
        <v>29</v>
      </c>
      <c r="F13" s="127" t="s">
        <v>5</v>
      </c>
      <c r="G13" s="145" t="s">
        <v>558</v>
      </c>
      <c r="H13" s="145" t="s">
        <v>384</v>
      </c>
      <c r="I13" s="145" t="s">
        <v>10</v>
      </c>
      <c r="J13" s="127">
        <v>1</v>
      </c>
      <c r="K13" s="127" t="s">
        <v>390</v>
      </c>
      <c r="L13" s="129">
        <v>1600</v>
      </c>
      <c r="M13" s="129">
        <v>1600</v>
      </c>
      <c r="N13" s="145" t="s">
        <v>391</v>
      </c>
      <c r="O13" s="175"/>
      <c r="P13" s="175">
        <v>1600</v>
      </c>
      <c r="Q13" s="165" t="s">
        <v>405</v>
      </c>
    </row>
    <row r="14" spans="1:17" x14ac:dyDescent="0.3">
      <c r="B14" s="155" t="s">
        <v>907</v>
      </c>
      <c r="C14" s="188">
        <v>44309</v>
      </c>
      <c r="D14" s="127" t="s">
        <v>231</v>
      </c>
      <c r="E14" s="127" t="s">
        <v>55</v>
      </c>
      <c r="F14" s="127" t="s">
        <v>5</v>
      </c>
      <c r="G14" s="145" t="s">
        <v>558</v>
      </c>
      <c r="H14" s="145" t="s">
        <v>384</v>
      </c>
      <c r="I14" s="145" t="s">
        <v>10</v>
      </c>
      <c r="J14" s="127">
        <v>1</v>
      </c>
      <c r="K14" s="127" t="s">
        <v>390</v>
      </c>
      <c r="L14" s="129">
        <v>1600</v>
      </c>
      <c r="M14" s="129">
        <v>1600</v>
      </c>
      <c r="N14" s="145" t="s">
        <v>453</v>
      </c>
      <c r="O14" s="175"/>
      <c r="P14" s="175">
        <v>1600</v>
      </c>
      <c r="Q14" s="165" t="s">
        <v>454</v>
      </c>
    </row>
    <row r="15" spans="1:17" x14ac:dyDescent="0.3">
      <c r="B15" s="155" t="s">
        <v>907</v>
      </c>
      <c r="C15" s="174">
        <v>44319</v>
      </c>
      <c r="D15" s="127" t="s">
        <v>231</v>
      </c>
      <c r="E15" s="127" t="s">
        <v>57</v>
      </c>
      <c r="F15" s="127" t="s">
        <v>69</v>
      </c>
      <c r="G15" s="145" t="s">
        <v>558</v>
      </c>
      <c r="H15" s="145" t="s">
        <v>384</v>
      </c>
      <c r="I15" s="145" t="s">
        <v>10</v>
      </c>
      <c r="J15" s="127">
        <v>1</v>
      </c>
      <c r="K15" s="145" t="s">
        <v>185</v>
      </c>
      <c r="L15" s="129">
        <v>240</v>
      </c>
      <c r="M15" s="129">
        <v>240</v>
      </c>
      <c r="N15" s="145"/>
      <c r="O15" s="175"/>
      <c r="P15" s="175">
        <v>240</v>
      </c>
      <c r="Q15" s="162" t="s">
        <v>488</v>
      </c>
    </row>
    <row r="16" spans="1:17" x14ac:dyDescent="0.3">
      <c r="B16" s="155" t="s">
        <v>907</v>
      </c>
      <c r="C16" s="174">
        <v>44319</v>
      </c>
      <c r="D16" s="127" t="s">
        <v>231</v>
      </c>
      <c r="E16" s="127" t="s">
        <v>57</v>
      </c>
      <c r="F16" s="127" t="s">
        <v>69</v>
      </c>
      <c r="G16" s="145" t="s">
        <v>558</v>
      </c>
      <c r="H16" s="145" t="s">
        <v>384</v>
      </c>
      <c r="I16" s="145" t="s">
        <v>10</v>
      </c>
      <c r="J16" s="127">
        <v>1</v>
      </c>
      <c r="K16" s="145" t="s">
        <v>489</v>
      </c>
      <c r="L16" s="129">
        <v>50</v>
      </c>
      <c r="M16" s="129">
        <v>50</v>
      </c>
      <c r="N16" s="145"/>
      <c r="O16" s="175"/>
      <c r="P16" s="175">
        <v>50</v>
      </c>
      <c r="Q16" s="162" t="s">
        <v>488</v>
      </c>
    </row>
    <row r="17" spans="2:17" x14ac:dyDescent="0.3">
      <c r="B17" s="155" t="s">
        <v>907</v>
      </c>
      <c r="C17" s="174">
        <v>44319</v>
      </c>
      <c r="D17" s="127" t="s">
        <v>231</v>
      </c>
      <c r="E17" s="127" t="s">
        <v>57</v>
      </c>
      <c r="F17" s="127" t="s">
        <v>69</v>
      </c>
      <c r="G17" s="145" t="s">
        <v>558</v>
      </c>
      <c r="H17" s="145" t="s">
        <v>384</v>
      </c>
      <c r="I17" s="145" t="s">
        <v>10</v>
      </c>
      <c r="J17" s="127">
        <v>1</v>
      </c>
      <c r="K17" s="145" t="s">
        <v>490</v>
      </c>
      <c r="L17" s="129">
        <v>20</v>
      </c>
      <c r="M17" s="129">
        <v>20</v>
      </c>
      <c r="N17" s="145"/>
      <c r="O17" s="175"/>
      <c r="P17" s="175">
        <v>20</v>
      </c>
      <c r="Q17" s="162" t="s">
        <v>488</v>
      </c>
    </row>
    <row r="18" spans="2:17" x14ac:dyDescent="0.3">
      <c r="B18" s="155" t="s">
        <v>907</v>
      </c>
      <c r="C18" s="174">
        <v>44319</v>
      </c>
      <c r="D18" s="127" t="s">
        <v>231</v>
      </c>
      <c r="E18" s="127" t="s">
        <v>57</v>
      </c>
      <c r="F18" s="127" t="s">
        <v>69</v>
      </c>
      <c r="G18" s="145" t="s">
        <v>558</v>
      </c>
      <c r="H18" s="145" t="s">
        <v>384</v>
      </c>
      <c r="I18" s="145" t="s">
        <v>10</v>
      </c>
      <c r="J18" s="127">
        <v>1</v>
      </c>
      <c r="K18" s="145" t="s">
        <v>491</v>
      </c>
      <c r="L18" s="129">
        <v>20</v>
      </c>
      <c r="M18" s="129">
        <v>20</v>
      </c>
      <c r="N18" s="145"/>
      <c r="O18" s="175"/>
      <c r="P18" s="175">
        <v>20</v>
      </c>
      <c r="Q18" s="162" t="s">
        <v>488</v>
      </c>
    </row>
    <row r="19" spans="2:17" x14ac:dyDescent="0.3">
      <c r="B19" s="155" t="s">
        <v>907</v>
      </c>
      <c r="C19" s="174">
        <v>44327</v>
      </c>
      <c r="D19" s="127" t="s">
        <v>231</v>
      </c>
      <c r="E19" s="127" t="s">
        <v>88</v>
      </c>
      <c r="F19" s="127" t="s">
        <v>70</v>
      </c>
      <c r="G19" s="145" t="s">
        <v>558</v>
      </c>
      <c r="H19" s="145" t="s">
        <v>385</v>
      </c>
      <c r="I19" s="145" t="s">
        <v>238</v>
      </c>
      <c r="J19" s="127">
        <v>1</v>
      </c>
      <c r="K19" s="127" t="s">
        <v>504</v>
      </c>
      <c r="L19" s="129">
        <v>304</v>
      </c>
      <c r="M19" s="129">
        <v>304</v>
      </c>
      <c r="N19" s="145"/>
      <c r="O19" s="175"/>
      <c r="P19" s="175">
        <v>304</v>
      </c>
      <c r="Q19" s="149"/>
    </row>
    <row r="20" spans="2:17" x14ac:dyDescent="0.3">
      <c r="B20" s="155" t="s">
        <v>907</v>
      </c>
      <c r="C20" s="174">
        <v>44342</v>
      </c>
      <c r="D20" s="127" t="s">
        <v>231</v>
      </c>
      <c r="E20" s="127" t="s">
        <v>178</v>
      </c>
      <c r="F20" s="127" t="s">
        <v>70</v>
      </c>
      <c r="G20" s="150" t="s">
        <v>558</v>
      </c>
      <c r="H20" s="145" t="s">
        <v>385</v>
      </c>
      <c r="I20" s="145" t="s">
        <v>10</v>
      </c>
      <c r="J20" s="127">
        <v>1</v>
      </c>
      <c r="K20" s="127" t="s">
        <v>445</v>
      </c>
      <c r="L20" s="129">
        <v>65</v>
      </c>
      <c r="M20" s="129">
        <v>65</v>
      </c>
      <c r="N20" s="146" t="s">
        <v>550</v>
      </c>
      <c r="O20" s="175"/>
      <c r="P20" s="175">
        <v>65</v>
      </c>
      <c r="Q20" s="149" t="s">
        <v>549</v>
      </c>
    </row>
    <row r="21" spans="2:17" x14ac:dyDescent="0.3">
      <c r="B21" s="155" t="s">
        <v>907</v>
      </c>
      <c r="C21" s="174">
        <v>44337</v>
      </c>
      <c r="D21" s="145" t="s">
        <v>515</v>
      </c>
      <c r="E21" s="127" t="s">
        <v>56</v>
      </c>
      <c r="F21" s="127" t="s">
        <v>5</v>
      </c>
      <c r="G21" s="145" t="s">
        <v>558</v>
      </c>
      <c r="H21" s="145" t="s">
        <v>208</v>
      </c>
      <c r="I21" s="145" t="s">
        <v>10</v>
      </c>
      <c r="J21" s="127">
        <v>1</v>
      </c>
      <c r="K21" s="127" t="s">
        <v>360</v>
      </c>
      <c r="L21" s="129">
        <v>150</v>
      </c>
      <c r="M21" s="129">
        <v>150</v>
      </c>
      <c r="N21" s="146" t="s">
        <v>542</v>
      </c>
      <c r="O21" s="175"/>
      <c r="P21" s="175">
        <v>150</v>
      </c>
      <c r="Q21" s="149" t="s">
        <v>543</v>
      </c>
    </row>
    <row r="22" spans="2:17" x14ac:dyDescent="0.3">
      <c r="B22" s="155" t="s">
        <v>907</v>
      </c>
      <c r="C22" s="174">
        <v>44337</v>
      </c>
      <c r="D22" s="145" t="s">
        <v>515</v>
      </c>
      <c r="E22" s="127" t="s">
        <v>56</v>
      </c>
      <c r="F22" s="127" t="s">
        <v>5</v>
      </c>
      <c r="G22" s="145" t="s">
        <v>558</v>
      </c>
      <c r="H22" s="145" t="s">
        <v>208</v>
      </c>
      <c r="I22" s="145" t="s">
        <v>10</v>
      </c>
      <c r="J22" s="127">
        <v>1</v>
      </c>
      <c r="K22" s="127" t="s">
        <v>539</v>
      </c>
      <c r="L22" s="129">
        <v>380</v>
      </c>
      <c r="M22" s="129">
        <v>380</v>
      </c>
      <c r="N22" s="146" t="s">
        <v>542</v>
      </c>
      <c r="O22" s="175"/>
      <c r="P22" s="175">
        <v>380</v>
      </c>
      <c r="Q22" s="149" t="s">
        <v>543</v>
      </c>
    </row>
    <row r="23" spans="2:17" x14ac:dyDescent="0.3">
      <c r="B23" s="155" t="s">
        <v>907</v>
      </c>
      <c r="C23" s="174">
        <v>44337</v>
      </c>
      <c r="D23" s="145" t="s">
        <v>515</v>
      </c>
      <c r="E23" s="127" t="s">
        <v>56</v>
      </c>
      <c r="F23" s="127" t="s">
        <v>5</v>
      </c>
      <c r="G23" s="150" t="s">
        <v>558</v>
      </c>
      <c r="H23" s="145" t="s">
        <v>208</v>
      </c>
      <c r="I23" s="145" t="s">
        <v>10</v>
      </c>
      <c r="J23" s="127">
        <v>1</v>
      </c>
      <c r="K23" s="127" t="s">
        <v>540</v>
      </c>
      <c r="L23" s="129">
        <v>130</v>
      </c>
      <c r="M23" s="129">
        <v>130</v>
      </c>
      <c r="N23" s="146" t="s">
        <v>542</v>
      </c>
      <c r="O23" s="175"/>
      <c r="P23" s="175">
        <v>130</v>
      </c>
      <c r="Q23" s="149" t="s">
        <v>543</v>
      </c>
    </row>
    <row r="24" spans="2:17" x14ac:dyDescent="0.3">
      <c r="B24" s="155" t="s">
        <v>907</v>
      </c>
      <c r="C24" s="174">
        <v>44337</v>
      </c>
      <c r="D24" s="145" t="s">
        <v>515</v>
      </c>
      <c r="E24" s="127" t="s">
        <v>56</v>
      </c>
      <c r="F24" s="127" t="s">
        <v>5</v>
      </c>
      <c r="G24" s="150" t="s">
        <v>558</v>
      </c>
      <c r="H24" s="145" t="s">
        <v>208</v>
      </c>
      <c r="I24" s="145" t="s">
        <v>238</v>
      </c>
      <c r="J24" s="127">
        <v>1</v>
      </c>
      <c r="K24" s="127" t="s">
        <v>541</v>
      </c>
      <c r="L24" s="129">
        <v>180</v>
      </c>
      <c r="M24" s="129">
        <v>180</v>
      </c>
      <c r="N24" s="146" t="s">
        <v>542</v>
      </c>
      <c r="O24" s="175"/>
      <c r="P24" s="175">
        <v>180</v>
      </c>
      <c r="Q24" s="149" t="s">
        <v>543</v>
      </c>
    </row>
    <row r="25" spans="2:17" x14ac:dyDescent="0.3">
      <c r="B25" s="155" t="s">
        <v>907</v>
      </c>
      <c r="C25" s="174">
        <v>44338</v>
      </c>
      <c r="D25" s="145" t="s">
        <v>515</v>
      </c>
      <c r="E25" s="127" t="s">
        <v>178</v>
      </c>
      <c r="F25" s="127" t="s">
        <v>70</v>
      </c>
      <c r="G25" s="150" t="s">
        <v>558</v>
      </c>
      <c r="H25" s="145" t="s">
        <v>208</v>
      </c>
      <c r="I25" s="145" t="s">
        <v>10</v>
      </c>
      <c r="J25" s="127">
        <v>1</v>
      </c>
      <c r="K25" s="127" t="s">
        <v>544</v>
      </c>
      <c r="L25" s="129">
        <v>200</v>
      </c>
      <c r="M25" s="129">
        <v>200</v>
      </c>
      <c r="N25" s="146" t="s">
        <v>547</v>
      </c>
      <c r="O25" s="175"/>
      <c r="P25" s="175">
        <v>200</v>
      </c>
      <c r="Q25" s="149" t="s">
        <v>543</v>
      </c>
    </row>
    <row r="26" spans="2:17" x14ac:dyDescent="0.3">
      <c r="B26" s="155" t="s">
        <v>907</v>
      </c>
      <c r="C26" s="174">
        <v>44339</v>
      </c>
      <c r="D26" s="145" t="s">
        <v>515</v>
      </c>
      <c r="E26" s="127" t="s">
        <v>178</v>
      </c>
      <c r="F26" s="127" t="s">
        <v>70</v>
      </c>
      <c r="G26" s="150" t="s">
        <v>558</v>
      </c>
      <c r="H26" s="145" t="s">
        <v>208</v>
      </c>
      <c r="I26" s="145" t="s">
        <v>10</v>
      </c>
      <c r="J26" s="127">
        <v>1</v>
      </c>
      <c r="K26" s="127" t="s">
        <v>545</v>
      </c>
      <c r="L26" s="129">
        <v>30</v>
      </c>
      <c r="M26" s="129">
        <v>30</v>
      </c>
      <c r="N26" s="146" t="s">
        <v>547</v>
      </c>
      <c r="O26" s="175"/>
      <c r="P26" s="175">
        <v>30</v>
      </c>
      <c r="Q26" s="187"/>
    </row>
    <row r="27" spans="2:17" x14ac:dyDescent="0.3">
      <c r="B27" s="155" t="s">
        <v>907</v>
      </c>
      <c r="C27" s="174">
        <v>44340</v>
      </c>
      <c r="D27" s="145" t="s">
        <v>515</v>
      </c>
      <c r="E27" s="127" t="s">
        <v>178</v>
      </c>
      <c r="F27" s="127" t="s">
        <v>70</v>
      </c>
      <c r="G27" s="150" t="s">
        <v>558</v>
      </c>
      <c r="H27" s="145" t="s">
        <v>208</v>
      </c>
      <c r="I27" s="145" t="s">
        <v>10</v>
      </c>
      <c r="J27" s="127">
        <v>1</v>
      </c>
      <c r="K27" s="127" t="s">
        <v>546</v>
      </c>
      <c r="L27" s="129">
        <v>200</v>
      </c>
      <c r="M27" s="129">
        <v>200</v>
      </c>
      <c r="N27" s="146" t="s">
        <v>547</v>
      </c>
      <c r="O27" s="175"/>
      <c r="P27" s="175">
        <v>200</v>
      </c>
      <c r="Q27" s="187"/>
    </row>
    <row r="28" spans="2:17" x14ac:dyDescent="0.3">
      <c r="B28" s="155" t="s">
        <v>907</v>
      </c>
      <c r="C28" s="174">
        <v>44341</v>
      </c>
      <c r="D28" s="145" t="s">
        <v>515</v>
      </c>
      <c r="E28" s="127" t="s">
        <v>178</v>
      </c>
      <c r="F28" s="127" t="s">
        <v>70</v>
      </c>
      <c r="G28" s="150" t="s">
        <v>558</v>
      </c>
      <c r="H28" s="145" t="s">
        <v>208</v>
      </c>
      <c r="I28" s="145" t="s">
        <v>10</v>
      </c>
      <c r="J28" s="127">
        <v>1</v>
      </c>
      <c r="K28" s="127" t="s">
        <v>360</v>
      </c>
      <c r="L28" s="129">
        <v>150</v>
      </c>
      <c r="M28" s="129">
        <v>150</v>
      </c>
      <c r="N28" s="146" t="s">
        <v>547</v>
      </c>
      <c r="O28" s="175"/>
      <c r="P28" s="175">
        <v>150</v>
      </c>
      <c r="Q28" s="187"/>
    </row>
    <row r="29" spans="2:17" x14ac:dyDescent="0.3">
      <c r="B29" s="155" t="s">
        <v>907</v>
      </c>
      <c r="C29" s="174">
        <v>44342</v>
      </c>
      <c r="D29" s="145" t="s">
        <v>515</v>
      </c>
      <c r="E29" s="127" t="s">
        <v>178</v>
      </c>
      <c r="F29" s="127" t="s">
        <v>70</v>
      </c>
      <c r="G29" s="150" t="s">
        <v>558</v>
      </c>
      <c r="H29" s="145" t="s">
        <v>208</v>
      </c>
      <c r="I29" s="145" t="s">
        <v>238</v>
      </c>
      <c r="J29" s="127">
        <v>1</v>
      </c>
      <c r="K29" s="127" t="s">
        <v>541</v>
      </c>
      <c r="L29" s="129">
        <v>170</v>
      </c>
      <c r="M29" s="129">
        <v>170</v>
      </c>
      <c r="N29" s="146" t="s">
        <v>547</v>
      </c>
      <c r="O29" s="175"/>
      <c r="P29" s="175">
        <v>170</v>
      </c>
      <c r="Q29" s="187"/>
    </row>
    <row r="30" spans="2:17" x14ac:dyDescent="0.3">
      <c r="B30" s="155" t="s">
        <v>907</v>
      </c>
      <c r="C30" s="174">
        <v>44330</v>
      </c>
      <c r="D30" s="127" t="s">
        <v>759</v>
      </c>
      <c r="E30" s="127" t="s">
        <v>57</v>
      </c>
      <c r="F30" s="127" t="s">
        <v>69</v>
      </c>
      <c r="G30" s="145" t="s">
        <v>558</v>
      </c>
      <c r="H30" s="145" t="s">
        <v>385</v>
      </c>
      <c r="I30" s="145" t="s">
        <v>10</v>
      </c>
      <c r="J30" s="127">
        <v>1</v>
      </c>
      <c r="K30" s="127" t="s">
        <v>529</v>
      </c>
      <c r="L30" s="129">
        <v>2720.75</v>
      </c>
      <c r="M30" s="129">
        <v>2720.75</v>
      </c>
      <c r="N30" s="145" t="s">
        <v>530</v>
      </c>
      <c r="O30" s="175">
        <v>270.75</v>
      </c>
      <c r="P30" s="175">
        <v>2450</v>
      </c>
      <c r="Q30" s="149" t="s">
        <v>531</v>
      </c>
    </row>
    <row r="31" spans="2:17" x14ac:dyDescent="0.3">
      <c r="B31" s="155" t="s">
        <v>907</v>
      </c>
      <c r="C31" s="174">
        <v>44256</v>
      </c>
      <c r="D31" s="127" t="s">
        <v>308</v>
      </c>
      <c r="E31" s="127" t="s">
        <v>179</v>
      </c>
      <c r="F31" s="127" t="s">
        <v>179</v>
      </c>
      <c r="G31" s="145" t="s">
        <v>339</v>
      </c>
      <c r="H31" s="145" t="s">
        <v>316</v>
      </c>
      <c r="I31" s="145" t="s">
        <v>10</v>
      </c>
      <c r="J31" s="127">
        <v>3</v>
      </c>
      <c r="K31" s="127" t="s">
        <v>309</v>
      </c>
      <c r="L31" s="129">
        <v>920</v>
      </c>
      <c r="M31" s="129">
        <v>2760</v>
      </c>
      <c r="N31" s="145"/>
      <c r="O31" s="175">
        <v>90</v>
      </c>
      <c r="P31" s="175">
        <v>2670</v>
      </c>
      <c r="Q31" s="195" t="s">
        <v>283</v>
      </c>
    </row>
    <row r="32" spans="2:17" x14ac:dyDescent="0.3">
      <c r="B32" s="155" t="s">
        <v>907</v>
      </c>
      <c r="C32" s="174">
        <v>44331</v>
      </c>
      <c r="D32" s="127" t="s">
        <v>506</v>
      </c>
      <c r="E32" s="127" t="s">
        <v>507</v>
      </c>
      <c r="F32" s="127" t="s">
        <v>70</v>
      </c>
      <c r="G32" s="145" t="s">
        <v>558</v>
      </c>
      <c r="H32" s="145" t="s">
        <v>385</v>
      </c>
      <c r="I32" s="145" t="s">
        <v>10</v>
      </c>
      <c r="J32" s="127">
        <v>1</v>
      </c>
      <c r="K32" s="127" t="s">
        <v>505</v>
      </c>
      <c r="L32" s="129">
        <v>100</v>
      </c>
      <c r="M32" s="129">
        <v>100</v>
      </c>
      <c r="N32" s="145"/>
      <c r="O32" s="175"/>
      <c r="P32" s="175">
        <v>100</v>
      </c>
      <c r="Q32" s="149" t="s">
        <v>403</v>
      </c>
    </row>
    <row r="33" spans="2:17" x14ac:dyDescent="0.3">
      <c r="B33" s="155" t="s">
        <v>907</v>
      </c>
      <c r="C33" s="174">
        <v>44300</v>
      </c>
      <c r="D33" s="127" t="s">
        <v>358</v>
      </c>
      <c r="E33" s="127" t="s">
        <v>252</v>
      </c>
      <c r="F33" s="127" t="s">
        <v>5</v>
      </c>
      <c r="G33" s="145" t="s">
        <v>558</v>
      </c>
      <c r="H33" s="145" t="s">
        <v>384</v>
      </c>
      <c r="I33" s="145" t="s">
        <v>238</v>
      </c>
      <c r="J33" s="127">
        <v>1</v>
      </c>
      <c r="K33" s="127" t="s">
        <v>462</v>
      </c>
      <c r="L33" s="129">
        <v>600</v>
      </c>
      <c r="M33" s="129">
        <v>600</v>
      </c>
      <c r="N33" s="145"/>
      <c r="O33" s="175"/>
      <c r="P33" s="175">
        <v>600</v>
      </c>
      <c r="Q33" s="136" t="s">
        <v>479</v>
      </c>
    </row>
    <row r="34" spans="2:17" x14ac:dyDescent="0.3">
      <c r="B34" s="155" t="s">
        <v>907</v>
      </c>
      <c r="C34" s="174">
        <v>44300</v>
      </c>
      <c r="D34" s="127" t="s">
        <v>358</v>
      </c>
      <c r="E34" s="127" t="s">
        <v>252</v>
      </c>
      <c r="F34" s="127" t="s">
        <v>5</v>
      </c>
      <c r="G34" s="145" t="s">
        <v>558</v>
      </c>
      <c r="H34" s="145" t="s">
        <v>385</v>
      </c>
      <c r="I34" s="145" t="s">
        <v>238</v>
      </c>
      <c r="J34" s="127">
        <v>1</v>
      </c>
      <c r="K34" s="127" t="s">
        <v>463</v>
      </c>
      <c r="L34" s="129">
        <v>50</v>
      </c>
      <c r="M34" s="129">
        <v>50</v>
      </c>
      <c r="N34" s="145"/>
      <c r="O34" s="175"/>
      <c r="P34" s="175">
        <v>50</v>
      </c>
      <c r="Q34" s="136" t="s">
        <v>479</v>
      </c>
    </row>
    <row r="35" spans="2:17" x14ac:dyDescent="0.3">
      <c r="B35" s="155" t="s">
        <v>907</v>
      </c>
      <c r="C35" s="174">
        <v>44300</v>
      </c>
      <c r="D35" s="127" t="s">
        <v>358</v>
      </c>
      <c r="E35" s="127" t="s">
        <v>60</v>
      </c>
      <c r="F35" s="127" t="s">
        <v>5</v>
      </c>
      <c r="G35" s="145" t="s">
        <v>558</v>
      </c>
      <c r="H35" s="145" t="s">
        <v>385</v>
      </c>
      <c r="I35" s="145" t="s">
        <v>10</v>
      </c>
      <c r="J35" s="127">
        <v>1</v>
      </c>
      <c r="K35" s="127" t="s">
        <v>464</v>
      </c>
      <c r="L35" s="129">
        <v>375</v>
      </c>
      <c r="M35" s="129">
        <v>375</v>
      </c>
      <c r="N35" s="145"/>
      <c r="O35" s="175"/>
      <c r="P35" s="175">
        <v>375</v>
      </c>
      <c r="Q35" s="136" t="s">
        <v>479</v>
      </c>
    </row>
    <row r="36" spans="2:17" x14ac:dyDescent="0.3">
      <c r="B36" s="155" t="s">
        <v>907</v>
      </c>
      <c r="C36" s="174">
        <v>44300</v>
      </c>
      <c r="D36" s="127" t="s">
        <v>358</v>
      </c>
      <c r="E36" s="127" t="s">
        <v>60</v>
      </c>
      <c r="F36" s="127" t="s">
        <v>5</v>
      </c>
      <c r="G36" s="145" t="s">
        <v>558</v>
      </c>
      <c r="H36" s="145" t="s">
        <v>385</v>
      </c>
      <c r="I36" s="145" t="s">
        <v>10</v>
      </c>
      <c r="J36" s="127">
        <v>1</v>
      </c>
      <c r="K36" s="127" t="s">
        <v>465</v>
      </c>
      <c r="L36" s="129">
        <v>39</v>
      </c>
      <c r="M36" s="129">
        <v>39</v>
      </c>
      <c r="N36" s="145"/>
      <c r="O36" s="175"/>
      <c r="P36" s="175">
        <v>39</v>
      </c>
      <c r="Q36" s="136" t="s">
        <v>479</v>
      </c>
    </row>
    <row r="37" spans="2:17" x14ac:dyDescent="0.3">
      <c r="B37" s="155" t="s">
        <v>907</v>
      </c>
      <c r="C37" s="174">
        <v>44300</v>
      </c>
      <c r="D37" s="127" t="s">
        <v>358</v>
      </c>
      <c r="E37" s="127" t="s">
        <v>60</v>
      </c>
      <c r="F37" s="127" t="s">
        <v>5</v>
      </c>
      <c r="G37" s="145" t="s">
        <v>558</v>
      </c>
      <c r="H37" s="145" t="s">
        <v>385</v>
      </c>
      <c r="I37" s="145" t="s">
        <v>10</v>
      </c>
      <c r="J37" s="127">
        <v>3</v>
      </c>
      <c r="K37" s="127" t="s">
        <v>466</v>
      </c>
      <c r="L37" s="129">
        <v>155</v>
      </c>
      <c r="M37" s="129">
        <v>465</v>
      </c>
      <c r="N37" s="145"/>
      <c r="O37" s="175"/>
      <c r="P37" s="175">
        <v>465</v>
      </c>
      <c r="Q37" s="136" t="s">
        <v>479</v>
      </c>
    </row>
    <row r="38" spans="2:17" x14ac:dyDescent="0.3">
      <c r="B38" s="155" t="s">
        <v>907</v>
      </c>
      <c r="C38" s="174">
        <v>44300</v>
      </c>
      <c r="D38" s="127" t="s">
        <v>358</v>
      </c>
      <c r="E38" s="127" t="s">
        <v>60</v>
      </c>
      <c r="F38" s="127" t="s">
        <v>5</v>
      </c>
      <c r="G38" s="145" t="s">
        <v>558</v>
      </c>
      <c r="H38" s="145" t="s">
        <v>385</v>
      </c>
      <c r="I38" s="145" t="s">
        <v>10</v>
      </c>
      <c r="J38" s="127">
        <v>1</v>
      </c>
      <c r="K38" s="127" t="s">
        <v>467</v>
      </c>
      <c r="L38" s="129">
        <v>535</v>
      </c>
      <c r="M38" s="129">
        <v>535</v>
      </c>
      <c r="N38" s="145"/>
      <c r="O38" s="175"/>
      <c r="P38" s="175">
        <v>535</v>
      </c>
      <c r="Q38" s="136" t="s">
        <v>479</v>
      </c>
    </row>
    <row r="39" spans="2:17" x14ac:dyDescent="0.3">
      <c r="B39" s="155" t="s">
        <v>907</v>
      </c>
      <c r="C39" s="174">
        <v>44300</v>
      </c>
      <c r="D39" s="127" t="s">
        <v>358</v>
      </c>
      <c r="E39" s="127" t="s">
        <v>60</v>
      </c>
      <c r="F39" s="127" t="s">
        <v>5</v>
      </c>
      <c r="G39" s="145" t="s">
        <v>558</v>
      </c>
      <c r="H39" s="145" t="s">
        <v>385</v>
      </c>
      <c r="I39" s="145" t="s">
        <v>238</v>
      </c>
      <c r="J39" s="127">
        <v>1</v>
      </c>
      <c r="K39" s="145" t="s">
        <v>468</v>
      </c>
      <c r="L39" s="129">
        <v>300</v>
      </c>
      <c r="M39" s="129">
        <v>300</v>
      </c>
      <c r="N39" s="145"/>
      <c r="O39" s="175"/>
      <c r="P39" s="175">
        <v>300</v>
      </c>
      <c r="Q39" s="136" t="s">
        <v>479</v>
      </c>
    </row>
    <row r="40" spans="2:17" x14ac:dyDescent="0.3">
      <c r="B40" s="155" t="s">
        <v>907</v>
      </c>
      <c r="C40" s="174">
        <v>44300</v>
      </c>
      <c r="D40" s="127" t="s">
        <v>358</v>
      </c>
      <c r="E40" s="127" t="s">
        <v>60</v>
      </c>
      <c r="F40" s="127" t="s">
        <v>5</v>
      </c>
      <c r="G40" s="145" t="s">
        <v>558</v>
      </c>
      <c r="H40" s="145" t="s">
        <v>385</v>
      </c>
      <c r="I40" s="145" t="s">
        <v>238</v>
      </c>
      <c r="J40" s="127">
        <v>1</v>
      </c>
      <c r="K40" s="145" t="s">
        <v>469</v>
      </c>
      <c r="L40" s="129">
        <v>1100</v>
      </c>
      <c r="M40" s="129">
        <v>1100</v>
      </c>
      <c r="N40" s="145"/>
      <c r="O40" s="175">
        <v>496.4</v>
      </c>
      <c r="P40" s="175">
        <v>603.6</v>
      </c>
      <c r="Q40" s="136" t="s">
        <v>479</v>
      </c>
    </row>
    <row r="41" spans="2:17" x14ac:dyDescent="0.3">
      <c r="B41" s="155" t="s">
        <v>907</v>
      </c>
      <c r="C41" s="174">
        <v>44300</v>
      </c>
      <c r="D41" s="127" t="s">
        <v>358</v>
      </c>
      <c r="E41" s="127" t="s">
        <v>60</v>
      </c>
      <c r="F41" s="127" t="s">
        <v>5</v>
      </c>
      <c r="G41" s="145" t="s">
        <v>558</v>
      </c>
      <c r="H41" s="145" t="s">
        <v>385</v>
      </c>
      <c r="I41" s="145" t="s">
        <v>238</v>
      </c>
      <c r="J41" s="127">
        <v>3</v>
      </c>
      <c r="K41" s="127" t="s">
        <v>470</v>
      </c>
      <c r="L41" s="129">
        <v>150</v>
      </c>
      <c r="M41" s="129">
        <v>450</v>
      </c>
      <c r="N41" s="145"/>
      <c r="O41" s="175"/>
      <c r="P41" s="175">
        <v>450</v>
      </c>
      <c r="Q41" s="136" t="s">
        <v>479</v>
      </c>
    </row>
    <row r="42" spans="2:17" x14ac:dyDescent="0.3">
      <c r="B42" s="155" t="s">
        <v>907</v>
      </c>
      <c r="C42" s="174">
        <v>44300</v>
      </c>
      <c r="D42" s="127" t="s">
        <v>358</v>
      </c>
      <c r="E42" s="127" t="s">
        <v>60</v>
      </c>
      <c r="F42" s="127" t="s">
        <v>5</v>
      </c>
      <c r="G42" s="145" t="s">
        <v>558</v>
      </c>
      <c r="H42" s="145" t="s">
        <v>385</v>
      </c>
      <c r="I42" s="145" t="s">
        <v>238</v>
      </c>
      <c r="J42" s="127">
        <v>1</v>
      </c>
      <c r="K42" s="127" t="s">
        <v>471</v>
      </c>
      <c r="L42" s="129">
        <v>200</v>
      </c>
      <c r="M42" s="129">
        <v>200</v>
      </c>
      <c r="N42" s="145"/>
      <c r="O42" s="175"/>
      <c r="P42" s="175">
        <v>200</v>
      </c>
      <c r="Q42" s="136" t="s">
        <v>479</v>
      </c>
    </row>
    <row r="43" spans="2:17" x14ac:dyDescent="0.3">
      <c r="B43" s="155" t="s">
        <v>907</v>
      </c>
      <c r="C43" s="174">
        <v>44300</v>
      </c>
      <c r="D43" s="127" t="s">
        <v>358</v>
      </c>
      <c r="E43" s="127" t="s">
        <v>60</v>
      </c>
      <c r="F43" s="127" t="s">
        <v>5</v>
      </c>
      <c r="G43" s="145" t="s">
        <v>558</v>
      </c>
      <c r="H43" s="145" t="s">
        <v>385</v>
      </c>
      <c r="I43" s="145" t="s">
        <v>238</v>
      </c>
      <c r="J43" s="127">
        <v>1</v>
      </c>
      <c r="K43" s="127" t="s">
        <v>472</v>
      </c>
      <c r="L43" s="129">
        <v>100</v>
      </c>
      <c r="M43" s="129">
        <v>100</v>
      </c>
      <c r="N43" s="145"/>
      <c r="O43" s="175"/>
      <c r="P43" s="175">
        <v>100</v>
      </c>
      <c r="Q43" s="136" t="s">
        <v>479</v>
      </c>
    </row>
    <row r="44" spans="2:17" x14ac:dyDescent="0.3">
      <c r="B44" s="155" t="s">
        <v>907</v>
      </c>
      <c r="C44" s="174">
        <v>44302</v>
      </c>
      <c r="D44" s="127" t="s">
        <v>358</v>
      </c>
      <c r="E44" s="127" t="s">
        <v>213</v>
      </c>
      <c r="F44" s="127" t="s">
        <v>5</v>
      </c>
      <c r="G44" s="145" t="s">
        <v>558</v>
      </c>
      <c r="H44" s="145" t="s">
        <v>385</v>
      </c>
      <c r="I44" s="145" t="s">
        <v>10</v>
      </c>
      <c r="J44" s="127">
        <v>1</v>
      </c>
      <c r="K44" s="127" t="s">
        <v>473</v>
      </c>
      <c r="L44" s="129">
        <v>25</v>
      </c>
      <c r="M44" s="129">
        <v>25</v>
      </c>
      <c r="N44" s="145"/>
      <c r="O44" s="175"/>
      <c r="P44" s="175">
        <v>25</v>
      </c>
      <c r="Q44" s="136" t="s">
        <v>479</v>
      </c>
    </row>
    <row r="45" spans="2:17" x14ac:dyDescent="0.3">
      <c r="B45" s="155" t="s">
        <v>907</v>
      </c>
      <c r="C45" s="174">
        <v>44302</v>
      </c>
      <c r="D45" s="127" t="s">
        <v>358</v>
      </c>
      <c r="E45" s="127" t="s">
        <v>213</v>
      </c>
      <c r="F45" s="127" t="s">
        <v>5</v>
      </c>
      <c r="G45" s="145" t="s">
        <v>558</v>
      </c>
      <c r="H45" s="145" t="s">
        <v>385</v>
      </c>
      <c r="I45" s="145" t="s">
        <v>10</v>
      </c>
      <c r="J45" s="127">
        <v>3</v>
      </c>
      <c r="K45" s="127" t="s">
        <v>466</v>
      </c>
      <c r="L45" s="129">
        <v>155</v>
      </c>
      <c r="M45" s="129">
        <v>465</v>
      </c>
      <c r="N45" s="145"/>
      <c r="O45" s="175"/>
      <c r="P45" s="175">
        <v>465</v>
      </c>
      <c r="Q45" s="136" t="s">
        <v>479</v>
      </c>
    </row>
    <row r="46" spans="2:17" x14ac:dyDescent="0.3">
      <c r="B46" s="155" t="s">
        <v>907</v>
      </c>
      <c r="C46" s="174">
        <v>44302</v>
      </c>
      <c r="D46" s="127" t="s">
        <v>358</v>
      </c>
      <c r="E46" s="127" t="s">
        <v>213</v>
      </c>
      <c r="F46" s="127" t="s">
        <v>5</v>
      </c>
      <c r="G46" s="145" t="s">
        <v>558</v>
      </c>
      <c r="H46" s="145" t="s">
        <v>385</v>
      </c>
      <c r="I46" s="145" t="s">
        <v>10</v>
      </c>
      <c r="J46" s="127">
        <v>1</v>
      </c>
      <c r="K46" s="127" t="s">
        <v>474</v>
      </c>
      <c r="L46" s="129">
        <v>10</v>
      </c>
      <c r="M46" s="129">
        <v>10</v>
      </c>
      <c r="N46" s="145"/>
      <c r="O46" s="175"/>
      <c r="P46" s="175">
        <v>10</v>
      </c>
      <c r="Q46" s="136" t="s">
        <v>479</v>
      </c>
    </row>
    <row r="47" spans="2:17" x14ac:dyDescent="0.3">
      <c r="B47" s="155" t="s">
        <v>907</v>
      </c>
      <c r="C47" s="174">
        <v>44302</v>
      </c>
      <c r="D47" s="127" t="s">
        <v>358</v>
      </c>
      <c r="E47" s="127" t="s">
        <v>213</v>
      </c>
      <c r="F47" s="127" t="s">
        <v>5</v>
      </c>
      <c r="G47" s="145" t="s">
        <v>558</v>
      </c>
      <c r="H47" s="145" t="s">
        <v>385</v>
      </c>
      <c r="I47" s="145" t="s">
        <v>238</v>
      </c>
      <c r="J47" s="127">
        <v>1</v>
      </c>
      <c r="K47" s="127" t="s">
        <v>475</v>
      </c>
      <c r="L47" s="129">
        <v>50</v>
      </c>
      <c r="M47" s="129">
        <v>50</v>
      </c>
      <c r="N47" s="145"/>
      <c r="O47" s="175"/>
      <c r="P47" s="175">
        <v>50</v>
      </c>
      <c r="Q47" s="136" t="s">
        <v>479</v>
      </c>
    </row>
    <row r="48" spans="2:17" x14ac:dyDescent="0.3">
      <c r="B48" s="155" t="s">
        <v>907</v>
      </c>
      <c r="C48" s="174">
        <v>44302</v>
      </c>
      <c r="D48" s="127" t="s">
        <v>358</v>
      </c>
      <c r="E48" s="127" t="s">
        <v>213</v>
      </c>
      <c r="F48" s="127" t="s">
        <v>5</v>
      </c>
      <c r="G48" s="145" t="s">
        <v>558</v>
      </c>
      <c r="H48" s="145" t="s">
        <v>385</v>
      </c>
      <c r="I48" s="145" t="s">
        <v>238</v>
      </c>
      <c r="J48" s="127">
        <v>1</v>
      </c>
      <c r="K48" s="127" t="s">
        <v>476</v>
      </c>
      <c r="L48" s="129">
        <v>150</v>
      </c>
      <c r="M48" s="129">
        <v>150</v>
      </c>
      <c r="N48" s="145"/>
      <c r="O48" s="175"/>
      <c r="P48" s="175">
        <v>150</v>
      </c>
      <c r="Q48" s="136" t="s">
        <v>479</v>
      </c>
    </row>
    <row r="49" spans="2:17" x14ac:dyDescent="0.3">
      <c r="B49" s="155" t="s">
        <v>907</v>
      </c>
      <c r="C49" s="174">
        <v>44302</v>
      </c>
      <c r="D49" s="127" t="s">
        <v>358</v>
      </c>
      <c r="E49" s="127" t="s">
        <v>213</v>
      </c>
      <c r="F49" s="127" t="s">
        <v>5</v>
      </c>
      <c r="G49" s="145" t="s">
        <v>558</v>
      </c>
      <c r="H49" s="145" t="s">
        <v>385</v>
      </c>
      <c r="I49" s="145" t="s">
        <v>238</v>
      </c>
      <c r="J49" s="127">
        <v>1</v>
      </c>
      <c r="K49" s="127" t="s">
        <v>477</v>
      </c>
      <c r="L49" s="129">
        <v>50</v>
      </c>
      <c r="M49" s="129">
        <v>50</v>
      </c>
      <c r="N49" s="145"/>
      <c r="O49" s="175"/>
      <c r="P49" s="175">
        <v>50</v>
      </c>
      <c r="Q49" s="136" t="s">
        <v>479</v>
      </c>
    </row>
    <row r="50" spans="2:17" x14ac:dyDescent="0.3">
      <c r="B50" s="155" t="s">
        <v>907</v>
      </c>
      <c r="C50" s="174">
        <v>44331</v>
      </c>
      <c r="D50" s="127" t="s">
        <v>712</v>
      </c>
      <c r="E50" s="127" t="s">
        <v>252</v>
      </c>
      <c r="F50" s="127" t="s">
        <v>5</v>
      </c>
      <c r="G50" s="145" t="s">
        <v>558</v>
      </c>
      <c r="H50" s="145" t="s">
        <v>385</v>
      </c>
      <c r="I50" s="145" t="s">
        <v>238</v>
      </c>
      <c r="J50" s="127">
        <v>1</v>
      </c>
      <c r="K50" s="127" t="s">
        <v>508</v>
      </c>
      <c r="L50" s="129">
        <v>100</v>
      </c>
      <c r="M50" s="129">
        <v>100</v>
      </c>
      <c r="N50" s="145"/>
      <c r="O50" s="175"/>
      <c r="P50" s="175">
        <v>100</v>
      </c>
      <c r="Q50" s="149" t="s">
        <v>403</v>
      </c>
    </row>
    <row r="51" spans="2:17" x14ac:dyDescent="0.3">
      <c r="B51" s="155" t="s">
        <v>907</v>
      </c>
      <c r="C51" s="174">
        <v>44332</v>
      </c>
      <c r="D51" s="127" t="s">
        <v>712</v>
      </c>
      <c r="E51" s="127" t="s">
        <v>88</v>
      </c>
      <c r="F51" s="127" t="s">
        <v>70</v>
      </c>
      <c r="G51" s="145" t="s">
        <v>558</v>
      </c>
      <c r="H51" s="145" t="s">
        <v>385</v>
      </c>
      <c r="I51" s="145" t="s">
        <v>238</v>
      </c>
      <c r="J51" s="127">
        <v>1</v>
      </c>
      <c r="K51" s="127" t="s">
        <v>508</v>
      </c>
      <c r="L51" s="129">
        <v>100</v>
      </c>
      <c r="M51" s="129">
        <v>100</v>
      </c>
      <c r="N51" s="145"/>
      <c r="O51" s="175"/>
      <c r="P51" s="175">
        <v>100</v>
      </c>
      <c r="Q51" s="149" t="s">
        <v>403</v>
      </c>
    </row>
    <row r="52" spans="2:17" x14ac:dyDescent="0.3">
      <c r="B52" s="155" t="s">
        <v>907</v>
      </c>
      <c r="C52" s="174">
        <v>44319</v>
      </c>
      <c r="D52" s="127" t="s">
        <v>484</v>
      </c>
      <c r="E52" s="127" t="s">
        <v>57</v>
      </c>
      <c r="F52" s="127" t="s">
        <v>69</v>
      </c>
      <c r="G52" s="145" t="s">
        <v>558</v>
      </c>
      <c r="H52" s="145" t="s">
        <v>385</v>
      </c>
      <c r="I52" s="145" t="s">
        <v>10</v>
      </c>
      <c r="J52" s="127">
        <v>1</v>
      </c>
      <c r="K52" s="145" t="s">
        <v>483</v>
      </c>
      <c r="L52" s="129">
        <v>720</v>
      </c>
      <c r="M52" s="129">
        <v>720</v>
      </c>
      <c r="N52" s="145">
        <v>114230</v>
      </c>
      <c r="O52" s="175"/>
      <c r="P52" s="175">
        <v>720</v>
      </c>
      <c r="Q52" s="165" t="s">
        <v>488</v>
      </c>
    </row>
    <row r="53" spans="2:17" x14ac:dyDescent="0.3">
      <c r="B53" s="155" t="s">
        <v>907</v>
      </c>
      <c r="C53" s="176">
        <v>44346</v>
      </c>
      <c r="D53" s="127" t="s">
        <v>484</v>
      </c>
      <c r="E53" s="150" t="s">
        <v>179</v>
      </c>
      <c r="F53" s="150" t="s">
        <v>179</v>
      </c>
      <c r="G53" s="150" t="s">
        <v>339</v>
      </c>
      <c r="H53" s="150" t="s">
        <v>316</v>
      </c>
      <c r="I53" s="150" t="s">
        <v>10</v>
      </c>
      <c r="J53" s="150">
        <v>1</v>
      </c>
      <c r="K53" s="150" t="s">
        <v>918</v>
      </c>
      <c r="L53" s="151">
        <v>4406.67</v>
      </c>
      <c r="M53" s="129">
        <v>4406.67</v>
      </c>
      <c r="N53" s="152"/>
      <c r="O53" s="151"/>
      <c r="P53" s="129">
        <v>4406.67</v>
      </c>
      <c r="Q53" s="153" t="s">
        <v>284</v>
      </c>
    </row>
    <row r="54" spans="2:17" x14ac:dyDescent="0.3">
      <c r="B54" s="155" t="s">
        <v>907</v>
      </c>
      <c r="C54" s="174">
        <v>44319</v>
      </c>
      <c r="D54" s="127" t="s">
        <v>492</v>
      </c>
      <c r="E54" s="127" t="s">
        <v>348</v>
      </c>
      <c r="F54" s="127" t="s">
        <v>5</v>
      </c>
      <c r="G54" s="145" t="s">
        <v>558</v>
      </c>
      <c r="H54" s="145" t="s">
        <v>385</v>
      </c>
      <c r="I54" s="145" t="s">
        <v>238</v>
      </c>
      <c r="J54" s="127">
        <v>1</v>
      </c>
      <c r="K54" s="145" t="s">
        <v>493</v>
      </c>
      <c r="L54" s="129">
        <v>70</v>
      </c>
      <c r="M54" s="129">
        <v>70</v>
      </c>
      <c r="N54" s="145"/>
      <c r="O54" s="175"/>
      <c r="P54" s="175">
        <v>70</v>
      </c>
      <c r="Q54" s="149" t="s">
        <v>403</v>
      </c>
    </row>
    <row r="55" spans="2:17" x14ac:dyDescent="0.3">
      <c r="B55" s="155" t="s">
        <v>907</v>
      </c>
      <c r="C55" s="174">
        <v>44319</v>
      </c>
      <c r="D55" s="127" t="s">
        <v>492</v>
      </c>
      <c r="E55" s="127" t="s">
        <v>24</v>
      </c>
      <c r="F55" s="127" t="s">
        <v>70</v>
      </c>
      <c r="G55" s="145" t="s">
        <v>558</v>
      </c>
      <c r="H55" s="145" t="s">
        <v>385</v>
      </c>
      <c r="I55" s="145" t="s">
        <v>238</v>
      </c>
      <c r="J55" s="127">
        <v>1</v>
      </c>
      <c r="K55" s="145" t="s">
        <v>494</v>
      </c>
      <c r="L55" s="129">
        <v>150</v>
      </c>
      <c r="M55" s="129">
        <v>150</v>
      </c>
      <c r="N55" s="145"/>
      <c r="O55" s="175"/>
      <c r="P55" s="175">
        <v>150</v>
      </c>
      <c r="Q55" s="149" t="s">
        <v>403</v>
      </c>
    </row>
    <row r="56" spans="2:17" x14ac:dyDescent="0.3">
      <c r="B56" s="155" t="s">
        <v>907</v>
      </c>
      <c r="C56" s="174">
        <v>44319</v>
      </c>
      <c r="D56" s="127" t="s">
        <v>492</v>
      </c>
      <c r="E56" s="127" t="s">
        <v>213</v>
      </c>
      <c r="F56" s="127" t="s">
        <v>5</v>
      </c>
      <c r="G56" s="145" t="s">
        <v>558</v>
      </c>
      <c r="H56" s="145" t="s">
        <v>385</v>
      </c>
      <c r="I56" s="145" t="s">
        <v>238</v>
      </c>
      <c r="J56" s="127">
        <v>1</v>
      </c>
      <c r="K56" s="145" t="s">
        <v>495</v>
      </c>
      <c r="L56" s="129">
        <v>150</v>
      </c>
      <c r="M56" s="129">
        <v>150</v>
      </c>
      <c r="N56" s="145"/>
      <c r="O56" s="175"/>
      <c r="P56" s="175">
        <v>150</v>
      </c>
      <c r="Q56" s="149" t="s">
        <v>403</v>
      </c>
    </row>
    <row r="57" spans="2:17" x14ac:dyDescent="0.3">
      <c r="B57" s="155" t="s">
        <v>907</v>
      </c>
      <c r="C57" s="174">
        <v>44319</v>
      </c>
      <c r="D57" s="127" t="s">
        <v>492</v>
      </c>
      <c r="E57" s="127" t="s">
        <v>56</v>
      </c>
      <c r="F57" s="127" t="s">
        <v>5</v>
      </c>
      <c r="G57" s="145" t="s">
        <v>558</v>
      </c>
      <c r="H57" s="145" t="s">
        <v>385</v>
      </c>
      <c r="I57" s="145" t="s">
        <v>238</v>
      </c>
      <c r="J57" s="127">
        <v>2</v>
      </c>
      <c r="K57" s="145" t="s">
        <v>496</v>
      </c>
      <c r="L57" s="129">
        <v>250</v>
      </c>
      <c r="M57" s="129">
        <v>500</v>
      </c>
      <c r="N57" s="145"/>
      <c r="O57" s="175"/>
      <c r="P57" s="175">
        <v>500</v>
      </c>
      <c r="Q57" s="149" t="s">
        <v>403</v>
      </c>
    </row>
    <row r="58" spans="2:17" x14ac:dyDescent="0.3">
      <c r="B58" s="155" t="s">
        <v>907</v>
      </c>
      <c r="C58" s="174">
        <v>44327</v>
      </c>
      <c r="D58" s="127" t="s">
        <v>492</v>
      </c>
      <c r="E58" s="127" t="s">
        <v>88</v>
      </c>
      <c r="F58" s="127" t="s">
        <v>70</v>
      </c>
      <c r="G58" s="145" t="s">
        <v>558</v>
      </c>
      <c r="H58" s="145" t="s">
        <v>385</v>
      </c>
      <c r="I58" s="145" t="s">
        <v>238</v>
      </c>
      <c r="J58" s="127">
        <v>1</v>
      </c>
      <c r="K58" s="127" t="s">
        <v>499</v>
      </c>
      <c r="L58" s="129">
        <v>100</v>
      </c>
      <c r="M58" s="129">
        <v>100</v>
      </c>
      <c r="N58" s="145"/>
      <c r="O58" s="175"/>
      <c r="P58" s="175">
        <v>100</v>
      </c>
      <c r="Q58" s="149" t="s">
        <v>403</v>
      </c>
    </row>
    <row r="59" spans="2:17" x14ac:dyDescent="0.3">
      <c r="B59" s="155" t="s">
        <v>907</v>
      </c>
      <c r="C59" s="174">
        <v>44327</v>
      </c>
      <c r="D59" s="127" t="s">
        <v>492</v>
      </c>
      <c r="E59" s="127" t="s">
        <v>88</v>
      </c>
      <c r="F59" s="127" t="s">
        <v>70</v>
      </c>
      <c r="G59" s="145" t="s">
        <v>558</v>
      </c>
      <c r="H59" s="145" t="s">
        <v>385</v>
      </c>
      <c r="I59" s="145" t="s">
        <v>238</v>
      </c>
      <c r="J59" s="127">
        <v>1</v>
      </c>
      <c r="K59" s="127" t="s">
        <v>503</v>
      </c>
      <c r="L59" s="129">
        <v>300</v>
      </c>
      <c r="M59" s="129">
        <v>300</v>
      </c>
      <c r="N59" s="145"/>
      <c r="O59" s="175"/>
      <c r="P59" s="175">
        <v>300</v>
      </c>
      <c r="Q59" s="149" t="s">
        <v>403</v>
      </c>
    </row>
    <row r="60" spans="2:17" x14ac:dyDescent="0.3">
      <c r="B60" s="155" t="s">
        <v>907</v>
      </c>
      <c r="C60" s="174">
        <v>44327</v>
      </c>
      <c r="D60" s="127" t="s">
        <v>492</v>
      </c>
      <c r="E60" s="127" t="s">
        <v>88</v>
      </c>
      <c r="F60" s="127" t="s">
        <v>70</v>
      </c>
      <c r="G60" s="145" t="s">
        <v>558</v>
      </c>
      <c r="H60" s="145" t="s">
        <v>385</v>
      </c>
      <c r="I60" s="145" t="s">
        <v>238</v>
      </c>
      <c r="J60" s="127">
        <v>1</v>
      </c>
      <c r="K60" s="127" t="s">
        <v>500</v>
      </c>
      <c r="L60" s="129">
        <v>50</v>
      </c>
      <c r="M60" s="129">
        <v>50</v>
      </c>
      <c r="N60" s="145"/>
      <c r="O60" s="175"/>
      <c r="P60" s="175">
        <v>50</v>
      </c>
      <c r="Q60" s="149" t="s">
        <v>403</v>
      </c>
    </row>
    <row r="61" spans="2:17" x14ac:dyDescent="0.3">
      <c r="B61" s="155" t="s">
        <v>907</v>
      </c>
      <c r="C61" s="174">
        <v>44327</v>
      </c>
      <c r="D61" s="127" t="s">
        <v>492</v>
      </c>
      <c r="E61" s="127" t="s">
        <v>88</v>
      </c>
      <c r="F61" s="127" t="s">
        <v>70</v>
      </c>
      <c r="G61" s="145" t="s">
        <v>558</v>
      </c>
      <c r="H61" s="145" t="s">
        <v>385</v>
      </c>
      <c r="I61" s="145" t="s">
        <v>238</v>
      </c>
      <c r="J61" s="127">
        <v>1</v>
      </c>
      <c r="K61" s="127" t="s">
        <v>501</v>
      </c>
      <c r="L61" s="129">
        <v>100</v>
      </c>
      <c r="M61" s="129">
        <v>100</v>
      </c>
      <c r="N61" s="145"/>
      <c r="O61" s="175"/>
      <c r="P61" s="175">
        <v>100</v>
      </c>
      <c r="Q61" s="149" t="s">
        <v>403</v>
      </c>
    </row>
    <row r="62" spans="2:17" x14ac:dyDescent="0.3">
      <c r="B62" s="155" t="s">
        <v>907</v>
      </c>
      <c r="C62" s="174">
        <v>44327</v>
      </c>
      <c r="D62" s="127" t="s">
        <v>492</v>
      </c>
      <c r="E62" s="127" t="s">
        <v>88</v>
      </c>
      <c r="F62" s="127" t="s">
        <v>70</v>
      </c>
      <c r="G62" s="145" t="s">
        <v>558</v>
      </c>
      <c r="H62" s="145" t="s">
        <v>385</v>
      </c>
      <c r="I62" s="145" t="s">
        <v>238</v>
      </c>
      <c r="J62" s="127">
        <v>1</v>
      </c>
      <c r="K62" s="127" t="s">
        <v>502</v>
      </c>
      <c r="L62" s="129">
        <v>100</v>
      </c>
      <c r="M62" s="129">
        <v>100</v>
      </c>
      <c r="N62" s="145"/>
      <c r="O62" s="175"/>
      <c r="P62" s="175">
        <v>100</v>
      </c>
      <c r="Q62" s="149" t="s">
        <v>403</v>
      </c>
    </row>
    <row r="63" spans="2:17" x14ac:dyDescent="0.3">
      <c r="B63" s="155" t="s">
        <v>907</v>
      </c>
      <c r="C63" s="174">
        <v>44330</v>
      </c>
      <c r="D63" s="127" t="s">
        <v>492</v>
      </c>
      <c r="E63" s="127" t="s">
        <v>57</v>
      </c>
      <c r="F63" s="127" t="s">
        <v>69</v>
      </c>
      <c r="G63" s="145" t="s">
        <v>558</v>
      </c>
      <c r="H63" s="145" t="s">
        <v>385</v>
      </c>
      <c r="I63" s="145" t="s">
        <v>10</v>
      </c>
      <c r="J63" s="127">
        <v>1</v>
      </c>
      <c r="K63" s="127" t="s">
        <v>532</v>
      </c>
      <c r="L63" s="129">
        <v>1243</v>
      </c>
      <c r="M63" s="129">
        <v>1243</v>
      </c>
      <c r="N63" s="145"/>
      <c r="O63" s="175"/>
      <c r="P63" s="175">
        <v>1243</v>
      </c>
      <c r="Q63" s="149"/>
    </row>
    <row r="64" spans="2:17" x14ac:dyDescent="0.3">
      <c r="B64" s="155" t="s">
        <v>907</v>
      </c>
      <c r="C64" s="174">
        <v>44330</v>
      </c>
      <c r="D64" s="127" t="s">
        <v>492</v>
      </c>
      <c r="E64" s="127" t="s">
        <v>57</v>
      </c>
      <c r="F64" s="127" t="s">
        <v>69</v>
      </c>
      <c r="G64" s="145" t="s">
        <v>558</v>
      </c>
      <c r="H64" s="145" t="s">
        <v>385</v>
      </c>
      <c r="I64" s="145" t="s">
        <v>238</v>
      </c>
      <c r="J64" s="127">
        <v>1</v>
      </c>
      <c r="K64" s="127" t="s">
        <v>533</v>
      </c>
      <c r="L64" s="129">
        <v>1650</v>
      </c>
      <c r="M64" s="129">
        <v>1650</v>
      </c>
      <c r="N64" s="145"/>
      <c r="O64" s="175"/>
      <c r="P64" s="175">
        <v>1650</v>
      </c>
      <c r="Q64" s="149"/>
    </row>
    <row r="65" spans="2:17" x14ac:dyDescent="0.3">
      <c r="B65" s="155" t="s">
        <v>907</v>
      </c>
      <c r="C65" s="174">
        <v>44330</v>
      </c>
      <c r="D65" s="127" t="s">
        <v>492</v>
      </c>
      <c r="E65" s="127" t="s">
        <v>57</v>
      </c>
      <c r="F65" s="127" t="s">
        <v>69</v>
      </c>
      <c r="G65" s="145" t="s">
        <v>558</v>
      </c>
      <c r="H65" s="145" t="s">
        <v>385</v>
      </c>
      <c r="I65" s="145" t="s">
        <v>238</v>
      </c>
      <c r="J65" s="127">
        <v>2</v>
      </c>
      <c r="K65" s="127" t="s">
        <v>534</v>
      </c>
      <c r="L65" s="129">
        <v>55</v>
      </c>
      <c r="M65" s="129">
        <v>110</v>
      </c>
      <c r="N65" s="145"/>
      <c r="O65" s="175"/>
      <c r="P65" s="175">
        <v>110</v>
      </c>
      <c r="Q65" s="149"/>
    </row>
    <row r="66" spans="2:17" x14ac:dyDescent="0.3">
      <c r="B66" s="155" t="s">
        <v>907</v>
      </c>
      <c r="C66" s="174">
        <v>44330</v>
      </c>
      <c r="D66" s="127" t="s">
        <v>492</v>
      </c>
      <c r="E66" s="127" t="s">
        <v>57</v>
      </c>
      <c r="F66" s="127" t="s">
        <v>69</v>
      </c>
      <c r="G66" s="145" t="s">
        <v>558</v>
      </c>
      <c r="H66" s="145" t="s">
        <v>385</v>
      </c>
      <c r="I66" s="145" t="s">
        <v>238</v>
      </c>
      <c r="J66" s="127">
        <v>1</v>
      </c>
      <c r="K66" s="127" t="s">
        <v>535</v>
      </c>
      <c r="L66" s="129">
        <v>160</v>
      </c>
      <c r="M66" s="129">
        <v>160</v>
      </c>
      <c r="N66" s="145"/>
      <c r="O66" s="175"/>
      <c r="P66" s="175">
        <v>160</v>
      </c>
      <c r="Q66" s="149"/>
    </row>
    <row r="67" spans="2:17" x14ac:dyDescent="0.3">
      <c r="B67" s="155" t="s">
        <v>907</v>
      </c>
      <c r="C67" s="174">
        <v>44342</v>
      </c>
      <c r="D67" s="127" t="s">
        <v>492</v>
      </c>
      <c r="E67" s="127" t="s">
        <v>55</v>
      </c>
      <c r="F67" s="127" t="s">
        <v>5</v>
      </c>
      <c r="G67" s="150" t="s">
        <v>558</v>
      </c>
      <c r="H67" s="145" t="s">
        <v>385</v>
      </c>
      <c r="I67" s="145" t="s">
        <v>238</v>
      </c>
      <c r="J67" s="127">
        <v>1</v>
      </c>
      <c r="K67" s="127" t="s">
        <v>556</v>
      </c>
      <c r="L67" s="129">
        <v>200</v>
      </c>
      <c r="M67" s="129">
        <v>200</v>
      </c>
      <c r="N67" s="146" t="s">
        <v>880</v>
      </c>
      <c r="O67" s="175"/>
      <c r="P67" s="175">
        <v>200</v>
      </c>
      <c r="Q67" s="149" t="s">
        <v>549</v>
      </c>
    </row>
    <row r="68" spans="2:17" x14ac:dyDescent="0.3">
      <c r="B68" s="155" t="s">
        <v>907</v>
      </c>
      <c r="C68" s="174">
        <v>44341</v>
      </c>
      <c r="D68" s="127" t="s">
        <v>554</v>
      </c>
      <c r="E68" s="127" t="s">
        <v>77</v>
      </c>
      <c r="F68" s="127" t="s">
        <v>70</v>
      </c>
      <c r="G68" s="150" t="s">
        <v>558</v>
      </c>
      <c r="H68" s="145" t="s">
        <v>385</v>
      </c>
      <c r="I68" s="145" t="s">
        <v>10</v>
      </c>
      <c r="J68" s="127">
        <v>1</v>
      </c>
      <c r="K68" s="127" t="s">
        <v>551</v>
      </c>
      <c r="L68" s="129">
        <v>165</v>
      </c>
      <c r="M68" s="129">
        <v>165</v>
      </c>
      <c r="N68" s="146" t="s">
        <v>550</v>
      </c>
      <c r="O68" s="175"/>
      <c r="P68" s="175">
        <v>165</v>
      </c>
      <c r="Q68" s="149" t="s">
        <v>549</v>
      </c>
    </row>
    <row r="69" spans="2:17" x14ac:dyDescent="0.3">
      <c r="B69" s="155" t="s">
        <v>907</v>
      </c>
      <c r="C69" s="174">
        <v>44341</v>
      </c>
      <c r="D69" s="127" t="s">
        <v>554</v>
      </c>
      <c r="E69" s="127" t="s">
        <v>77</v>
      </c>
      <c r="F69" s="127" t="s">
        <v>70</v>
      </c>
      <c r="G69" s="150" t="s">
        <v>558</v>
      </c>
      <c r="H69" s="145" t="s">
        <v>385</v>
      </c>
      <c r="I69" s="145" t="s">
        <v>10</v>
      </c>
      <c r="J69" s="127">
        <v>5</v>
      </c>
      <c r="K69" s="127" t="s">
        <v>552</v>
      </c>
      <c r="L69" s="129">
        <v>20</v>
      </c>
      <c r="M69" s="129">
        <v>100</v>
      </c>
      <c r="N69" s="146" t="s">
        <v>550</v>
      </c>
      <c r="O69" s="175"/>
      <c r="P69" s="175">
        <v>100</v>
      </c>
      <c r="Q69" s="149" t="s">
        <v>549</v>
      </c>
    </row>
    <row r="70" spans="2:17" x14ac:dyDescent="0.3">
      <c r="B70" s="155" t="s">
        <v>907</v>
      </c>
      <c r="C70" s="174">
        <v>44341</v>
      </c>
      <c r="D70" s="127" t="s">
        <v>554</v>
      </c>
      <c r="E70" s="127" t="s">
        <v>77</v>
      </c>
      <c r="F70" s="127" t="s">
        <v>70</v>
      </c>
      <c r="G70" s="150" t="s">
        <v>558</v>
      </c>
      <c r="H70" s="145" t="s">
        <v>385</v>
      </c>
      <c r="I70" s="145" t="s">
        <v>10</v>
      </c>
      <c r="J70" s="127">
        <v>1</v>
      </c>
      <c r="K70" s="127" t="s">
        <v>553</v>
      </c>
      <c r="L70" s="129">
        <v>78</v>
      </c>
      <c r="M70" s="129">
        <v>78</v>
      </c>
      <c r="N70" s="146" t="s">
        <v>550</v>
      </c>
      <c r="O70" s="175"/>
      <c r="P70" s="175">
        <v>78</v>
      </c>
      <c r="Q70" s="149" t="s">
        <v>549</v>
      </c>
    </row>
    <row r="71" spans="2:17" x14ac:dyDescent="0.3">
      <c r="B71" s="155" t="s">
        <v>907</v>
      </c>
      <c r="C71" s="174">
        <v>44341</v>
      </c>
      <c r="D71" s="127" t="s">
        <v>554</v>
      </c>
      <c r="E71" s="127" t="s">
        <v>77</v>
      </c>
      <c r="F71" s="127" t="s">
        <v>70</v>
      </c>
      <c r="G71" s="150" t="s">
        <v>558</v>
      </c>
      <c r="H71" s="145" t="s">
        <v>385</v>
      </c>
      <c r="I71" s="145" t="s">
        <v>238</v>
      </c>
      <c r="J71" s="127">
        <v>1</v>
      </c>
      <c r="K71" s="127" t="s">
        <v>555</v>
      </c>
      <c r="L71" s="129">
        <v>150</v>
      </c>
      <c r="M71" s="129">
        <v>150</v>
      </c>
      <c r="N71" s="146" t="s">
        <v>550</v>
      </c>
      <c r="O71" s="175"/>
      <c r="P71" s="175">
        <v>150</v>
      </c>
      <c r="Q71" s="149" t="s">
        <v>549</v>
      </c>
    </row>
    <row r="72" spans="2:17" x14ac:dyDescent="0.3">
      <c r="B72" s="155" t="s">
        <v>907</v>
      </c>
      <c r="C72" s="176">
        <v>44346</v>
      </c>
      <c r="D72" s="127" t="s">
        <v>923</v>
      </c>
      <c r="E72" s="150" t="s">
        <v>179</v>
      </c>
      <c r="F72" s="150" t="s">
        <v>179</v>
      </c>
      <c r="G72" s="150" t="s">
        <v>397</v>
      </c>
      <c r="H72" s="150" t="s">
        <v>924</v>
      </c>
      <c r="I72" s="150" t="s">
        <v>238</v>
      </c>
      <c r="J72" s="150">
        <v>12</v>
      </c>
      <c r="K72" s="150" t="s">
        <v>925</v>
      </c>
      <c r="L72" s="151">
        <v>110</v>
      </c>
      <c r="M72" s="129">
        <v>1320</v>
      </c>
      <c r="N72" s="152"/>
      <c r="O72" s="151"/>
      <c r="P72" s="129">
        <v>1320</v>
      </c>
      <c r="Q72" s="153" t="s">
        <v>284</v>
      </c>
    </row>
    <row r="73" spans="2:17" x14ac:dyDescent="0.3">
      <c r="B73" s="155" t="s">
        <v>907</v>
      </c>
      <c r="C73" s="174">
        <v>44329</v>
      </c>
      <c r="D73" s="127" t="s">
        <v>347</v>
      </c>
      <c r="E73" s="127" t="s">
        <v>80</v>
      </c>
      <c r="F73" s="127" t="s">
        <v>70</v>
      </c>
      <c r="G73" s="145" t="s">
        <v>558</v>
      </c>
      <c r="H73" s="145" t="s">
        <v>385</v>
      </c>
      <c r="I73" s="145" t="s">
        <v>10</v>
      </c>
      <c r="J73" s="127">
        <v>4</v>
      </c>
      <c r="K73" s="127" t="s">
        <v>516</v>
      </c>
      <c r="L73" s="129">
        <v>85</v>
      </c>
      <c r="M73" s="129">
        <v>340</v>
      </c>
      <c r="N73" s="145"/>
      <c r="O73" s="175">
        <v>34</v>
      </c>
      <c r="P73" s="175">
        <v>306</v>
      </c>
      <c r="Q73" s="149"/>
    </row>
    <row r="74" spans="2:17" x14ac:dyDescent="0.3">
      <c r="B74" s="155" t="s">
        <v>907</v>
      </c>
      <c r="C74" s="174">
        <v>44329</v>
      </c>
      <c r="D74" s="127" t="s">
        <v>347</v>
      </c>
      <c r="E74" s="127" t="s">
        <v>80</v>
      </c>
      <c r="F74" s="127" t="s">
        <v>70</v>
      </c>
      <c r="G74" s="145" t="s">
        <v>558</v>
      </c>
      <c r="H74" s="145" t="s">
        <v>385</v>
      </c>
      <c r="I74" s="145" t="s">
        <v>238</v>
      </c>
      <c r="J74" s="127">
        <v>2</v>
      </c>
      <c r="K74" s="127" t="s">
        <v>517</v>
      </c>
      <c r="L74" s="129">
        <v>90</v>
      </c>
      <c r="M74" s="129">
        <v>180</v>
      </c>
      <c r="N74" s="145"/>
      <c r="O74" s="175"/>
      <c r="P74" s="175">
        <v>180</v>
      </c>
      <c r="Q74" s="149"/>
    </row>
    <row r="75" spans="2:17" x14ac:dyDescent="0.3">
      <c r="B75" s="155" t="s">
        <v>907</v>
      </c>
      <c r="C75" s="174">
        <v>44331</v>
      </c>
      <c r="D75" s="127" t="s">
        <v>347</v>
      </c>
      <c r="E75" s="127" t="s">
        <v>59</v>
      </c>
      <c r="F75" s="127" t="s">
        <v>69</v>
      </c>
      <c r="G75" s="145" t="s">
        <v>558</v>
      </c>
      <c r="H75" s="145" t="s">
        <v>385</v>
      </c>
      <c r="I75" s="145" t="s">
        <v>10</v>
      </c>
      <c r="J75" s="127">
        <v>2</v>
      </c>
      <c r="K75" s="127" t="s">
        <v>518</v>
      </c>
      <c r="L75" s="129">
        <v>178</v>
      </c>
      <c r="M75" s="129">
        <v>356</v>
      </c>
      <c r="N75" s="145"/>
      <c r="O75" s="175"/>
      <c r="P75" s="175">
        <v>356</v>
      </c>
      <c r="Q75" s="149"/>
    </row>
    <row r="76" spans="2:17" x14ac:dyDescent="0.3">
      <c r="B76" s="155" t="s">
        <v>907</v>
      </c>
      <c r="C76" s="174">
        <v>44331</v>
      </c>
      <c r="D76" s="127" t="s">
        <v>347</v>
      </c>
      <c r="E76" s="127" t="s">
        <v>59</v>
      </c>
      <c r="F76" s="127" t="s">
        <v>69</v>
      </c>
      <c r="G76" s="145" t="s">
        <v>558</v>
      </c>
      <c r="H76" s="145" t="s">
        <v>385</v>
      </c>
      <c r="I76" s="145" t="s">
        <v>10</v>
      </c>
      <c r="J76" s="127">
        <v>2</v>
      </c>
      <c r="K76" s="127" t="s">
        <v>519</v>
      </c>
      <c r="L76" s="129">
        <v>206</v>
      </c>
      <c r="M76" s="129">
        <v>412</v>
      </c>
      <c r="N76" s="145"/>
      <c r="O76" s="175">
        <v>114.6</v>
      </c>
      <c r="P76" s="175">
        <v>297.39999999999998</v>
      </c>
      <c r="Q76" s="149"/>
    </row>
    <row r="77" spans="2:17" x14ac:dyDescent="0.3">
      <c r="B77" s="155" t="s">
        <v>907</v>
      </c>
      <c r="C77" s="174">
        <v>44331</v>
      </c>
      <c r="D77" s="127" t="s">
        <v>347</v>
      </c>
      <c r="E77" s="127" t="s">
        <v>59</v>
      </c>
      <c r="F77" s="127" t="s">
        <v>69</v>
      </c>
      <c r="G77" s="145" t="s">
        <v>558</v>
      </c>
      <c r="H77" s="145" t="s">
        <v>385</v>
      </c>
      <c r="I77" s="145" t="s">
        <v>10</v>
      </c>
      <c r="J77" s="127">
        <v>2</v>
      </c>
      <c r="K77" s="127" t="s">
        <v>520</v>
      </c>
      <c r="L77" s="129">
        <v>18</v>
      </c>
      <c r="M77" s="129">
        <v>36</v>
      </c>
      <c r="N77" s="145"/>
      <c r="O77" s="175"/>
      <c r="P77" s="175">
        <v>36</v>
      </c>
      <c r="Q77" s="149"/>
    </row>
    <row r="78" spans="2:17" x14ac:dyDescent="0.3">
      <c r="B78" s="155" t="s">
        <v>907</v>
      </c>
      <c r="C78" s="174">
        <v>44331</v>
      </c>
      <c r="D78" s="127" t="s">
        <v>347</v>
      </c>
      <c r="E78" s="127" t="s">
        <v>59</v>
      </c>
      <c r="F78" s="127" t="s">
        <v>69</v>
      </c>
      <c r="G78" s="145" t="s">
        <v>558</v>
      </c>
      <c r="H78" s="145" t="s">
        <v>385</v>
      </c>
      <c r="I78" s="145" t="s">
        <v>10</v>
      </c>
      <c r="J78" s="127">
        <v>2</v>
      </c>
      <c r="K78" s="127" t="s">
        <v>521</v>
      </c>
      <c r="L78" s="129">
        <v>22</v>
      </c>
      <c r="M78" s="129">
        <v>44</v>
      </c>
      <c r="N78" s="145"/>
      <c r="O78" s="175"/>
      <c r="P78" s="175">
        <v>44</v>
      </c>
      <c r="Q78" s="149"/>
    </row>
    <row r="79" spans="2:17" x14ac:dyDescent="0.3">
      <c r="B79" s="155" t="s">
        <v>907</v>
      </c>
      <c r="C79" s="174">
        <v>44331</v>
      </c>
      <c r="D79" s="127" t="s">
        <v>347</v>
      </c>
      <c r="E79" s="127" t="s">
        <v>59</v>
      </c>
      <c r="F79" s="127" t="s">
        <v>69</v>
      </c>
      <c r="G79" s="145" t="s">
        <v>558</v>
      </c>
      <c r="H79" s="145" t="s">
        <v>385</v>
      </c>
      <c r="I79" s="145" t="s">
        <v>10</v>
      </c>
      <c r="J79" s="127">
        <v>2</v>
      </c>
      <c r="K79" s="127" t="s">
        <v>522</v>
      </c>
      <c r="L79" s="129">
        <v>38</v>
      </c>
      <c r="M79" s="129">
        <v>76</v>
      </c>
      <c r="N79" s="145"/>
      <c r="O79" s="175"/>
      <c r="P79" s="175">
        <v>76</v>
      </c>
      <c r="Q79" s="149"/>
    </row>
    <row r="80" spans="2:17" x14ac:dyDescent="0.3">
      <c r="B80" s="155" t="s">
        <v>907</v>
      </c>
      <c r="C80" s="174">
        <v>44331</v>
      </c>
      <c r="D80" s="127" t="s">
        <v>347</v>
      </c>
      <c r="E80" s="127" t="s">
        <v>59</v>
      </c>
      <c r="F80" s="127" t="s">
        <v>69</v>
      </c>
      <c r="G80" s="145" t="s">
        <v>558</v>
      </c>
      <c r="H80" s="145" t="s">
        <v>385</v>
      </c>
      <c r="I80" s="145" t="s">
        <v>10</v>
      </c>
      <c r="J80" s="127">
        <v>2</v>
      </c>
      <c r="K80" s="127" t="s">
        <v>523</v>
      </c>
      <c r="L80" s="129">
        <v>13</v>
      </c>
      <c r="M80" s="129">
        <v>26</v>
      </c>
      <c r="N80" s="145"/>
      <c r="O80" s="175"/>
      <c r="P80" s="175">
        <v>26</v>
      </c>
      <c r="Q80" s="149"/>
    </row>
    <row r="81" spans="2:17" x14ac:dyDescent="0.3">
      <c r="B81" s="155" t="s">
        <v>907</v>
      </c>
      <c r="C81" s="174">
        <v>44331</v>
      </c>
      <c r="D81" s="127" t="s">
        <v>347</v>
      </c>
      <c r="E81" s="127" t="s">
        <v>59</v>
      </c>
      <c r="F81" s="127" t="s">
        <v>69</v>
      </c>
      <c r="G81" s="145" t="s">
        <v>558</v>
      </c>
      <c r="H81" s="145" t="s">
        <v>385</v>
      </c>
      <c r="I81" s="145" t="s">
        <v>10</v>
      </c>
      <c r="J81" s="127">
        <v>4</v>
      </c>
      <c r="K81" s="127" t="s">
        <v>524</v>
      </c>
      <c r="L81" s="129">
        <v>30</v>
      </c>
      <c r="M81" s="129">
        <v>120</v>
      </c>
      <c r="N81" s="145"/>
      <c r="O81" s="175"/>
      <c r="P81" s="175">
        <v>120</v>
      </c>
      <c r="Q81" s="149"/>
    </row>
    <row r="82" spans="2:17" x14ac:dyDescent="0.3">
      <c r="B82" s="155" t="s">
        <v>907</v>
      </c>
      <c r="C82" s="174">
        <v>44331</v>
      </c>
      <c r="D82" s="127" t="s">
        <v>347</v>
      </c>
      <c r="E82" s="127" t="s">
        <v>59</v>
      </c>
      <c r="F82" s="127" t="s">
        <v>69</v>
      </c>
      <c r="G82" s="145" t="s">
        <v>558</v>
      </c>
      <c r="H82" s="145" t="s">
        <v>385</v>
      </c>
      <c r="I82" s="145" t="s">
        <v>10</v>
      </c>
      <c r="J82" s="127">
        <v>2</v>
      </c>
      <c r="K82" s="127" t="s">
        <v>525</v>
      </c>
      <c r="L82" s="129">
        <v>38</v>
      </c>
      <c r="M82" s="129">
        <v>76</v>
      </c>
      <c r="N82" s="145"/>
      <c r="O82" s="175"/>
      <c r="P82" s="175">
        <v>76</v>
      </c>
      <c r="Q82" s="149"/>
    </row>
    <row r="83" spans="2:17" x14ac:dyDescent="0.3">
      <c r="B83" s="155" t="s">
        <v>907</v>
      </c>
      <c r="C83" s="174">
        <v>44331</v>
      </c>
      <c r="D83" s="127" t="s">
        <v>347</v>
      </c>
      <c r="E83" s="127" t="s">
        <v>59</v>
      </c>
      <c r="F83" s="127" t="s">
        <v>69</v>
      </c>
      <c r="G83" s="145" t="s">
        <v>558</v>
      </c>
      <c r="H83" s="145" t="s">
        <v>385</v>
      </c>
      <c r="I83" s="145" t="s">
        <v>238</v>
      </c>
      <c r="J83" s="127">
        <v>2</v>
      </c>
      <c r="K83" s="127" t="s">
        <v>526</v>
      </c>
      <c r="L83" s="129">
        <v>100</v>
      </c>
      <c r="M83" s="129">
        <v>200</v>
      </c>
      <c r="N83" s="145"/>
      <c r="O83" s="175"/>
      <c r="P83" s="175">
        <v>200</v>
      </c>
      <c r="Q83" s="149"/>
    </row>
    <row r="84" spans="2:17" x14ac:dyDescent="0.3">
      <c r="B84" s="155" t="s">
        <v>907</v>
      </c>
      <c r="C84" s="174">
        <v>44331</v>
      </c>
      <c r="D84" s="127" t="s">
        <v>347</v>
      </c>
      <c r="E84" s="127" t="s">
        <v>59</v>
      </c>
      <c r="F84" s="127" t="s">
        <v>69</v>
      </c>
      <c r="G84" s="145" t="s">
        <v>558</v>
      </c>
      <c r="H84" s="145" t="s">
        <v>385</v>
      </c>
      <c r="I84" s="145" t="s">
        <v>238</v>
      </c>
      <c r="J84" s="127">
        <v>1</v>
      </c>
      <c r="K84" s="127" t="s">
        <v>527</v>
      </c>
      <c r="L84" s="129">
        <v>50</v>
      </c>
      <c r="M84" s="129">
        <v>50</v>
      </c>
      <c r="N84" s="145"/>
      <c r="O84" s="175"/>
      <c r="P84" s="175">
        <v>50</v>
      </c>
      <c r="Q84" s="149"/>
    </row>
    <row r="85" spans="2:17" x14ac:dyDescent="0.3">
      <c r="B85" s="155" t="s">
        <v>907</v>
      </c>
      <c r="C85" s="174">
        <v>44331</v>
      </c>
      <c r="D85" s="127" t="s">
        <v>347</v>
      </c>
      <c r="E85" s="127" t="s">
        <v>59</v>
      </c>
      <c r="F85" s="127" t="s">
        <v>69</v>
      </c>
      <c r="G85" s="145" t="s">
        <v>558</v>
      </c>
      <c r="H85" s="145" t="s">
        <v>385</v>
      </c>
      <c r="I85" s="145" t="s">
        <v>238</v>
      </c>
      <c r="J85" s="127">
        <v>2</v>
      </c>
      <c r="K85" s="127" t="s">
        <v>528</v>
      </c>
      <c r="L85" s="129">
        <v>20</v>
      </c>
      <c r="M85" s="129">
        <v>40</v>
      </c>
      <c r="N85" s="145"/>
      <c r="O85" s="175"/>
      <c r="P85" s="175">
        <v>40</v>
      </c>
      <c r="Q85" s="149"/>
    </row>
    <row r="86" spans="2:17" x14ac:dyDescent="0.3">
      <c r="B86" s="155" t="s">
        <v>907</v>
      </c>
      <c r="C86" s="174">
        <v>44324</v>
      </c>
      <c r="D86" s="127" t="s">
        <v>418</v>
      </c>
      <c r="E86" s="127" t="s">
        <v>80</v>
      </c>
      <c r="F86" s="127" t="s">
        <v>70</v>
      </c>
      <c r="G86" s="145" t="s">
        <v>339</v>
      </c>
      <c r="H86" s="145" t="s">
        <v>416</v>
      </c>
      <c r="I86" s="145" t="s">
        <v>238</v>
      </c>
      <c r="J86" s="127">
        <v>1</v>
      </c>
      <c r="K86" s="127" t="s">
        <v>417</v>
      </c>
      <c r="L86" s="129">
        <v>360</v>
      </c>
      <c r="M86" s="129">
        <v>360</v>
      </c>
      <c r="N86" s="145" t="s">
        <v>513</v>
      </c>
      <c r="O86" s="175"/>
      <c r="P86" s="175">
        <v>360</v>
      </c>
      <c r="Q86" s="192" t="s">
        <v>512</v>
      </c>
    </row>
    <row r="87" spans="2:17" x14ac:dyDescent="0.3">
      <c r="B87" s="155" t="s">
        <v>907</v>
      </c>
      <c r="C87" s="174">
        <v>44331</v>
      </c>
      <c r="D87" s="127" t="s">
        <v>418</v>
      </c>
      <c r="E87" s="127" t="s">
        <v>80</v>
      </c>
      <c r="F87" s="127" t="s">
        <v>70</v>
      </c>
      <c r="G87" s="145" t="s">
        <v>339</v>
      </c>
      <c r="H87" s="145" t="s">
        <v>416</v>
      </c>
      <c r="I87" s="145" t="s">
        <v>238</v>
      </c>
      <c r="J87" s="127">
        <v>1</v>
      </c>
      <c r="K87" s="127" t="s">
        <v>415</v>
      </c>
      <c r="L87" s="129">
        <v>207.34</v>
      </c>
      <c r="M87" s="129">
        <v>207.34</v>
      </c>
      <c r="N87" s="145"/>
      <c r="O87" s="175"/>
      <c r="P87" s="175">
        <v>207.34</v>
      </c>
      <c r="Q87" s="192" t="s">
        <v>419</v>
      </c>
    </row>
    <row r="88" spans="2:17" x14ac:dyDescent="0.3">
      <c r="B88" s="155" t="s">
        <v>907</v>
      </c>
      <c r="C88" s="174">
        <v>44319</v>
      </c>
      <c r="D88" s="145" t="s">
        <v>286</v>
      </c>
      <c r="E88" s="127" t="s">
        <v>74</v>
      </c>
      <c r="F88" s="127" t="s">
        <v>70</v>
      </c>
      <c r="G88" s="145" t="s">
        <v>558</v>
      </c>
      <c r="H88" s="145" t="s">
        <v>385</v>
      </c>
      <c r="I88" s="145" t="s">
        <v>10</v>
      </c>
      <c r="J88" s="127">
        <v>1</v>
      </c>
      <c r="K88" s="127" t="s">
        <v>497</v>
      </c>
      <c r="L88" s="129">
        <v>1150</v>
      </c>
      <c r="M88" s="129">
        <v>1150</v>
      </c>
      <c r="N88" s="145">
        <v>1022</v>
      </c>
      <c r="O88" s="175"/>
      <c r="P88" s="175">
        <v>1150</v>
      </c>
      <c r="Q88" s="149"/>
    </row>
    <row r="89" spans="2:17" x14ac:dyDescent="0.3">
      <c r="B89" s="155" t="s">
        <v>907</v>
      </c>
      <c r="C89" s="174">
        <v>44310</v>
      </c>
      <c r="D89" s="127" t="s">
        <v>239</v>
      </c>
      <c r="E89" s="127" t="s">
        <v>74</v>
      </c>
      <c r="F89" s="127" t="s">
        <v>70</v>
      </c>
      <c r="G89" s="145" t="s">
        <v>339</v>
      </c>
      <c r="H89" s="145" t="s">
        <v>837</v>
      </c>
      <c r="I89" s="145" t="s">
        <v>10</v>
      </c>
      <c r="J89" s="127">
        <v>1</v>
      </c>
      <c r="K89" s="127" t="s">
        <v>1137</v>
      </c>
      <c r="L89" s="129">
        <v>919</v>
      </c>
      <c r="M89" s="129">
        <v>919</v>
      </c>
      <c r="N89" s="145"/>
      <c r="O89" s="175">
        <v>91.9</v>
      </c>
      <c r="P89" s="175">
        <v>827.1</v>
      </c>
      <c r="Q89" s="136" t="s">
        <v>479</v>
      </c>
    </row>
    <row r="90" spans="2:17" x14ac:dyDescent="0.3">
      <c r="B90" s="155" t="s">
        <v>907</v>
      </c>
      <c r="C90" s="174">
        <v>44310</v>
      </c>
      <c r="D90" s="127" t="s">
        <v>239</v>
      </c>
      <c r="E90" s="127" t="s">
        <v>77</v>
      </c>
      <c r="F90" s="127" t="s">
        <v>70</v>
      </c>
      <c r="G90" s="145" t="s">
        <v>339</v>
      </c>
      <c r="H90" s="145" t="s">
        <v>837</v>
      </c>
      <c r="I90" s="145" t="s">
        <v>10</v>
      </c>
      <c r="J90" s="127">
        <v>1</v>
      </c>
      <c r="K90" s="127" t="s">
        <v>1137</v>
      </c>
      <c r="L90" s="129">
        <v>919</v>
      </c>
      <c r="M90" s="129">
        <v>919</v>
      </c>
      <c r="N90" s="145"/>
      <c r="O90" s="175">
        <v>91.9</v>
      </c>
      <c r="P90" s="175">
        <v>827.1</v>
      </c>
      <c r="Q90" s="136" t="s">
        <v>479</v>
      </c>
    </row>
    <row r="91" spans="2:17" x14ac:dyDescent="0.3">
      <c r="B91" s="155" t="s">
        <v>907</v>
      </c>
      <c r="C91" s="174">
        <v>44310</v>
      </c>
      <c r="D91" s="127" t="s">
        <v>239</v>
      </c>
      <c r="E91" s="127" t="s">
        <v>252</v>
      </c>
      <c r="F91" s="127" t="s">
        <v>5</v>
      </c>
      <c r="G91" s="145" t="s">
        <v>339</v>
      </c>
      <c r="H91" s="145" t="s">
        <v>837</v>
      </c>
      <c r="I91" s="145" t="s">
        <v>10</v>
      </c>
      <c r="J91" s="127">
        <v>1</v>
      </c>
      <c r="K91" s="127" t="s">
        <v>1137</v>
      </c>
      <c r="L91" s="129">
        <v>624</v>
      </c>
      <c r="M91" s="129">
        <v>624</v>
      </c>
      <c r="N91" s="145"/>
      <c r="O91" s="175">
        <v>62.4</v>
      </c>
      <c r="P91" s="175">
        <v>561.6</v>
      </c>
      <c r="Q91" s="136" t="s">
        <v>479</v>
      </c>
    </row>
    <row r="92" spans="2:17" x14ac:dyDescent="0.3">
      <c r="B92" s="155" t="s">
        <v>907</v>
      </c>
      <c r="C92" s="174">
        <v>44310</v>
      </c>
      <c r="D92" s="127" t="s">
        <v>239</v>
      </c>
      <c r="E92" s="127" t="s">
        <v>20</v>
      </c>
      <c r="F92" s="127" t="s">
        <v>5</v>
      </c>
      <c r="G92" s="145" t="s">
        <v>339</v>
      </c>
      <c r="H92" s="145" t="s">
        <v>837</v>
      </c>
      <c r="I92" s="145" t="s">
        <v>10</v>
      </c>
      <c r="J92" s="127">
        <v>1</v>
      </c>
      <c r="K92" s="127" t="s">
        <v>1137</v>
      </c>
      <c r="L92" s="129">
        <v>612</v>
      </c>
      <c r="M92" s="129">
        <v>612</v>
      </c>
      <c r="N92" s="145"/>
      <c r="O92" s="175">
        <v>61.2</v>
      </c>
      <c r="P92" s="175">
        <v>550.79999999999995</v>
      </c>
      <c r="Q92" s="136" t="s">
        <v>479</v>
      </c>
    </row>
    <row r="93" spans="2:17" x14ac:dyDescent="0.3">
      <c r="B93" s="155" t="s">
        <v>907</v>
      </c>
      <c r="C93" s="174">
        <v>44310</v>
      </c>
      <c r="D93" s="127" t="s">
        <v>239</v>
      </c>
      <c r="E93" s="127" t="s">
        <v>348</v>
      </c>
      <c r="F93" s="127" t="s">
        <v>5</v>
      </c>
      <c r="G93" s="145" t="s">
        <v>339</v>
      </c>
      <c r="H93" s="145" t="s">
        <v>837</v>
      </c>
      <c r="I93" s="145" t="s">
        <v>10</v>
      </c>
      <c r="J93" s="127">
        <v>1</v>
      </c>
      <c r="K93" s="127" t="s">
        <v>1137</v>
      </c>
      <c r="L93" s="129">
        <v>630</v>
      </c>
      <c r="M93" s="129">
        <v>630</v>
      </c>
      <c r="N93" s="145"/>
      <c r="O93" s="175">
        <v>63</v>
      </c>
      <c r="P93" s="175">
        <v>567</v>
      </c>
      <c r="Q93" s="136" t="s">
        <v>479</v>
      </c>
    </row>
    <row r="94" spans="2:17" x14ac:dyDescent="0.3">
      <c r="B94" s="155" t="s">
        <v>907</v>
      </c>
      <c r="C94" s="174">
        <v>44324</v>
      </c>
      <c r="D94" s="127" t="s">
        <v>239</v>
      </c>
      <c r="E94" s="127" t="s">
        <v>51</v>
      </c>
      <c r="F94" s="127" t="s">
        <v>5</v>
      </c>
      <c r="G94" s="145" t="s">
        <v>339</v>
      </c>
      <c r="H94" s="145" t="s">
        <v>837</v>
      </c>
      <c r="I94" s="145" t="s">
        <v>10</v>
      </c>
      <c r="J94" s="127">
        <v>1</v>
      </c>
      <c r="K94" s="127" t="s">
        <v>1137</v>
      </c>
      <c r="L94" s="129">
        <v>622</v>
      </c>
      <c r="M94" s="129">
        <v>622</v>
      </c>
      <c r="N94" s="146" t="s">
        <v>548</v>
      </c>
      <c r="O94" s="175">
        <v>62.2</v>
      </c>
      <c r="P94" s="175">
        <v>559.79999999999995</v>
      </c>
      <c r="Q94" s="194" t="s">
        <v>1139</v>
      </c>
    </row>
    <row r="95" spans="2:17" x14ac:dyDescent="0.3">
      <c r="B95" s="155" t="s">
        <v>907</v>
      </c>
      <c r="C95" s="174">
        <v>44324</v>
      </c>
      <c r="D95" s="127" t="s">
        <v>239</v>
      </c>
      <c r="E95" s="127" t="s">
        <v>60</v>
      </c>
      <c r="F95" s="127" t="s">
        <v>5</v>
      </c>
      <c r="G95" s="145" t="s">
        <v>339</v>
      </c>
      <c r="H95" s="145" t="s">
        <v>837</v>
      </c>
      <c r="I95" s="145" t="s">
        <v>10</v>
      </c>
      <c r="J95" s="127">
        <v>1</v>
      </c>
      <c r="K95" s="127" t="s">
        <v>1137</v>
      </c>
      <c r="L95" s="129">
        <v>657</v>
      </c>
      <c r="M95" s="129">
        <v>657</v>
      </c>
      <c r="N95" s="146" t="s">
        <v>548</v>
      </c>
      <c r="O95" s="175">
        <v>65.7</v>
      </c>
      <c r="P95" s="175">
        <v>591.29999999999995</v>
      </c>
      <c r="Q95" s="194" t="s">
        <v>1139</v>
      </c>
    </row>
    <row r="96" spans="2:17" x14ac:dyDescent="0.3">
      <c r="B96" s="155" t="s">
        <v>907</v>
      </c>
      <c r="C96" s="174">
        <v>44338</v>
      </c>
      <c r="D96" s="127" t="s">
        <v>239</v>
      </c>
      <c r="E96" s="127" t="s">
        <v>178</v>
      </c>
      <c r="F96" s="127" t="s">
        <v>70</v>
      </c>
      <c r="G96" s="145" t="s">
        <v>339</v>
      </c>
      <c r="H96" s="145" t="s">
        <v>837</v>
      </c>
      <c r="I96" s="145" t="s">
        <v>10</v>
      </c>
      <c r="J96" s="127">
        <v>1</v>
      </c>
      <c r="K96" s="127" t="s">
        <v>1137</v>
      </c>
      <c r="L96" s="129">
        <v>749</v>
      </c>
      <c r="M96" s="129">
        <v>749</v>
      </c>
      <c r="N96" s="146" t="s">
        <v>548</v>
      </c>
      <c r="O96" s="175">
        <v>74.900000000000006</v>
      </c>
      <c r="P96" s="175">
        <v>674.1</v>
      </c>
      <c r="Q96" s="194" t="s">
        <v>1139</v>
      </c>
    </row>
    <row r="97" spans="2:17" x14ac:dyDescent="0.3">
      <c r="B97" s="155" t="s">
        <v>907</v>
      </c>
      <c r="C97" s="174">
        <v>44338</v>
      </c>
      <c r="D97" s="127" t="s">
        <v>239</v>
      </c>
      <c r="E97" s="127" t="s">
        <v>213</v>
      </c>
      <c r="F97" s="127" t="s">
        <v>5</v>
      </c>
      <c r="G97" s="145" t="s">
        <v>339</v>
      </c>
      <c r="H97" s="145" t="s">
        <v>837</v>
      </c>
      <c r="I97" s="145" t="s">
        <v>10</v>
      </c>
      <c r="J97" s="127">
        <v>1</v>
      </c>
      <c r="K97" s="127" t="s">
        <v>1137</v>
      </c>
      <c r="L97" s="129">
        <v>622</v>
      </c>
      <c r="M97" s="129">
        <v>622</v>
      </c>
      <c r="N97" s="146" t="s">
        <v>548</v>
      </c>
      <c r="O97" s="175">
        <v>62.2</v>
      </c>
      <c r="P97" s="175">
        <v>559.79999999999995</v>
      </c>
      <c r="Q97" s="194" t="s">
        <v>1139</v>
      </c>
    </row>
    <row r="98" spans="2:17" x14ac:dyDescent="0.3">
      <c r="B98" s="155" t="s">
        <v>907</v>
      </c>
      <c r="C98" s="174">
        <v>44338</v>
      </c>
      <c r="D98" s="127" t="s">
        <v>239</v>
      </c>
      <c r="E98" s="127" t="s">
        <v>55</v>
      </c>
      <c r="F98" s="127" t="s">
        <v>5</v>
      </c>
      <c r="G98" s="145" t="s">
        <v>339</v>
      </c>
      <c r="H98" s="145" t="s">
        <v>837</v>
      </c>
      <c r="I98" s="145" t="s">
        <v>10</v>
      </c>
      <c r="J98" s="127">
        <v>1</v>
      </c>
      <c r="K98" s="127" t="s">
        <v>1137</v>
      </c>
      <c r="L98" s="129">
        <v>622</v>
      </c>
      <c r="M98" s="129">
        <v>622</v>
      </c>
      <c r="N98" s="146" t="s">
        <v>548</v>
      </c>
      <c r="O98" s="175">
        <v>62.2</v>
      </c>
      <c r="P98" s="175">
        <v>559.79999999999995</v>
      </c>
      <c r="Q98" s="194" t="s">
        <v>1139</v>
      </c>
    </row>
    <row r="99" spans="2:17" x14ac:dyDescent="0.3">
      <c r="B99" s="155" t="s">
        <v>907</v>
      </c>
      <c r="C99" s="174">
        <v>44313</v>
      </c>
      <c r="D99" s="127" t="s">
        <v>480</v>
      </c>
      <c r="E99" s="127" t="s">
        <v>179</v>
      </c>
      <c r="F99" s="127" t="s">
        <v>179</v>
      </c>
      <c r="G99" s="145" t="s">
        <v>339</v>
      </c>
      <c r="H99" s="145" t="s">
        <v>384</v>
      </c>
      <c r="I99" s="145" t="s">
        <v>10</v>
      </c>
      <c r="J99" s="127">
        <v>1</v>
      </c>
      <c r="K99" s="145" t="s">
        <v>481</v>
      </c>
      <c r="L99" s="129">
        <v>1619.28</v>
      </c>
      <c r="M99" s="129">
        <v>1619.28</v>
      </c>
      <c r="N99" s="145">
        <v>520713</v>
      </c>
      <c r="O99" s="175">
        <v>32.39</v>
      </c>
      <c r="P99" s="175">
        <v>1586.8899999999999</v>
      </c>
      <c r="Q99" s="165" t="s">
        <v>482</v>
      </c>
    </row>
    <row r="100" spans="2:17" ht="20.25" customHeight="1" x14ac:dyDescent="0.3">
      <c r="K100" s="40"/>
      <c r="M100" s="200">
        <f>SUM(M8:M99)</f>
        <v>42565.039999999994</v>
      </c>
      <c r="N100" s="152"/>
      <c r="O100" s="200">
        <f>SUM(O8:O99)</f>
        <v>1735.7400000000007</v>
      </c>
      <c r="P100" s="191">
        <f>SUM(P8:P99)</f>
        <v>40829.300000000003</v>
      </c>
    </row>
    <row r="101" spans="2:17" x14ac:dyDescent="0.3">
      <c r="K101" s="40"/>
    </row>
    <row r="102" spans="2:17" x14ac:dyDescent="0.3">
      <c r="K102" s="40"/>
    </row>
    <row r="103" spans="2:17" x14ac:dyDescent="0.3">
      <c r="K103" s="40"/>
    </row>
    <row r="104" spans="2:17" x14ac:dyDescent="0.3">
      <c r="K104" s="40"/>
    </row>
  </sheetData>
  <autoFilter ref="B7:Q7" xr:uid="{00000000-0009-0000-0000-00000A000000}">
    <sortState xmlns:xlrd2="http://schemas.microsoft.com/office/spreadsheetml/2017/richdata2" ref="B8:Q100">
      <sortCondition ref="D7"/>
    </sortState>
  </autoFilter>
  <mergeCells count="2">
    <mergeCell ref="L6:N6"/>
    <mergeCell ref="O6:Q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8"/>
  <dimension ref="B4:O24"/>
  <sheetViews>
    <sheetView showGridLines="0" workbookViewId="0">
      <selection activeCell="M29" sqref="M29"/>
    </sheetView>
  </sheetViews>
  <sheetFormatPr defaultRowHeight="14.4" x14ac:dyDescent="0.3"/>
  <cols>
    <col min="2" max="2" width="10.6640625" bestFit="1" customWidth="1"/>
    <col min="3" max="3" width="16.33203125" bestFit="1" customWidth="1"/>
    <col min="4" max="4" width="18" bestFit="1" customWidth="1"/>
    <col min="5" max="5" width="10" bestFit="1" customWidth="1"/>
    <col min="6" max="6" width="29" bestFit="1" customWidth="1"/>
    <col min="7" max="7" width="11.6640625" bestFit="1" customWidth="1"/>
    <col min="8" max="8" width="18.109375" bestFit="1" customWidth="1"/>
    <col min="10" max="10" width="19" bestFit="1" customWidth="1"/>
    <col min="11" max="11" width="14.44140625" customWidth="1"/>
    <col min="12" max="12" width="12.109375" bestFit="1" customWidth="1"/>
    <col min="13" max="13" width="15.6640625" bestFit="1" customWidth="1"/>
    <col min="14" max="14" width="15.33203125" bestFit="1" customWidth="1"/>
    <col min="15" max="15" width="12.109375" bestFit="1" customWidth="1"/>
  </cols>
  <sheetData>
    <row r="4" spans="2:15" s="6" customFormat="1" ht="28.8" x14ac:dyDescent="0.3">
      <c r="B4" s="1" t="s">
        <v>11</v>
      </c>
      <c r="C4" s="1" t="s">
        <v>9</v>
      </c>
      <c r="D4" s="1" t="s">
        <v>36</v>
      </c>
      <c r="E4" s="1" t="s">
        <v>19</v>
      </c>
      <c r="F4" s="1" t="s">
        <v>10</v>
      </c>
      <c r="G4" s="1" t="s">
        <v>8</v>
      </c>
      <c r="H4" s="1" t="s">
        <v>42</v>
      </c>
      <c r="J4" s="1" t="s">
        <v>37</v>
      </c>
      <c r="K4" s="7" t="s">
        <v>63</v>
      </c>
      <c r="L4" s="1" t="s">
        <v>0</v>
      </c>
    </row>
    <row r="5" spans="2:15" x14ac:dyDescent="0.3">
      <c r="B5" s="10">
        <v>44019</v>
      </c>
      <c r="C5" s="5" t="s">
        <v>25</v>
      </c>
      <c r="D5" s="2" t="s">
        <v>38</v>
      </c>
      <c r="E5" s="5" t="s">
        <v>29</v>
      </c>
      <c r="F5" s="5" t="s">
        <v>39</v>
      </c>
      <c r="G5" s="8">
        <v>130</v>
      </c>
      <c r="H5" s="5" t="s">
        <v>43</v>
      </c>
      <c r="J5" s="373">
        <v>4645.5</v>
      </c>
      <c r="K5" s="374">
        <f>SUM(G5:G7)</f>
        <v>940</v>
      </c>
      <c r="L5" s="371">
        <f>J5-K5</f>
        <v>3705.5</v>
      </c>
    </row>
    <row r="6" spans="2:15" x14ac:dyDescent="0.3">
      <c r="B6" s="16">
        <v>44019</v>
      </c>
      <c r="C6" s="17" t="s">
        <v>25</v>
      </c>
      <c r="D6" s="15" t="s">
        <v>38</v>
      </c>
      <c r="E6" s="17" t="s">
        <v>29</v>
      </c>
      <c r="F6" s="17" t="s">
        <v>40</v>
      </c>
      <c r="G6" s="18">
        <v>30</v>
      </c>
      <c r="H6" s="17" t="s">
        <v>43</v>
      </c>
      <c r="J6" s="373"/>
      <c r="K6" s="375"/>
      <c r="L6" s="372"/>
    </row>
    <row r="7" spans="2:15" x14ac:dyDescent="0.3">
      <c r="B7" s="10">
        <v>44019</v>
      </c>
      <c r="C7" s="5" t="s">
        <v>25</v>
      </c>
      <c r="D7" s="2" t="s">
        <v>38</v>
      </c>
      <c r="E7" s="5" t="s">
        <v>29</v>
      </c>
      <c r="F7" s="5" t="s">
        <v>41</v>
      </c>
      <c r="G7" s="8">
        <v>780</v>
      </c>
      <c r="H7" s="5" t="s">
        <v>43</v>
      </c>
      <c r="J7" s="373"/>
      <c r="K7" s="375"/>
      <c r="L7" s="372"/>
    </row>
    <row r="8" spans="2:15" x14ac:dyDescent="0.3">
      <c r="B8" s="14"/>
      <c r="D8" s="4"/>
      <c r="G8" s="19"/>
      <c r="J8" s="20"/>
      <c r="K8" s="21"/>
    </row>
    <row r="9" spans="2:15" x14ac:dyDescent="0.3">
      <c r="B9" s="14"/>
      <c r="D9" s="4"/>
      <c r="G9" s="19"/>
      <c r="J9" s="20"/>
      <c r="K9" s="21"/>
    </row>
    <row r="10" spans="2:15" ht="28.8" x14ac:dyDescent="0.3">
      <c r="B10" s="1" t="s">
        <v>11</v>
      </c>
      <c r="C10" s="1" t="s">
        <v>9</v>
      </c>
      <c r="D10" s="1" t="s">
        <v>36</v>
      </c>
      <c r="E10" s="1" t="s">
        <v>19</v>
      </c>
      <c r="F10" s="1" t="s">
        <v>10</v>
      </c>
      <c r="G10" s="1" t="s">
        <v>8</v>
      </c>
      <c r="H10" s="1" t="s">
        <v>42</v>
      </c>
      <c r="J10" s="1" t="s">
        <v>37</v>
      </c>
      <c r="K10" s="7" t="s">
        <v>12</v>
      </c>
    </row>
    <row r="11" spans="2:15" x14ac:dyDescent="0.3">
      <c r="B11" s="10">
        <v>44020</v>
      </c>
      <c r="C11" s="5" t="s">
        <v>44</v>
      </c>
      <c r="D11" s="2" t="s">
        <v>38</v>
      </c>
      <c r="E11" s="5" t="s">
        <v>29</v>
      </c>
      <c r="F11" s="5" t="s">
        <v>45</v>
      </c>
      <c r="G11" s="8">
        <v>875</v>
      </c>
      <c r="H11" s="5" t="s">
        <v>49</v>
      </c>
      <c r="J11" s="373">
        <v>8945</v>
      </c>
      <c r="K11" s="376">
        <f>SUM(G11:G16)</f>
        <v>4727</v>
      </c>
    </row>
    <row r="12" spans="2:15" x14ac:dyDescent="0.3">
      <c r="B12" s="10">
        <v>44020</v>
      </c>
      <c r="C12" s="5" t="s">
        <v>44</v>
      </c>
      <c r="D12" s="2" t="s">
        <v>38</v>
      </c>
      <c r="E12" s="5" t="s">
        <v>29</v>
      </c>
      <c r="F12" s="5" t="s">
        <v>46</v>
      </c>
      <c r="G12" s="8">
        <v>1195</v>
      </c>
      <c r="H12" s="5" t="s">
        <v>49</v>
      </c>
      <c r="J12" s="373"/>
      <c r="K12" s="372"/>
    </row>
    <row r="13" spans="2:15" x14ac:dyDescent="0.3">
      <c r="B13" s="10">
        <v>44020</v>
      </c>
      <c r="C13" s="5" t="s">
        <v>44</v>
      </c>
      <c r="D13" s="2" t="s">
        <v>38</v>
      </c>
      <c r="E13" s="5" t="s">
        <v>29</v>
      </c>
      <c r="F13" s="5" t="s">
        <v>47</v>
      </c>
      <c r="G13" s="8">
        <v>655</v>
      </c>
      <c r="H13" s="5" t="s">
        <v>49</v>
      </c>
      <c r="J13" s="373"/>
      <c r="K13" s="372"/>
    </row>
    <row r="14" spans="2:15" x14ac:dyDescent="0.3">
      <c r="B14" s="10">
        <v>44020</v>
      </c>
      <c r="C14" s="5" t="s">
        <v>44</v>
      </c>
      <c r="D14" s="2" t="s">
        <v>38</v>
      </c>
      <c r="E14" s="5" t="s">
        <v>29</v>
      </c>
      <c r="F14" s="5" t="s">
        <v>14</v>
      </c>
      <c r="G14" s="8">
        <v>22</v>
      </c>
      <c r="H14" s="5" t="s">
        <v>49</v>
      </c>
      <c r="J14" s="373"/>
      <c r="K14" s="372"/>
    </row>
    <row r="15" spans="2:15" x14ac:dyDescent="0.3">
      <c r="B15" s="10">
        <v>44020</v>
      </c>
      <c r="C15" s="5" t="s">
        <v>44</v>
      </c>
      <c r="D15" s="2" t="s">
        <v>38</v>
      </c>
      <c r="E15" s="5" t="s">
        <v>29</v>
      </c>
      <c r="F15" s="5" t="s">
        <v>48</v>
      </c>
      <c r="G15" s="8">
        <v>1000</v>
      </c>
      <c r="H15" s="5" t="s">
        <v>49</v>
      </c>
      <c r="J15" s="373"/>
      <c r="K15" s="372"/>
    </row>
    <row r="16" spans="2:15" x14ac:dyDescent="0.3">
      <c r="B16" s="10">
        <v>44020</v>
      </c>
      <c r="C16" s="5" t="s">
        <v>44</v>
      </c>
      <c r="D16" s="2" t="s">
        <v>38</v>
      </c>
      <c r="E16" s="5" t="s">
        <v>29</v>
      </c>
      <c r="F16" s="5" t="s">
        <v>15</v>
      </c>
      <c r="G16" s="8">
        <v>980</v>
      </c>
      <c r="H16" s="5" t="s">
        <v>49</v>
      </c>
      <c r="J16" s="373"/>
      <c r="K16" s="372"/>
      <c r="M16" s="5" t="s">
        <v>61</v>
      </c>
      <c r="N16" s="5" t="s">
        <v>62</v>
      </c>
      <c r="O16" s="2" t="s">
        <v>0</v>
      </c>
    </row>
    <row r="17" spans="2:15" x14ac:dyDescent="0.3">
      <c r="B17" s="14"/>
      <c r="D17" s="4"/>
      <c r="G17" s="19"/>
      <c r="J17" s="20"/>
      <c r="M17" s="3">
        <f>J11</f>
        <v>8945</v>
      </c>
      <c r="N17" s="9">
        <f>K11+K20</f>
        <v>7554</v>
      </c>
      <c r="O17" s="9">
        <f>M17-N17</f>
        <v>1391</v>
      </c>
    </row>
    <row r="18" spans="2:15" x14ac:dyDescent="0.3">
      <c r="B18" s="14"/>
      <c r="D18" s="4"/>
      <c r="G18" s="19"/>
      <c r="J18" s="20"/>
    </row>
    <row r="19" spans="2:15" ht="28.8" x14ac:dyDescent="0.3">
      <c r="B19" s="1" t="s">
        <v>11</v>
      </c>
      <c r="C19" s="1" t="s">
        <v>9</v>
      </c>
      <c r="D19" s="1" t="s">
        <v>36</v>
      </c>
      <c r="E19" s="1" t="s">
        <v>19</v>
      </c>
      <c r="F19" s="1" t="s">
        <v>10</v>
      </c>
      <c r="G19" s="1" t="s">
        <v>8</v>
      </c>
      <c r="H19" s="1" t="s">
        <v>42</v>
      </c>
      <c r="J19" s="1" t="s">
        <v>37</v>
      </c>
      <c r="K19" s="7" t="s">
        <v>12</v>
      </c>
    </row>
    <row r="20" spans="2:15" x14ac:dyDescent="0.3">
      <c r="B20" s="10">
        <v>44020</v>
      </c>
      <c r="C20" s="5" t="s">
        <v>44</v>
      </c>
      <c r="D20" s="5" t="s">
        <v>50</v>
      </c>
      <c r="E20" s="5" t="s">
        <v>51</v>
      </c>
      <c r="F20" s="5" t="s">
        <v>45</v>
      </c>
      <c r="G20" s="8">
        <v>875</v>
      </c>
      <c r="H20" s="5" t="s">
        <v>54</v>
      </c>
      <c r="J20" s="373">
        <v>8945</v>
      </c>
      <c r="K20" s="376">
        <f>SUM(G20:G24)</f>
        <v>2827</v>
      </c>
    </row>
    <row r="21" spans="2:15" x14ac:dyDescent="0.3">
      <c r="B21" s="10">
        <v>44020</v>
      </c>
      <c r="C21" s="5" t="s">
        <v>44</v>
      </c>
      <c r="D21" s="5" t="s">
        <v>50</v>
      </c>
      <c r="E21" s="5" t="s">
        <v>51</v>
      </c>
      <c r="F21" s="5" t="s">
        <v>46</v>
      </c>
      <c r="G21" s="8">
        <v>1195</v>
      </c>
      <c r="H21" s="5" t="s">
        <v>54</v>
      </c>
      <c r="J21" s="373"/>
      <c r="K21" s="372"/>
    </row>
    <row r="22" spans="2:15" x14ac:dyDescent="0.3">
      <c r="B22" s="10">
        <v>44020</v>
      </c>
      <c r="C22" s="5" t="s">
        <v>44</v>
      </c>
      <c r="D22" s="5" t="s">
        <v>50</v>
      </c>
      <c r="E22" s="5" t="s">
        <v>51</v>
      </c>
      <c r="F22" s="5" t="s">
        <v>52</v>
      </c>
      <c r="G22" s="13">
        <v>485</v>
      </c>
      <c r="H22" s="5" t="s">
        <v>54</v>
      </c>
      <c r="J22" s="373"/>
      <c r="K22" s="372"/>
    </row>
    <row r="23" spans="2:15" x14ac:dyDescent="0.3">
      <c r="B23" s="10">
        <v>44020</v>
      </c>
      <c r="C23" s="5" t="s">
        <v>44</v>
      </c>
      <c r="D23" s="5" t="s">
        <v>50</v>
      </c>
      <c r="E23" s="5" t="s">
        <v>51</v>
      </c>
      <c r="F23" s="5" t="s">
        <v>14</v>
      </c>
      <c r="G23" s="13">
        <v>22</v>
      </c>
      <c r="H23" s="5" t="s">
        <v>54</v>
      </c>
      <c r="J23" s="373"/>
      <c r="K23" s="372"/>
    </row>
    <row r="24" spans="2:15" x14ac:dyDescent="0.3">
      <c r="B24" s="10">
        <v>44020</v>
      </c>
      <c r="C24" s="5" t="s">
        <v>44</v>
      </c>
      <c r="D24" s="5" t="s">
        <v>50</v>
      </c>
      <c r="E24" s="5" t="s">
        <v>51</v>
      </c>
      <c r="F24" s="5" t="s">
        <v>53</v>
      </c>
      <c r="G24" s="13">
        <v>250</v>
      </c>
      <c r="H24" s="5" t="s">
        <v>54</v>
      </c>
      <c r="J24" s="373"/>
      <c r="K24" s="372"/>
    </row>
  </sheetData>
  <mergeCells count="7">
    <mergeCell ref="L5:L7"/>
    <mergeCell ref="J5:J7"/>
    <mergeCell ref="J11:J16"/>
    <mergeCell ref="J20:J24"/>
    <mergeCell ref="K5:K7"/>
    <mergeCell ref="K11:K16"/>
    <mergeCell ref="K20:K24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JULHO 2023</vt:lpstr>
      <vt:lpstr>Planilha2</vt:lpstr>
      <vt:lpstr>CONSOLIDADO</vt:lpstr>
      <vt:lpstr>JAN.2021</vt:lpstr>
      <vt:lpstr>FEV.2021</vt:lpstr>
      <vt:lpstr>MAR.2021</vt:lpstr>
      <vt:lpstr>ABR.2021</vt:lpstr>
      <vt:lpstr>MAI.2021</vt:lpstr>
      <vt:lpstr>descontos realizados </vt:lpstr>
      <vt:lpstr>JUN.2021</vt:lpstr>
      <vt:lpstr>JUL.2021</vt:lpstr>
      <vt:lpstr>AGO.2021</vt:lpstr>
      <vt:lpstr>SET.2021</vt:lpstr>
      <vt:lpstr>OUT.2021</vt:lpstr>
      <vt:lpstr>NOV.2021</vt:lpstr>
      <vt:lpstr>DEZ.2021</vt:lpstr>
      <vt:lpstr>RAQUEL - abril</vt:lpstr>
      <vt:lpstr>CONTROLE DE ASSECORIOS VEICULOS</vt:lpstr>
      <vt:lpstr>FROTA</vt:lpstr>
      <vt:lpstr>CARROS NUTRIMAIS</vt:lpstr>
      <vt:lpstr>resumo da semana </vt:lpstr>
      <vt:lpstr>FORD</vt:lpstr>
      <vt:lpstr>MERCEDES </vt:lpstr>
      <vt:lpstr>VOLKS </vt:lpstr>
      <vt:lpstr>PLACAS-MODELO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Pessoal</cp:lastModifiedBy>
  <cp:lastPrinted>2023-03-30T12:42:26Z</cp:lastPrinted>
  <dcterms:created xsi:type="dcterms:W3CDTF">2020-06-08T12:34:46Z</dcterms:created>
  <dcterms:modified xsi:type="dcterms:W3CDTF">2023-09-20T20:18:10Z</dcterms:modified>
</cp:coreProperties>
</file>